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on\Dropbox\Everest data\MATLAB\Data 24-7 2\"/>
    </mc:Choice>
  </mc:AlternateContent>
  <bookViews>
    <workbookView xWindow="0" yWindow="0" windowWidth="28800" windowHeight="14424"/>
  </bookViews>
  <sheets>
    <sheet name="20170724T1212-50ms-XSens-Posit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85" i="1" l="1"/>
  <c r="P2285" i="1"/>
  <c r="O2285" i="1"/>
  <c r="Q2284" i="1"/>
  <c r="P2284" i="1"/>
  <c r="O2284" i="1"/>
  <c r="Q2283" i="1"/>
  <c r="P2283" i="1"/>
  <c r="O2283" i="1"/>
  <c r="Q2282" i="1"/>
  <c r="P2282" i="1"/>
  <c r="O2282" i="1"/>
  <c r="Q2281" i="1"/>
  <c r="P2281" i="1"/>
  <c r="O2281" i="1"/>
  <c r="Q2280" i="1"/>
  <c r="P2280" i="1"/>
  <c r="O2280" i="1"/>
  <c r="Q2279" i="1"/>
  <c r="P2279" i="1"/>
  <c r="O2279" i="1"/>
  <c r="Q2278" i="1"/>
  <c r="P2278" i="1"/>
  <c r="O2278" i="1"/>
  <c r="Q2277" i="1"/>
  <c r="P2277" i="1"/>
  <c r="O2277" i="1"/>
  <c r="Q2276" i="1"/>
  <c r="P2276" i="1"/>
  <c r="O2276" i="1"/>
  <c r="Q2275" i="1"/>
  <c r="P2275" i="1"/>
  <c r="O2275" i="1"/>
  <c r="Q2274" i="1"/>
  <c r="P2274" i="1"/>
  <c r="O2274" i="1"/>
  <c r="Q2273" i="1"/>
  <c r="P2273" i="1"/>
  <c r="O2273" i="1"/>
  <c r="Q2272" i="1"/>
  <c r="P2272" i="1"/>
  <c r="O2272" i="1"/>
  <c r="Q2271" i="1"/>
  <c r="P2271" i="1"/>
  <c r="O2271" i="1"/>
  <c r="Q2270" i="1"/>
  <c r="P2270" i="1"/>
  <c r="O2270" i="1"/>
  <c r="Q2269" i="1"/>
  <c r="P2269" i="1"/>
  <c r="O2269" i="1"/>
  <c r="Q2268" i="1"/>
  <c r="P2268" i="1"/>
  <c r="Q2267" i="1"/>
  <c r="P2267" i="1"/>
  <c r="O2267" i="1"/>
  <c r="Q2266" i="1"/>
  <c r="P2266" i="1"/>
  <c r="O2266" i="1"/>
  <c r="V2265" i="1"/>
  <c r="Q2265" i="1"/>
  <c r="P2265" i="1"/>
  <c r="O2265" i="1"/>
  <c r="V2264" i="1"/>
  <c r="Q2264" i="1"/>
  <c r="P2264" i="1"/>
  <c r="O2264" i="1"/>
  <c r="V2263" i="1"/>
  <c r="Q2263" i="1"/>
  <c r="P2263" i="1"/>
  <c r="O2263" i="1"/>
  <c r="V2262" i="1"/>
  <c r="Q2262" i="1"/>
  <c r="P2262" i="1"/>
  <c r="O2262" i="1"/>
  <c r="V2261" i="1"/>
  <c r="Q2261" i="1"/>
  <c r="P2261" i="1"/>
  <c r="O2261" i="1"/>
  <c r="V2260" i="1"/>
  <c r="Q2260" i="1"/>
  <c r="P2260" i="1"/>
  <c r="O2260" i="1"/>
  <c r="V2259" i="1"/>
  <c r="Q2259" i="1"/>
  <c r="P2259" i="1"/>
  <c r="O2259" i="1"/>
  <c r="V2258" i="1"/>
  <c r="Q2258" i="1"/>
  <c r="P2258" i="1"/>
  <c r="O2258" i="1"/>
  <c r="V2257" i="1"/>
  <c r="Q2257" i="1"/>
  <c r="P2257" i="1"/>
  <c r="O2257" i="1"/>
  <c r="V2256" i="1"/>
  <c r="Q2256" i="1"/>
  <c r="P2256" i="1"/>
  <c r="O2256" i="1"/>
  <c r="V2255" i="1"/>
  <c r="Q2255" i="1"/>
  <c r="P2255" i="1"/>
  <c r="O2255" i="1"/>
  <c r="V2254" i="1"/>
  <c r="Q2254" i="1"/>
  <c r="P2254" i="1"/>
  <c r="O2254" i="1"/>
  <c r="V2253" i="1"/>
  <c r="Q2253" i="1"/>
  <c r="P2253" i="1"/>
  <c r="O2253" i="1"/>
  <c r="V2252" i="1"/>
  <c r="Q2252" i="1"/>
  <c r="P2252" i="1"/>
  <c r="O2252" i="1"/>
  <c r="V2251" i="1"/>
  <c r="Q2251" i="1"/>
  <c r="P2251" i="1"/>
  <c r="O2251" i="1"/>
  <c r="V2250" i="1"/>
  <c r="Q2250" i="1"/>
  <c r="P2250" i="1"/>
  <c r="O2250" i="1"/>
  <c r="V2249" i="1"/>
  <c r="Q2249" i="1"/>
  <c r="P2249" i="1"/>
  <c r="O2249" i="1"/>
  <c r="V2248" i="1"/>
  <c r="Q2248" i="1"/>
  <c r="P2248" i="1"/>
  <c r="O2248" i="1"/>
  <c r="V2247" i="1"/>
  <c r="Q2247" i="1"/>
  <c r="P2247" i="1"/>
  <c r="O2247" i="1"/>
  <c r="V2246" i="1"/>
  <c r="Q2246" i="1"/>
  <c r="P2246" i="1"/>
  <c r="O2246" i="1"/>
  <c r="V2245" i="1"/>
  <c r="Q2245" i="1"/>
  <c r="P2245" i="1"/>
  <c r="O2245" i="1"/>
  <c r="V2244" i="1"/>
  <c r="Q2244" i="1"/>
  <c r="P2244" i="1"/>
  <c r="O2244" i="1"/>
  <c r="V2243" i="1"/>
  <c r="Q2243" i="1"/>
  <c r="P2243" i="1"/>
  <c r="O2243" i="1"/>
  <c r="V2242" i="1"/>
  <c r="Q2242" i="1"/>
  <c r="P2242" i="1"/>
  <c r="O2242" i="1"/>
  <c r="V2241" i="1"/>
  <c r="Q2241" i="1"/>
  <c r="P2241" i="1"/>
  <c r="O2241" i="1"/>
  <c r="N2241" i="1"/>
  <c r="V2240" i="1"/>
  <c r="Q2240" i="1"/>
  <c r="P2240" i="1"/>
  <c r="O2240" i="1"/>
  <c r="N2240" i="1"/>
  <c r="V2239" i="1"/>
  <c r="Q2239" i="1"/>
  <c r="P2239" i="1"/>
  <c r="O2239" i="1"/>
  <c r="N2239" i="1"/>
  <c r="V2238" i="1"/>
  <c r="Q2238" i="1"/>
  <c r="P2238" i="1"/>
  <c r="O2238" i="1"/>
  <c r="N2238" i="1"/>
  <c r="V2237" i="1"/>
  <c r="Q2237" i="1"/>
  <c r="P2237" i="1"/>
  <c r="O2237" i="1"/>
  <c r="N2237" i="1"/>
  <c r="V2236" i="1"/>
  <c r="Q2236" i="1"/>
  <c r="P2236" i="1"/>
  <c r="O2236" i="1"/>
  <c r="N2236" i="1"/>
  <c r="V2235" i="1"/>
  <c r="Q2235" i="1"/>
  <c r="P2235" i="1"/>
  <c r="O2235" i="1"/>
  <c r="N2235" i="1"/>
  <c r="V2234" i="1"/>
  <c r="Q2234" i="1"/>
  <c r="P2234" i="1"/>
  <c r="O2234" i="1"/>
  <c r="N2234" i="1"/>
  <c r="V2233" i="1"/>
  <c r="Q2233" i="1"/>
  <c r="P2233" i="1"/>
  <c r="O2233" i="1"/>
  <c r="N2233" i="1"/>
  <c r="V2232" i="1"/>
  <c r="Q2232" i="1"/>
  <c r="P2232" i="1"/>
  <c r="O2232" i="1"/>
  <c r="N2232" i="1"/>
  <c r="V2231" i="1"/>
  <c r="Q2231" i="1"/>
  <c r="P2231" i="1"/>
  <c r="O2231" i="1"/>
  <c r="N2231" i="1"/>
  <c r="V2230" i="1"/>
  <c r="Q2230" i="1"/>
  <c r="P2230" i="1"/>
  <c r="O2230" i="1"/>
  <c r="N2230" i="1"/>
  <c r="V2229" i="1"/>
  <c r="Q2229" i="1"/>
  <c r="P2229" i="1"/>
  <c r="O2229" i="1"/>
  <c r="N2229" i="1"/>
  <c r="V2228" i="1"/>
  <c r="Q2228" i="1"/>
  <c r="P2228" i="1"/>
  <c r="O2228" i="1"/>
  <c r="N2228" i="1"/>
  <c r="V2227" i="1"/>
  <c r="Q2227" i="1"/>
  <c r="P2227" i="1"/>
  <c r="O2227" i="1"/>
  <c r="N2227" i="1"/>
  <c r="V2226" i="1"/>
  <c r="Q2226" i="1"/>
  <c r="P2226" i="1"/>
  <c r="O2226" i="1"/>
  <c r="N2226" i="1"/>
  <c r="V2225" i="1"/>
  <c r="Q2225" i="1"/>
  <c r="P2225" i="1"/>
  <c r="O2225" i="1"/>
  <c r="N2225" i="1"/>
  <c r="V2224" i="1"/>
  <c r="Q2224" i="1"/>
  <c r="P2224" i="1"/>
  <c r="O2224" i="1"/>
  <c r="N2224" i="1"/>
  <c r="V2223" i="1"/>
  <c r="Q2223" i="1"/>
  <c r="P2223" i="1"/>
  <c r="O2223" i="1"/>
  <c r="N2223" i="1"/>
  <c r="V2222" i="1"/>
  <c r="Q2222" i="1"/>
  <c r="P2222" i="1"/>
  <c r="O2222" i="1"/>
  <c r="N2222" i="1"/>
  <c r="V2221" i="1"/>
  <c r="Q2221" i="1"/>
  <c r="P2221" i="1"/>
  <c r="O2221" i="1"/>
  <c r="N2221" i="1"/>
  <c r="V2220" i="1"/>
  <c r="Q2220" i="1"/>
  <c r="P2220" i="1"/>
  <c r="O2220" i="1"/>
  <c r="N2220" i="1"/>
  <c r="V2219" i="1"/>
  <c r="Q2219" i="1"/>
  <c r="P2219" i="1"/>
  <c r="O2219" i="1"/>
  <c r="N2219" i="1"/>
  <c r="V2218" i="1"/>
  <c r="Q2218" i="1"/>
  <c r="P2218" i="1"/>
  <c r="O2218" i="1"/>
  <c r="N2218" i="1"/>
  <c r="V2217" i="1"/>
  <c r="Q2217" i="1"/>
  <c r="P2217" i="1"/>
  <c r="O2217" i="1"/>
  <c r="V2216" i="1"/>
  <c r="Q2216" i="1"/>
  <c r="P2216" i="1"/>
  <c r="O2216" i="1"/>
  <c r="V2215" i="1"/>
  <c r="Q2215" i="1"/>
  <c r="P2215" i="1"/>
  <c r="O2215" i="1"/>
  <c r="V2214" i="1"/>
  <c r="Q2214" i="1"/>
  <c r="P2214" i="1"/>
  <c r="O2214" i="1"/>
  <c r="V2213" i="1"/>
  <c r="Q2213" i="1"/>
  <c r="P2213" i="1"/>
  <c r="O2213" i="1"/>
  <c r="V2212" i="1"/>
  <c r="Q2212" i="1"/>
  <c r="P2212" i="1"/>
  <c r="O2212" i="1"/>
  <c r="V2211" i="1"/>
  <c r="Q2211" i="1"/>
  <c r="P2211" i="1"/>
  <c r="O2211" i="1"/>
  <c r="V2210" i="1"/>
  <c r="Q2210" i="1"/>
  <c r="P2210" i="1"/>
  <c r="O2210" i="1"/>
  <c r="V2209" i="1"/>
  <c r="Q2209" i="1"/>
  <c r="P2209" i="1"/>
  <c r="O2209" i="1"/>
  <c r="V2208" i="1"/>
  <c r="Q2208" i="1"/>
  <c r="P2208" i="1"/>
  <c r="O2208" i="1"/>
  <c r="V2207" i="1"/>
  <c r="Q2207" i="1"/>
  <c r="P2207" i="1"/>
  <c r="O2207" i="1"/>
  <c r="V2206" i="1"/>
  <c r="Q2206" i="1"/>
  <c r="P2206" i="1"/>
  <c r="O2206" i="1"/>
  <c r="V2205" i="1"/>
  <c r="Q2205" i="1"/>
  <c r="P2205" i="1"/>
  <c r="O2205" i="1"/>
  <c r="V2204" i="1"/>
  <c r="Q2204" i="1"/>
  <c r="P2204" i="1"/>
  <c r="O2204" i="1"/>
  <c r="V2203" i="1"/>
  <c r="Q2203" i="1"/>
  <c r="P2203" i="1"/>
  <c r="O2203" i="1"/>
  <c r="V2202" i="1"/>
  <c r="Q2202" i="1"/>
  <c r="P2202" i="1"/>
  <c r="O2202" i="1"/>
  <c r="V2201" i="1"/>
  <c r="Q2201" i="1"/>
  <c r="P2201" i="1"/>
  <c r="O2201" i="1"/>
  <c r="V2200" i="1"/>
  <c r="Q2200" i="1"/>
  <c r="P2200" i="1"/>
  <c r="O2200" i="1"/>
  <c r="V2199" i="1"/>
  <c r="Q2199" i="1"/>
  <c r="P2199" i="1"/>
  <c r="O2199" i="1"/>
  <c r="V2198" i="1"/>
  <c r="Q2198" i="1"/>
  <c r="P2198" i="1"/>
  <c r="O2198" i="1"/>
  <c r="V2197" i="1"/>
  <c r="Q2197" i="1"/>
  <c r="P2197" i="1"/>
  <c r="O2197" i="1"/>
  <c r="V2196" i="1"/>
  <c r="Q2196" i="1"/>
  <c r="P2196" i="1"/>
  <c r="O2196" i="1"/>
  <c r="V2195" i="1"/>
  <c r="Q2195" i="1"/>
  <c r="P2195" i="1"/>
  <c r="O2195" i="1"/>
  <c r="V2194" i="1"/>
  <c r="Q2194" i="1"/>
  <c r="P2194" i="1"/>
  <c r="O2194" i="1"/>
  <c r="V2193" i="1"/>
  <c r="Q2193" i="1"/>
  <c r="P2193" i="1"/>
  <c r="O2193" i="1"/>
  <c r="V2192" i="1"/>
  <c r="Q2192" i="1"/>
  <c r="P2192" i="1"/>
  <c r="O2192" i="1"/>
  <c r="V2191" i="1"/>
  <c r="Q2191" i="1"/>
  <c r="P2191" i="1"/>
  <c r="O2191" i="1"/>
  <c r="V2190" i="1"/>
  <c r="Q2190" i="1"/>
  <c r="P2190" i="1"/>
  <c r="O2190" i="1"/>
  <c r="V2189" i="1"/>
  <c r="Q2189" i="1"/>
  <c r="P2189" i="1"/>
  <c r="O2189" i="1"/>
  <c r="V2188" i="1"/>
  <c r="Q2188" i="1"/>
  <c r="P2188" i="1"/>
  <c r="O2188" i="1"/>
  <c r="V2187" i="1"/>
  <c r="Q2187" i="1"/>
  <c r="P2187" i="1"/>
  <c r="O2187" i="1"/>
  <c r="V2186" i="1"/>
  <c r="Q2186" i="1"/>
  <c r="P2186" i="1"/>
  <c r="O2186" i="1"/>
  <c r="V2185" i="1"/>
  <c r="Q2185" i="1"/>
  <c r="P2185" i="1"/>
  <c r="O2185" i="1"/>
  <c r="V2184" i="1"/>
  <c r="Q2184" i="1"/>
  <c r="P2184" i="1"/>
  <c r="O2184" i="1"/>
  <c r="V2183" i="1"/>
  <c r="Q2183" i="1"/>
  <c r="P2183" i="1"/>
  <c r="O2183" i="1"/>
  <c r="V2182" i="1"/>
  <c r="Q2182" i="1"/>
  <c r="P2182" i="1"/>
  <c r="O2182" i="1"/>
  <c r="V2181" i="1"/>
  <c r="Q2181" i="1"/>
  <c r="P2181" i="1"/>
  <c r="O2181" i="1"/>
  <c r="V2180" i="1"/>
  <c r="Q2180" i="1"/>
  <c r="P2180" i="1"/>
  <c r="O2180" i="1"/>
  <c r="V2179" i="1"/>
  <c r="Q2179" i="1"/>
  <c r="P2179" i="1"/>
  <c r="O2179" i="1"/>
  <c r="V2178" i="1"/>
  <c r="Q2178" i="1"/>
  <c r="P2178" i="1"/>
  <c r="O2178" i="1"/>
  <c r="V2177" i="1"/>
  <c r="Q2177" i="1"/>
  <c r="P2177" i="1"/>
  <c r="O2177" i="1"/>
  <c r="V2176" i="1"/>
  <c r="Q2176" i="1"/>
  <c r="P2176" i="1"/>
  <c r="O2176" i="1"/>
  <c r="V2175" i="1"/>
  <c r="Q2175" i="1"/>
  <c r="P2175" i="1"/>
  <c r="O2175" i="1"/>
  <c r="V2174" i="1"/>
  <c r="Q2174" i="1"/>
  <c r="P2174" i="1"/>
  <c r="O2174" i="1"/>
  <c r="V2173" i="1"/>
  <c r="Q2173" i="1"/>
  <c r="P2173" i="1"/>
  <c r="O2173" i="1"/>
  <c r="V2172" i="1"/>
  <c r="Q2172" i="1"/>
  <c r="P2172" i="1"/>
  <c r="O2172" i="1"/>
  <c r="V2171" i="1"/>
  <c r="Q2171" i="1"/>
  <c r="P2171" i="1"/>
  <c r="O2171" i="1"/>
  <c r="V2170" i="1"/>
  <c r="Q2170" i="1"/>
  <c r="P2170" i="1"/>
  <c r="O2170" i="1"/>
  <c r="V2169" i="1"/>
  <c r="Q2169" i="1"/>
  <c r="P2169" i="1"/>
  <c r="O2169" i="1"/>
  <c r="V2168" i="1"/>
  <c r="Q2168" i="1"/>
  <c r="P2168" i="1"/>
  <c r="O2168" i="1"/>
  <c r="V2167" i="1"/>
  <c r="Q2167" i="1"/>
  <c r="P2167" i="1"/>
  <c r="O2167" i="1"/>
  <c r="V2166" i="1"/>
  <c r="Q2166" i="1"/>
  <c r="P2166" i="1"/>
  <c r="O2166" i="1"/>
  <c r="V2165" i="1"/>
  <c r="Q2165" i="1"/>
  <c r="P2165" i="1"/>
  <c r="O2165" i="1"/>
  <c r="V2164" i="1"/>
  <c r="Q2164" i="1"/>
  <c r="P2164" i="1"/>
  <c r="O2164" i="1"/>
  <c r="V2163" i="1"/>
  <c r="Q2163" i="1"/>
  <c r="P2163" i="1"/>
  <c r="O2163" i="1"/>
  <c r="V2162" i="1"/>
  <c r="Q2162" i="1"/>
  <c r="P2162" i="1"/>
  <c r="O2162" i="1"/>
  <c r="V2161" i="1"/>
  <c r="Q2161" i="1"/>
  <c r="P2161" i="1"/>
  <c r="O2161" i="1"/>
  <c r="V2160" i="1"/>
  <c r="Q2160" i="1"/>
  <c r="P2160" i="1"/>
  <c r="O2160" i="1"/>
  <c r="V2159" i="1"/>
  <c r="Q2159" i="1"/>
  <c r="P2159" i="1"/>
  <c r="O2159" i="1"/>
  <c r="V2158" i="1"/>
  <c r="Q2158" i="1"/>
  <c r="P2158" i="1"/>
  <c r="O2158" i="1"/>
  <c r="V2157" i="1"/>
  <c r="Q2157" i="1"/>
  <c r="P2157" i="1"/>
  <c r="O2157" i="1"/>
  <c r="V2156" i="1"/>
  <c r="Q2156" i="1"/>
  <c r="P2156" i="1"/>
  <c r="O2156" i="1"/>
  <c r="V2155" i="1"/>
  <c r="Q2155" i="1"/>
  <c r="P2155" i="1"/>
  <c r="O2155" i="1"/>
  <c r="V2154" i="1"/>
  <c r="Q2154" i="1"/>
  <c r="P2154" i="1"/>
  <c r="O2154" i="1"/>
  <c r="V2153" i="1"/>
  <c r="Q2153" i="1"/>
  <c r="P2153" i="1"/>
  <c r="O2153" i="1"/>
  <c r="V2152" i="1"/>
  <c r="Q2152" i="1"/>
  <c r="P2152" i="1"/>
  <c r="O2152" i="1"/>
  <c r="V2151" i="1"/>
  <c r="Q2151" i="1"/>
  <c r="P2151" i="1"/>
  <c r="O2151" i="1"/>
  <c r="V2150" i="1"/>
  <c r="Q2150" i="1"/>
  <c r="P2150" i="1"/>
  <c r="O2150" i="1"/>
  <c r="V2149" i="1"/>
  <c r="Q2149" i="1"/>
  <c r="P2149" i="1"/>
  <c r="O2149" i="1"/>
  <c r="V2148" i="1"/>
  <c r="Q2148" i="1"/>
  <c r="P2148" i="1"/>
  <c r="O2148" i="1"/>
  <c r="V2147" i="1"/>
  <c r="Q2147" i="1"/>
  <c r="P2147" i="1"/>
  <c r="O2147" i="1"/>
  <c r="V2146" i="1"/>
  <c r="Q2146" i="1"/>
  <c r="P2146" i="1"/>
  <c r="O2146" i="1"/>
  <c r="V2145" i="1"/>
  <c r="Q2145" i="1"/>
  <c r="P2145" i="1"/>
  <c r="O2145" i="1"/>
  <c r="V2144" i="1"/>
  <c r="Q2144" i="1"/>
  <c r="P2144" i="1"/>
  <c r="O2144" i="1"/>
  <c r="V2143" i="1"/>
  <c r="Q2143" i="1"/>
  <c r="P2143" i="1"/>
  <c r="O2143" i="1"/>
  <c r="V2142" i="1"/>
  <c r="Q2142" i="1"/>
  <c r="P2142" i="1"/>
  <c r="O2142" i="1"/>
  <c r="V2141" i="1"/>
  <c r="Q2141" i="1"/>
  <c r="P2141" i="1"/>
  <c r="O2141" i="1"/>
  <c r="V2140" i="1"/>
  <c r="Q2140" i="1"/>
  <c r="P2140" i="1"/>
  <c r="O2140" i="1"/>
  <c r="V2139" i="1"/>
  <c r="Q2139" i="1"/>
  <c r="P2139" i="1"/>
  <c r="O2139" i="1"/>
  <c r="V2138" i="1"/>
  <c r="Q2138" i="1"/>
  <c r="P2138" i="1"/>
  <c r="O2138" i="1"/>
  <c r="V2137" i="1"/>
  <c r="Q2137" i="1"/>
  <c r="P2137" i="1"/>
  <c r="O2137" i="1"/>
  <c r="V2136" i="1"/>
  <c r="Q2136" i="1"/>
  <c r="P2136" i="1"/>
  <c r="O2136" i="1"/>
  <c r="V2135" i="1"/>
  <c r="Q2135" i="1"/>
  <c r="P2135" i="1"/>
  <c r="O2135" i="1"/>
  <c r="V2134" i="1"/>
  <c r="Q2134" i="1"/>
  <c r="P2134" i="1"/>
  <c r="O2134" i="1"/>
  <c r="V2133" i="1"/>
  <c r="Q2133" i="1"/>
  <c r="P2133" i="1"/>
  <c r="O2133" i="1"/>
  <c r="V2132" i="1"/>
  <c r="Q2132" i="1"/>
  <c r="P2132" i="1"/>
  <c r="O2132" i="1"/>
  <c r="V2131" i="1"/>
  <c r="Q2131" i="1"/>
  <c r="P2131" i="1"/>
  <c r="O2131" i="1"/>
  <c r="V2130" i="1"/>
  <c r="Q2130" i="1"/>
  <c r="P2130" i="1"/>
  <c r="O2130" i="1"/>
  <c r="V2129" i="1"/>
  <c r="Q2129" i="1"/>
  <c r="P2129" i="1"/>
  <c r="O2129" i="1"/>
  <c r="V2128" i="1"/>
  <c r="Q2128" i="1"/>
  <c r="P2128" i="1"/>
  <c r="O2128" i="1"/>
  <c r="V2127" i="1"/>
  <c r="Q2127" i="1"/>
  <c r="P2127" i="1"/>
  <c r="O2127" i="1"/>
  <c r="V2126" i="1"/>
  <c r="Q2126" i="1"/>
  <c r="P2126" i="1"/>
  <c r="O2126" i="1"/>
  <c r="V2125" i="1"/>
  <c r="Q2125" i="1"/>
  <c r="P2125" i="1"/>
  <c r="O2125" i="1"/>
  <c r="V2124" i="1"/>
  <c r="Q2124" i="1"/>
  <c r="P2124" i="1"/>
  <c r="O2124" i="1"/>
  <c r="V2123" i="1"/>
  <c r="Q2123" i="1"/>
  <c r="P2123" i="1"/>
  <c r="O2123" i="1"/>
  <c r="V2122" i="1"/>
  <c r="Q2122" i="1"/>
  <c r="P2122" i="1"/>
  <c r="O2122" i="1"/>
  <c r="V2121" i="1"/>
  <c r="Q2121" i="1"/>
  <c r="P2121" i="1"/>
  <c r="O2121" i="1"/>
  <c r="V2120" i="1"/>
  <c r="Q2120" i="1"/>
  <c r="P2120" i="1"/>
  <c r="O2120" i="1"/>
  <c r="V2119" i="1"/>
  <c r="Q2119" i="1"/>
  <c r="P2119" i="1"/>
  <c r="O2119" i="1"/>
  <c r="V2118" i="1"/>
  <c r="Q2118" i="1"/>
  <c r="P2118" i="1"/>
  <c r="O2118" i="1"/>
  <c r="V2117" i="1"/>
  <c r="Q2117" i="1"/>
  <c r="P2117" i="1"/>
  <c r="O2117" i="1"/>
  <c r="V2116" i="1"/>
  <c r="Q2116" i="1"/>
  <c r="P2116" i="1"/>
  <c r="O2116" i="1"/>
  <c r="V2115" i="1"/>
  <c r="Q2115" i="1"/>
  <c r="P2115" i="1"/>
  <c r="O2115" i="1"/>
  <c r="V2114" i="1"/>
  <c r="Q2114" i="1"/>
  <c r="P2114" i="1"/>
  <c r="O2114" i="1"/>
  <c r="V2113" i="1"/>
  <c r="Q2113" i="1"/>
  <c r="P2113" i="1"/>
  <c r="O2113" i="1"/>
  <c r="V2112" i="1"/>
  <c r="Q2112" i="1"/>
  <c r="P2112" i="1"/>
  <c r="O2112" i="1"/>
  <c r="V2111" i="1"/>
  <c r="Q2111" i="1"/>
  <c r="P2111" i="1"/>
  <c r="O2111" i="1"/>
  <c r="V2110" i="1"/>
  <c r="Q2110" i="1"/>
  <c r="P2110" i="1"/>
  <c r="O2110" i="1"/>
  <c r="V2109" i="1"/>
  <c r="Q2109" i="1"/>
  <c r="P2109" i="1"/>
  <c r="O2109" i="1"/>
  <c r="V2108" i="1"/>
  <c r="Q2108" i="1"/>
  <c r="P2108" i="1"/>
  <c r="O2108" i="1"/>
  <c r="V2107" i="1"/>
  <c r="Q2107" i="1"/>
  <c r="P2107" i="1"/>
  <c r="O2107" i="1"/>
  <c r="V2106" i="1"/>
  <c r="Q2106" i="1"/>
  <c r="P2106" i="1"/>
  <c r="O2106" i="1"/>
  <c r="V2105" i="1"/>
  <c r="Q2105" i="1"/>
  <c r="P2105" i="1"/>
  <c r="O2105" i="1"/>
  <c r="V2104" i="1"/>
  <c r="Q2104" i="1"/>
  <c r="P2104" i="1"/>
  <c r="O2104" i="1"/>
  <c r="V2103" i="1"/>
  <c r="Q2103" i="1"/>
  <c r="P2103" i="1"/>
  <c r="O2103" i="1"/>
  <c r="V2102" i="1"/>
  <c r="Q2102" i="1"/>
  <c r="P2102" i="1"/>
  <c r="O2102" i="1"/>
  <c r="V2101" i="1"/>
  <c r="Q2101" i="1"/>
  <c r="P2101" i="1"/>
  <c r="O2101" i="1"/>
  <c r="V2100" i="1"/>
  <c r="Q2100" i="1"/>
  <c r="P2100" i="1"/>
  <c r="O2100" i="1"/>
  <c r="V2099" i="1"/>
  <c r="Q2099" i="1"/>
  <c r="P2099" i="1"/>
  <c r="O2099" i="1"/>
  <c r="V2098" i="1"/>
  <c r="Q2098" i="1"/>
  <c r="P2098" i="1"/>
  <c r="O2098" i="1"/>
  <c r="V2097" i="1"/>
  <c r="Q2097" i="1"/>
  <c r="P2097" i="1"/>
  <c r="O2097" i="1"/>
  <c r="V2096" i="1"/>
  <c r="Q2096" i="1"/>
  <c r="P2096" i="1"/>
  <c r="O2096" i="1"/>
  <c r="V2095" i="1"/>
  <c r="Q2095" i="1"/>
  <c r="P2095" i="1"/>
  <c r="O2095" i="1"/>
  <c r="V2094" i="1"/>
  <c r="Q2094" i="1"/>
  <c r="P2094" i="1"/>
  <c r="O2094" i="1"/>
  <c r="V2093" i="1"/>
  <c r="Q2093" i="1"/>
  <c r="P2093" i="1"/>
  <c r="O2093" i="1"/>
  <c r="V2092" i="1"/>
  <c r="Q2092" i="1"/>
  <c r="P2092" i="1"/>
  <c r="O2092" i="1"/>
  <c r="V2091" i="1"/>
  <c r="Q2091" i="1"/>
  <c r="P2091" i="1"/>
  <c r="O2091" i="1"/>
  <c r="V2090" i="1"/>
  <c r="Q2090" i="1"/>
  <c r="P2090" i="1"/>
  <c r="O2090" i="1"/>
  <c r="V2089" i="1"/>
  <c r="Q2089" i="1"/>
  <c r="P2089" i="1"/>
  <c r="O2089" i="1"/>
  <c r="V2088" i="1"/>
  <c r="Q2088" i="1"/>
  <c r="P2088" i="1"/>
  <c r="O2088" i="1"/>
  <c r="V2087" i="1"/>
  <c r="Q2087" i="1"/>
  <c r="P2087" i="1"/>
  <c r="O2087" i="1"/>
  <c r="V2086" i="1"/>
  <c r="Q2086" i="1"/>
  <c r="P2086" i="1"/>
  <c r="O2086" i="1"/>
  <c r="V2085" i="1"/>
  <c r="Q2085" i="1"/>
  <c r="P2085" i="1"/>
  <c r="O2085" i="1"/>
  <c r="V2084" i="1"/>
  <c r="Q2084" i="1"/>
  <c r="P2084" i="1"/>
  <c r="O2084" i="1"/>
  <c r="V2083" i="1"/>
  <c r="Q2083" i="1"/>
  <c r="P2083" i="1"/>
  <c r="O2083" i="1"/>
  <c r="V2082" i="1"/>
  <c r="Q2082" i="1"/>
  <c r="P2082" i="1"/>
  <c r="O2082" i="1"/>
  <c r="V2081" i="1"/>
  <c r="Q2081" i="1"/>
  <c r="P2081" i="1"/>
  <c r="O2081" i="1"/>
  <c r="V2080" i="1"/>
  <c r="Q2080" i="1"/>
  <c r="P2080" i="1"/>
  <c r="O2080" i="1"/>
  <c r="V2079" i="1"/>
  <c r="Q2079" i="1"/>
  <c r="P2079" i="1"/>
  <c r="O2079" i="1"/>
  <c r="V2078" i="1"/>
  <c r="Q2078" i="1"/>
  <c r="P2078" i="1"/>
  <c r="O2078" i="1"/>
  <c r="V2077" i="1"/>
  <c r="Q2077" i="1"/>
  <c r="P2077" i="1"/>
  <c r="O2077" i="1"/>
  <c r="V2076" i="1"/>
  <c r="Q2076" i="1"/>
  <c r="P2076" i="1"/>
  <c r="O2076" i="1"/>
  <c r="V2075" i="1"/>
  <c r="Q2075" i="1"/>
  <c r="P2075" i="1"/>
  <c r="O2075" i="1"/>
  <c r="V2074" i="1"/>
  <c r="Q2074" i="1"/>
  <c r="P2074" i="1"/>
  <c r="O2074" i="1"/>
  <c r="V2073" i="1"/>
  <c r="Q2073" i="1"/>
  <c r="P2073" i="1"/>
  <c r="O2073" i="1"/>
  <c r="V2072" i="1"/>
  <c r="Q2072" i="1"/>
  <c r="P2072" i="1"/>
  <c r="O2072" i="1"/>
  <c r="V2071" i="1"/>
  <c r="Q2071" i="1"/>
  <c r="P2071" i="1"/>
  <c r="O2071" i="1"/>
  <c r="V2070" i="1"/>
  <c r="Q2070" i="1"/>
  <c r="P2070" i="1"/>
  <c r="O2070" i="1"/>
  <c r="V2069" i="1"/>
  <c r="Q2069" i="1"/>
  <c r="P2069" i="1"/>
  <c r="O2069" i="1"/>
  <c r="V2068" i="1"/>
  <c r="Q2068" i="1"/>
  <c r="P2068" i="1"/>
  <c r="O2068" i="1"/>
  <c r="V2067" i="1"/>
  <c r="Q2067" i="1"/>
  <c r="P2067" i="1"/>
  <c r="O2067" i="1"/>
  <c r="V2066" i="1"/>
  <c r="Q2066" i="1"/>
  <c r="P2066" i="1"/>
  <c r="O2066" i="1"/>
  <c r="V2065" i="1"/>
  <c r="Q2065" i="1"/>
  <c r="P2065" i="1"/>
  <c r="O2065" i="1"/>
  <c r="V2064" i="1"/>
  <c r="Q2064" i="1"/>
  <c r="P2064" i="1"/>
  <c r="O2064" i="1"/>
  <c r="V2063" i="1"/>
  <c r="Q2063" i="1"/>
  <c r="P2063" i="1"/>
  <c r="O2063" i="1"/>
  <c r="V2062" i="1"/>
  <c r="Q2062" i="1"/>
  <c r="P2062" i="1"/>
  <c r="O2062" i="1"/>
  <c r="V2061" i="1"/>
  <c r="Q2061" i="1"/>
  <c r="P2061" i="1"/>
  <c r="O2061" i="1"/>
  <c r="V2060" i="1"/>
  <c r="Q2060" i="1"/>
  <c r="P2060" i="1"/>
  <c r="O2060" i="1"/>
  <c r="V2059" i="1"/>
  <c r="Q2059" i="1"/>
  <c r="P2059" i="1"/>
  <c r="O2059" i="1"/>
  <c r="V2058" i="1"/>
  <c r="Q2058" i="1"/>
  <c r="P2058" i="1"/>
  <c r="O2058" i="1"/>
  <c r="V2057" i="1"/>
  <c r="Q2057" i="1"/>
  <c r="P2057" i="1"/>
  <c r="O2057" i="1"/>
  <c r="V2056" i="1"/>
  <c r="Q2056" i="1"/>
  <c r="P2056" i="1"/>
  <c r="O2056" i="1"/>
  <c r="V2055" i="1"/>
  <c r="Q2055" i="1"/>
  <c r="P2055" i="1"/>
  <c r="O2055" i="1"/>
  <c r="V2054" i="1"/>
  <c r="Q2054" i="1"/>
  <c r="P2054" i="1"/>
  <c r="O2054" i="1"/>
  <c r="V2053" i="1"/>
  <c r="Q2053" i="1"/>
  <c r="P2053" i="1"/>
  <c r="O2053" i="1"/>
  <c r="V2052" i="1"/>
  <c r="Q2052" i="1"/>
  <c r="P2052" i="1"/>
  <c r="O2052" i="1"/>
  <c r="V2051" i="1"/>
  <c r="Q2051" i="1"/>
  <c r="P2051" i="1"/>
  <c r="O2051" i="1"/>
  <c r="V2050" i="1"/>
  <c r="Q2050" i="1"/>
  <c r="P2050" i="1"/>
  <c r="O2050" i="1"/>
  <c r="V2049" i="1"/>
  <c r="Q2049" i="1"/>
  <c r="P2049" i="1"/>
  <c r="O2049" i="1"/>
  <c r="V2048" i="1"/>
  <c r="Q2048" i="1"/>
  <c r="P2048" i="1"/>
  <c r="O2048" i="1"/>
  <c r="V2047" i="1"/>
  <c r="Q2047" i="1"/>
  <c r="P2047" i="1"/>
  <c r="O2047" i="1"/>
  <c r="V2046" i="1"/>
  <c r="Q2046" i="1"/>
  <c r="P2046" i="1"/>
  <c r="O2046" i="1"/>
  <c r="V2045" i="1"/>
  <c r="Q2045" i="1"/>
  <c r="P2045" i="1"/>
  <c r="O2045" i="1"/>
  <c r="V2044" i="1"/>
  <c r="Q2044" i="1"/>
  <c r="P2044" i="1"/>
  <c r="O2044" i="1"/>
  <c r="V2043" i="1"/>
  <c r="Q2043" i="1"/>
  <c r="P2043" i="1"/>
  <c r="O2043" i="1"/>
  <c r="V2042" i="1"/>
  <c r="Q2042" i="1"/>
  <c r="P2042" i="1"/>
  <c r="O2042" i="1"/>
  <c r="V2041" i="1"/>
  <c r="Q2041" i="1"/>
  <c r="P2041" i="1"/>
  <c r="O2041" i="1"/>
  <c r="V2040" i="1"/>
  <c r="Q2040" i="1"/>
  <c r="P2040" i="1"/>
  <c r="O2040" i="1"/>
  <c r="V2039" i="1"/>
  <c r="Q2039" i="1"/>
  <c r="P2039" i="1"/>
  <c r="O2039" i="1"/>
  <c r="V2038" i="1"/>
  <c r="Q2038" i="1"/>
  <c r="P2038" i="1"/>
  <c r="O2038" i="1"/>
  <c r="V2037" i="1"/>
  <c r="Q2037" i="1"/>
  <c r="P2037" i="1"/>
  <c r="O2037" i="1"/>
  <c r="V2036" i="1"/>
  <c r="Q2036" i="1"/>
  <c r="P2036" i="1"/>
  <c r="O2036" i="1"/>
  <c r="V2035" i="1"/>
  <c r="Q2035" i="1"/>
  <c r="P2035" i="1"/>
  <c r="O2035" i="1"/>
  <c r="V2034" i="1"/>
  <c r="Q2034" i="1"/>
  <c r="P2034" i="1"/>
  <c r="O2034" i="1"/>
  <c r="V2033" i="1"/>
  <c r="Q2033" i="1"/>
  <c r="P2033" i="1"/>
  <c r="O2033" i="1"/>
  <c r="V2032" i="1"/>
  <c r="Q2032" i="1"/>
  <c r="P2032" i="1"/>
  <c r="O2032" i="1"/>
  <c r="V2031" i="1"/>
  <c r="Q2031" i="1"/>
  <c r="P2031" i="1"/>
  <c r="O2031" i="1"/>
  <c r="V2030" i="1"/>
  <c r="Q2030" i="1"/>
  <c r="P2030" i="1"/>
  <c r="O2030" i="1"/>
  <c r="V2029" i="1"/>
  <c r="Q2029" i="1"/>
  <c r="P2029" i="1"/>
  <c r="O2029" i="1"/>
  <c r="V2028" i="1"/>
  <c r="Q2028" i="1"/>
  <c r="P2028" i="1"/>
  <c r="O2028" i="1"/>
  <c r="V2027" i="1"/>
  <c r="Q2027" i="1"/>
  <c r="P2027" i="1"/>
  <c r="O2027" i="1"/>
  <c r="V2026" i="1"/>
  <c r="Q2026" i="1"/>
  <c r="P2026" i="1"/>
  <c r="O2026" i="1"/>
  <c r="V2025" i="1"/>
  <c r="Q2025" i="1"/>
  <c r="P2025" i="1"/>
  <c r="O2025" i="1"/>
  <c r="V2024" i="1"/>
  <c r="Q2024" i="1"/>
  <c r="P2024" i="1"/>
  <c r="O2024" i="1"/>
  <c r="V2023" i="1"/>
  <c r="Q2023" i="1"/>
  <c r="P2023" i="1"/>
  <c r="O2023" i="1"/>
  <c r="V2022" i="1"/>
  <c r="Q2022" i="1"/>
  <c r="P2022" i="1"/>
  <c r="O2022" i="1"/>
  <c r="V2021" i="1"/>
  <c r="Q2021" i="1"/>
  <c r="P2021" i="1"/>
  <c r="O2021" i="1"/>
  <c r="V2020" i="1"/>
  <c r="Q2020" i="1"/>
  <c r="P2020" i="1"/>
  <c r="O2020" i="1"/>
  <c r="V2019" i="1"/>
  <c r="Q2019" i="1"/>
  <c r="P2019" i="1"/>
  <c r="O2019" i="1"/>
  <c r="V2018" i="1"/>
  <c r="Q2018" i="1"/>
  <c r="P2018" i="1"/>
  <c r="O2018" i="1"/>
  <c r="V2017" i="1"/>
  <c r="Q2017" i="1"/>
  <c r="P2017" i="1"/>
  <c r="O2017" i="1"/>
  <c r="V2016" i="1"/>
  <c r="Q2016" i="1"/>
  <c r="P2016" i="1"/>
  <c r="O2016" i="1"/>
  <c r="V2015" i="1"/>
  <c r="Q2015" i="1"/>
  <c r="P2015" i="1"/>
  <c r="O2015" i="1"/>
  <c r="V2014" i="1"/>
  <c r="Q2014" i="1"/>
  <c r="P2014" i="1"/>
  <c r="O2014" i="1"/>
  <c r="V2013" i="1"/>
  <c r="Q2013" i="1"/>
  <c r="P2013" i="1"/>
  <c r="O2013" i="1"/>
  <c r="V2012" i="1"/>
  <c r="Q2012" i="1"/>
  <c r="P2012" i="1"/>
  <c r="O2012" i="1"/>
  <c r="V2011" i="1"/>
  <c r="Q2011" i="1"/>
  <c r="P2011" i="1"/>
  <c r="O2011" i="1"/>
  <c r="V2010" i="1"/>
  <c r="Q2010" i="1"/>
  <c r="P2010" i="1"/>
  <c r="O2010" i="1"/>
  <c r="V2009" i="1"/>
  <c r="Q2009" i="1"/>
  <c r="P2009" i="1"/>
  <c r="O2009" i="1"/>
  <c r="V2008" i="1"/>
  <c r="Q2008" i="1"/>
  <c r="P2008" i="1"/>
  <c r="O2008" i="1"/>
  <c r="V2007" i="1"/>
  <c r="Q2007" i="1"/>
  <c r="P2007" i="1"/>
  <c r="O2007" i="1"/>
  <c r="V2006" i="1"/>
  <c r="Q2006" i="1"/>
  <c r="P2006" i="1"/>
  <c r="O2006" i="1"/>
  <c r="V2005" i="1"/>
  <c r="Q2005" i="1"/>
  <c r="P2005" i="1"/>
  <c r="O2005" i="1"/>
  <c r="V2004" i="1"/>
  <c r="Q2004" i="1"/>
  <c r="P2004" i="1"/>
  <c r="O2004" i="1"/>
  <c r="V2003" i="1"/>
  <c r="Q2003" i="1"/>
  <c r="P2003" i="1"/>
  <c r="O2003" i="1"/>
  <c r="V2002" i="1"/>
  <c r="Q2002" i="1"/>
  <c r="P2002" i="1"/>
  <c r="O2002" i="1"/>
  <c r="V2001" i="1"/>
  <c r="Q2001" i="1"/>
  <c r="P2001" i="1"/>
  <c r="O2001" i="1"/>
  <c r="V2000" i="1"/>
  <c r="Q2000" i="1"/>
  <c r="P2000" i="1"/>
  <c r="O2000" i="1"/>
  <c r="V1999" i="1"/>
  <c r="Q1999" i="1"/>
  <c r="P1999" i="1"/>
  <c r="O1999" i="1"/>
  <c r="N1999" i="1"/>
  <c r="V1998" i="1"/>
  <c r="Q1998" i="1"/>
  <c r="P1998" i="1"/>
  <c r="O1998" i="1"/>
  <c r="N1998" i="1"/>
  <c r="V1997" i="1"/>
  <c r="Q1997" i="1"/>
  <c r="P1997" i="1"/>
  <c r="O1997" i="1"/>
  <c r="N1997" i="1"/>
  <c r="V1996" i="1"/>
  <c r="Q1996" i="1"/>
  <c r="P1996" i="1"/>
  <c r="O1996" i="1"/>
  <c r="N1996" i="1"/>
  <c r="V1995" i="1"/>
  <c r="Q1995" i="1"/>
  <c r="P1995" i="1"/>
  <c r="O1995" i="1"/>
  <c r="N1995" i="1"/>
  <c r="V1994" i="1"/>
  <c r="Q1994" i="1"/>
  <c r="P1994" i="1"/>
  <c r="O1994" i="1"/>
  <c r="N1994" i="1"/>
  <c r="V1993" i="1"/>
  <c r="Q1993" i="1"/>
  <c r="P1993" i="1"/>
  <c r="O1993" i="1"/>
  <c r="N1993" i="1"/>
  <c r="V1992" i="1"/>
  <c r="Q1992" i="1"/>
  <c r="P1992" i="1"/>
  <c r="O1992" i="1"/>
  <c r="N1992" i="1"/>
  <c r="V1991" i="1"/>
  <c r="Q1991" i="1"/>
  <c r="P1991" i="1"/>
  <c r="O1991" i="1"/>
  <c r="N1991" i="1"/>
  <c r="V1990" i="1"/>
  <c r="Q1990" i="1"/>
  <c r="P1990" i="1"/>
  <c r="O1990" i="1"/>
  <c r="N1990" i="1"/>
  <c r="V1989" i="1"/>
  <c r="Q1989" i="1"/>
  <c r="P1989" i="1"/>
  <c r="O1989" i="1"/>
  <c r="N1989" i="1"/>
  <c r="V1988" i="1"/>
  <c r="Q1988" i="1"/>
  <c r="P1988" i="1"/>
  <c r="O1988" i="1"/>
  <c r="N1988" i="1"/>
  <c r="V1987" i="1"/>
  <c r="Q1987" i="1"/>
  <c r="P1987" i="1"/>
  <c r="O1987" i="1"/>
  <c r="N1987" i="1"/>
  <c r="V1986" i="1"/>
  <c r="Q1986" i="1"/>
  <c r="P1986" i="1"/>
  <c r="O1986" i="1"/>
  <c r="N1986" i="1"/>
  <c r="V1985" i="1"/>
  <c r="Q1985" i="1"/>
  <c r="P1985" i="1"/>
  <c r="O1985" i="1"/>
  <c r="N1985" i="1"/>
  <c r="V1984" i="1"/>
  <c r="Q1984" i="1"/>
  <c r="P1984" i="1"/>
  <c r="O1984" i="1"/>
  <c r="N1984" i="1"/>
  <c r="V1983" i="1"/>
  <c r="Q1983" i="1"/>
  <c r="P1983" i="1"/>
  <c r="O1983" i="1"/>
  <c r="N1983" i="1"/>
  <c r="V1982" i="1"/>
  <c r="Q1982" i="1"/>
  <c r="P1982" i="1"/>
  <c r="O1982" i="1"/>
  <c r="N1982" i="1"/>
  <c r="V1981" i="1"/>
  <c r="Q1981" i="1"/>
  <c r="P1981" i="1"/>
  <c r="O1981" i="1"/>
  <c r="N1981" i="1"/>
  <c r="V1980" i="1"/>
  <c r="Q1980" i="1"/>
  <c r="P1980" i="1"/>
  <c r="O1980" i="1"/>
  <c r="N1980" i="1"/>
  <c r="V1979" i="1"/>
  <c r="Q1979" i="1"/>
  <c r="P1979" i="1"/>
  <c r="O1979" i="1"/>
  <c r="N1979" i="1"/>
  <c r="V1978" i="1"/>
  <c r="Q1978" i="1"/>
  <c r="P1978" i="1"/>
  <c r="O1978" i="1"/>
  <c r="N1978" i="1"/>
  <c r="V1977" i="1"/>
  <c r="Q1977" i="1"/>
  <c r="P1977" i="1"/>
  <c r="O1977" i="1"/>
  <c r="N1977" i="1"/>
  <c r="V1976" i="1"/>
  <c r="Q1976" i="1"/>
  <c r="P1976" i="1"/>
  <c r="O1976" i="1"/>
  <c r="N1976" i="1"/>
  <c r="V1975" i="1"/>
  <c r="Q1975" i="1"/>
  <c r="P1975" i="1"/>
  <c r="O1975" i="1"/>
  <c r="N1975" i="1"/>
  <c r="V1974" i="1"/>
  <c r="Q1974" i="1"/>
  <c r="P1974" i="1"/>
  <c r="O1974" i="1"/>
  <c r="N1974" i="1"/>
  <c r="V1973" i="1"/>
  <c r="Q1973" i="1"/>
  <c r="P1973" i="1"/>
  <c r="O1973" i="1"/>
  <c r="N1973" i="1"/>
  <c r="V1972" i="1"/>
  <c r="Q1972" i="1"/>
  <c r="P1972" i="1"/>
  <c r="O1972" i="1"/>
  <c r="N1972" i="1"/>
  <c r="V1971" i="1"/>
  <c r="Q1971" i="1"/>
  <c r="P1971" i="1"/>
  <c r="O1971" i="1"/>
  <c r="N1971" i="1"/>
  <c r="V1970" i="1"/>
  <c r="Q1970" i="1"/>
  <c r="P1970" i="1"/>
  <c r="O1970" i="1"/>
  <c r="N1970" i="1"/>
  <c r="V1969" i="1"/>
  <c r="Q1969" i="1"/>
  <c r="P1969" i="1"/>
  <c r="O1969" i="1"/>
  <c r="N1969" i="1"/>
  <c r="V1968" i="1"/>
  <c r="Q1968" i="1"/>
  <c r="P1968" i="1"/>
  <c r="O1968" i="1"/>
  <c r="N1968" i="1"/>
  <c r="V1967" i="1"/>
  <c r="Q1967" i="1"/>
  <c r="P1967" i="1"/>
  <c r="O1967" i="1"/>
  <c r="N1967" i="1"/>
  <c r="V1966" i="1"/>
  <c r="Q1966" i="1"/>
  <c r="P1966" i="1"/>
  <c r="O1966" i="1"/>
  <c r="N1966" i="1"/>
  <c r="V1965" i="1"/>
  <c r="Q1965" i="1"/>
  <c r="P1965" i="1"/>
  <c r="O1965" i="1"/>
  <c r="N1965" i="1"/>
  <c r="V1964" i="1"/>
  <c r="Q1964" i="1"/>
  <c r="P1964" i="1"/>
  <c r="O1964" i="1"/>
  <c r="N1964" i="1"/>
  <c r="V1963" i="1"/>
  <c r="Q1963" i="1"/>
  <c r="P1963" i="1"/>
  <c r="O1963" i="1"/>
  <c r="V1962" i="1"/>
  <c r="Q1962" i="1"/>
  <c r="P1962" i="1"/>
  <c r="O1962" i="1"/>
  <c r="V1961" i="1"/>
  <c r="Q1961" i="1"/>
  <c r="P1961" i="1"/>
  <c r="O1961" i="1"/>
  <c r="V1960" i="1"/>
  <c r="Q1960" i="1"/>
  <c r="P1960" i="1"/>
  <c r="O1960" i="1"/>
  <c r="V1959" i="1"/>
  <c r="Q1959" i="1"/>
  <c r="P1959" i="1"/>
  <c r="O1959" i="1"/>
  <c r="V1958" i="1"/>
  <c r="Q1958" i="1"/>
  <c r="P1958" i="1"/>
  <c r="O1958" i="1"/>
  <c r="V1957" i="1"/>
  <c r="Q1957" i="1"/>
  <c r="P1957" i="1"/>
  <c r="O1957" i="1"/>
  <c r="V1956" i="1"/>
  <c r="Q1956" i="1"/>
  <c r="P1956" i="1"/>
  <c r="O1956" i="1"/>
  <c r="V1955" i="1"/>
  <c r="Q1955" i="1"/>
  <c r="P1955" i="1"/>
  <c r="O1955" i="1"/>
  <c r="V1954" i="1"/>
  <c r="Q1954" i="1"/>
  <c r="P1954" i="1"/>
  <c r="O1954" i="1"/>
  <c r="V1953" i="1"/>
  <c r="Q1953" i="1"/>
  <c r="P1953" i="1"/>
  <c r="O1953" i="1"/>
  <c r="V1952" i="1"/>
  <c r="Q1952" i="1"/>
  <c r="P1952" i="1"/>
  <c r="O1952" i="1"/>
  <c r="V1951" i="1"/>
  <c r="Q1951" i="1"/>
  <c r="P1951" i="1"/>
  <c r="O1951" i="1"/>
  <c r="V1950" i="1"/>
  <c r="Q1950" i="1"/>
  <c r="P1950" i="1"/>
  <c r="O1950" i="1"/>
  <c r="V1949" i="1"/>
  <c r="Q1949" i="1"/>
  <c r="P1949" i="1"/>
  <c r="O1949" i="1"/>
  <c r="V1948" i="1"/>
  <c r="Q1948" i="1"/>
  <c r="P1948" i="1"/>
  <c r="O1948" i="1"/>
  <c r="V1947" i="1"/>
  <c r="Q1947" i="1"/>
  <c r="P1947" i="1"/>
  <c r="O1947" i="1"/>
  <c r="V1946" i="1"/>
  <c r="Q1946" i="1"/>
  <c r="P1946" i="1"/>
  <c r="O1946" i="1"/>
  <c r="V1945" i="1"/>
  <c r="Q1945" i="1"/>
  <c r="P1945" i="1"/>
  <c r="O1945" i="1"/>
  <c r="V1944" i="1"/>
  <c r="Q1944" i="1"/>
  <c r="P1944" i="1"/>
  <c r="O1944" i="1"/>
  <c r="V1943" i="1"/>
  <c r="Q1943" i="1"/>
  <c r="P1943" i="1"/>
  <c r="O1943" i="1"/>
  <c r="V1942" i="1"/>
  <c r="Q1942" i="1"/>
  <c r="P1942" i="1"/>
  <c r="O1942" i="1"/>
  <c r="V1941" i="1"/>
  <c r="Q1941" i="1"/>
  <c r="P1941" i="1"/>
  <c r="O1941" i="1"/>
  <c r="V1940" i="1"/>
  <c r="Q1940" i="1"/>
  <c r="P1940" i="1"/>
  <c r="O1940" i="1"/>
  <c r="V1939" i="1"/>
  <c r="Q1939" i="1"/>
  <c r="P1939" i="1"/>
  <c r="O1939" i="1"/>
  <c r="V1938" i="1"/>
  <c r="Q1938" i="1"/>
  <c r="P1938" i="1"/>
  <c r="O1938" i="1"/>
  <c r="V1937" i="1"/>
  <c r="Q1937" i="1"/>
  <c r="P1937" i="1"/>
  <c r="O1937" i="1"/>
  <c r="V1936" i="1"/>
  <c r="Q1936" i="1"/>
  <c r="P1936" i="1"/>
  <c r="O1936" i="1"/>
  <c r="V1935" i="1"/>
  <c r="Q1935" i="1"/>
  <c r="P1935" i="1"/>
  <c r="O1935" i="1"/>
  <c r="V1934" i="1"/>
  <c r="Q1934" i="1"/>
  <c r="P1934" i="1"/>
  <c r="O1934" i="1"/>
  <c r="V1933" i="1"/>
  <c r="Q1933" i="1"/>
  <c r="P1933" i="1"/>
  <c r="O1933" i="1"/>
  <c r="V1932" i="1"/>
  <c r="Q1932" i="1"/>
  <c r="P1932" i="1"/>
  <c r="O1932" i="1"/>
  <c r="V1931" i="1"/>
  <c r="Q1931" i="1"/>
  <c r="P1931" i="1"/>
  <c r="O1931" i="1"/>
  <c r="V1930" i="1"/>
  <c r="Q1930" i="1"/>
  <c r="P1930" i="1"/>
  <c r="O1930" i="1"/>
  <c r="V1929" i="1"/>
  <c r="Q1929" i="1"/>
  <c r="P1929" i="1"/>
  <c r="O1929" i="1"/>
  <c r="V1928" i="1"/>
  <c r="Q1928" i="1"/>
  <c r="P1928" i="1"/>
  <c r="O1928" i="1"/>
  <c r="V1927" i="1"/>
  <c r="Q1927" i="1"/>
  <c r="P1927" i="1"/>
  <c r="O1927" i="1"/>
  <c r="V1926" i="1"/>
  <c r="Q1926" i="1"/>
  <c r="P1926" i="1"/>
  <c r="O1926" i="1"/>
  <c r="V1925" i="1"/>
  <c r="Q1925" i="1"/>
  <c r="P1925" i="1"/>
  <c r="O1925" i="1"/>
  <c r="V1924" i="1"/>
  <c r="Q1924" i="1"/>
  <c r="P1924" i="1"/>
  <c r="O1924" i="1"/>
  <c r="V1923" i="1"/>
  <c r="Q1923" i="1"/>
  <c r="P1923" i="1"/>
  <c r="O1923" i="1"/>
  <c r="V1922" i="1"/>
  <c r="Q1922" i="1"/>
  <c r="P1922" i="1"/>
  <c r="O1922" i="1"/>
  <c r="V1921" i="1"/>
  <c r="Q1921" i="1"/>
  <c r="P1921" i="1"/>
  <c r="O1921" i="1"/>
  <c r="V1920" i="1"/>
  <c r="Q1920" i="1"/>
  <c r="P1920" i="1"/>
  <c r="O1920" i="1"/>
  <c r="V1919" i="1"/>
  <c r="Q1919" i="1"/>
  <c r="P1919" i="1"/>
  <c r="O1919" i="1"/>
  <c r="V1918" i="1"/>
  <c r="Q1918" i="1"/>
  <c r="P1918" i="1"/>
  <c r="O1918" i="1"/>
  <c r="V1917" i="1"/>
  <c r="Q1917" i="1"/>
  <c r="P1917" i="1"/>
  <c r="O1917" i="1"/>
  <c r="V1916" i="1"/>
  <c r="Q1916" i="1"/>
  <c r="P1916" i="1"/>
  <c r="O1916" i="1"/>
  <c r="V1915" i="1"/>
  <c r="Q1915" i="1"/>
  <c r="P1915" i="1"/>
  <c r="O1915" i="1"/>
  <c r="V1914" i="1"/>
  <c r="Q1914" i="1"/>
  <c r="P1914" i="1"/>
  <c r="O1914" i="1"/>
  <c r="V1913" i="1"/>
  <c r="Q1913" i="1"/>
  <c r="P1913" i="1"/>
  <c r="O1913" i="1"/>
  <c r="V1912" i="1"/>
  <c r="Q1912" i="1"/>
  <c r="P1912" i="1"/>
  <c r="O1912" i="1"/>
  <c r="V1911" i="1"/>
  <c r="Q1911" i="1"/>
  <c r="P1911" i="1"/>
  <c r="O1911" i="1"/>
  <c r="Q1910" i="1"/>
  <c r="P1910" i="1"/>
  <c r="O1910" i="1"/>
  <c r="Q1909" i="1"/>
  <c r="P1909" i="1"/>
  <c r="O1909" i="1"/>
  <c r="Q1908" i="1"/>
  <c r="P1908" i="1"/>
  <c r="O1908" i="1"/>
  <c r="Q1907" i="1"/>
  <c r="P1907" i="1"/>
  <c r="O1907" i="1"/>
  <c r="Q1906" i="1"/>
  <c r="P1906" i="1"/>
  <c r="O1906" i="1"/>
  <c r="Q1905" i="1"/>
  <c r="P1905" i="1"/>
  <c r="O1905" i="1"/>
  <c r="Q1904" i="1"/>
  <c r="P1904" i="1"/>
  <c r="O1904" i="1"/>
  <c r="Q1903" i="1"/>
  <c r="P1903" i="1"/>
  <c r="O1903" i="1"/>
  <c r="Q1902" i="1"/>
  <c r="P1902" i="1"/>
  <c r="O1902" i="1"/>
  <c r="Q1901" i="1"/>
  <c r="P1901" i="1"/>
  <c r="O1901" i="1"/>
  <c r="Q1900" i="1"/>
  <c r="P1900" i="1"/>
  <c r="O1900" i="1"/>
  <c r="Q1899" i="1"/>
  <c r="P1899" i="1"/>
  <c r="O1899" i="1"/>
  <c r="Q1898" i="1"/>
  <c r="P1898" i="1"/>
  <c r="O1898" i="1"/>
  <c r="Q1897" i="1"/>
  <c r="P1897" i="1"/>
  <c r="O1897" i="1"/>
  <c r="Q1896" i="1"/>
  <c r="P1896" i="1"/>
  <c r="O1896" i="1"/>
  <c r="V1895" i="1"/>
  <c r="Q1895" i="1"/>
  <c r="P1895" i="1"/>
  <c r="O1895" i="1"/>
  <c r="V1894" i="1"/>
  <c r="Q1894" i="1"/>
  <c r="P1894" i="1"/>
  <c r="O1894" i="1"/>
  <c r="V1893" i="1"/>
  <c r="Q1893" i="1"/>
  <c r="P1893" i="1"/>
  <c r="O1893" i="1"/>
  <c r="V1892" i="1"/>
  <c r="Q1892" i="1"/>
  <c r="P1892" i="1"/>
  <c r="O1892" i="1"/>
  <c r="V1891" i="1"/>
  <c r="Q1891" i="1"/>
  <c r="P1891" i="1"/>
  <c r="O1891" i="1"/>
  <c r="V1890" i="1"/>
  <c r="Q1890" i="1"/>
  <c r="P1890" i="1"/>
  <c r="O1890" i="1"/>
  <c r="V1889" i="1"/>
  <c r="Q1889" i="1"/>
  <c r="P1889" i="1"/>
  <c r="O1889" i="1"/>
  <c r="V1888" i="1"/>
  <c r="Q1888" i="1"/>
  <c r="P1888" i="1"/>
  <c r="O1888" i="1"/>
  <c r="V1887" i="1"/>
  <c r="Q1887" i="1"/>
  <c r="P1887" i="1"/>
  <c r="O1887" i="1"/>
  <c r="V1886" i="1"/>
  <c r="Q1886" i="1"/>
  <c r="P1886" i="1"/>
  <c r="O1886" i="1"/>
  <c r="V1885" i="1"/>
  <c r="Q1885" i="1"/>
  <c r="P1885" i="1"/>
  <c r="O1885" i="1"/>
  <c r="V1884" i="1"/>
  <c r="Q1884" i="1"/>
  <c r="P1884" i="1"/>
  <c r="O1884" i="1"/>
  <c r="V1883" i="1"/>
  <c r="Q1883" i="1"/>
  <c r="P1883" i="1"/>
  <c r="O1883" i="1"/>
  <c r="V1882" i="1"/>
  <c r="Q1882" i="1"/>
  <c r="P1882" i="1"/>
  <c r="O1882" i="1"/>
  <c r="V1881" i="1"/>
  <c r="Q1881" i="1"/>
  <c r="P1881" i="1"/>
  <c r="O1881" i="1"/>
  <c r="V1880" i="1"/>
  <c r="Q1880" i="1"/>
  <c r="P1880" i="1"/>
  <c r="O1880" i="1"/>
  <c r="V1879" i="1"/>
  <c r="Q1879" i="1"/>
  <c r="P1879" i="1"/>
  <c r="O1879" i="1"/>
  <c r="V1878" i="1"/>
  <c r="Q1878" i="1"/>
  <c r="P1878" i="1"/>
  <c r="O1878" i="1"/>
  <c r="V1877" i="1"/>
  <c r="Q1877" i="1"/>
  <c r="P1877" i="1"/>
  <c r="O1877" i="1"/>
  <c r="V1876" i="1"/>
  <c r="Q1876" i="1"/>
  <c r="P1876" i="1"/>
  <c r="O1876" i="1"/>
  <c r="V1875" i="1"/>
  <c r="Q1875" i="1"/>
  <c r="P1875" i="1"/>
  <c r="O1875" i="1"/>
  <c r="V1874" i="1"/>
  <c r="Q1874" i="1"/>
  <c r="P1874" i="1"/>
  <c r="O1874" i="1"/>
  <c r="V1873" i="1"/>
  <c r="Q1873" i="1"/>
  <c r="P1873" i="1"/>
  <c r="O1873" i="1"/>
  <c r="V1872" i="1"/>
  <c r="Q1872" i="1"/>
  <c r="P1872" i="1"/>
  <c r="O1872" i="1"/>
  <c r="V1871" i="1"/>
  <c r="Q1871" i="1"/>
  <c r="P1871" i="1"/>
  <c r="O1871" i="1"/>
  <c r="V1870" i="1"/>
  <c r="Q1870" i="1"/>
  <c r="P1870" i="1"/>
  <c r="O1870" i="1"/>
  <c r="V1869" i="1"/>
  <c r="Q1869" i="1"/>
  <c r="P1869" i="1"/>
  <c r="O1869" i="1"/>
  <c r="V1868" i="1"/>
  <c r="Q1868" i="1"/>
  <c r="P1868" i="1"/>
  <c r="O1868" i="1"/>
  <c r="V1867" i="1"/>
  <c r="Q1867" i="1"/>
  <c r="P1867" i="1"/>
  <c r="O1867" i="1"/>
  <c r="V1866" i="1"/>
  <c r="Q1866" i="1"/>
  <c r="P1866" i="1"/>
  <c r="O1866" i="1"/>
  <c r="V1865" i="1"/>
  <c r="Q1865" i="1"/>
  <c r="P1865" i="1"/>
  <c r="O1865" i="1"/>
  <c r="V1864" i="1"/>
  <c r="Q1864" i="1"/>
  <c r="P1864" i="1"/>
  <c r="O1864" i="1"/>
  <c r="V1863" i="1"/>
  <c r="Q1863" i="1"/>
  <c r="P1863" i="1"/>
  <c r="O1863" i="1"/>
  <c r="V1862" i="1"/>
  <c r="Q1862" i="1"/>
  <c r="P1862" i="1"/>
  <c r="O1862" i="1"/>
  <c r="V1861" i="1"/>
  <c r="Q1861" i="1"/>
  <c r="P1861" i="1"/>
  <c r="O1861" i="1"/>
  <c r="V1860" i="1"/>
  <c r="Q1860" i="1"/>
  <c r="P1860" i="1"/>
  <c r="O1860" i="1"/>
  <c r="V1859" i="1"/>
  <c r="Q1859" i="1"/>
  <c r="P1859" i="1"/>
  <c r="O1859" i="1"/>
  <c r="V1858" i="1"/>
  <c r="Q1858" i="1"/>
  <c r="P1858" i="1"/>
  <c r="O1858" i="1"/>
  <c r="V1857" i="1"/>
  <c r="Q1857" i="1"/>
  <c r="P1857" i="1"/>
  <c r="O1857" i="1"/>
  <c r="V1856" i="1"/>
  <c r="Q1856" i="1"/>
  <c r="P1856" i="1"/>
  <c r="O1856" i="1"/>
  <c r="V1855" i="1"/>
  <c r="Q1855" i="1"/>
  <c r="P1855" i="1"/>
  <c r="O1855" i="1"/>
  <c r="V1854" i="1"/>
  <c r="Q1854" i="1"/>
  <c r="P1854" i="1"/>
  <c r="O1854" i="1"/>
  <c r="V1853" i="1"/>
  <c r="Q1853" i="1"/>
  <c r="P1853" i="1"/>
  <c r="O1853" i="1"/>
  <c r="V1852" i="1"/>
  <c r="Q1852" i="1"/>
  <c r="P1852" i="1"/>
  <c r="O1852" i="1"/>
  <c r="V1851" i="1"/>
  <c r="Q1851" i="1"/>
  <c r="P1851" i="1"/>
  <c r="O1851" i="1"/>
  <c r="V1850" i="1"/>
  <c r="Q1850" i="1"/>
  <c r="P1850" i="1"/>
  <c r="O1850" i="1"/>
  <c r="V1849" i="1"/>
  <c r="Q1849" i="1"/>
  <c r="P1849" i="1"/>
  <c r="O1849" i="1"/>
  <c r="V1848" i="1"/>
  <c r="Q1848" i="1"/>
  <c r="P1848" i="1"/>
  <c r="O1848" i="1"/>
  <c r="V1847" i="1"/>
  <c r="Q1847" i="1"/>
  <c r="P1847" i="1"/>
  <c r="O1847" i="1"/>
  <c r="V1846" i="1"/>
  <c r="Q1846" i="1"/>
  <c r="P1846" i="1"/>
  <c r="O1846" i="1"/>
  <c r="Q1845" i="1"/>
  <c r="P1845" i="1"/>
  <c r="O1845" i="1"/>
  <c r="Q1844" i="1"/>
  <c r="P1844" i="1"/>
  <c r="O1844" i="1"/>
  <c r="Q1843" i="1"/>
  <c r="P1843" i="1"/>
  <c r="O1843" i="1"/>
  <c r="Q1842" i="1"/>
  <c r="P1842" i="1"/>
  <c r="O1842" i="1"/>
  <c r="Q1841" i="1"/>
  <c r="P1841" i="1"/>
  <c r="O1841" i="1"/>
  <c r="Q1840" i="1"/>
  <c r="P1840" i="1"/>
  <c r="O1840" i="1"/>
  <c r="Q1839" i="1"/>
  <c r="P1839" i="1"/>
  <c r="O1839" i="1"/>
  <c r="Q1838" i="1"/>
  <c r="P1838" i="1"/>
  <c r="O1838" i="1"/>
  <c r="V1837" i="1"/>
  <c r="Q1837" i="1"/>
  <c r="P1837" i="1"/>
  <c r="O1837" i="1"/>
  <c r="V1836" i="1"/>
  <c r="Q1836" i="1"/>
  <c r="P1836" i="1"/>
  <c r="O1836" i="1"/>
  <c r="V1835" i="1"/>
  <c r="Q1835" i="1"/>
  <c r="P1835" i="1"/>
  <c r="O1835" i="1"/>
  <c r="V1834" i="1"/>
  <c r="Q1834" i="1"/>
  <c r="P1834" i="1"/>
  <c r="O1834" i="1"/>
  <c r="V1833" i="1"/>
  <c r="Q1833" i="1"/>
  <c r="P1833" i="1"/>
  <c r="O1833" i="1"/>
  <c r="V1832" i="1"/>
  <c r="Q1832" i="1"/>
  <c r="P1832" i="1"/>
  <c r="O1832" i="1"/>
  <c r="V1831" i="1"/>
  <c r="Q1831" i="1"/>
  <c r="P1831" i="1"/>
  <c r="O1831" i="1"/>
  <c r="V1830" i="1"/>
  <c r="Q1830" i="1"/>
  <c r="P1830" i="1"/>
  <c r="O1830" i="1"/>
  <c r="V1829" i="1"/>
  <c r="Q1829" i="1"/>
  <c r="P1829" i="1"/>
  <c r="O1829" i="1"/>
  <c r="V1828" i="1"/>
  <c r="Q1828" i="1"/>
  <c r="P1828" i="1"/>
  <c r="O1828" i="1"/>
  <c r="V1827" i="1"/>
  <c r="Q1827" i="1"/>
  <c r="P1827" i="1"/>
  <c r="O1827" i="1"/>
  <c r="V1826" i="1"/>
  <c r="Q1826" i="1"/>
  <c r="P1826" i="1"/>
  <c r="O1826" i="1"/>
  <c r="V1825" i="1"/>
  <c r="Q1825" i="1"/>
  <c r="P1825" i="1"/>
  <c r="O1825" i="1"/>
  <c r="V1824" i="1"/>
  <c r="Q1824" i="1"/>
  <c r="P1824" i="1"/>
  <c r="O1824" i="1"/>
  <c r="V1823" i="1"/>
  <c r="Q1823" i="1"/>
  <c r="P1823" i="1"/>
  <c r="O1823" i="1"/>
  <c r="V1822" i="1"/>
  <c r="Q1822" i="1"/>
  <c r="P1822" i="1"/>
  <c r="O1822" i="1"/>
  <c r="V1821" i="1"/>
  <c r="Q1821" i="1"/>
  <c r="P1821" i="1"/>
  <c r="O1821" i="1"/>
  <c r="V1820" i="1"/>
  <c r="Q1820" i="1"/>
  <c r="P1820" i="1"/>
  <c r="O1820" i="1"/>
  <c r="V1819" i="1"/>
  <c r="Q1819" i="1"/>
  <c r="P1819" i="1"/>
  <c r="O1819" i="1"/>
  <c r="V1818" i="1"/>
  <c r="Q1818" i="1"/>
  <c r="P1818" i="1"/>
  <c r="O1818" i="1"/>
  <c r="V1817" i="1"/>
  <c r="Q1817" i="1"/>
  <c r="P1817" i="1"/>
  <c r="O1817" i="1"/>
  <c r="V1816" i="1"/>
  <c r="Q1816" i="1"/>
  <c r="P1816" i="1"/>
  <c r="O1816" i="1"/>
  <c r="V1815" i="1"/>
  <c r="Q1815" i="1"/>
  <c r="P1815" i="1"/>
  <c r="O1815" i="1"/>
  <c r="Q1814" i="1"/>
  <c r="P1814" i="1"/>
  <c r="O1814" i="1"/>
  <c r="Q1813" i="1"/>
  <c r="P1813" i="1"/>
  <c r="O1813" i="1"/>
  <c r="Q1812" i="1"/>
  <c r="P1812" i="1"/>
  <c r="O1812" i="1"/>
  <c r="Q1811" i="1"/>
  <c r="P1811" i="1"/>
  <c r="O1811" i="1"/>
  <c r="Q1810" i="1"/>
  <c r="P1810" i="1"/>
  <c r="O1810" i="1"/>
  <c r="Q1809" i="1"/>
  <c r="P1809" i="1"/>
  <c r="O1809" i="1"/>
  <c r="Q1808" i="1"/>
  <c r="P1808" i="1"/>
  <c r="O1808" i="1"/>
  <c r="Q1807" i="1"/>
  <c r="P1807" i="1"/>
  <c r="O1807" i="1"/>
  <c r="Q1806" i="1"/>
  <c r="P1806" i="1"/>
  <c r="O1806" i="1"/>
  <c r="Q1805" i="1"/>
  <c r="P1805" i="1"/>
  <c r="O1805" i="1"/>
  <c r="Q1804" i="1"/>
  <c r="P1804" i="1"/>
  <c r="O1804" i="1"/>
  <c r="Q1803" i="1"/>
  <c r="P1803" i="1"/>
  <c r="O1803" i="1"/>
  <c r="Q1802" i="1"/>
  <c r="P1802" i="1"/>
  <c r="O1802" i="1"/>
  <c r="Q1801" i="1"/>
  <c r="P1801" i="1"/>
  <c r="O1801" i="1"/>
  <c r="Q1800" i="1"/>
  <c r="P1800" i="1"/>
  <c r="O1800" i="1"/>
  <c r="Q1799" i="1"/>
  <c r="P1799" i="1"/>
  <c r="O1799" i="1"/>
  <c r="Q1798" i="1"/>
  <c r="P1798" i="1"/>
  <c r="O1798" i="1"/>
  <c r="Q1797" i="1"/>
  <c r="P1797" i="1"/>
  <c r="O1797" i="1"/>
  <c r="Q1796" i="1"/>
  <c r="P1796" i="1"/>
  <c r="O1796" i="1"/>
  <c r="Q1795" i="1"/>
  <c r="P1795" i="1"/>
  <c r="O1795" i="1"/>
  <c r="Q1794" i="1"/>
  <c r="P1794" i="1"/>
  <c r="O1794" i="1"/>
  <c r="Q1793" i="1"/>
  <c r="P1793" i="1"/>
  <c r="O1793" i="1"/>
  <c r="Q1792" i="1"/>
  <c r="P1792" i="1"/>
  <c r="O1792" i="1"/>
  <c r="Q1791" i="1"/>
  <c r="P1791" i="1"/>
  <c r="O1791" i="1"/>
  <c r="Q1790" i="1"/>
  <c r="P1790" i="1"/>
  <c r="O1790" i="1"/>
  <c r="Q1789" i="1"/>
  <c r="P1789" i="1"/>
  <c r="O1789" i="1"/>
  <c r="Q1788" i="1"/>
  <c r="P1788" i="1"/>
  <c r="O1788" i="1"/>
  <c r="Q1787" i="1"/>
  <c r="P1787" i="1"/>
  <c r="O1787" i="1"/>
  <c r="Q1786" i="1"/>
  <c r="P1786" i="1"/>
  <c r="O1786" i="1"/>
  <c r="Q1785" i="1"/>
  <c r="P1785" i="1"/>
  <c r="O1785" i="1"/>
  <c r="Q1784" i="1"/>
  <c r="P1784" i="1"/>
  <c r="O1784" i="1"/>
  <c r="Q1783" i="1"/>
  <c r="P1783" i="1"/>
  <c r="O1783" i="1"/>
  <c r="Q1782" i="1"/>
  <c r="P1782" i="1"/>
  <c r="O1782" i="1"/>
  <c r="Q1781" i="1"/>
  <c r="P1781" i="1"/>
  <c r="O1781" i="1"/>
  <c r="Q1780" i="1"/>
  <c r="P1780" i="1"/>
  <c r="O1780" i="1"/>
  <c r="Q1779" i="1"/>
  <c r="P1779" i="1"/>
  <c r="O1779" i="1"/>
  <c r="Q1778" i="1"/>
  <c r="P1778" i="1"/>
  <c r="O1778" i="1"/>
  <c r="Q1777" i="1"/>
  <c r="P1777" i="1"/>
  <c r="O1777" i="1"/>
  <c r="Q1776" i="1"/>
  <c r="P1776" i="1"/>
  <c r="O1776" i="1"/>
  <c r="Q1775" i="1"/>
  <c r="P1775" i="1"/>
  <c r="O1775" i="1"/>
  <c r="Q1774" i="1"/>
  <c r="P1774" i="1"/>
  <c r="O1774" i="1"/>
  <c r="Q1773" i="1"/>
  <c r="P1773" i="1"/>
  <c r="O1773" i="1"/>
  <c r="Q1772" i="1"/>
  <c r="P1772" i="1"/>
  <c r="O1772" i="1"/>
  <c r="Q1771" i="1"/>
  <c r="P1771" i="1"/>
  <c r="O1771" i="1"/>
  <c r="Q1770" i="1"/>
  <c r="P1770" i="1"/>
  <c r="O1770" i="1"/>
  <c r="Q1769" i="1"/>
  <c r="P1769" i="1"/>
  <c r="O1769" i="1"/>
  <c r="Q1768" i="1"/>
  <c r="P1768" i="1"/>
  <c r="O1768" i="1"/>
  <c r="Q1767" i="1"/>
  <c r="P1767" i="1"/>
  <c r="O1767" i="1"/>
  <c r="Q1766" i="1"/>
  <c r="P1766" i="1"/>
  <c r="O1766" i="1"/>
  <c r="Q1765" i="1"/>
  <c r="P1765" i="1"/>
  <c r="O1765" i="1"/>
  <c r="Q1764" i="1"/>
  <c r="P1764" i="1"/>
  <c r="O1764" i="1"/>
  <c r="Q1763" i="1"/>
  <c r="P1763" i="1"/>
  <c r="O1763" i="1"/>
  <c r="Q1762" i="1"/>
  <c r="P1762" i="1"/>
  <c r="O1762" i="1"/>
  <c r="Q1761" i="1"/>
  <c r="P1761" i="1"/>
  <c r="O1761" i="1"/>
  <c r="Q1760" i="1"/>
  <c r="P1760" i="1"/>
  <c r="O1760" i="1"/>
  <c r="Q1759" i="1"/>
  <c r="P1759" i="1"/>
  <c r="O1759" i="1"/>
  <c r="Q1758" i="1"/>
  <c r="P1758" i="1"/>
  <c r="O1758" i="1"/>
  <c r="Q1757" i="1"/>
  <c r="P1757" i="1"/>
  <c r="O1757" i="1"/>
  <c r="Q1756" i="1"/>
  <c r="P1756" i="1"/>
  <c r="O1756" i="1"/>
  <c r="Q1755" i="1"/>
  <c r="P1755" i="1"/>
  <c r="O1755" i="1"/>
  <c r="Q1754" i="1"/>
  <c r="P1754" i="1"/>
  <c r="O1754" i="1"/>
  <c r="Q1753" i="1"/>
  <c r="P1753" i="1"/>
  <c r="O1753" i="1"/>
  <c r="Q1752" i="1"/>
  <c r="P1752" i="1"/>
  <c r="O1752" i="1"/>
  <c r="Q1751" i="1"/>
  <c r="P1751" i="1"/>
  <c r="O1751" i="1"/>
  <c r="Q1750" i="1"/>
  <c r="P1750" i="1"/>
  <c r="O1750" i="1"/>
  <c r="Q1749" i="1"/>
  <c r="P1749" i="1"/>
  <c r="O1749" i="1"/>
  <c r="Q1748" i="1"/>
  <c r="P1748" i="1"/>
  <c r="O1748" i="1"/>
  <c r="Q1747" i="1"/>
  <c r="P1747" i="1"/>
  <c r="O1747" i="1"/>
  <c r="Q1746" i="1"/>
  <c r="P1746" i="1"/>
  <c r="O1746" i="1"/>
  <c r="Q1745" i="1"/>
  <c r="P1745" i="1"/>
  <c r="O1745" i="1"/>
  <c r="Q1744" i="1"/>
  <c r="P1744" i="1"/>
  <c r="O1744" i="1"/>
  <c r="Q1743" i="1"/>
  <c r="P1743" i="1"/>
  <c r="O1743" i="1"/>
  <c r="Q1742" i="1"/>
  <c r="P1742" i="1"/>
  <c r="O1742" i="1"/>
  <c r="Q1741" i="1"/>
  <c r="P1741" i="1"/>
  <c r="O1741" i="1"/>
  <c r="Q1740" i="1"/>
  <c r="P1740" i="1"/>
  <c r="O1740" i="1"/>
  <c r="Q1739" i="1"/>
  <c r="P1739" i="1"/>
  <c r="O1739" i="1"/>
  <c r="Q1738" i="1"/>
  <c r="P1738" i="1"/>
  <c r="O1738" i="1"/>
  <c r="Q1737" i="1"/>
  <c r="P1737" i="1"/>
  <c r="O1737" i="1"/>
  <c r="Q1736" i="1"/>
  <c r="P1736" i="1"/>
  <c r="O1736" i="1"/>
  <c r="Q1735" i="1"/>
  <c r="P1735" i="1"/>
  <c r="O1735" i="1"/>
  <c r="Q1734" i="1"/>
  <c r="P1734" i="1"/>
  <c r="O1734" i="1"/>
  <c r="Q1733" i="1"/>
  <c r="P1733" i="1"/>
  <c r="O1733" i="1"/>
  <c r="Q1732" i="1"/>
  <c r="P1732" i="1"/>
  <c r="O1732" i="1"/>
  <c r="Q1731" i="1"/>
  <c r="P1731" i="1"/>
  <c r="O1731" i="1"/>
  <c r="Q1730" i="1"/>
  <c r="P1730" i="1"/>
  <c r="O1730" i="1"/>
  <c r="Q1729" i="1"/>
  <c r="P1729" i="1"/>
  <c r="O1729" i="1"/>
  <c r="Q1728" i="1"/>
  <c r="P1728" i="1"/>
  <c r="O1728" i="1"/>
  <c r="Q1727" i="1"/>
  <c r="P1727" i="1"/>
  <c r="O1727" i="1"/>
  <c r="Q1726" i="1"/>
  <c r="P1726" i="1"/>
  <c r="O1726" i="1"/>
  <c r="Q1725" i="1"/>
  <c r="P1725" i="1"/>
  <c r="O1725" i="1"/>
  <c r="Q1724" i="1"/>
  <c r="P1724" i="1"/>
  <c r="O1724" i="1"/>
  <c r="Q1723" i="1"/>
  <c r="P1723" i="1"/>
  <c r="O1723" i="1"/>
  <c r="Q1722" i="1"/>
  <c r="P1722" i="1"/>
  <c r="O1722" i="1"/>
  <c r="Q1721" i="1"/>
  <c r="P1721" i="1"/>
  <c r="O1721" i="1"/>
  <c r="Q1720" i="1"/>
  <c r="P1720" i="1"/>
  <c r="O1720" i="1"/>
  <c r="Q1719" i="1"/>
  <c r="P1719" i="1"/>
  <c r="O1719" i="1"/>
  <c r="Q1718" i="1"/>
  <c r="P1718" i="1"/>
  <c r="O1718" i="1"/>
  <c r="Q1717" i="1"/>
  <c r="P1717" i="1"/>
  <c r="O1717" i="1"/>
  <c r="Q1716" i="1"/>
  <c r="P1716" i="1"/>
  <c r="O1716" i="1"/>
  <c r="Q1715" i="1"/>
  <c r="P1715" i="1"/>
  <c r="O1715" i="1"/>
  <c r="Q1714" i="1"/>
  <c r="P1714" i="1"/>
  <c r="O1714" i="1"/>
  <c r="Q1713" i="1"/>
  <c r="P1713" i="1"/>
  <c r="O1713" i="1"/>
  <c r="Q1712" i="1"/>
  <c r="P1712" i="1"/>
  <c r="O1712" i="1"/>
  <c r="Q1711" i="1"/>
  <c r="P1711" i="1"/>
  <c r="O1711" i="1"/>
  <c r="Q1710" i="1"/>
  <c r="P1710" i="1"/>
  <c r="O1710" i="1"/>
  <c r="Q1709" i="1"/>
  <c r="P1709" i="1"/>
  <c r="O1709" i="1"/>
  <c r="Q1708" i="1"/>
  <c r="P1708" i="1"/>
  <c r="O1708" i="1"/>
  <c r="Q1707" i="1"/>
  <c r="P1707" i="1"/>
  <c r="O1707" i="1"/>
  <c r="Q1706" i="1"/>
  <c r="P1706" i="1"/>
  <c r="O1706" i="1"/>
  <c r="Q1705" i="1"/>
  <c r="P1705" i="1"/>
  <c r="O1705" i="1"/>
  <c r="Q1704" i="1"/>
  <c r="P1704" i="1"/>
  <c r="O1704" i="1"/>
  <c r="Q1703" i="1"/>
  <c r="P1703" i="1"/>
  <c r="O1703" i="1"/>
  <c r="Q1702" i="1"/>
  <c r="P1702" i="1"/>
  <c r="O1702" i="1"/>
  <c r="Q1701" i="1"/>
  <c r="P1701" i="1"/>
  <c r="O1701" i="1"/>
  <c r="Q1700" i="1"/>
  <c r="P1700" i="1"/>
  <c r="O1700" i="1"/>
  <c r="V1699" i="1"/>
  <c r="Q1699" i="1"/>
  <c r="P1699" i="1"/>
  <c r="O1699" i="1"/>
  <c r="V1698" i="1"/>
  <c r="Q1698" i="1"/>
  <c r="P1698" i="1"/>
  <c r="O1698" i="1"/>
  <c r="V1697" i="1"/>
  <c r="Q1697" i="1"/>
  <c r="P1697" i="1"/>
  <c r="O1697" i="1"/>
  <c r="V1696" i="1"/>
  <c r="Q1696" i="1"/>
  <c r="P1696" i="1"/>
  <c r="O1696" i="1"/>
  <c r="V1695" i="1"/>
  <c r="Q1695" i="1"/>
  <c r="P1695" i="1"/>
  <c r="O1695" i="1"/>
  <c r="N1695" i="1"/>
  <c r="V1694" i="1"/>
  <c r="Q1694" i="1"/>
  <c r="P1694" i="1"/>
  <c r="O1694" i="1"/>
  <c r="N1694" i="1"/>
  <c r="I1694" i="1"/>
  <c r="V1693" i="1"/>
  <c r="Q1693" i="1"/>
  <c r="P1693" i="1"/>
  <c r="O1693" i="1"/>
  <c r="N1693" i="1"/>
  <c r="I1693" i="1"/>
  <c r="H1693" i="1"/>
  <c r="G1693" i="1"/>
  <c r="V1692" i="1"/>
  <c r="Q1692" i="1"/>
  <c r="P1692" i="1"/>
  <c r="O1692" i="1"/>
  <c r="N1692" i="1"/>
  <c r="I1692" i="1"/>
  <c r="H1692" i="1"/>
  <c r="G1692" i="1"/>
  <c r="F1692" i="1"/>
  <c r="V1691" i="1"/>
  <c r="Q1691" i="1"/>
  <c r="P1691" i="1"/>
  <c r="O1691" i="1"/>
  <c r="N1691" i="1"/>
  <c r="J1691" i="1"/>
  <c r="I1691" i="1"/>
  <c r="H1691" i="1"/>
  <c r="G1691" i="1"/>
  <c r="F1691" i="1"/>
  <c r="E1691" i="1"/>
  <c r="V1690" i="1"/>
  <c r="Q1690" i="1"/>
  <c r="P1690" i="1"/>
  <c r="O1690" i="1"/>
  <c r="N1690" i="1"/>
  <c r="J1690" i="1"/>
  <c r="I1690" i="1"/>
  <c r="H1690" i="1"/>
  <c r="G1690" i="1"/>
  <c r="F1690" i="1"/>
  <c r="E1690" i="1"/>
  <c r="D1690" i="1"/>
  <c r="V1689" i="1"/>
  <c r="Q1689" i="1"/>
  <c r="P1689" i="1"/>
  <c r="O1689" i="1"/>
  <c r="N1689" i="1"/>
  <c r="J1689" i="1"/>
  <c r="I1689" i="1"/>
  <c r="H1689" i="1"/>
  <c r="G1689" i="1"/>
  <c r="F1689" i="1"/>
  <c r="E1689" i="1"/>
  <c r="D1689" i="1"/>
  <c r="V1688" i="1"/>
  <c r="Q1688" i="1"/>
  <c r="P1688" i="1"/>
  <c r="O1688" i="1"/>
  <c r="N1688" i="1"/>
  <c r="J1688" i="1"/>
  <c r="I1688" i="1"/>
  <c r="H1688" i="1"/>
  <c r="G1688" i="1"/>
  <c r="F1688" i="1"/>
  <c r="E1688" i="1"/>
  <c r="D1688" i="1"/>
  <c r="V1687" i="1"/>
  <c r="Q1687" i="1"/>
  <c r="P1687" i="1"/>
  <c r="O1687" i="1"/>
  <c r="N1687" i="1"/>
  <c r="J1687" i="1"/>
  <c r="I1687" i="1"/>
  <c r="H1687" i="1"/>
  <c r="G1687" i="1"/>
  <c r="F1687" i="1"/>
  <c r="E1687" i="1"/>
  <c r="D1687" i="1"/>
  <c r="C1687" i="1"/>
  <c r="V1686" i="1"/>
  <c r="Q1686" i="1"/>
  <c r="P1686" i="1"/>
  <c r="O1686" i="1"/>
  <c r="N1686" i="1"/>
  <c r="J1686" i="1"/>
  <c r="I1686" i="1"/>
  <c r="H1686" i="1"/>
  <c r="G1686" i="1"/>
  <c r="F1686" i="1"/>
  <c r="E1686" i="1"/>
  <c r="D1686" i="1"/>
  <c r="C1686" i="1"/>
  <c r="V1685" i="1"/>
  <c r="Q1685" i="1"/>
  <c r="P1685" i="1"/>
  <c r="O1685" i="1"/>
  <c r="N1685" i="1"/>
  <c r="J1685" i="1"/>
  <c r="I1685" i="1"/>
  <c r="H1685" i="1"/>
  <c r="G1685" i="1"/>
  <c r="F1685" i="1"/>
  <c r="E1685" i="1"/>
  <c r="D1685" i="1"/>
  <c r="C1685" i="1"/>
  <c r="V1684" i="1"/>
  <c r="Q1684" i="1"/>
  <c r="P1684" i="1"/>
  <c r="O1684" i="1"/>
  <c r="N1684" i="1"/>
  <c r="J1684" i="1"/>
  <c r="I1684" i="1"/>
  <c r="H1684" i="1"/>
  <c r="G1684" i="1"/>
  <c r="F1684" i="1"/>
  <c r="E1684" i="1"/>
  <c r="D1684" i="1"/>
  <c r="V1683" i="1"/>
  <c r="Q1683" i="1"/>
  <c r="P1683" i="1"/>
  <c r="O1683" i="1"/>
  <c r="N1683" i="1"/>
  <c r="I1683" i="1"/>
  <c r="H1683" i="1"/>
  <c r="G1683" i="1"/>
  <c r="F1683" i="1"/>
  <c r="E1683" i="1"/>
  <c r="D1683" i="1"/>
  <c r="V1682" i="1"/>
  <c r="Q1682" i="1"/>
  <c r="P1682" i="1"/>
  <c r="O1682" i="1"/>
  <c r="N1682" i="1"/>
  <c r="I1682" i="1"/>
  <c r="H1682" i="1"/>
  <c r="G1682" i="1"/>
  <c r="F1682" i="1"/>
  <c r="E1682" i="1"/>
  <c r="V1681" i="1"/>
  <c r="Q1681" i="1"/>
  <c r="P1681" i="1"/>
  <c r="O1681" i="1"/>
  <c r="N1681" i="1"/>
  <c r="I1681" i="1"/>
  <c r="H1681" i="1"/>
  <c r="G1681" i="1"/>
  <c r="V1680" i="1"/>
  <c r="Q1680" i="1"/>
  <c r="P1680" i="1"/>
  <c r="O1680" i="1"/>
  <c r="N1680" i="1"/>
  <c r="I1680" i="1"/>
  <c r="H1680" i="1"/>
  <c r="V1679" i="1"/>
  <c r="Q1679" i="1"/>
  <c r="P1679" i="1"/>
  <c r="O1679" i="1"/>
  <c r="N1679" i="1"/>
  <c r="I1679" i="1"/>
  <c r="H1679" i="1"/>
  <c r="V1678" i="1"/>
  <c r="Q1678" i="1"/>
  <c r="P1678" i="1"/>
  <c r="O1678" i="1"/>
  <c r="N1678" i="1"/>
  <c r="V1677" i="1"/>
  <c r="Q1677" i="1"/>
  <c r="P1677" i="1"/>
  <c r="O1677" i="1"/>
  <c r="N1677" i="1"/>
  <c r="V1676" i="1"/>
  <c r="Q1676" i="1"/>
  <c r="P1676" i="1"/>
  <c r="O1676" i="1"/>
  <c r="V1675" i="1"/>
  <c r="Q1675" i="1"/>
  <c r="P1675" i="1"/>
  <c r="O1675" i="1"/>
  <c r="V1674" i="1"/>
  <c r="Q1674" i="1"/>
  <c r="P1674" i="1"/>
  <c r="O1674" i="1"/>
  <c r="Q1673" i="1"/>
  <c r="P1673" i="1"/>
  <c r="O1673" i="1"/>
  <c r="Q1672" i="1"/>
  <c r="P1672" i="1"/>
  <c r="O1672" i="1"/>
  <c r="Q1671" i="1"/>
  <c r="P1671" i="1"/>
  <c r="O1671" i="1"/>
  <c r="Q1670" i="1"/>
  <c r="P1670" i="1"/>
  <c r="O1670" i="1"/>
  <c r="Q1669" i="1"/>
  <c r="P1669" i="1"/>
  <c r="O1669" i="1"/>
  <c r="Q1668" i="1"/>
  <c r="P1668" i="1"/>
  <c r="O1668" i="1"/>
  <c r="P1667" i="1"/>
  <c r="O1667" i="1"/>
  <c r="P1666" i="1"/>
  <c r="O1666" i="1"/>
  <c r="P1665" i="1"/>
  <c r="O1665" i="1"/>
  <c r="Q1664" i="1"/>
  <c r="P1664" i="1"/>
  <c r="O1664" i="1"/>
  <c r="Q1663" i="1"/>
  <c r="P1663" i="1"/>
  <c r="O1663" i="1"/>
  <c r="Q1662" i="1"/>
  <c r="P1662" i="1"/>
  <c r="O1662" i="1"/>
  <c r="Q1661" i="1"/>
  <c r="P1661" i="1"/>
  <c r="O1661" i="1"/>
  <c r="Q1660" i="1"/>
  <c r="P1660" i="1"/>
  <c r="O1660" i="1"/>
  <c r="Q1659" i="1"/>
  <c r="P1659" i="1"/>
  <c r="O1659" i="1"/>
  <c r="Q1658" i="1"/>
  <c r="P1658" i="1"/>
  <c r="O1658" i="1"/>
  <c r="Q1657" i="1"/>
  <c r="P1657" i="1"/>
  <c r="O1657" i="1"/>
  <c r="Q1656" i="1"/>
  <c r="P1656" i="1"/>
  <c r="O1656" i="1"/>
  <c r="Q1655" i="1"/>
  <c r="P1655" i="1"/>
  <c r="O1655" i="1"/>
  <c r="Q1654" i="1"/>
  <c r="P1654" i="1"/>
  <c r="O1654" i="1"/>
  <c r="Q1653" i="1"/>
  <c r="P1653" i="1"/>
  <c r="O1653" i="1"/>
  <c r="Q1652" i="1"/>
  <c r="P1652" i="1"/>
  <c r="O1652" i="1"/>
  <c r="Q1651" i="1"/>
  <c r="P1651" i="1"/>
  <c r="O1651" i="1"/>
  <c r="Q1650" i="1"/>
  <c r="P1650" i="1"/>
  <c r="O1650" i="1"/>
  <c r="Q1649" i="1"/>
  <c r="P1649" i="1"/>
  <c r="O1649" i="1"/>
  <c r="Q1648" i="1"/>
  <c r="P1648" i="1"/>
  <c r="O1648" i="1"/>
  <c r="Q1647" i="1"/>
  <c r="P1647" i="1"/>
  <c r="O1647" i="1"/>
  <c r="Q1646" i="1"/>
  <c r="P1646" i="1"/>
  <c r="O1646" i="1"/>
  <c r="Q1645" i="1"/>
  <c r="P1645" i="1"/>
  <c r="O1645" i="1"/>
  <c r="V1644" i="1"/>
  <c r="Q1644" i="1"/>
  <c r="P1644" i="1"/>
  <c r="O1644" i="1"/>
  <c r="V1643" i="1"/>
  <c r="Q1643" i="1"/>
  <c r="P1643" i="1"/>
  <c r="O1643" i="1"/>
  <c r="V1642" i="1"/>
  <c r="Q1642" i="1"/>
  <c r="P1642" i="1"/>
  <c r="O1642" i="1"/>
  <c r="V1641" i="1"/>
  <c r="Q1641" i="1"/>
  <c r="P1641" i="1"/>
  <c r="O1641" i="1"/>
  <c r="V1640" i="1"/>
  <c r="Q1640" i="1"/>
  <c r="P1640" i="1"/>
  <c r="O1640" i="1"/>
  <c r="V1639" i="1"/>
  <c r="Q1639" i="1"/>
  <c r="P1639" i="1"/>
  <c r="O1639" i="1"/>
  <c r="V1638" i="1"/>
  <c r="Q1638" i="1"/>
  <c r="P1638" i="1"/>
  <c r="O1638" i="1"/>
  <c r="V1637" i="1"/>
  <c r="Q1637" i="1"/>
  <c r="P1637" i="1"/>
  <c r="O1637" i="1"/>
  <c r="V1636" i="1"/>
  <c r="Q1636" i="1"/>
  <c r="P1636" i="1"/>
  <c r="O1636" i="1"/>
  <c r="V1635" i="1"/>
  <c r="Q1635" i="1"/>
  <c r="P1635" i="1"/>
  <c r="O1635" i="1"/>
  <c r="V1634" i="1"/>
  <c r="Q1634" i="1"/>
  <c r="P1634" i="1"/>
  <c r="O1634" i="1"/>
  <c r="V1633" i="1"/>
  <c r="Q1633" i="1"/>
  <c r="P1633" i="1"/>
  <c r="O1633" i="1"/>
  <c r="V1632" i="1"/>
  <c r="Q1632" i="1"/>
  <c r="P1632" i="1"/>
  <c r="O1632" i="1"/>
  <c r="V1631" i="1"/>
  <c r="Q1631" i="1"/>
  <c r="P1631" i="1"/>
  <c r="O1631" i="1"/>
  <c r="V1630" i="1"/>
  <c r="Q1630" i="1"/>
  <c r="P1630" i="1"/>
  <c r="O1630" i="1"/>
  <c r="V1629" i="1"/>
  <c r="Q1629" i="1"/>
  <c r="P1629" i="1"/>
  <c r="O1629" i="1"/>
  <c r="V1628" i="1"/>
  <c r="Q1628" i="1"/>
  <c r="P1628" i="1"/>
  <c r="O1628" i="1"/>
  <c r="V1627" i="1"/>
  <c r="Q1627" i="1"/>
  <c r="P1627" i="1"/>
  <c r="O1627" i="1"/>
  <c r="V1626" i="1"/>
  <c r="Q1626" i="1"/>
  <c r="P1626" i="1"/>
  <c r="O1626" i="1"/>
  <c r="V1625" i="1"/>
  <c r="Q1625" i="1"/>
  <c r="P1625" i="1"/>
  <c r="O1625" i="1"/>
  <c r="V1624" i="1"/>
  <c r="Q1624" i="1"/>
  <c r="P1624" i="1"/>
  <c r="O1624" i="1"/>
  <c r="V1623" i="1"/>
  <c r="Q1623" i="1"/>
  <c r="P1623" i="1"/>
  <c r="O1623" i="1"/>
  <c r="V1622" i="1"/>
  <c r="Q1622" i="1"/>
  <c r="P1622" i="1"/>
  <c r="O1622" i="1"/>
  <c r="V1621" i="1"/>
  <c r="Q1621" i="1"/>
  <c r="P1621" i="1"/>
  <c r="O1621" i="1"/>
  <c r="V1620" i="1"/>
  <c r="Q1620" i="1"/>
  <c r="P1620" i="1"/>
  <c r="O1620" i="1"/>
  <c r="V1619" i="1"/>
  <c r="Q1619" i="1"/>
  <c r="P1619" i="1"/>
  <c r="O1619" i="1"/>
  <c r="V1618" i="1"/>
  <c r="Q1618" i="1"/>
  <c r="P1618" i="1"/>
  <c r="O1618" i="1"/>
  <c r="V1617" i="1"/>
  <c r="Q1617" i="1"/>
  <c r="P1617" i="1"/>
  <c r="O1617" i="1"/>
  <c r="V1616" i="1"/>
  <c r="Q1616" i="1"/>
  <c r="P1616" i="1"/>
  <c r="O1616" i="1"/>
  <c r="V1615" i="1"/>
  <c r="Q1615" i="1"/>
  <c r="P1615" i="1"/>
  <c r="O1615" i="1"/>
  <c r="V1614" i="1"/>
  <c r="Q1614" i="1"/>
  <c r="P1614" i="1"/>
  <c r="O1614" i="1"/>
  <c r="V1613" i="1"/>
  <c r="Q1613" i="1"/>
  <c r="P1613" i="1"/>
  <c r="O1613" i="1"/>
  <c r="V1612" i="1"/>
  <c r="Q1612" i="1"/>
  <c r="P1612" i="1"/>
  <c r="O1612" i="1"/>
  <c r="V1611" i="1"/>
  <c r="Q1611" i="1"/>
  <c r="P1611" i="1"/>
  <c r="O1611" i="1"/>
  <c r="V1610" i="1"/>
  <c r="Q1610" i="1"/>
  <c r="P1610" i="1"/>
  <c r="O1610" i="1"/>
  <c r="V1609" i="1"/>
  <c r="Q1609" i="1"/>
  <c r="P1609" i="1"/>
  <c r="O1609" i="1"/>
  <c r="V1608" i="1"/>
  <c r="Q1608" i="1"/>
  <c r="P1608" i="1"/>
  <c r="O1608" i="1"/>
  <c r="V1607" i="1"/>
  <c r="Q1607" i="1"/>
  <c r="P1607" i="1"/>
  <c r="O1607" i="1"/>
  <c r="V1606" i="1"/>
  <c r="Q1606" i="1"/>
  <c r="P1606" i="1"/>
  <c r="O1606" i="1"/>
  <c r="V1605" i="1"/>
  <c r="Q1605" i="1"/>
  <c r="P1605" i="1"/>
  <c r="O1605" i="1"/>
  <c r="V1604" i="1"/>
  <c r="Q1604" i="1"/>
  <c r="P1604" i="1"/>
  <c r="O1604" i="1"/>
  <c r="V1603" i="1"/>
  <c r="Q1603" i="1"/>
  <c r="P1603" i="1"/>
  <c r="O1603" i="1"/>
  <c r="V1602" i="1"/>
  <c r="Q1602" i="1"/>
  <c r="P1602" i="1"/>
  <c r="O1602" i="1"/>
  <c r="V1601" i="1"/>
  <c r="Q1601" i="1"/>
  <c r="P1601" i="1"/>
  <c r="O1601" i="1"/>
  <c r="V1600" i="1"/>
  <c r="Q1600" i="1"/>
  <c r="P1600" i="1"/>
  <c r="O1600" i="1"/>
  <c r="V1599" i="1"/>
  <c r="Q1599" i="1"/>
  <c r="P1599" i="1"/>
  <c r="O1599" i="1"/>
  <c r="V1598" i="1"/>
  <c r="Q1598" i="1"/>
  <c r="P1598" i="1"/>
  <c r="O1598" i="1"/>
  <c r="V1597" i="1"/>
  <c r="Q1597" i="1"/>
  <c r="P1597" i="1"/>
  <c r="O1597" i="1"/>
  <c r="V1596" i="1"/>
  <c r="Q1596" i="1"/>
  <c r="P1596" i="1"/>
  <c r="O1596" i="1"/>
  <c r="V1595" i="1"/>
  <c r="Q1595" i="1"/>
  <c r="P1595" i="1"/>
  <c r="O1595" i="1"/>
  <c r="V1594" i="1"/>
  <c r="Q1594" i="1"/>
  <c r="P1594" i="1"/>
  <c r="O1594" i="1"/>
  <c r="V1593" i="1"/>
  <c r="Q1593" i="1"/>
  <c r="P1593" i="1"/>
  <c r="O1593" i="1"/>
  <c r="V1592" i="1"/>
  <c r="Q1592" i="1"/>
  <c r="P1592" i="1"/>
  <c r="O1592" i="1"/>
  <c r="V1591" i="1"/>
  <c r="Q1591" i="1"/>
  <c r="P1591" i="1"/>
  <c r="O1591" i="1"/>
  <c r="V1590" i="1"/>
  <c r="Q1590" i="1"/>
  <c r="P1590" i="1"/>
  <c r="O1590" i="1"/>
  <c r="V1589" i="1"/>
  <c r="Q1589" i="1"/>
  <c r="P1589" i="1"/>
  <c r="O1589" i="1"/>
  <c r="V1588" i="1"/>
  <c r="Q1588" i="1"/>
  <c r="P1588" i="1"/>
  <c r="O1588" i="1"/>
  <c r="V1587" i="1"/>
  <c r="Q1587" i="1"/>
  <c r="P1587" i="1"/>
  <c r="O1587" i="1"/>
  <c r="V1586" i="1"/>
  <c r="Q1586" i="1"/>
  <c r="P1586" i="1"/>
  <c r="O1586" i="1"/>
  <c r="V1585" i="1"/>
  <c r="Q1585" i="1"/>
  <c r="P1585" i="1"/>
  <c r="O1585" i="1"/>
  <c r="V1584" i="1"/>
  <c r="Q1584" i="1"/>
  <c r="P1584" i="1"/>
  <c r="O1584" i="1"/>
  <c r="V1583" i="1"/>
  <c r="Q1583" i="1"/>
  <c r="P1583" i="1"/>
  <c r="O1583" i="1"/>
  <c r="V1582" i="1"/>
  <c r="Q1582" i="1"/>
  <c r="P1582" i="1"/>
  <c r="O1582" i="1"/>
  <c r="V1581" i="1"/>
  <c r="Q1581" i="1"/>
  <c r="P1581" i="1"/>
  <c r="O1581" i="1"/>
  <c r="V1580" i="1"/>
  <c r="Q1580" i="1"/>
  <c r="P1580" i="1"/>
  <c r="O1580" i="1"/>
  <c r="V1579" i="1"/>
  <c r="Q1579" i="1"/>
  <c r="P1579" i="1"/>
  <c r="O1579" i="1"/>
  <c r="V1578" i="1"/>
  <c r="Q1578" i="1"/>
  <c r="P1578" i="1"/>
  <c r="O1578" i="1"/>
  <c r="V1577" i="1"/>
  <c r="Q1577" i="1"/>
  <c r="P1577" i="1"/>
  <c r="O1577" i="1"/>
  <c r="V1576" i="1"/>
  <c r="Q1576" i="1"/>
  <c r="P1576" i="1"/>
  <c r="O1576" i="1"/>
  <c r="V1575" i="1"/>
  <c r="Q1575" i="1"/>
  <c r="P1575" i="1"/>
  <c r="O1575" i="1"/>
  <c r="V1574" i="1"/>
  <c r="Q1574" i="1"/>
  <c r="P1574" i="1"/>
  <c r="O1574" i="1"/>
  <c r="V1573" i="1"/>
  <c r="Q1573" i="1"/>
  <c r="P1573" i="1"/>
  <c r="O1573" i="1"/>
  <c r="V1572" i="1"/>
  <c r="Q1572" i="1"/>
  <c r="P1572" i="1"/>
  <c r="O1572" i="1"/>
  <c r="V1571" i="1"/>
  <c r="Q1571" i="1"/>
  <c r="P1571" i="1"/>
  <c r="O1571" i="1"/>
  <c r="V1570" i="1"/>
  <c r="Q1570" i="1"/>
  <c r="P1570" i="1"/>
  <c r="O1570" i="1"/>
  <c r="V1569" i="1"/>
  <c r="Q1569" i="1"/>
  <c r="P1569" i="1"/>
  <c r="O1569" i="1"/>
  <c r="V1568" i="1"/>
  <c r="Q1568" i="1"/>
  <c r="P1568" i="1"/>
  <c r="O1568" i="1"/>
  <c r="V1567" i="1"/>
  <c r="Q1567" i="1"/>
  <c r="P1567" i="1"/>
  <c r="O1567" i="1"/>
  <c r="V1566" i="1"/>
  <c r="Q1566" i="1"/>
  <c r="P1566" i="1"/>
  <c r="O1566" i="1"/>
  <c r="V1565" i="1"/>
  <c r="Q1565" i="1"/>
  <c r="P1565" i="1"/>
  <c r="O1565" i="1"/>
  <c r="V1564" i="1"/>
  <c r="Q1564" i="1"/>
  <c r="P1564" i="1"/>
  <c r="O1564" i="1"/>
  <c r="V1563" i="1"/>
  <c r="Q1563" i="1"/>
  <c r="P1563" i="1"/>
  <c r="O1563" i="1"/>
  <c r="V1562" i="1"/>
  <c r="Q1562" i="1"/>
  <c r="P1562" i="1"/>
  <c r="O1562" i="1"/>
  <c r="V1561" i="1"/>
  <c r="Q1561" i="1"/>
  <c r="P1561" i="1"/>
  <c r="O1561" i="1"/>
  <c r="V1560" i="1"/>
  <c r="Q1560" i="1"/>
  <c r="P1560" i="1"/>
  <c r="O1560" i="1"/>
  <c r="V1559" i="1"/>
  <c r="Q1559" i="1"/>
  <c r="P1559" i="1"/>
  <c r="O1559" i="1"/>
  <c r="V1558" i="1"/>
  <c r="Q1558" i="1"/>
  <c r="P1558" i="1"/>
  <c r="O1558" i="1"/>
  <c r="V1557" i="1"/>
  <c r="Q1557" i="1"/>
  <c r="P1557" i="1"/>
  <c r="O1557" i="1"/>
  <c r="V1556" i="1"/>
  <c r="Q1556" i="1"/>
  <c r="P1556" i="1"/>
  <c r="O1556" i="1"/>
  <c r="V1555" i="1"/>
  <c r="Q1555" i="1"/>
  <c r="P1555" i="1"/>
  <c r="O1555" i="1"/>
  <c r="V1554" i="1"/>
  <c r="Q1554" i="1"/>
  <c r="P1554" i="1"/>
  <c r="O1554" i="1"/>
  <c r="V1553" i="1"/>
  <c r="Q1553" i="1"/>
  <c r="P1553" i="1"/>
  <c r="O1553" i="1"/>
  <c r="V1552" i="1"/>
  <c r="Q1552" i="1"/>
  <c r="P1552" i="1"/>
  <c r="O1552" i="1"/>
  <c r="V1551" i="1"/>
  <c r="Q1551" i="1"/>
  <c r="P1551" i="1"/>
  <c r="O1551" i="1"/>
  <c r="V1550" i="1"/>
  <c r="Q1550" i="1"/>
  <c r="P1550" i="1"/>
  <c r="O1550" i="1"/>
  <c r="V1549" i="1"/>
  <c r="Q1549" i="1"/>
  <c r="P1549" i="1"/>
  <c r="O1549" i="1"/>
  <c r="V1548" i="1"/>
  <c r="Q1548" i="1"/>
  <c r="P1548" i="1"/>
  <c r="O1548" i="1"/>
  <c r="V1547" i="1"/>
  <c r="Q1547" i="1"/>
  <c r="P1547" i="1"/>
  <c r="O1547" i="1"/>
  <c r="V1546" i="1"/>
  <c r="Q1546" i="1"/>
  <c r="P1546" i="1"/>
  <c r="O1546" i="1"/>
  <c r="V1545" i="1"/>
  <c r="Q1545" i="1"/>
  <c r="P1545" i="1"/>
  <c r="O1545" i="1"/>
  <c r="V1544" i="1"/>
  <c r="Q1544" i="1"/>
  <c r="P1544" i="1"/>
  <c r="O1544" i="1"/>
  <c r="V1543" i="1"/>
  <c r="Q1543" i="1"/>
  <c r="P1543" i="1"/>
  <c r="O1543" i="1"/>
  <c r="V1542" i="1"/>
  <c r="Q1542" i="1"/>
  <c r="P1542" i="1"/>
  <c r="O1542" i="1"/>
  <c r="V1541" i="1"/>
  <c r="Q1541" i="1"/>
  <c r="P1541" i="1"/>
  <c r="O1541" i="1"/>
  <c r="V1540" i="1"/>
  <c r="Q1540" i="1"/>
  <c r="P1540" i="1"/>
  <c r="O1540" i="1"/>
  <c r="V1539" i="1"/>
  <c r="Q1539" i="1"/>
  <c r="P1539" i="1"/>
  <c r="O1539" i="1"/>
  <c r="V1538" i="1"/>
  <c r="Q1538" i="1"/>
  <c r="P1538" i="1"/>
  <c r="O1538" i="1"/>
  <c r="V1537" i="1"/>
  <c r="Q1537" i="1"/>
  <c r="P1537" i="1"/>
  <c r="O1537" i="1"/>
  <c r="V1536" i="1"/>
  <c r="Q1536" i="1"/>
  <c r="P1536" i="1"/>
  <c r="O1536" i="1"/>
  <c r="V1535" i="1"/>
  <c r="Q1535" i="1"/>
  <c r="P1535" i="1"/>
  <c r="O1535" i="1"/>
  <c r="V1534" i="1"/>
  <c r="Q1534" i="1"/>
  <c r="P1534" i="1"/>
  <c r="O1534" i="1"/>
  <c r="V1533" i="1"/>
  <c r="Q1533" i="1"/>
  <c r="P1533" i="1"/>
  <c r="O1533" i="1"/>
  <c r="V1532" i="1"/>
  <c r="Q1532" i="1"/>
  <c r="P1532" i="1"/>
  <c r="O1532" i="1"/>
  <c r="V1531" i="1"/>
  <c r="Q1531" i="1"/>
  <c r="P1531" i="1"/>
  <c r="O1531" i="1"/>
  <c r="V1530" i="1"/>
  <c r="Q1530" i="1"/>
  <c r="P1530" i="1"/>
  <c r="O1530" i="1"/>
  <c r="V1529" i="1"/>
  <c r="Q1529" i="1"/>
  <c r="P1529" i="1"/>
  <c r="O1529" i="1"/>
  <c r="V1528" i="1"/>
  <c r="Q1528" i="1"/>
  <c r="P1528" i="1"/>
  <c r="O1528" i="1"/>
  <c r="V1527" i="1"/>
  <c r="Q1527" i="1"/>
  <c r="P1527" i="1"/>
  <c r="O1527" i="1"/>
  <c r="V1526" i="1"/>
  <c r="Q1526" i="1"/>
  <c r="P1526" i="1"/>
  <c r="O1526" i="1"/>
  <c r="V1525" i="1"/>
  <c r="Q1525" i="1"/>
  <c r="P1525" i="1"/>
  <c r="O1525" i="1"/>
  <c r="V1524" i="1"/>
  <c r="Q1524" i="1"/>
  <c r="P1524" i="1"/>
  <c r="O1524" i="1"/>
  <c r="V1523" i="1"/>
  <c r="Q1523" i="1"/>
  <c r="P1523" i="1"/>
  <c r="O1523" i="1"/>
  <c r="V1522" i="1"/>
  <c r="Q1522" i="1"/>
  <c r="P1522" i="1"/>
  <c r="O1522" i="1"/>
  <c r="V1521" i="1"/>
  <c r="Q1521" i="1"/>
  <c r="P1521" i="1"/>
  <c r="O1521" i="1"/>
  <c r="V1520" i="1"/>
  <c r="Q1520" i="1"/>
  <c r="P1520" i="1"/>
  <c r="O1520" i="1"/>
  <c r="V1519" i="1"/>
  <c r="Q1519" i="1"/>
  <c r="P1519" i="1"/>
  <c r="O1519" i="1"/>
  <c r="V1518" i="1"/>
  <c r="Q1518" i="1"/>
  <c r="P1518" i="1"/>
  <c r="O1518" i="1"/>
  <c r="V1517" i="1"/>
  <c r="Q1517" i="1"/>
  <c r="P1517" i="1"/>
  <c r="O1517" i="1"/>
  <c r="V1516" i="1"/>
  <c r="Q1516" i="1"/>
  <c r="P1516" i="1"/>
  <c r="O1516" i="1"/>
  <c r="V1515" i="1"/>
  <c r="Q1515" i="1"/>
  <c r="P1515" i="1"/>
  <c r="O1515" i="1"/>
  <c r="V1514" i="1"/>
  <c r="Q1514" i="1"/>
  <c r="P1514" i="1"/>
  <c r="O1514" i="1"/>
  <c r="V1513" i="1"/>
  <c r="Q1513" i="1"/>
  <c r="P1513" i="1"/>
  <c r="O1513" i="1"/>
  <c r="V1512" i="1"/>
  <c r="Q1512" i="1"/>
  <c r="P1512" i="1"/>
  <c r="O1512" i="1"/>
  <c r="V1511" i="1"/>
  <c r="Q1511" i="1"/>
  <c r="P1511" i="1"/>
  <c r="O1511" i="1"/>
  <c r="V1510" i="1"/>
  <c r="Q1510" i="1"/>
  <c r="P1510" i="1"/>
  <c r="O1510" i="1"/>
  <c r="V1509" i="1"/>
  <c r="Q1509" i="1"/>
  <c r="P1509" i="1"/>
  <c r="O1509" i="1"/>
  <c r="V1508" i="1"/>
  <c r="Q1508" i="1"/>
  <c r="P1508" i="1"/>
  <c r="O1508" i="1"/>
  <c r="V1507" i="1"/>
  <c r="Q1507" i="1"/>
  <c r="P1507" i="1"/>
  <c r="O1507" i="1"/>
  <c r="V1506" i="1"/>
  <c r="Q1506" i="1"/>
  <c r="P1506" i="1"/>
  <c r="O1506" i="1"/>
  <c r="V1505" i="1"/>
  <c r="Q1505" i="1"/>
  <c r="P1505" i="1"/>
  <c r="O1505" i="1"/>
  <c r="V1504" i="1"/>
  <c r="Q1504" i="1"/>
  <c r="P1504" i="1"/>
  <c r="O1504" i="1"/>
  <c r="V1503" i="1"/>
  <c r="Q1503" i="1"/>
  <c r="P1503" i="1"/>
  <c r="O1503" i="1"/>
  <c r="V1502" i="1"/>
  <c r="Q1502" i="1"/>
  <c r="P1502" i="1"/>
  <c r="O1502" i="1"/>
  <c r="V1501" i="1"/>
  <c r="Q1501" i="1"/>
  <c r="P1501" i="1"/>
  <c r="O1501" i="1"/>
  <c r="V1500" i="1"/>
  <c r="Q1500" i="1"/>
  <c r="P1500" i="1"/>
  <c r="O1500" i="1"/>
  <c r="V1499" i="1"/>
  <c r="Q1499" i="1"/>
  <c r="P1499" i="1"/>
  <c r="O1499" i="1"/>
  <c r="V1498" i="1"/>
  <c r="Q1498" i="1"/>
  <c r="P1498" i="1"/>
  <c r="O1498" i="1"/>
  <c r="V1497" i="1"/>
  <c r="Q1497" i="1"/>
  <c r="P1497" i="1"/>
  <c r="O1497" i="1"/>
  <c r="V1496" i="1"/>
  <c r="Q1496" i="1"/>
  <c r="P1496" i="1"/>
  <c r="O1496" i="1"/>
  <c r="V1495" i="1"/>
  <c r="Q1495" i="1"/>
  <c r="P1495" i="1"/>
  <c r="O1495" i="1"/>
  <c r="V1494" i="1"/>
  <c r="Q1494" i="1"/>
  <c r="P1494" i="1"/>
  <c r="O1494" i="1"/>
  <c r="V1493" i="1"/>
  <c r="Q1493" i="1"/>
  <c r="P1493" i="1"/>
  <c r="O1493" i="1"/>
  <c r="V1492" i="1"/>
  <c r="Q1492" i="1"/>
  <c r="P1492" i="1"/>
  <c r="O1492" i="1"/>
  <c r="V1491" i="1"/>
  <c r="Q1491" i="1"/>
  <c r="P1491" i="1"/>
  <c r="O1491" i="1"/>
  <c r="V1490" i="1"/>
  <c r="Q1490" i="1"/>
  <c r="P1490" i="1"/>
  <c r="O1490" i="1"/>
  <c r="V1489" i="1"/>
  <c r="Q1489" i="1"/>
  <c r="P1489" i="1"/>
  <c r="O1489" i="1"/>
  <c r="V1488" i="1"/>
  <c r="Q1488" i="1"/>
  <c r="P1488" i="1"/>
  <c r="O1488" i="1"/>
  <c r="V1487" i="1"/>
  <c r="Q1487" i="1"/>
  <c r="P1487" i="1"/>
  <c r="O1487" i="1"/>
  <c r="V1486" i="1"/>
  <c r="Q1486" i="1"/>
  <c r="P1486" i="1"/>
  <c r="O1486" i="1"/>
  <c r="V1485" i="1"/>
  <c r="Q1485" i="1"/>
  <c r="P1485" i="1"/>
  <c r="O1485" i="1"/>
  <c r="V1484" i="1"/>
  <c r="Q1484" i="1"/>
  <c r="P1484" i="1"/>
  <c r="O1484" i="1"/>
  <c r="V1483" i="1"/>
  <c r="Q1483" i="1"/>
  <c r="P1483" i="1"/>
  <c r="O1483" i="1"/>
  <c r="V1482" i="1"/>
  <c r="Q1482" i="1"/>
  <c r="P1482" i="1"/>
  <c r="O1482" i="1"/>
  <c r="V1481" i="1"/>
  <c r="Q1481" i="1"/>
  <c r="P1481" i="1"/>
  <c r="O1481" i="1"/>
  <c r="V1480" i="1"/>
  <c r="Q1480" i="1"/>
  <c r="P1480" i="1"/>
  <c r="O1480" i="1"/>
  <c r="V1479" i="1"/>
  <c r="Q1479" i="1"/>
  <c r="P1479" i="1"/>
  <c r="O1479" i="1"/>
  <c r="V1478" i="1"/>
  <c r="Q1478" i="1"/>
  <c r="P1478" i="1"/>
  <c r="O1478" i="1"/>
  <c r="V1477" i="1"/>
  <c r="Q1477" i="1"/>
  <c r="P1477" i="1"/>
  <c r="O1477" i="1"/>
  <c r="V1476" i="1"/>
  <c r="Q1476" i="1"/>
  <c r="P1476" i="1"/>
  <c r="O1476" i="1"/>
  <c r="V1475" i="1"/>
  <c r="Q1475" i="1"/>
  <c r="P1475" i="1"/>
  <c r="O1475" i="1"/>
  <c r="V1474" i="1"/>
  <c r="Q1474" i="1"/>
  <c r="P1474" i="1"/>
  <c r="O1474" i="1"/>
  <c r="V1473" i="1"/>
  <c r="Q1473" i="1"/>
  <c r="P1473" i="1"/>
  <c r="O1473" i="1"/>
  <c r="V1472" i="1"/>
  <c r="Q1472" i="1"/>
  <c r="P1472" i="1"/>
  <c r="O1472" i="1"/>
  <c r="V1471" i="1"/>
  <c r="Q1471" i="1"/>
  <c r="P1471" i="1"/>
  <c r="O1471" i="1"/>
  <c r="V1470" i="1"/>
  <c r="Q1470" i="1"/>
  <c r="P1470" i="1"/>
  <c r="O1470" i="1"/>
  <c r="V1469" i="1"/>
  <c r="Q1469" i="1"/>
  <c r="P1469" i="1"/>
  <c r="O1469" i="1"/>
  <c r="V1468" i="1"/>
  <c r="Q1468" i="1"/>
  <c r="P1468" i="1"/>
  <c r="O1468" i="1"/>
  <c r="V1467" i="1"/>
  <c r="Q1467" i="1"/>
  <c r="P1467" i="1"/>
  <c r="O1467" i="1"/>
  <c r="V1466" i="1"/>
  <c r="Q1466" i="1"/>
  <c r="P1466" i="1"/>
  <c r="O1466" i="1"/>
  <c r="V1465" i="1"/>
  <c r="Q1465" i="1"/>
  <c r="P1465" i="1"/>
  <c r="O1465" i="1"/>
  <c r="V1464" i="1"/>
  <c r="Q1464" i="1"/>
  <c r="P1464" i="1"/>
  <c r="O1464" i="1"/>
  <c r="V1463" i="1"/>
  <c r="Q1463" i="1"/>
  <c r="P1463" i="1"/>
  <c r="O1463" i="1"/>
  <c r="V1462" i="1"/>
  <c r="Q1462" i="1"/>
  <c r="P1462" i="1"/>
  <c r="O1462" i="1"/>
  <c r="V1461" i="1"/>
  <c r="Q1461" i="1"/>
  <c r="P1461" i="1"/>
  <c r="O1461" i="1"/>
  <c r="V1460" i="1"/>
  <c r="Q1460" i="1"/>
  <c r="P1460" i="1"/>
  <c r="O1460" i="1"/>
  <c r="V1459" i="1"/>
  <c r="Q1459" i="1"/>
  <c r="P1459" i="1"/>
  <c r="O1459" i="1"/>
  <c r="V1458" i="1"/>
  <c r="Q1458" i="1"/>
  <c r="P1458" i="1"/>
  <c r="O1458" i="1"/>
  <c r="V1457" i="1"/>
  <c r="Q1457" i="1"/>
  <c r="P1457" i="1"/>
  <c r="O1457" i="1"/>
  <c r="V1456" i="1"/>
  <c r="Q1456" i="1"/>
  <c r="P1456" i="1"/>
  <c r="O1456" i="1"/>
  <c r="V1455" i="1"/>
  <c r="Q1455" i="1"/>
  <c r="P1455" i="1"/>
  <c r="O1455" i="1"/>
  <c r="V1454" i="1"/>
  <c r="Q1454" i="1"/>
  <c r="P1454" i="1"/>
  <c r="O1454" i="1"/>
  <c r="V1453" i="1"/>
  <c r="Q1453" i="1"/>
  <c r="P1453" i="1"/>
  <c r="O1453" i="1"/>
  <c r="V1452" i="1"/>
  <c r="Q1452" i="1"/>
  <c r="P1452" i="1"/>
  <c r="O1452" i="1"/>
  <c r="V1451" i="1"/>
  <c r="Q1451" i="1"/>
  <c r="P1451" i="1"/>
  <c r="O1451" i="1"/>
  <c r="V1450" i="1"/>
  <c r="Q1450" i="1"/>
  <c r="P1450" i="1"/>
  <c r="O1450" i="1"/>
  <c r="V1449" i="1"/>
  <c r="Q1449" i="1"/>
  <c r="P1449" i="1"/>
  <c r="O1449" i="1"/>
  <c r="V1448" i="1"/>
  <c r="Q1448" i="1"/>
  <c r="P1448" i="1"/>
  <c r="O1448" i="1"/>
  <c r="V1447" i="1"/>
  <c r="Q1447" i="1"/>
  <c r="P1447" i="1"/>
  <c r="O1447" i="1"/>
  <c r="V1446" i="1"/>
  <c r="Q1446" i="1"/>
  <c r="P1446" i="1"/>
  <c r="O1446" i="1"/>
  <c r="V1445" i="1"/>
  <c r="Q1445" i="1"/>
  <c r="P1445" i="1"/>
  <c r="O1445" i="1"/>
  <c r="V1444" i="1"/>
  <c r="Q1444" i="1"/>
  <c r="P1444" i="1"/>
  <c r="O1444" i="1"/>
  <c r="V1443" i="1"/>
  <c r="Q1443" i="1"/>
  <c r="P1443" i="1"/>
  <c r="O1443" i="1"/>
  <c r="V1442" i="1"/>
  <c r="Q1442" i="1"/>
  <c r="P1442" i="1"/>
  <c r="O1442" i="1"/>
  <c r="V1441" i="1"/>
  <c r="Q1441" i="1"/>
  <c r="P1441" i="1"/>
  <c r="O1441" i="1"/>
  <c r="V1440" i="1"/>
  <c r="Q1440" i="1"/>
  <c r="P1440" i="1"/>
  <c r="O1440" i="1"/>
  <c r="V1439" i="1"/>
  <c r="Q1439" i="1"/>
  <c r="P1439" i="1"/>
  <c r="O1439" i="1"/>
  <c r="V1438" i="1"/>
  <c r="Q1438" i="1"/>
  <c r="P1438" i="1"/>
  <c r="O1438" i="1"/>
  <c r="V1437" i="1"/>
  <c r="Q1437" i="1"/>
  <c r="P1437" i="1"/>
  <c r="O1437" i="1"/>
  <c r="V1436" i="1"/>
  <c r="Q1436" i="1"/>
  <c r="P1436" i="1"/>
  <c r="O1436" i="1"/>
  <c r="V1435" i="1"/>
  <c r="Q1435" i="1"/>
  <c r="P1435" i="1"/>
  <c r="O1435" i="1"/>
  <c r="V1434" i="1"/>
  <c r="Q1434" i="1"/>
  <c r="P1434" i="1"/>
  <c r="O1434" i="1"/>
  <c r="V1433" i="1"/>
  <c r="Q1433" i="1"/>
  <c r="P1433" i="1"/>
  <c r="O1433" i="1"/>
  <c r="V1432" i="1"/>
  <c r="Q1432" i="1"/>
  <c r="P1432" i="1"/>
  <c r="O1432" i="1"/>
  <c r="V1431" i="1"/>
  <c r="Q1431" i="1"/>
  <c r="P1431" i="1"/>
  <c r="O1431" i="1"/>
  <c r="V1430" i="1"/>
  <c r="Q1430" i="1"/>
  <c r="P1430" i="1"/>
  <c r="O1430" i="1"/>
  <c r="V1429" i="1"/>
  <c r="Q1429" i="1"/>
  <c r="P1429" i="1"/>
  <c r="O1429" i="1"/>
  <c r="V1428" i="1"/>
  <c r="Q1428" i="1"/>
  <c r="P1428" i="1"/>
  <c r="O1428" i="1"/>
  <c r="V1427" i="1"/>
  <c r="Q1427" i="1"/>
  <c r="P1427" i="1"/>
  <c r="O1427" i="1"/>
  <c r="V1426" i="1"/>
  <c r="Q1426" i="1"/>
  <c r="P1426" i="1"/>
  <c r="O1426" i="1"/>
  <c r="V1425" i="1"/>
  <c r="Q1425" i="1"/>
  <c r="P1425" i="1"/>
  <c r="O1425" i="1"/>
  <c r="V1424" i="1"/>
  <c r="Q1424" i="1"/>
  <c r="P1424" i="1"/>
  <c r="O1424" i="1"/>
  <c r="V1423" i="1"/>
  <c r="Q1423" i="1"/>
  <c r="P1423" i="1"/>
  <c r="O1423" i="1"/>
  <c r="V1422" i="1"/>
  <c r="Q1422" i="1"/>
  <c r="P1422" i="1"/>
  <c r="O1422" i="1"/>
  <c r="V1421" i="1"/>
  <c r="Q1421" i="1"/>
  <c r="P1421" i="1"/>
  <c r="O1421" i="1"/>
  <c r="V1420" i="1"/>
  <c r="Q1420" i="1"/>
  <c r="P1420" i="1"/>
  <c r="O1420" i="1"/>
  <c r="V1419" i="1"/>
  <c r="Q1419" i="1"/>
  <c r="P1419" i="1"/>
  <c r="O1419" i="1"/>
  <c r="V1418" i="1"/>
  <c r="Q1418" i="1"/>
  <c r="P1418" i="1"/>
  <c r="O1418" i="1"/>
  <c r="Q1417" i="1"/>
  <c r="P1417" i="1"/>
  <c r="O1417" i="1"/>
  <c r="Q1416" i="1"/>
  <c r="P1416" i="1"/>
  <c r="O1416" i="1"/>
  <c r="Q1415" i="1"/>
  <c r="P1415" i="1"/>
  <c r="O1415" i="1"/>
  <c r="Q1414" i="1"/>
  <c r="P1414" i="1"/>
  <c r="O1414" i="1"/>
  <c r="Q1413" i="1"/>
  <c r="P1413" i="1"/>
  <c r="O1413" i="1"/>
  <c r="Q1412" i="1"/>
  <c r="P1412" i="1"/>
  <c r="O1412" i="1"/>
  <c r="Q1411" i="1"/>
  <c r="P1411" i="1"/>
  <c r="O1411" i="1"/>
  <c r="Q1410" i="1"/>
  <c r="P1410" i="1"/>
  <c r="O1410" i="1"/>
  <c r="Q1409" i="1"/>
  <c r="P1409" i="1"/>
  <c r="O1409" i="1"/>
  <c r="Q1408" i="1"/>
  <c r="P1408" i="1"/>
  <c r="O1408" i="1"/>
  <c r="Q1407" i="1"/>
  <c r="P1407" i="1"/>
  <c r="O1407" i="1"/>
  <c r="Q1406" i="1"/>
  <c r="P1406" i="1"/>
  <c r="O1406" i="1"/>
  <c r="Q1405" i="1"/>
  <c r="P1405" i="1"/>
  <c r="O1405" i="1"/>
  <c r="Q1404" i="1"/>
  <c r="P1404" i="1"/>
  <c r="O1404" i="1"/>
  <c r="Q1403" i="1"/>
  <c r="P1403" i="1"/>
  <c r="O1403" i="1"/>
  <c r="Q1402" i="1"/>
  <c r="P1402" i="1"/>
  <c r="O1402" i="1"/>
  <c r="Q1401" i="1"/>
  <c r="P1401" i="1"/>
  <c r="O1401" i="1"/>
  <c r="V1400" i="1"/>
  <c r="Q1400" i="1"/>
  <c r="P1400" i="1"/>
  <c r="O1400" i="1"/>
  <c r="V1399" i="1"/>
  <c r="Q1399" i="1"/>
  <c r="P1399" i="1"/>
  <c r="O1399" i="1"/>
  <c r="V1398" i="1"/>
  <c r="Q1398" i="1"/>
  <c r="P1398" i="1"/>
  <c r="O1398" i="1"/>
  <c r="V1397" i="1"/>
  <c r="Q1397" i="1"/>
  <c r="P1397" i="1"/>
  <c r="O1397" i="1"/>
  <c r="V1396" i="1"/>
  <c r="Q1396" i="1"/>
  <c r="P1396" i="1"/>
  <c r="O1396" i="1"/>
  <c r="V1395" i="1"/>
  <c r="Q1395" i="1"/>
  <c r="P1395" i="1"/>
  <c r="O1395" i="1"/>
  <c r="V1394" i="1"/>
  <c r="Q1394" i="1"/>
  <c r="P1394" i="1"/>
  <c r="O1394" i="1"/>
  <c r="V1393" i="1"/>
  <c r="Q1393" i="1"/>
  <c r="P1393" i="1"/>
  <c r="O1393" i="1"/>
  <c r="V1392" i="1"/>
  <c r="Q1392" i="1"/>
  <c r="P1392" i="1"/>
  <c r="O1392" i="1"/>
  <c r="V1391" i="1"/>
  <c r="Q1391" i="1"/>
  <c r="P1391" i="1"/>
  <c r="O1391" i="1"/>
  <c r="V1390" i="1"/>
  <c r="Q1390" i="1"/>
  <c r="P1390" i="1"/>
  <c r="O1390" i="1"/>
  <c r="V1389" i="1"/>
  <c r="Q1389" i="1"/>
  <c r="P1389" i="1"/>
  <c r="O1389" i="1"/>
  <c r="V1388" i="1"/>
  <c r="Q1388" i="1"/>
  <c r="P1388" i="1"/>
  <c r="O1388" i="1"/>
  <c r="V1387" i="1"/>
  <c r="Q1387" i="1"/>
  <c r="P1387" i="1"/>
  <c r="O1387" i="1"/>
  <c r="V1386" i="1"/>
  <c r="Q1386" i="1"/>
  <c r="P1386" i="1"/>
  <c r="O1386" i="1"/>
  <c r="V1385" i="1"/>
  <c r="Q1385" i="1"/>
  <c r="P1385" i="1"/>
  <c r="O1385" i="1"/>
  <c r="V1384" i="1"/>
  <c r="Q1384" i="1"/>
  <c r="P1384" i="1"/>
  <c r="O1384" i="1"/>
  <c r="V1383" i="1"/>
  <c r="Q1383" i="1"/>
  <c r="P1383" i="1"/>
  <c r="O1383" i="1"/>
  <c r="V1382" i="1"/>
  <c r="Q1382" i="1"/>
  <c r="P1382" i="1"/>
  <c r="O1382" i="1"/>
  <c r="V1381" i="1"/>
  <c r="Q1381" i="1"/>
  <c r="P1381" i="1"/>
  <c r="O1381" i="1"/>
  <c r="V1380" i="1"/>
  <c r="Q1380" i="1"/>
  <c r="P1380" i="1"/>
  <c r="O1380" i="1"/>
  <c r="V1379" i="1"/>
  <c r="Q1379" i="1"/>
  <c r="P1379" i="1"/>
  <c r="O1379" i="1"/>
  <c r="V1378" i="1"/>
  <c r="Q1378" i="1"/>
  <c r="P1378" i="1"/>
  <c r="O1378" i="1"/>
  <c r="V1377" i="1"/>
  <c r="Q1377" i="1"/>
  <c r="P1377" i="1"/>
  <c r="O1377" i="1"/>
  <c r="V1376" i="1"/>
  <c r="Q1376" i="1"/>
  <c r="P1376" i="1"/>
  <c r="O1376" i="1"/>
  <c r="V1375" i="1"/>
  <c r="Q1375" i="1"/>
  <c r="P1375" i="1"/>
  <c r="O1375" i="1"/>
  <c r="V1374" i="1"/>
  <c r="Q1374" i="1"/>
  <c r="P1374" i="1"/>
  <c r="O1374" i="1"/>
  <c r="V1373" i="1"/>
  <c r="Q1373" i="1"/>
  <c r="P1373" i="1"/>
  <c r="O1373" i="1"/>
  <c r="V1372" i="1"/>
  <c r="Q1372" i="1"/>
  <c r="P1372" i="1"/>
  <c r="O1372" i="1"/>
  <c r="V1371" i="1"/>
  <c r="Q1371" i="1"/>
  <c r="P1371" i="1"/>
  <c r="O1371" i="1"/>
  <c r="V1370" i="1"/>
  <c r="Q1370" i="1"/>
  <c r="P1370" i="1"/>
  <c r="O1370" i="1"/>
  <c r="V1369" i="1"/>
  <c r="Q1369" i="1"/>
  <c r="P1369" i="1"/>
  <c r="O1369" i="1"/>
  <c r="V1368" i="1"/>
  <c r="Q1368" i="1"/>
  <c r="P1368" i="1"/>
  <c r="O1368" i="1"/>
  <c r="V1367" i="1"/>
  <c r="Q1367" i="1"/>
  <c r="P1367" i="1"/>
  <c r="O1367" i="1"/>
  <c r="V1366" i="1"/>
  <c r="Q1366" i="1"/>
  <c r="P1366" i="1"/>
  <c r="O1366" i="1"/>
  <c r="V1365" i="1"/>
  <c r="Q1365" i="1"/>
  <c r="P1365" i="1"/>
  <c r="O1365" i="1"/>
  <c r="V1364" i="1"/>
  <c r="Q1364" i="1"/>
  <c r="P1364" i="1"/>
  <c r="O1364" i="1"/>
  <c r="V1363" i="1"/>
  <c r="Q1363" i="1"/>
  <c r="P1363" i="1"/>
  <c r="O1363" i="1"/>
  <c r="V1362" i="1"/>
  <c r="Q1362" i="1"/>
  <c r="P1362" i="1"/>
  <c r="O1362" i="1"/>
  <c r="V1361" i="1"/>
  <c r="Q1361" i="1"/>
  <c r="P1361" i="1"/>
  <c r="O1361" i="1"/>
  <c r="V1360" i="1"/>
  <c r="Q1360" i="1"/>
  <c r="P1360" i="1"/>
  <c r="O1360" i="1"/>
  <c r="V1359" i="1"/>
  <c r="Q1359" i="1"/>
  <c r="P1359" i="1"/>
  <c r="O1359" i="1"/>
  <c r="V1358" i="1"/>
  <c r="Q1358" i="1"/>
  <c r="P1358" i="1"/>
  <c r="O1358" i="1"/>
  <c r="V1357" i="1"/>
  <c r="Q1357" i="1"/>
  <c r="P1357" i="1"/>
  <c r="O1357" i="1"/>
  <c r="V1356" i="1"/>
  <c r="Q1356" i="1"/>
  <c r="P1356" i="1"/>
  <c r="O1356" i="1"/>
  <c r="V1355" i="1"/>
  <c r="Q1355" i="1"/>
  <c r="P1355" i="1"/>
  <c r="O1355" i="1"/>
  <c r="V1354" i="1"/>
  <c r="Q1354" i="1"/>
  <c r="P1354" i="1"/>
  <c r="O1354" i="1"/>
  <c r="V1353" i="1"/>
  <c r="Q1353" i="1"/>
  <c r="P1353" i="1"/>
  <c r="O1353" i="1"/>
  <c r="V1352" i="1"/>
  <c r="Q1352" i="1"/>
  <c r="P1352" i="1"/>
  <c r="O1352" i="1"/>
  <c r="V1351" i="1"/>
  <c r="Q1351" i="1"/>
  <c r="P1351" i="1"/>
  <c r="O1351" i="1"/>
  <c r="V1350" i="1"/>
  <c r="Q1350" i="1"/>
  <c r="P1350" i="1"/>
  <c r="O1350" i="1"/>
  <c r="V1349" i="1"/>
  <c r="Q1349" i="1"/>
  <c r="P1349" i="1"/>
  <c r="O1349" i="1"/>
  <c r="V1348" i="1"/>
  <c r="Q1348" i="1"/>
  <c r="P1348" i="1"/>
  <c r="O1348" i="1"/>
  <c r="V1347" i="1"/>
  <c r="Q1347" i="1"/>
  <c r="P1347" i="1"/>
  <c r="O1347" i="1"/>
  <c r="V1346" i="1"/>
  <c r="Q1346" i="1"/>
  <c r="P1346" i="1"/>
  <c r="O1346" i="1"/>
  <c r="V1345" i="1"/>
  <c r="Q1345" i="1"/>
  <c r="P1345" i="1"/>
  <c r="O1345" i="1"/>
  <c r="V1344" i="1"/>
  <c r="Q1344" i="1"/>
  <c r="P1344" i="1"/>
  <c r="O1344" i="1"/>
  <c r="V1343" i="1"/>
  <c r="Q1343" i="1"/>
  <c r="P1343" i="1"/>
  <c r="O1343" i="1"/>
  <c r="V1342" i="1"/>
  <c r="Q1342" i="1"/>
  <c r="P1342" i="1"/>
  <c r="O1342" i="1"/>
  <c r="V1341" i="1"/>
  <c r="Q1341" i="1"/>
  <c r="P1341" i="1"/>
  <c r="O1341" i="1"/>
  <c r="V1340" i="1"/>
  <c r="Q1340" i="1"/>
  <c r="P1340" i="1"/>
  <c r="O1340" i="1"/>
  <c r="V1339" i="1"/>
  <c r="Q1339" i="1"/>
  <c r="P1339" i="1"/>
  <c r="O1339" i="1"/>
  <c r="V1338" i="1"/>
  <c r="Q1338" i="1"/>
  <c r="P1338" i="1"/>
  <c r="O1338" i="1"/>
  <c r="V1337" i="1"/>
  <c r="Q1337" i="1"/>
  <c r="P1337" i="1"/>
  <c r="O1337" i="1"/>
  <c r="V1336" i="1"/>
  <c r="Q1336" i="1"/>
  <c r="P1336" i="1"/>
  <c r="O1336" i="1"/>
  <c r="V1335" i="1"/>
  <c r="Q1335" i="1"/>
  <c r="P1335" i="1"/>
  <c r="O1335" i="1"/>
  <c r="V1334" i="1"/>
  <c r="Q1334" i="1"/>
  <c r="P1334" i="1"/>
  <c r="O1334" i="1"/>
  <c r="V1333" i="1"/>
  <c r="Q1333" i="1"/>
  <c r="P1333" i="1"/>
  <c r="O1333" i="1"/>
  <c r="V1332" i="1"/>
  <c r="Q1332" i="1"/>
  <c r="P1332" i="1"/>
  <c r="O1332" i="1"/>
  <c r="V1331" i="1"/>
  <c r="Q1331" i="1"/>
  <c r="P1331" i="1"/>
  <c r="O1331" i="1"/>
  <c r="V1330" i="1"/>
  <c r="Q1330" i="1"/>
  <c r="P1330" i="1"/>
  <c r="O1330" i="1"/>
  <c r="V1329" i="1"/>
  <c r="Q1329" i="1"/>
  <c r="P1329" i="1"/>
  <c r="O1329" i="1"/>
  <c r="V1328" i="1"/>
  <c r="Q1328" i="1"/>
  <c r="P1328" i="1"/>
  <c r="O1328" i="1"/>
  <c r="V1327" i="1"/>
  <c r="Q1327" i="1"/>
  <c r="P1327" i="1"/>
  <c r="O1327" i="1"/>
  <c r="V1326" i="1"/>
  <c r="Q1326" i="1"/>
  <c r="P1326" i="1"/>
  <c r="O1326" i="1"/>
  <c r="V1325" i="1"/>
  <c r="Q1325" i="1"/>
  <c r="P1325" i="1"/>
  <c r="O1325" i="1"/>
  <c r="V1324" i="1"/>
  <c r="Q1324" i="1"/>
  <c r="P1324" i="1"/>
  <c r="O1324" i="1"/>
  <c r="V1323" i="1"/>
  <c r="Q1323" i="1"/>
  <c r="P1323" i="1"/>
  <c r="O1323" i="1"/>
  <c r="V1322" i="1"/>
  <c r="Q1322" i="1"/>
  <c r="P1322" i="1"/>
  <c r="O1322" i="1"/>
  <c r="V1321" i="1"/>
  <c r="Q1321" i="1"/>
  <c r="P1321" i="1"/>
  <c r="O1321" i="1"/>
  <c r="V1320" i="1"/>
  <c r="Q1320" i="1"/>
  <c r="P1320" i="1"/>
  <c r="O1320" i="1"/>
  <c r="V1319" i="1"/>
  <c r="Q1319" i="1"/>
  <c r="P1319" i="1"/>
  <c r="O1319" i="1"/>
  <c r="V1318" i="1"/>
  <c r="Q1318" i="1"/>
  <c r="P1318" i="1"/>
  <c r="O1318" i="1"/>
  <c r="V1317" i="1"/>
  <c r="Q1317" i="1"/>
  <c r="P1317" i="1"/>
  <c r="O1317" i="1"/>
  <c r="V1316" i="1"/>
  <c r="Q1316" i="1"/>
  <c r="P1316" i="1"/>
  <c r="O1316" i="1"/>
  <c r="V1315" i="1"/>
  <c r="Q1315" i="1"/>
  <c r="P1315" i="1"/>
  <c r="O1315" i="1"/>
  <c r="V1314" i="1"/>
  <c r="Q1314" i="1"/>
  <c r="P1314" i="1"/>
  <c r="O1314" i="1"/>
  <c r="V1313" i="1"/>
  <c r="Q1313" i="1"/>
  <c r="P1313" i="1"/>
  <c r="O1313" i="1"/>
  <c r="V1312" i="1"/>
  <c r="Q1312" i="1"/>
  <c r="P1312" i="1"/>
  <c r="O1312" i="1"/>
  <c r="V1311" i="1"/>
  <c r="Q1311" i="1"/>
  <c r="P1311" i="1"/>
  <c r="O1311" i="1"/>
  <c r="V1310" i="1"/>
  <c r="Q1310" i="1"/>
  <c r="P1310" i="1"/>
  <c r="O1310" i="1"/>
  <c r="V1309" i="1"/>
  <c r="Q1309" i="1"/>
  <c r="P1309" i="1"/>
  <c r="O1309" i="1"/>
  <c r="V1308" i="1"/>
  <c r="Q1308" i="1"/>
  <c r="P1308" i="1"/>
  <c r="O1308" i="1"/>
  <c r="V1307" i="1"/>
  <c r="Q1307" i="1"/>
  <c r="P1307" i="1"/>
  <c r="O1307" i="1"/>
  <c r="V1306" i="1"/>
  <c r="Q1306" i="1"/>
  <c r="P1306" i="1"/>
  <c r="O1306" i="1"/>
  <c r="V1305" i="1"/>
  <c r="Q1305" i="1"/>
  <c r="P1305" i="1"/>
  <c r="O1305" i="1"/>
  <c r="V1304" i="1"/>
  <c r="Q1304" i="1"/>
  <c r="P1304" i="1"/>
  <c r="O1304" i="1"/>
  <c r="V1303" i="1"/>
  <c r="Q1303" i="1"/>
  <c r="P1303" i="1"/>
  <c r="O1303" i="1"/>
  <c r="V1302" i="1"/>
  <c r="Q1302" i="1"/>
  <c r="P1302" i="1"/>
  <c r="O1302" i="1"/>
  <c r="V1301" i="1"/>
  <c r="Q1301" i="1"/>
  <c r="P1301" i="1"/>
  <c r="O1301" i="1"/>
  <c r="V1300" i="1"/>
  <c r="Q1300" i="1"/>
  <c r="P1300" i="1"/>
  <c r="O1300" i="1"/>
  <c r="V1299" i="1"/>
  <c r="Q1299" i="1"/>
  <c r="P1299" i="1"/>
  <c r="O1299" i="1"/>
  <c r="V1298" i="1"/>
  <c r="Q1298" i="1"/>
  <c r="P1298" i="1"/>
  <c r="O1298" i="1"/>
  <c r="V1297" i="1"/>
  <c r="Q1297" i="1"/>
  <c r="P1297" i="1"/>
  <c r="O1297" i="1"/>
  <c r="V1296" i="1"/>
  <c r="Q1296" i="1"/>
  <c r="P1296" i="1"/>
  <c r="O1296" i="1"/>
  <c r="V1295" i="1"/>
  <c r="Q1295" i="1"/>
  <c r="P1295" i="1"/>
  <c r="O1295" i="1"/>
  <c r="V1294" i="1"/>
  <c r="Q1294" i="1"/>
  <c r="P1294" i="1"/>
  <c r="O1294" i="1"/>
  <c r="V1293" i="1"/>
  <c r="Q1293" i="1"/>
  <c r="P1293" i="1"/>
  <c r="O1293" i="1"/>
  <c r="V1292" i="1"/>
  <c r="Q1292" i="1"/>
  <c r="P1292" i="1"/>
  <c r="O1292" i="1"/>
  <c r="V1291" i="1"/>
  <c r="Q1291" i="1"/>
  <c r="P1291" i="1"/>
  <c r="O1291" i="1"/>
  <c r="V1290" i="1"/>
  <c r="Q1290" i="1"/>
  <c r="P1290" i="1"/>
  <c r="O1290" i="1"/>
  <c r="V1289" i="1"/>
  <c r="Q1289" i="1"/>
  <c r="P1289" i="1"/>
  <c r="O1289" i="1"/>
  <c r="V1288" i="1"/>
  <c r="Q1288" i="1"/>
  <c r="P1288" i="1"/>
  <c r="O1288" i="1"/>
  <c r="V1287" i="1"/>
  <c r="Q1287" i="1"/>
  <c r="P1287" i="1"/>
  <c r="O1287" i="1"/>
  <c r="V1286" i="1"/>
  <c r="Q1286" i="1"/>
  <c r="P1286" i="1"/>
  <c r="O1286" i="1"/>
  <c r="V1285" i="1"/>
  <c r="Q1285" i="1"/>
  <c r="P1285" i="1"/>
  <c r="O1285" i="1"/>
  <c r="V1284" i="1"/>
  <c r="Q1284" i="1"/>
  <c r="P1284" i="1"/>
  <c r="O1284" i="1"/>
  <c r="V1283" i="1"/>
  <c r="Q1283" i="1"/>
  <c r="P1283" i="1"/>
  <c r="O1283" i="1"/>
  <c r="V1282" i="1"/>
  <c r="Q1282" i="1"/>
  <c r="P1282" i="1"/>
  <c r="O1282" i="1"/>
  <c r="V1281" i="1"/>
  <c r="Q1281" i="1"/>
  <c r="P1281" i="1"/>
  <c r="O1281" i="1"/>
  <c r="V1280" i="1"/>
  <c r="Q1280" i="1"/>
  <c r="P1280" i="1"/>
  <c r="O1280" i="1"/>
  <c r="V1279" i="1"/>
  <c r="Q1279" i="1"/>
  <c r="P1279" i="1"/>
  <c r="O1279" i="1"/>
  <c r="V1278" i="1"/>
  <c r="Q1278" i="1"/>
  <c r="P1278" i="1"/>
  <c r="O1278" i="1"/>
  <c r="V1277" i="1"/>
  <c r="Q1277" i="1"/>
  <c r="P1277" i="1"/>
  <c r="O1277" i="1"/>
  <c r="V1276" i="1"/>
  <c r="Q1276" i="1"/>
  <c r="P1276" i="1"/>
  <c r="O1276" i="1"/>
  <c r="V1275" i="1"/>
  <c r="Q1275" i="1"/>
  <c r="P1275" i="1"/>
  <c r="O1275" i="1"/>
  <c r="V1274" i="1"/>
  <c r="Q1274" i="1"/>
  <c r="P1274" i="1"/>
  <c r="O1274" i="1"/>
  <c r="V1273" i="1"/>
  <c r="Q1273" i="1"/>
  <c r="P1273" i="1"/>
  <c r="O1273" i="1"/>
  <c r="V1272" i="1"/>
  <c r="Q1272" i="1"/>
  <c r="P1272" i="1"/>
  <c r="O1272" i="1"/>
  <c r="V1271" i="1"/>
  <c r="Q1271" i="1"/>
  <c r="P1271" i="1"/>
  <c r="O1271" i="1"/>
  <c r="V1270" i="1"/>
  <c r="Q1270" i="1"/>
  <c r="P1270" i="1"/>
  <c r="O1270" i="1"/>
  <c r="V1269" i="1"/>
  <c r="Q1269" i="1"/>
  <c r="P1269" i="1"/>
  <c r="O1269" i="1"/>
  <c r="V1268" i="1"/>
  <c r="Q1268" i="1"/>
  <c r="P1268" i="1"/>
  <c r="O1268" i="1"/>
  <c r="V1267" i="1"/>
  <c r="Q1267" i="1"/>
  <c r="P1267" i="1"/>
  <c r="O1267" i="1"/>
  <c r="V1266" i="1"/>
  <c r="Q1266" i="1"/>
  <c r="P1266" i="1"/>
  <c r="O1266" i="1"/>
  <c r="V1265" i="1"/>
  <c r="Q1265" i="1"/>
  <c r="P1265" i="1"/>
  <c r="O1265" i="1"/>
  <c r="V1264" i="1"/>
  <c r="Q1264" i="1"/>
  <c r="P1264" i="1"/>
  <c r="O1264" i="1"/>
  <c r="V1263" i="1"/>
  <c r="Q1263" i="1"/>
  <c r="P1263" i="1"/>
  <c r="O1263" i="1"/>
  <c r="V1262" i="1"/>
  <c r="Q1262" i="1"/>
  <c r="P1262" i="1"/>
  <c r="O1262" i="1"/>
  <c r="V1261" i="1"/>
  <c r="Q1261" i="1"/>
  <c r="P1261" i="1"/>
  <c r="O1261" i="1"/>
  <c r="V1260" i="1"/>
  <c r="Q1260" i="1"/>
  <c r="P1260" i="1"/>
  <c r="O1260" i="1"/>
  <c r="V1259" i="1"/>
  <c r="Q1259" i="1"/>
  <c r="P1259" i="1"/>
  <c r="O1259" i="1"/>
  <c r="V1258" i="1"/>
  <c r="Q1258" i="1"/>
  <c r="P1258" i="1"/>
  <c r="O1258" i="1"/>
  <c r="V1257" i="1"/>
  <c r="Q1257" i="1"/>
  <c r="P1257" i="1"/>
  <c r="O1257" i="1"/>
  <c r="V1256" i="1"/>
  <c r="Q1256" i="1"/>
  <c r="P1256" i="1"/>
  <c r="O1256" i="1"/>
  <c r="V1255" i="1"/>
  <c r="Q1255" i="1"/>
  <c r="P1255" i="1"/>
  <c r="O1255" i="1"/>
  <c r="V1254" i="1"/>
  <c r="Q1254" i="1"/>
  <c r="P1254" i="1"/>
  <c r="O1254" i="1"/>
  <c r="V1253" i="1"/>
  <c r="Q1253" i="1"/>
  <c r="P1253" i="1"/>
  <c r="O1253" i="1"/>
  <c r="V1252" i="1"/>
  <c r="Q1252" i="1"/>
  <c r="P1252" i="1"/>
  <c r="O1252" i="1"/>
  <c r="V1251" i="1"/>
  <c r="Q1251" i="1"/>
  <c r="P1251" i="1"/>
  <c r="O1251" i="1"/>
  <c r="V1250" i="1"/>
  <c r="Q1250" i="1"/>
  <c r="P1250" i="1"/>
  <c r="O1250" i="1"/>
  <c r="V1249" i="1"/>
  <c r="Q1249" i="1"/>
  <c r="P1249" i="1"/>
  <c r="O1249" i="1"/>
  <c r="V1248" i="1"/>
  <c r="Q1248" i="1"/>
  <c r="P1248" i="1"/>
  <c r="O1248" i="1"/>
  <c r="V1247" i="1"/>
  <c r="Q1247" i="1"/>
  <c r="P1247" i="1"/>
  <c r="O1247" i="1"/>
  <c r="V1246" i="1"/>
  <c r="Q1246" i="1"/>
  <c r="P1246" i="1"/>
  <c r="O1246" i="1"/>
  <c r="V1245" i="1"/>
  <c r="Q1245" i="1"/>
  <c r="P1245" i="1"/>
  <c r="O1245" i="1"/>
  <c r="V1244" i="1"/>
  <c r="Q1244" i="1"/>
  <c r="P1244" i="1"/>
  <c r="O1244" i="1"/>
  <c r="V1243" i="1"/>
  <c r="Q1243" i="1"/>
  <c r="P1243" i="1"/>
  <c r="O1243" i="1"/>
  <c r="V1242" i="1"/>
  <c r="Q1242" i="1"/>
  <c r="P1242" i="1"/>
  <c r="O1242" i="1"/>
  <c r="V1241" i="1"/>
  <c r="Q1241" i="1"/>
  <c r="P1241" i="1"/>
  <c r="O1241" i="1"/>
  <c r="V1240" i="1"/>
  <c r="Q1240" i="1"/>
  <c r="P1240" i="1"/>
  <c r="O1240" i="1"/>
  <c r="V1239" i="1"/>
  <c r="Q1239" i="1"/>
  <c r="P1239" i="1"/>
  <c r="O1239" i="1"/>
  <c r="V1238" i="1"/>
  <c r="Q1238" i="1"/>
  <c r="P1238" i="1"/>
  <c r="O1238" i="1"/>
  <c r="V1237" i="1"/>
  <c r="Q1237" i="1"/>
  <c r="P1237" i="1"/>
  <c r="O1237" i="1"/>
  <c r="V1236" i="1"/>
  <c r="Q1236" i="1"/>
  <c r="P1236" i="1"/>
  <c r="O1236" i="1"/>
  <c r="V1235" i="1"/>
  <c r="Q1235" i="1"/>
  <c r="P1235" i="1"/>
  <c r="O1235" i="1"/>
  <c r="V1234" i="1"/>
  <c r="Q1234" i="1"/>
  <c r="P1234" i="1"/>
  <c r="O1234" i="1"/>
  <c r="V1233" i="1"/>
  <c r="Q1233" i="1"/>
  <c r="P1233" i="1"/>
  <c r="O1233" i="1"/>
  <c r="V1232" i="1"/>
  <c r="Q1232" i="1"/>
  <c r="P1232" i="1"/>
  <c r="O1232" i="1"/>
  <c r="V1231" i="1"/>
  <c r="Q1231" i="1"/>
  <c r="P1231" i="1"/>
  <c r="O1231" i="1"/>
  <c r="V1230" i="1"/>
  <c r="Q1230" i="1"/>
  <c r="P1230" i="1"/>
  <c r="O1230" i="1"/>
  <c r="V1229" i="1"/>
  <c r="Q1229" i="1"/>
  <c r="P1229" i="1"/>
  <c r="O1229" i="1"/>
  <c r="V1228" i="1"/>
  <c r="Q1228" i="1"/>
  <c r="P1228" i="1"/>
  <c r="O1228" i="1"/>
  <c r="V1227" i="1"/>
  <c r="Q1227" i="1"/>
  <c r="P1227" i="1"/>
  <c r="O1227" i="1"/>
  <c r="V1226" i="1"/>
  <c r="Q1226" i="1"/>
  <c r="P1226" i="1"/>
  <c r="O1226" i="1"/>
  <c r="V1225" i="1"/>
  <c r="Q1225" i="1"/>
  <c r="P1225" i="1"/>
  <c r="O1225" i="1"/>
  <c r="V1224" i="1"/>
  <c r="Q1224" i="1"/>
  <c r="P1224" i="1"/>
  <c r="O1224" i="1"/>
  <c r="V1223" i="1"/>
  <c r="Q1223" i="1"/>
  <c r="P1223" i="1"/>
  <c r="O1223" i="1"/>
  <c r="V1222" i="1"/>
  <c r="Q1222" i="1"/>
  <c r="P1222" i="1"/>
  <c r="O1222" i="1"/>
  <c r="V1221" i="1"/>
  <c r="Q1221" i="1"/>
  <c r="P1221" i="1"/>
  <c r="O1221" i="1"/>
  <c r="V1220" i="1"/>
  <c r="Q1220" i="1"/>
  <c r="P1220" i="1"/>
  <c r="O1220" i="1"/>
  <c r="V1219" i="1"/>
  <c r="Q1219" i="1"/>
  <c r="P1219" i="1"/>
  <c r="O1219" i="1"/>
  <c r="V1218" i="1"/>
  <c r="Q1218" i="1"/>
  <c r="P1218" i="1"/>
  <c r="O1218" i="1"/>
  <c r="V1217" i="1"/>
  <c r="Q1217" i="1"/>
  <c r="P1217" i="1"/>
  <c r="O1217" i="1"/>
  <c r="V1216" i="1"/>
  <c r="Q1216" i="1"/>
  <c r="P1216" i="1"/>
  <c r="O1216" i="1"/>
  <c r="V1215" i="1"/>
  <c r="Q1215" i="1"/>
  <c r="P1215" i="1"/>
  <c r="O1215" i="1"/>
  <c r="V1214" i="1"/>
  <c r="Q1214" i="1"/>
  <c r="P1214" i="1"/>
  <c r="O1214" i="1"/>
  <c r="V1213" i="1"/>
  <c r="Q1213" i="1"/>
  <c r="P1213" i="1"/>
  <c r="O1213" i="1"/>
  <c r="V1212" i="1"/>
  <c r="Q1212" i="1"/>
  <c r="P1212" i="1"/>
  <c r="O1212" i="1"/>
  <c r="V1211" i="1"/>
  <c r="Q1211" i="1"/>
  <c r="P1211" i="1"/>
  <c r="O1211" i="1"/>
  <c r="V1210" i="1"/>
  <c r="Q1210" i="1"/>
  <c r="P1210" i="1"/>
  <c r="O1210" i="1"/>
  <c r="V1209" i="1"/>
  <c r="Q1209" i="1"/>
  <c r="P1209" i="1"/>
  <c r="O1209" i="1"/>
  <c r="V1208" i="1"/>
  <c r="Q1208" i="1"/>
  <c r="P1208" i="1"/>
  <c r="O1208" i="1"/>
  <c r="V1207" i="1"/>
  <c r="Q1207" i="1"/>
  <c r="P1207" i="1"/>
  <c r="O1207" i="1"/>
  <c r="V1206" i="1"/>
  <c r="Q1206" i="1"/>
  <c r="P1206" i="1"/>
  <c r="O1206" i="1"/>
  <c r="V1205" i="1"/>
  <c r="Q1205" i="1"/>
  <c r="P1205" i="1"/>
  <c r="O1205" i="1"/>
  <c r="V1204" i="1"/>
  <c r="Q1204" i="1"/>
  <c r="P1204" i="1"/>
  <c r="O1204" i="1"/>
  <c r="V1203" i="1"/>
  <c r="Q1203" i="1"/>
  <c r="P1203" i="1"/>
  <c r="O1203" i="1"/>
  <c r="V1202" i="1"/>
  <c r="Q1202" i="1"/>
  <c r="P1202" i="1"/>
  <c r="O1202" i="1"/>
  <c r="V1201" i="1"/>
  <c r="Q1201" i="1"/>
  <c r="P1201" i="1"/>
  <c r="O1201" i="1"/>
  <c r="V1200" i="1"/>
  <c r="Q1200" i="1"/>
  <c r="P1200" i="1"/>
  <c r="O1200" i="1"/>
  <c r="V1199" i="1"/>
  <c r="Q1199" i="1"/>
  <c r="P1199" i="1"/>
  <c r="O1199" i="1"/>
  <c r="V1198" i="1"/>
  <c r="Q1198" i="1"/>
  <c r="P1198" i="1"/>
  <c r="O1198" i="1"/>
  <c r="V1197" i="1"/>
  <c r="Q1197" i="1"/>
  <c r="P1197" i="1"/>
  <c r="O1197" i="1"/>
  <c r="V1196" i="1"/>
  <c r="Q1196" i="1"/>
  <c r="P1196" i="1"/>
  <c r="O1196" i="1"/>
  <c r="V1195" i="1"/>
  <c r="Q1195" i="1"/>
  <c r="P1195" i="1"/>
  <c r="O1195" i="1"/>
  <c r="V1194" i="1"/>
  <c r="Q1194" i="1"/>
  <c r="P1194" i="1"/>
  <c r="O1194" i="1"/>
  <c r="V1193" i="1"/>
  <c r="Q1193" i="1"/>
  <c r="P1193" i="1"/>
  <c r="O1193" i="1"/>
  <c r="V1192" i="1"/>
  <c r="Q1192" i="1"/>
  <c r="P1192" i="1"/>
  <c r="O1192" i="1"/>
  <c r="V1191" i="1"/>
  <c r="Q1191" i="1"/>
  <c r="P1191" i="1"/>
  <c r="O1191" i="1"/>
  <c r="V1190" i="1"/>
  <c r="Q1190" i="1"/>
  <c r="P1190" i="1"/>
  <c r="O1190" i="1"/>
  <c r="V1189" i="1"/>
  <c r="Q1189" i="1"/>
  <c r="P1189" i="1"/>
  <c r="O1189" i="1"/>
  <c r="V1188" i="1"/>
  <c r="Q1188" i="1"/>
  <c r="P1188" i="1"/>
  <c r="O1188" i="1"/>
  <c r="V1187" i="1"/>
  <c r="Q1187" i="1"/>
  <c r="P1187" i="1"/>
  <c r="O1187" i="1"/>
  <c r="V1186" i="1"/>
  <c r="Q1186" i="1"/>
  <c r="P1186" i="1"/>
  <c r="O1186" i="1"/>
  <c r="V1185" i="1"/>
  <c r="Q1185" i="1"/>
  <c r="P1185" i="1"/>
  <c r="O1185" i="1"/>
  <c r="V1184" i="1"/>
  <c r="Q1184" i="1"/>
  <c r="P1184" i="1"/>
  <c r="O1184" i="1"/>
  <c r="V1183" i="1"/>
  <c r="Q1183" i="1"/>
  <c r="P1183" i="1"/>
  <c r="O1183" i="1"/>
  <c r="V1182" i="1"/>
  <c r="Q1182" i="1"/>
  <c r="P1182" i="1"/>
  <c r="O1182" i="1"/>
  <c r="V1181" i="1"/>
  <c r="Q1181" i="1"/>
  <c r="P1181" i="1"/>
  <c r="O1181" i="1"/>
  <c r="V1180" i="1"/>
  <c r="Q1180" i="1"/>
  <c r="P1180" i="1"/>
  <c r="O1180" i="1"/>
  <c r="V1179" i="1"/>
  <c r="Q1179" i="1"/>
  <c r="P1179" i="1"/>
  <c r="O1179" i="1"/>
  <c r="V1178" i="1"/>
  <c r="Q1178" i="1"/>
  <c r="P1178" i="1"/>
  <c r="O1178" i="1"/>
  <c r="V1177" i="1"/>
  <c r="Q1177" i="1"/>
  <c r="P1177" i="1"/>
  <c r="O1177" i="1"/>
  <c r="V1176" i="1"/>
  <c r="Q1176" i="1"/>
  <c r="P1176" i="1"/>
  <c r="O1176" i="1"/>
  <c r="V1175" i="1"/>
  <c r="Q1175" i="1"/>
  <c r="P1175" i="1"/>
  <c r="O1175" i="1"/>
  <c r="V1174" i="1"/>
  <c r="Q1174" i="1"/>
  <c r="P1174" i="1"/>
  <c r="O1174" i="1"/>
  <c r="V1173" i="1"/>
  <c r="Q1173" i="1"/>
  <c r="P1173" i="1"/>
  <c r="O1173" i="1"/>
  <c r="V1172" i="1"/>
  <c r="Q1172" i="1"/>
  <c r="P1172" i="1"/>
  <c r="O1172" i="1"/>
  <c r="V1171" i="1"/>
  <c r="Q1171" i="1"/>
  <c r="P1171" i="1"/>
  <c r="O1171" i="1"/>
  <c r="V1170" i="1"/>
  <c r="Q1170" i="1"/>
  <c r="P1170" i="1"/>
  <c r="O1170" i="1"/>
  <c r="Q1169" i="1"/>
  <c r="P1169" i="1"/>
  <c r="O1169" i="1"/>
  <c r="Q1168" i="1"/>
  <c r="P1168" i="1"/>
  <c r="O1168" i="1"/>
  <c r="Q1167" i="1"/>
  <c r="P1167" i="1"/>
  <c r="O1167" i="1"/>
  <c r="Q1166" i="1"/>
  <c r="P1166" i="1"/>
  <c r="O1166" i="1"/>
  <c r="Q1165" i="1"/>
  <c r="P1165" i="1"/>
  <c r="O1165" i="1"/>
  <c r="Q1164" i="1"/>
  <c r="P1164" i="1"/>
  <c r="O1164" i="1"/>
  <c r="Q1163" i="1"/>
  <c r="P1163" i="1"/>
  <c r="O1163" i="1"/>
  <c r="Q1162" i="1"/>
  <c r="P1162" i="1"/>
  <c r="O1162" i="1"/>
  <c r="Q1161" i="1"/>
  <c r="P1161" i="1"/>
  <c r="O1161" i="1"/>
  <c r="Q1160" i="1"/>
  <c r="P1160" i="1"/>
  <c r="O1160" i="1"/>
  <c r="Q1159" i="1"/>
  <c r="P1159" i="1"/>
  <c r="O1159" i="1"/>
  <c r="Q1158" i="1"/>
  <c r="P1158" i="1"/>
  <c r="O1158" i="1"/>
  <c r="Q1157" i="1"/>
  <c r="P1157" i="1"/>
  <c r="O1157" i="1"/>
  <c r="Q1156" i="1"/>
  <c r="P1156" i="1"/>
  <c r="O1156" i="1"/>
  <c r="Q1155" i="1"/>
  <c r="P1155" i="1"/>
  <c r="O1155" i="1"/>
  <c r="Q1154" i="1"/>
  <c r="P1154" i="1"/>
  <c r="O1154" i="1"/>
  <c r="Q1153" i="1"/>
  <c r="P1153" i="1"/>
  <c r="O1153" i="1"/>
  <c r="Q1152" i="1"/>
  <c r="P1152" i="1"/>
  <c r="O1152" i="1"/>
  <c r="Q1151" i="1"/>
  <c r="P1151" i="1"/>
  <c r="O1151" i="1"/>
  <c r="Q1150" i="1"/>
  <c r="P1150" i="1"/>
  <c r="O1150" i="1"/>
  <c r="Q1149" i="1"/>
  <c r="P1149" i="1"/>
  <c r="O1149" i="1"/>
  <c r="Q1148" i="1"/>
  <c r="P1148" i="1"/>
  <c r="O1148" i="1"/>
  <c r="Q1147" i="1"/>
  <c r="P1147" i="1"/>
  <c r="O1147" i="1"/>
  <c r="Q1146" i="1"/>
  <c r="P1146" i="1"/>
  <c r="O1146" i="1"/>
  <c r="Q1145" i="1"/>
  <c r="P1145" i="1"/>
  <c r="O1145" i="1"/>
  <c r="Q1144" i="1"/>
  <c r="P1144" i="1"/>
  <c r="O1144" i="1"/>
  <c r="Q1143" i="1"/>
  <c r="P1143" i="1"/>
  <c r="O1143" i="1"/>
  <c r="Q1142" i="1"/>
  <c r="P1142" i="1"/>
  <c r="O1142" i="1"/>
  <c r="Q1141" i="1"/>
  <c r="P1141" i="1"/>
  <c r="O1141" i="1"/>
  <c r="Q1140" i="1"/>
  <c r="P1140" i="1"/>
  <c r="O1140" i="1"/>
  <c r="Q1139" i="1"/>
  <c r="P1139" i="1"/>
  <c r="O1139" i="1"/>
  <c r="Q1138" i="1"/>
  <c r="P1138" i="1"/>
  <c r="O1138" i="1"/>
  <c r="Q1137" i="1"/>
  <c r="P1137" i="1"/>
  <c r="O1137" i="1"/>
  <c r="Q1136" i="1"/>
  <c r="P1136" i="1"/>
  <c r="O1136" i="1"/>
  <c r="Q1135" i="1"/>
  <c r="P1135" i="1"/>
  <c r="O1135" i="1"/>
  <c r="Q1134" i="1"/>
  <c r="P1134" i="1"/>
  <c r="O1134" i="1"/>
  <c r="Q1133" i="1"/>
  <c r="P1133" i="1"/>
  <c r="O1133" i="1"/>
  <c r="Q1132" i="1"/>
  <c r="P1132" i="1"/>
  <c r="O1132" i="1"/>
  <c r="Q1131" i="1"/>
  <c r="P1131" i="1"/>
  <c r="O1131" i="1"/>
  <c r="Q1130" i="1"/>
  <c r="P1130" i="1"/>
  <c r="O1130" i="1"/>
  <c r="Q1129" i="1"/>
  <c r="P1129" i="1"/>
  <c r="O1129" i="1"/>
  <c r="Q1128" i="1"/>
  <c r="P1128" i="1"/>
  <c r="O1128" i="1"/>
  <c r="Q1127" i="1"/>
  <c r="P1127" i="1"/>
  <c r="O1127" i="1"/>
  <c r="Q1126" i="1"/>
  <c r="P1126" i="1"/>
  <c r="O1126" i="1"/>
  <c r="Q1125" i="1"/>
  <c r="P1125" i="1"/>
  <c r="O1125" i="1"/>
  <c r="Q1124" i="1"/>
  <c r="P1124" i="1"/>
  <c r="O1124" i="1"/>
  <c r="Q1123" i="1"/>
  <c r="P1123" i="1"/>
  <c r="O1123" i="1"/>
  <c r="Q1122" i="1"/>
  <c r="P1122" i="1"/>
  <c r="O1122" i="1"/>
  <c r="Q1121" i="1"/>
  <c r="P1121" i="1"/>
  <c r="O1121" i="1"/>
  <c r="Q1120" i="1"/>
  <c r="P1120" i="1"/>
  <c r="O1120" i="1"/>
  <c r="Q1119" i="1"/>
  <c r="P1119" i="1"/>
  <c r="O1119" i="1"/>
  <c r="Q1118" i="1"/>
  <c r="P1118" i="1"/>
  <c r="O1118" i="1"/>
  <c r="Q1117" i="1"/>
  <c r="P1117" i="1"/>
  <c r="O1117" i="1"/>
  <c r="Q1116" i="1"/>
  <c r="P1116" i="1"/>
  <c r="O1116" i="1"/>
  <c r="Q1115" i="1"/>
  <c r="P1115" i="1"/>
  <c r="O1115" i="1"/>
  <c r="Q1114" i="1"/>
  <c r="P1114" i="1"/>
  <c r="O1114" i="1"/>
  <c r="Q1113" i="1"/>
  <c r="P1113" i="1"/>
  <c r="O1113" i="1"/>
  <c r="Q1112" i="1"/>
  <c r="P1112" i="1"/>
  <c r="O1112" i="1"/>
  <c r="Q1111" i="1"/>
  <c r="P1111" i="1"/>
  <c r="O1111" i="1"/>
  <c r="Q1110" i="1"/>
  <c r="P1110" i="1"/>
  <c r="O1110" i="1"/>
  <c r="Q1109" i="1"/>
  <c r="P1109" i="1"/>
  <c r="O1109" i="1"/>
  <c r="Q1108" i="1"/>
  <c r="P1108" i="1"/>
  <c r="O1108" i="1"/>
  <c r="Q1107" i="1"/>
  <c r="P1107" i="1"/>
  <c r="O1107" i="1"/>
  <c r="Q1106" i="1"/>
  <c r="P1106" i="1"/>
  <c r="O1106" i="1"/>
  <c r="Q1105" i="1"/>
  <c r="P1105" i="1"/>
  <c r="O1105" i="1"/>
  <c r="Q1104" i="1"/>
  <c r="P1104" i="1"/>
  <c r="O1104" i="1"/>
  <c r="Q1103" i="1"/>
  <c r="P1103" i="1"/>
  <c r="O1103" i="1"/>
  <c r="Q1102" i="1"/>
  <c r="P1102" i="1"/>
  <c r="O1102" i="1"/>
  <c r="Q1101" i="1"/>
  <c r="P1101" i="1"/>
  <c r="O1101" i="1"/>
  <c r="Q1100" i="1"/>
  <c r="P1100" i="1"/>
  <c r="O1100" i="1"/>
  <c r="Q1099" i="1"/>
  <c r="P1099" i="1"/>
  <c r="O1099" i="1"/>
  <c r="Q1098" i="1"/>
  <c r="P1098" i="1"/>
  <c r="O1098" i="1"/>
  <c r="Q1097" i="1"/>
  <c r="P1097" i="1"/>
  <c r="O1097" i="1"/>
  <c r="Q1096" i="1"/>
  <c r="P1096" i="1"/>
  <c r="O1096" i="1"/>
  <c r="Q1095" i="1"/>
  <c r="P1095" i="1"/>
  <c r="O1095" i="1"/>
  <c r="Q1094" i="1"/>
  <c r="P1094" i="1"/>
  <c r="O1094" i="1"/>
  <c r="Q1093" i="1"/>
  <c r="P1093" i="1"/>
  <c r="O1093" i="1"/>
  <c r="Q1092" i="1"/>
  <c r="P1092" i="1"/>
  <c r="O1092" i="1"/>
  <c r="Q1091" i="1"/>
  <c r="P1091" i="1"/>
  <c r="O1091" i="1"/>
  <c r="Q1090" i="1"/>
  <c r="P1090" i="1"/>
  <c r="O1090" i="1"/>
  <c r="Q1089" i="1"/>
  <c r="P1089" i="1"/>
  <c r="O1089" i="1"/>
  <c r="Q1088" i="1"/>
  <c r="P1088" i="1"/>
  <c r="O1088" i="1"/>
  <c r="Q1087" i="1"/>
  <c r="P1087" i="1"/>
  <c r="O1087" i="1"/>
  <c r="Q1086" i="1"/>
  <c r="P1086" i="1"/>
  <c r="O1086" i="1"/>
  <c r="Q1085" i="1"/>
  <c r="P1085" i="1"/>
  <c r="O1085" i="1"/>
  <c r="Q1084" i="1"/>
  <c r="P1084" i="1"/>
  <c r="O1084" i="1"/>
  <c r="Q1083" i="1"/>
  <c r="P1083" i="1"/>
  <c r="O1083" i="1"/>
  <c r="Q1082" i="1"/>
  <c r="P1082" i="1"/>
  <c r="O1082" i="1"/>
  <c r="Q1081" i="1"/>
  <c r="P1081" i="1"/>
  <c r="O1081" i="1"/>
  <c r="Q1080" i="1"/>
  <c r="P1080" i="1"/>
  <c r="O1080" i="1"/>
  <c r="Q1079" i="1"/>
  <c r="P1079" i="1"/>
  <c r="O1079" i="1"/>
  <c r="Q1078" i="1"/>
  <c r="P1078" i="1"/>
  <c r="O1078" i="1"/>
  <c r="Q1077" i="1"/>
  <c r="P1077" i="1"/>
  <c r="O1077" i="1"/>
  <c r="Q1076" i="1"/>
  <c r="P1076" i="1"/>
  <c r="O1076" i="1"/>
  <c r="Q1075" i="1"/>
  <c r="P1075" i="1"/>
  <c r="O1075" i="1"/>
  <c r="Q1074" i="1"/>
  <c r="P1074" i="1"/>
  <c r="O1074" i="1"/>
  <c r="Q1073" i="1"/>
  <c r="P1073" i="1"/>
  <c r="O1073" i="1"/>
  <c r="Q1072" i="1"/>
  <c r="P1072" i="1"/>
  <c r="O1072" i="1"/>
  <c r="Q1071" i="1"/>
  <c r="P1071" i="1"/>
  <c r="O1071" i="1"/>
  <c r="Q1070" i="1"/>
  <c r="P1070" i="1"/>
  <c r="O1070" i="1"/>
  <c r="Q1069" i="1"/>
  <c r="P1069" i="1"/>
  <c r="O1069" i="1"/>
  <c r="Q1068" i="1"/>
  <c r="P1068" i="1"/>
  <c r="O1068" i="1"/>
  <c r="Q1067" i="1"/>
  <c r="P1067" i="1"/>
  <c r="O1067" i="1"/>
  <c r="Q1066" i="1"/>
  <c r="P1066" i="1"/>
  <c r="O1066" i="1"/>
  <c r="Q1065" i="1"/>
  <c r="P1065" i="1"/>
  <c r="O1065" i="1"/>
  <c r="Q1064" i="1"/>
  <c r="P1064" i="1"/>
  <c r="O1064" i="1"/>
  <c r="Q1063" i="1"/>
  <c r="P1063" i="1"/>
  <c r="O1063" i="1"/>
  <c r="Q1062" i="1"/>
  <c r="P1062" i="1"/>
  <c r="O1062" i="1"/>
  <c r="Q1061" i="1"/>
  <c r="P1061" i="1"/>
  <c r="O1061" i="1"/>
  <c r="Q1060" i="1"/>
  <c r="P1060" i="1"/>
  <c r="O1060" i="1"/>
  <c r="Q1059" i="1"/>
  <c r="P1059" i="1"/>
  <c r="O1059" i="1"/>
  <c r="Q1058" i="1"/>
  <c r="P1058" i="1"/>
  <c r="O1058" i="1"/>
  <c r="Q1057" i="1"/>
  <c r="P1057" i="1"/>
  <c r="O1057" i="1"/>
  <c r="Q1056" i="1"/>
  <c r="P1056" i="1"/>
  <c r="O1056" i="1"/>
  <c r="Q1055" i="1"/>
  <c r="P1055" i="1"/>
  <c r="O1055" i="1"/>
  <c r="Q1054" i="1"/>
  <c r="P1054" i="1"/>
  <c r="O1054" i="1"/>
  <c r="Q1053" i="1"/>
  <c r="P1053" i="1"/>
  <c r="O1053" i="1"/>
  <c r="Q1052" i="1"/>
  <c r="P1052" i="1"/>
  <c r="O1052" i="1"/>
  <c r="Q1051" i="1"/>
  <c r="P1051" i="1"/>
  <c r="O1051" i="1"/>
  <c r="Q1050" i="1"/>
  <c r="P1050" i="1"/>
  <c r="O1050" i="1"/>
  <c r="Q1049" i="1"/>
  <c r="P1049" i="1"/>
  <c r="O1049" i="1"/>
  <c r="Q1048" i="1"/>
  <c r="P1048" i="1"/>
  <c r="O1048" i="1"/>
  <c r="Q1047" i="1"/>
  <c r="P1047" i="1"/>
  <c r="O1047" i="1"/>
  <c r="Q1046" i="1"/>
  <c r="P1046" i="1"/>
  <c r="O1046" i="1"/>
  <c r="Q1045" i="1"/>
  <c r="P1045" i="1"/>
  <c r="O1045" i="1"/>
  <c r="Q1044" i="1"/>
  <c r="P1044" i="1"/>
  <c r="O1044" i="1"/>
  <c r="Q1043" i="1"/>
  <c r="P1043" i="1"/>
  <c r="O1043" i="1"/>
  <c r="Q1042" i="1"/>
  <c r="P1042" i="1"/>
  <c r="O1042" i="1"/>
  <c r="Q1041" i="1"/>
  <c r="P1041" i="1"/>
  <c r="O1041" i="1"/>
  <c r="Q1040" i="1"/>
  <c r="P1040" i="1"/>
  <c r="O1040" i="1"/>
  <c r="Q1039" i="1"/>
  <c r="P1039" i="1"/>
  <c r="O1039" i="1"/>
  <c r="Q1038" i="1"/>
  <c r="P1038" i="1"/>
  <c r="O1038" i="1"/>
  <c r="Q1037" i="1"/>
  <c r="P1037" i="1"/>
  <c r="O1037" i="1"/>
  <c r="Q1036" i="1"/>
  <c r="P1036" i="1"/>
  <c r="O1036" i="1"/>
  <c r="Q1035" i="1"/>
  <c r="P1035" i="1"/>
  <c r="O1035" i="1"/>
  <c r="Q1034" i="1"/>
  <c r="P1034" i="1"/>
  <c r="O1034" i="1"/>
  <c r="Q1033" i="1"/>
  <c r="P1033" i="1"/>
  <c r="O1033" i="1"/>
  <c r="Q1032" i="1"/>
  <c r="P1032" i="1"/>
  <c r="O1032" i="1"/>
  <c r="Q1031" i="1"/>
  <c r="P1031" i="1"/>
  <c r="O1031" i="1"/>
  <c r="Q1030" i="1"/>
  <c r="P1030" i="1"/>
  <c r="O1030" i="1"/>
  <c r="Q1029" i="1"/>
  <c r="P1029" i="1"/>
  <c r="O1029" i="1"/>
  <c r="Q1028" i="1"/>
  <c r="P1028" i="1"/>
  <c r="O1028" i="1"/>
  <c r="Q1027" i="1"/>
  <c r="P1027" i="1"/>
  <c r="O1027" i="1"/>
  <c r="Q1026" i="1"/>
  <c r="P1026" i="1"/>
  <c r="O1026" i="1"/>
  <c r="Q1025" i="1"/>
  <c r="P1025" i="1"/>
  <c r="O1025" i="1"/>
  <c r="Q1024" i="1"/>
  <c r="P1024" i="1"/>
  <c r="O1024" i="1"/>
  <c r="Q1023" i="1"/>
  <c r="P1023" i="1"/>
  <c r="O1023" i="1"/>
  <c r="Q1022" i="1"/>
  <c r="P1022" i="1"/>
  <c r="O1022" i="1"/>
  <c r="Q1021" i="1"/>
  <c r="P1021" i="1"/>
  <c r="O1021" i="1"/>
  <c r="Q1020" i="1"/>
  <c r="P1020" i="1"/>
  <c r="O1020" i="1"/>
  <c r="Q1019" i="1"/>
  <c r="P1019" i="1"/>
  <c r="O1019" i="1"/>
  <c r="Q1018" i="1"/>
  <c r="P1018" i="1"/>
  <c r="O1018" i="1"/>
  <c r="Q1017" i="1"/>
  <c r="P1017" i="1"/>
  <c r="O1017" i="1"/>
  <c r="Q1016" i="1"/>
  <c r="P1016" i="1"/>
  <c r="O1016" i="1"/>
  <c r="Q1015" i="1"/>
  <c r="P1015" i="1"/>
  <c r="O1015" i="1"/>
  <c r="Q1014" i="1"/>
  <c r="P1014" i="1"/>
  <c r="O1014" i="1"/>
  <c r="Q1013" i="1"/>
  <c r="P1013" i="1"/>
  <c r="O1013" i="1"/>
  <c r="Q1012" i="1"/>
  <c r="P1012" i="1"/>
  <c r="O1012" i="1"/>
  <c r="Q1011" i="1"/>
  <c r="P1011" i="1"/>
  <c r="O1011" i="1"/>
  <c r="Q1010" i="1"/>
  <c r="P1010" i="1"/>
  <c r="O1010" i="1"/>
  <c r="Q1009" i="1"/>
  <c r="P1009" i="1"/>
  <c r="O1009" i="1"/>
  <c r="Q1008" i="1"/>
  <c r="P1008" i="1"/>
  <c r="O1008" i="1"/>
  <c r="Q1007" i="1"/>
  <c r="P1007" i="1"/>
  <c r="O1007" i="1"/>
  <c r="Q1006" i="1"/>
  <c r="P1006" i="1"/>
  <c r="O1006" i="1"/>
  <c r="Q1005" i="1"/>
  <c r="P1005" i="1"/>
  <c r="O1005" i="1"/>
  <c r="Q1004" i="1"/>
  <c r="P1004" i="1"/>
  <c r="O1004" i="1"/>
  <c r="Q1003" i="1"/>
  <c r="P1003" i="1"/>
  <c r="O1003" i="1"/>
  <c r="Q1002" i="1"/>
  <c r="P1002" i="1"/>
  <c r="O1002" i="1"/>
  <c r="Q1001" i="1"/>
  <c r="P1001" i="1"/>
  <c r="O1001" i="1"/>
  <c r="Q1000" i="1"/>
  <c r="P1000" i="1"/>
  <c r="O1000" i="1"/>
  <c r="Q999" i="1"/>
  <c r="P999" i="1"/>
  <c r="O999" i="1"/>
  <c r="Q998" i="1"/>
  <c r="P998" i="1"/>
  <c r="O998" i="1"/>
  <c r="Q997" i="1"/>
  <c r="P997" i="1"/>
  <c r="O997" i="1"/>
  <c r="Q996" i="1"/>
  <c r="P996" i="1"/>
  <c r="O996" i="1"/>
  <c r="Q995" i="1"/>
  <c r="P995" i="1"/>
  <c r="O995" i="1"/>
  <c r="Q994" i="1"/>
  <c r="P994" i="1"/>
  <c r="O994" i="1"/>
  <c r="Q993" i="1"/>
  <c r="P993" i="1"/>
  <c r="O993" i="1"/>
  <c r="Q992" i="1"/>
  <c r="P992" i="1"/>
  <c r="O992" i="1"/>
  <c r="Q991" i="1"/>
  <c r="P991" i="1"/>
  <c r="O991" i="1"/>
  <c r="Q990" i="1"/>
  <c r="P990" i="1"/>
  <c r="O990" i="1"/>
  <c r="Q989" i="1"/>
  <c r="P989" i="1"/>
  <c r="O989" i="1"/>
  <c r="Q988" i="1"/>
  <c r="P988" i="1"/>
  <c r="O988" i="1"/>
  <c r="Q987" i="1"/>
  <c r="P987" i="1"/>
  <c r="O987" i="1"/>
  <c r="Q986" i="1"/>
  <c r="P986" i="1"/>
  <c r="O986" i="1"/>
  <c r="Q985" i="1"/>
  <c r="P985" i="1"/>
  <c r="O985" i="1"/>
  <c r="Q984" i="1"/>
  <c r="P984" i="1"/>
  <c r="O984" i="1"/>
  <c r="Q983" i="1"/>
  <c r="P983" i="1"/>
  <c r="O983" i="1"/>
  <c r="Q982" i="1"/>
  <c r="P982" i="1"/>
  <c r="O982" i="1"/>
  <c r="Q981" i="1"/>
  <c r="P981" i="1"/>
  <c r="O981" i="1"/>
  <c r="Q980" i="1"/>
  <c r="P980" i="1"/>
  <c r="O980" i="1"/>
  <c r="Q979" i="1"/>
  <c r="P979" i="1"/>
  <c r="O979" i="1"/>
  <c r="Q978" i="1"/>
  <c r="P978" i="1"/>
  <c r="O978" i="1"/>
  <c r="Q977" i="1"/>
  <c r="P977" i="1"/>
  <c r="O977" i="1"/>
  <c r="Q976" i="1"/>
  <c r="P976" i="1"/>
  <c r="O976" i="1"/>
  <c r="Q975" i="1"/>
  <c r="P975" i="1"/>
  <c r="O975" i="1"/>
  <c r="Q974" i="1"/>
  <c r="P974" i="1"/>
  <c r="O974" i="1"/>
  <c r="Q973" i="1"/>
  <c r="P973" i="1"/>
  <c r="O973" i="1"/>
  <c r="Q972" i="1"/>
  <c r="P972" i="1"/>
  <c r="O972" i="1"/>
  <c r="Q971" i="1"/>
  <c r="P971" i="1"/>
  <c r="O971" i="1"/>
  <c r="Q970" i="1"/>
  <c r="P970" i="1"/>
  <c r="O970" i="1"/>
  <c r="Q969" i="1"/>
  <c r="P969" i="1"/>
  <c r="O969" i="1"/>
  <c r="Q968" i="1"/>
  <c r="P968" i="1"/>
  <c r="O968" i="1"/>
  <c r="Q967" i="1"/>
  <c r="P967" i="1"/>
  <c r="O967" i="1"/>
  <c r="Q966" i="1"/>
  <c r="P966" i="1"/>
  <c r="O966" i="1"/>
  <c r="Q965" i="1"/>
  <c r="P965" i="1"/>
  <c r="O965" i="1"/>
  <c r="Q964" i="1"/>
  <c r="P964" i="1"/>
  <c r="O964" i="1"/>
  <c r="Q963" i="1"/>
  <c r="P963" i="1"/>
  <c r="O963" i="1"/>
  <c r="Q962" i="1"/>
  <c r="P962" i="1"/>
  <c r="O962" i="1"/>
  <c r="Q961" i="1"/>
  <c r="P961" i="1"/>
  <c r="O961" i="1"/>
  <c r="Q960" i="1"/>
  <c r="P960" i="1"/>
  <c r="O960" i="1"/>
  <c r="Q959" i="1"/>
  <c r="P959" i="1"/>
  <c r="O959" i="1"/>
  <c r="Q958" i="1"/>
  <c r="P958" i="1"/>
  <c r="O958" i="1"/>
  <c r="Q957" i="1"/>
  <c r="P957" i="1"/>
  <c r="O957" i="1"/>
  <c r="Q956" i="1"/>
  <c r="P956" i="1"/>
  <c r="O956" i="1"/>
  <c r="Q955" i="1"/>
  <c r="P955" i="1"/>
  <c r="O955" i="1"/>
  <c r="Q954" i="1"/>
  <c r="P954" i="1"/>
  <c r="O954" i="1"/>
  <c r="Q953" i="1"/>
  <c r="P953" i="1"/>
  <c r="O953" i="1"/>
  <c r="Q952" i="1"/>
  <c r="P952" i="1"/>
  <c r="O952" i="1"/>
  <c r="Q951" i="1"/>
  <c r="P951" i="1"/>
  <c r="O951" i="1"/>
  <c r="Q950" i="1"/>
  <c r="P950" i="1"/>
  <c r="O950" i="1"/>
  <c r="Q949" i="1"/>
  <c r="P949" i="1"/>
  <c r="O949" i="1"/>
  <c r="Q948" i="1"/>
  <c r="P948" i="1"/>
  <c r="O948" i="1"/>
  <c r="Q947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Q834" i="1"/>
  <c r="P834" i="1"/>
  <c r="O834" i="1"/>
  <c r="Q833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Q821" i="1"/>
  <c r="P821" i="1"/>
  <c r="O821" i="1"/>
  <c r="Q820" i="1"/>
  <c r="P820" i="1"/>
  <c r="O820" i="1"/>
  <c r="Q819" i="1"/>
  <c r="P819" i="1"/>
  <c r="O819" i="1"/>
  <c r="Q818" i="1"/>
  <c r="P818" i="1"/>
  <c r="O818" i="1"/>
  <c r="Q817" i="1"/>
  <c r="P817" i="1"/>
  <c r="O817" i="1"/>
  <c r="Q816" i="1"/>
  <c r="P816" i="1"/>
  <c r="O816" i="1"/>
  <c r="Q815" i="1"/>
  <c r="P815" i="1"/>
  <c r="O815" i="1"/>
  <c r="Q814" i="1"/>
  <c r="P814" i="1"/>
  <c r="O814" i="1"/>
  <c r="Q813" i="1"/>
  <c r="P813" i="1"/>
  <c r="O813" i="1"/>
  <c r="Q812" i="1"/>
  <c r="P812" i="1"/>
  <c r="O812" i="1"/>
  <c r="Q811" i="1"/>
  <c r="P811" i="1"/>
  <c r="O811" i="1"/>
  <c r="Q810" i="1"/>
  <c r="P810" i="1"/>
  <c r="O810" i="1"/>
  <c r="Q809" i="1"/>
  <c r="P809" i="1"/>
  <c r="O809" i="1"/>
  <c r="Q808" i="1"/>
  <c r="P808" i="1"/>
  <c r="O808" i="1"/>
  <c r="Q807" i="1"/>
  <c r="P807" i="1"/>
  <c r="O807" i="1"/>
  <c r="Q806" i="1"/>
  <c r="P806" i="1"/>
  <c r="O806" i="1"/>
  <c r="Q805" i="1"/>
  <c r="P805" i="1"/>
  <c r="O805" i="1"/>
  <c r="Q804" i="1"/>
  <c r="P804" i="1"/>
  <c r="O804" i="1"/>
  <c r="Q803" i="1"/>
  <c r="P803" i="1"/>
  <c r="O803" i="1"/>
  <c r="Q802" i="1"/>
  <c r="P802" i="1"/>
  <c r="O802" i="1"/>
  <c r="Q801" i="1"/>
  <c r="P801" i="1"/>
  <c r="O801" i="1"/>
  <c r="Q800" i="1"/>
  <c r="P800" i="1"/>
  <c r="O800" i="1"/>
  <c r="Q799" i="1"/>
  <c r="P799" i="1"/>
  <c r="O799" i="1"/>
  <c r="Q798" i="1"/>
  <c r="P798" i="1"/>
  <c r="O798" i="1"/>
  <c r="Q797" i="1"/>
  <c r="P797" i="1"/>
  <c r="O797" i="1"/>
  <c r="Q796" i="1"/>
  <c r="P796" i="1"/>
  <c r="O796" i="1"/>
  <c r="Q795" i="1"/>
  <c r="P795" i="1"/>
  <c r="O795" i="1"/>
  <c r="Q794" i="1"/>
  <c r="P794" i="1"/>
  <c r="O794" i="1"/>
  <c r="Q793" i="1"/>
  <c r="P793" i="1"/>
  <c r="O793" i="1"/>
  <c r="Q792" i="1"/>
  <c r="P792" i="1"/>
  <c r="O792" i="1"/>
  <c r="Q791" i="1"/>
  <c r="P791" i="1"/>
  <c r="O791" i="1"/>
  <c r="Q790" i="1"/>
  <c r="P790" i="1"/>
  <c r="O790" i="1"/>
  <c r="Q789" i="1"/>
  <c r="P789" i="1"/>
  <c r="O789" i="1"/>
  <c r="Q788" i="1"/>
  <c r="P788" i="1"/>
  <c r="O788" i="1"/>
  <c r="Q787" i="1"/>
  <c r="P787" i="1"/>
  <c r="O787" i="1"/>
  <c r="Q786" i="1"/>
  <c r="P786" i="1"/>
  <c r="O786" i="1"/>
  <c r="Q785" i="1"/>
  <c r="P785" i="1"/>
  <c r="O785" i="1"/>
  <c r="Q784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Q775" i="1"/>
  <c r="P775" i="1"/>
  <c r="O775" i="1"/>
  <c r="Q774" i="1"/>
  <c r="P774" i="1"/>
  <c r="O774" i="1"/>
  <c r="Q773" i="1"/>
  <c r="P773" i="1"/>
  <c r="O773" i="1"/>
  <c r="Q772" i="1"/>
  <c r="P772" i="1"/>
  <c r="O772" i="1"/>
  <c r="Q771" i="1"/>
  <c r="P771" i="1"/>
  <c r="O771" i="1"/>
  <c r="Q770" i="1"/>
  <c r="P770" i="1"/>
  <c r="O770" i="1"/>
  <c r="Q769" i="1"/>
  <c r="P769" i="1"/>
  <c r="O769" i="1"/>
  <c r="Q768" i="1"/>
  <c r="P768" i="1"/>
  <c r="O768" i="1"/>
  <c r="Q767" i="1"/>
  <c r="P767" i="1"/>
  <c r="O767" i="1"/>
  <c r="Q766" i="1"/>
  <c r="P766" i="1"/>
  <c r="O766" i="1"/>
  <c r="Q765" i="1"/>
  <c r="P765" i="1"/>
  <c r="O765" i="1"/>
  <c r="Q764" i="1"/>
  <c r="P764" i="1"/>
  <c r="O764" i="1"/>
  <c r="Q763" i="1"/>
  <c r="P763" i="1"/>
  <c r="O763" i="1"/>
  <c r="Q762" i="1"/>
  <c r="P762" i="1"/>
  <c r="O762" i="1"/>
  <c r="Q761" i="1"/>
  <c r="P761" i="1"/>
  <c r="O761" i="1"/>
  <c r="Q760" i="1"/>
  <c r="P760" i="1"/>
  <c r="O760" i="1"/>
  <c r="Q759" i="1"/>
  <c r="P759" i="1"/>
  <c r="O759" i="1"/>
  <c r="Q758" i="1"/>
  <c r="P758" i="1"/>
  <c r="O758" i="1"/>
  <c r="Q757" i="1"/>
  <c r="P757" i="1"/>
  <c r="O757" i="1"/>
  <c r="Q756" i="1"/>
  <c r="P756" i="1"/>
  <c r="O756" i="1"/>
  <c r="Q755" i="1"/>
  <c r="P755" i="1"/>
  <c r="O755" i="1"/>
  <c r="Q754" i="1"/>
  <c r="P754" i="1"/>
  <c r="O754" i="1"/>
  <c r="Q753" i="1"/>
  <c r="P753" i="1"/>
  <c r="O753" i="1"/>
  <c r="Q752" i="1"/>
  <c r="P752" i="1"/>
  <c r="O752" i="1"/>
  <c r="Q751" i="1"/>
  <c r="P751" i="1"/>
  <c r="O751" i="1"/>
  <c r="Q750" i="1"/>
  <c r="P750" i="1"/>
  <c r="O750" i="1"/>
  <c r="Q749" i="1"/>
  <c r="P749" i="1"/>
  <c r="O749" i="1"/>
  <c r="Q748" i="1"/>
  <c r="P748" i="1"/>
  <c r="O748" i="1"/>
  <c r="Q747" i="1"/>
  <c r="P747" i="1"/>
  <c r="O747" i="1"/>
  <c r="Q746" i="1"/>
  <c r="P746" i="1"/>
  <c r="O746" i="1"/>
  <c r="Q745" i="1"/>
  <c r="P745" i="1"/>
  <c r="O745" i="1"/>
  <c r="Q744" i="1"/>
  <c r="P744" i="1"/>
  <c r="O744" i="1"/>
  <c r="Q743" i="1"/>
  <c r="P743" i="1"/>
  <c r="O743" i="1"/>
  <c r="Q742" i="1"/>
  <c r="P742" i="1"/>
  <c r="O742" i="1"/>
  <c r="Q741" i="1"/>
  <c r="P741" i="1"/>
  <c r="O741" i="1"/>
  <c r="Q740" i="1"/>
  <c r="P740" i="1"/>
  <c r="O740" i="1"/>
  <c r="Q739" i="1"/>
  <c r="P739" i="1"/>
  <c r="O739" i="1"/>
  <c r="Q738" i="1"/>
  <c r="P738" i="1"/>
  <c r="O738" i="1"/>
  <c r="Q737" i="1"/>
  <c r="P737" i="1"/>
  <c r="O737" i="1"/>
  <c r="Q736" i="1"/>
  <c r="P736" i="1"/>
  <c r="O736" i="1"/>
  <c r="Q735" i="1"/>
  <c r="P735" i="1"/>
  <c r="O735" i="1"/>
  <c r="Q734" i="1"/>
  <c r="P734" i="1"/>
  <c r="O734" i="1"/>
  <c r="Q733" i="1"/>
  <c r="P733" i="1"/>
  <c r="O733" i="1"/>
  <c r="Q732" i="1"/>
  <c r="P732" i="1"/>
  <c r="O732" i="1"/>
  <c r="Q731" i="1"/>
  <c r="P731" i="1"/>
  <c r="O731" i="1"/>
  <c r="Q730" i="1"/>
  <c r="P730" i="1"/>
  <c r="O730" i="1"/>
  <c r="Q729" i="1"/>
  <c r="P729" i="1"/>
  <c r="O729" i="1"/>
  <c r="Q728" i="1"/>
  <c r="P728" i="1"/>
  <c r="O728" i="1"/>
  <c r="Q727" i="1"/>
  <c r="P727" i="1"/>
  <c r="O727" i="1"/>
  <c r="Q726" i="1"/>
  <c r="P726" i="1"/>
  <c r="O726" i="1"/>
  <c r="Q725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Q712" i="1"/>
  <c r="P712" i="1"/>
  <c r="O712" i="1"/>
  <c r="Q711" i="1"/>
  <c r="P711" i="1"/>
  <c r="O711" i="1"/>
  <c r="Q710" i="1"/>
  <c r="P710" i="1"/>
  <c r="O710" i="1"/>
  <c r="Q709" i="1"/>
  <c r="P709" i="1"/>
  <c r="O709" i="1"/>
  <c r="Q708" i="1"/>
  <c r="P708" i="1"/>
  <c r="O708" i="1"/>
  <c r="Q707" i="1"/>
  <c r="P707" i="1"/>
  <c r="O707" i="1"/>
  <c r="Q706" i="1"/>
  <c r="P706" i="1"/>
  <c r="O706" i="1"/>
  <c r="Q705" i="1"/>
  <c r="P705" i="1"/>
  <c r="O705" i="1"/>
  <c r="Q704" i="1"/>
  <c r="P704" i="1"/>
  <c r="O704" i="1"/>
  <c r="Q703" i="1"/>
  <c r="P703" i="1"/>
  <c r="O703" i="1"/>
  <c r="Q702" i="1"/>
  <c r="P702" i="1"/>
  <c r="O702" i="1"/>
  <c r="Q701" i="1"/>
  <c r="P701" i="1"/>
  <c r="O701" i="1"/>
  <c r="Q700" i="1"/>
  <c r="P700" i="1"/>
  <c r="O700" i="1"/>
  <c r="Q699" i="1"/>
  <c r="P699" i="1"/>
  <c r="O699" i="1"/>
  <c r="Q698" i="1"/>
  <c r="P698" i="1"/>
  <c r="O698" i="1"/>
  <c r="Q697" i="1"/>
  <c r="P697" i="1"/>
  <c r="O697" i="1"/>
  <c r="Q696" i="1"/>
  <c r="P696" i="1"/>
  <c r="O696" i="1"/>
  <c r="Q695" i="1"/>
  <c r="P695" i="1"/>
  <c r="O695" i="1"/>
  <c r="Q694" i="1"/>
  <c r="P694" i="1"/>
  <c r="O694" i="1"/>
  <c r="Q693" i="1"/>
  <c r="P693" i="1"/>
  <c r="O693" i="1"/>
  <c r="Q692" i="1"/>
  <c r="P692" i="1"/>
  <c r="O692" i="1"/>
  <c r="Q691" i="1"/>
  <c r="P691" i="1"/>
  <c r="O691" i="1"/>
  <c r="Q690" i="1"/>
  <c r="P690" i="1"/>
  <c r="O690" i="1"/>
  <c r="Q689" i="1"/>
  <c r="P689" i="1"/>
  <c r="O689" i="1"/>
  <c r="Q688" i="1"/>
  <c r="P688" i="1"/>
  <c r="O688" i="1"/>
  <c r="Q687" i="1"/>
  <c r="P687" i="1"/>
  <c r="O687" i="1"/>
  <c r="Q686" i="1"/>
  <c r="P686" i="1"/>
  <c r="O686" i="1"/>
  <c r="Q685" i="1"/>
  <c r="P685" i="1"/>
  <c r="O685" i="1"/>
  <c r="Q684" i="1"/>
  <c r="P684" i="1"/>
  <c r="O684" i="1"/>
  <c r="Q683" i="1"/>
  <c r="P683" i="1"/>
  <c r="O683" i="1"/>
  <c r="Q682" i="1"/>
  <c r="P682" i="1"/>
  <c r="O682" i="1"/>
  <c r="Q681" i="1"/>
  <c r="P681" i="1"/>
  <c r="O681" i="1"/>
  <c r="Q680" i="1"/>
  <c r="P680" i="1"/>
  <c r="O680" i="1"/>
  <c r="Q679" i="1"/>
  <c r="P679" i="1"/>
  <c r="O679" i="1"/>
  <c r="Q678" i="1"/>
  <c r="P678" i="1"/>
  <c r="O678" i="1"/>
  <c r="Q677" i="1"/>
  <c r="P677" i="1"/>
  <c r="O677" i="1"/>
  <c r="Q676" i="1"/>
  <c r="P676" i="1"/>
  <c r="O676" i="1"/>
  <c r="Q675" i="1"/>
  <c r="P675" i="1"/>
  <c r="O675" i="1"/>
  <c r="Q674" i="1"/>
  <c r="P674" i="1"/>
  <c r="O674" i="1"/>
  <c r="Q673" i="1"/>
  <c r="P673" i="1"/>
  <c r="O673" i="1"/>
  <c r="Q672" i="1"/>
  <c r="P672" i="1"/>
  <c r="O672" i="1"/>
  <c r="Q671" i="1"/>
  <c r="P671" i="1"/>
  <c r="O671" i="1"/>
  <c r="Q670" i="1"/>
  <c r="P670" i="1"/>
  <c r="O670" i="1"/>
  <c r="Q669" i="1"/>
  <c r="P669" i="1"/>
  <c r="O669" i="1"/>
  <c r="Q668" i="1"/>
  <c r="P668" i="1"/>
  <c r="O668" i="1"/>
  <c r="Q667" i="1"/>
  <c r="P667" i="1"/>
  <c r="O667" i="1"/>
  <c r="Q666" i="1"/>
  <c r="P666" i="1"/>
  <c r="O666" i="1"/>
  <c r="Q665" i="1"/>
  <c r="P665" i="1"/>
  <c r="O665" i="1"/>
  <c r="Q664" i="1"/>
  <c r="P664" i="1"/>
  <c r="O664" i="1"/>
  <c r="Q663" i="1"/>
  <c r="P663" i="1"/>
  <c r="O663" i="1"/>
  <c r="Q662" i="1"/>
  <c r="P662" i="1"/>
  <c r="O662" i="1"/>
  <c r="Q661" i="1"/>
  <c r="P661" i="1"/>
  <c r="O661" i="1"/>
  <c r="Q660" i="1"/>
  <c r="P660" i="1"/>
  <c r="O660" i="1"/>
  <c r="Q659" i="1"/>
  <c r="P659" i="1"/>
  <c r="O659" i="1"/>
  <c r="Q658" i="1"/>
  <c r="P658" i="1"/>
  <c r="O658" i="1"/>
  <c r="Q657" i="1"/>
  <c r="P657" i="1"/>
  <c r="O657" i="1"/>
  <c r="Q656" i="1"/>
  <c r="P656" i="1"/>
  <c r="O656" i="1"/>
  <c r="Q655" i="1"/>
  <c r="P655" i="1"/>
  <c r="O655" i="1"/>
  <c r="Q654" i="1"/>
  <c r="P654" i="1"/>
  <c r="O654" i="1"/>
  <c r="Q653" i="1"/>
  <c r="P653" i="1"/>
  <c r="O653" i="1"/>
  <c r="Q652" i="1"/>
  <c r="P652" i="1"/>
  <c r="O652" i="1"/>
  <c r="Q651" i="1"/>
  <c r="P651" i="1"/>
  <c r="O651" i="1"/>
  <c r="Q650" i="1"/>
  <c r="P650" i="1"/>
  <c r="O650" i="1"/>
  <c r="Q649" i="1"/>
  <c r="P649" i="1"/>
  <c r="O649" i="1"/>
  <c r="Q648" i="1"/>
  <c r="P648" i="1"/>
  <c r="O648" i="1"/>
  <c r="Q647" i="1"/>
  <c r="P647" i="1"/>
  <c r="O647" i="1"/>
  <c r="Q646" i="1"/>
  <c r="P646" i="1"/>
  <c r="O646" i="1"/>
  <c r="Q645" i="1"/>
  <c r="P645" i="1"/>
  <c r="O645" i="1"/>
  <c r="Q644" i="1"/>
  <c r="P644" i="1"/>
  <c r="O644" i="1"/>
  <c r="Q643" i="1"/>
  <c r="P643" i="1"/>
  <c r="O643" i="1"/>
  <c r="Q642" i="1"/>
  <c r="P642" i="1"/>
  <c r="O642" i="1"/>
  <c r="Q641" i="1"/>
  <c r="P641" i="1"/>
  <c r="O641" i="1"/>
  <c r="Q640" i="1"/>
  <c r="P640" i="1"/>
  <c r="O640" i="1"/>
  <c r="Q639" i="1"/>
  <c r="P639" i="1"/>
  <c r="O639" i="1"/>
  <c r="Q638" i="1"/>
  <c r="P638" i="1"/>
  <c r="O638" i="1"/>
  <c r="Q637" i="1"/>
  <c r="P637" i="1"/>
  <c r="O637" i="1"/>
  <c r="Q636" i="1"/>
  <c r="P636" i="1"/>
  <c r="O636" i="1"/>
  <c r="Q635" i="1"/>
  <c r="P635" i="1"/>
  <c r="O635" i="1"/>
  <c r="Q634" i="1"/>
  <c r="P634" i="1"/>
  <c r="O634" i="1"/>
  <c r="Q633" i="1"/>
  <c r="P633" i="1"/>
  <c r="O633" i="1"/>
  <c r="Q632" i="1"/>
  <c r="P632" i="1"/>
  <c r="O632" i="1"/>
  <c r="Q631" i="1"/>
  <c r="P631" i="1"/>
  <c r="O631" i="1"/>
  <c r="Q630" i="1"/>
  <c r="P630" i="1"/>
  <c r="O630" i="1"/>
  <c r="Q629" i="1"/>
  <c r="P629" i="1"/>
  <c r="O629" i="1"/>
  <c r="Q628" i="1"/>
  <c r="P628" i="1"/>
  <c r="O628" i="1"/>
  <c r="Q627" i="1"/>
  <c r="P627" i="1"/>
  <c r="O627" i="1"/>
  <c r="Q626" i="1"/>
  <c r="P626" i="1"/>
  <c r="O626" i="1"/>
  <c r="Q625" i="1"/>
  <c r="P625" i="1"/>
  <c r="O625" i="1"/>
  <c r="Q624" i="1"/>
  <c r="P624" i="1"/>
  <c r="O624" i="1"/>
  <c r="Q623" i="1"/>
  <c r="P623" i="1"/>
  <c r="O623" i="1"/>
  <c r="Q622" i="1"/>
  <c r="P622" i="1"/>
  <c r="O622" i="1"/>
  <c r="Q621" i="1"/>
  <c r="P621" i="1"/>
  <c r="O621" i="1"/>
  <c r="Q620" i="1"/>
  <c r="P620" i="1"/>
  <c r="O620" i="1"/>
  <c r="Q619" i="1"/>
  <c r="P619" i="1"/>
  <c r="O619" i="1"/>
  <c r="Q618" i="1"/>
  <c r="P618" i="1"/>
  <c r="O618" i="1"/>
  <c r="Q617" i="1"/>
  <c r="P617" i="1"/>
  <c r="O617" i="1"/>
  <c r="Q616" i="1"/>
  <c r="P616" i="1"/>
  <c r="O616" i="1"/>
  <c r="Q615" i="1"/>
  <c r="P615" i="1"/>
  <c r="O615" i="1"/>
  <c r="Q614" i="1"/>
  <c r="P614" i="1"/>
  <c r="O614" i="1"/>
  <c r="Q613" i="1"/>
  <c r="P613" i="1"/>
  <c r="O613" i="1"/>
  <c r="Q612" i="1"/>
  <c r="P612" i="1"/>
  <c r="O612" i="1"/>
  <c r="Q611" i="1"/>
  <c r="P611" i="1"/>
  <c r="O611" i="1"/>
  <c r="Q610" i="1"/>
  <c r="P610" i="1"/>
  <c r="O610" i="1"/>
  <c r="Q609" i="1"/>
  <c r="P609" i="1"/>
  <c r="O609" i="1"/>
  <c r="Q608" i="1"/>
  <c r="P608" i="1"/>
  <c r="O608" i="1"/>
  <c r="Q607" i="1"/>
  <c r="P607" i="1"/>
  <c r="O607" i="1"/>
  <c r="Q606" i="1"/>
  <c r="P606" i="1"/>
  <c r="O606" i="1"/>
  <c r="Q605" i="1"/>
  <c r="P605" i="1"/>
  <c r="O605" i="1"/>
  <c r="Q604" i="1"/>
  <c r="P604" i="1"/>
  <c r="O604" i="1"/>
  <c r="Q603" i="1"/>
  <c r="P603" i="1"/>
  <c r="O603" i="1"/>
  <c r="Q602" i="1"/>
  <c r="P602" i="1"/>
  <c r="O602" i="1"/>
  <c r="Q601" i="1"/>
  <c r="P601" i="1"/>
  <c r="O601" i="1"/>
  <c r="Q600" i="1"/>
  <c r="P600" i="1"/>
  <c r="O600" i="1"/>
  <c r="Q599" i="1"/>
  <c r="P599" i="1"/>
  <c r="O599" i="1"/>
  <c r="Q598" i="1"/>
  <c r="P598" i="1"/>
  <c r="O598" i="1"/>
  <c r="Q597" i="1"/>
  <c r="P597" i="1"/>
  <c r="O597" i="1"/>
  <c r="Q596" i="1"/>
  <c r="P596" i="1"/>
  <c r="O596" i="1"/>
  <c r="Q595" i="1"/>
  <c r="P595" i="1"/>
  <c r="O595" i="1"/>
  <c r="Q594" i="1"/>
  <c r="P594" i="1"/>
  <c r="O594" i="1"/>
  <c r="Q593" i="1"/>
  <c r="P593" i="1"/>
  <c r="O593" i="1"/>
  <c r="Q592" i="1"/>
  <c r="P592" i="1"/>
  <c r="O592" i="1"/>
  <c r="Q591" i="1"/>
  <c r="P591" i="1"/>
  <c r="O591" i="1"/>
  <c r="Q590" i="1"/>
  <c r="P590" i="1"/>
  <c r="O590" i="1"/>
  <c r="Q589" i="1"/>
  <c r="P589" i="1"/>
  <c r="O589" i="1"/>
  <c r="Q588" i="1"/>
  <c r="P588" i="1"/>
  <c r="O588" i="1"/>
  <c r="Q587" i="1"/>
  <c r="P587" i="1"/>
  <c r="O587" i="1"/>
  <c r="Q586" i="1"/>
  <c r="P586" i="1"/>
  <c r="O586" i="1"/>
  <c r="Q585" i="1"/>
  <c r="P585" i="1"/>
  <c r="O585" i="1"/>
  <c r="Q584" i="1"/>
  <c r="P584" i="1"/>
  <c r="O584" i="1"/>
  <c r="Q583" i="1"/>
  <c r="P583" i="1"/>
  <c r="O583" i="1"/>
  <c r="Q582" i="1"/>
  <c r="P582" i="1"/>
  <c r="O582" i="1"/>
  <c r="Q581" i="1"/>
  <c r="P581" i="1"/>
  <c r="O581" i="1"/>
  <c r="Q580" i="1"/>
  <c r="P580" i="1"/>
  <c r="O580" i="1"/>
  <c r="Q579" i="1"/>
  <c r="P579" i="1"/>
  <c r="O579" i="1"/>
  <c r="Q578" i="1"/>
  <c r="P578" i="1"/>
  <c r="O578" i="1"/>
  <c r="Q577" i="1"/>
  <c r="P577" i="1"/>
  <c r="O577" i="1"/>
  <c r="Q576" i="1"/>
  <c r="P576" i="1"/>
  <c r="O576" i="1"/>
  <c r="Q575" i="1"/>
  <c r="P575" i="1"/>
  <c r="O575" i="1"/>
  <c r="Q574" i="1"/>
  <c r="P574" i="1"/>
  <c r="O574" i="1"/>
  <c r="Q573" i="1"/>
  <c r="P573" i="1"/>
  <c r="O573" i="1"/>
  <c r="Q572" i="1"/>
  <c r="P572" i="1"/>
  <c r="O572" i="1"/>
  <c r="Q571" i="1"/>
  <c r="P571" i="1"/>
  <c r="O571" i="1"/>
  <c r="Q570" i="1"/>
  <c r="P570" i="1"/>
  <c r="O570" i="1"/>
  <c r="Q569" i="1"/>
  <c r="P569" i="1"/>
  <c r="O569" i="1"/>
  <c r="Q568" i="1"/>
  <c r="P568" i="1"/>
  <c r="O568" i="1"/>
  <c r="Q567" i="1"/>
  <c r="P567" i="1"/>
  <c r="O567" i="1"/>
  <c r="Q566" i="1"/>
  <c r="P566" i="1"/>
  <c r="O566" i="1"/>
  <c r="Q565" i="1"/>
  <c r="P565" i="1"/>
  <c r="O565" i="1"/>
  <c r="Q564" i="1"/>
  <c r="P564" i="1"/>
  <c r="O564" i="1"/>
  <c r="Q563" i="1"/>
  <c r="P563" i="1"/>
  <c r="O563" i="1"/>
  <c r="Q562" i="1"/>
  <c r="P562" i="1"/>
  <c r="O562" i="1"/>
  <c r="Q561" i="1"/>
  <c r="P561" i="1"/>
  <c r="O561" i="1"/>
  <c r="Q560" i="1"/>
  <c r="P560" i="1"/>
  <c r="O560" i="1"/>
  <c r="Q559" i="1"/>
  <c r="P559" i="1"/>
  <c r="O559" i="1"/>
  <c r="Q558" i="1"/>
  <c r="P558" i="1"/>
  <c r="O558" i="1"/>
  <c r="Q557" i="1"/>
  <c r="P557" i="1"/>
  <c r="O557" i="1"/>
  <c r="Q556" i="1"/>
  <c r="P556" i="1"/>
  <c r="O556" i="1"/>
  <c r="Q555" i="1"/>
  <c r="P555" i="1"/>
  <c r="O555" i="1"/>
  <c r="Q554" i="1"/>
  <c r="P554" i="1"/>
  <c r="O554" i="1"/>
  <c r="Q553" i="1"/>
  <c r="P553" i="1"/>
  <c r="O553" i="1"/>
  <c r="Q552" i="1"/>
  <c r="P552" i="1"/>
  <c r="O552" i="1"/>
  <c r="Q551" i="1"/>
  <c r="P551" i="1"/>
  <c r="O551" i="1"/>
  <c r="Q550" i="1"/>
  <c r="P550" i="1"/>
  <c r="O550" i="1"/>
  <c r="Q549" i="1"/>
  <c r="P549" i="1"/>
  <c r="O549" i="1"/>
  <c r="Q548" i="1"/>
  <c r="P548" i="1"/>
  <c r="O548" i="1"/>
  <c r="Q547" i="1"/>
  <c r="P547" i="1"/>
  <c r="O547" i="1"/>
  <c r="Q546" i="1"/>
  <c r="P546" i="1"/>
  <c r="O546" i="1"/>
  <c r="Q545" i="1"/>
  <c r="P545" i="1"/>
  <c r="O545" i="1"/>
  <c r="Q544" i="1"/>
  <c r="P544" i="1"/>
  <c r="O544" i="1"/>
  <c r="Q543" i="1"/>
  <c r="P543" i="1"/>
  <c r="O543" i="1"/>
  <c r="Q542" i="1"/>
  <c r="P542" i="1"/>
  <c r="O542" i="1"/>
  <c r="Q541" i="1"/>
  <c r="P541" i="1"/>
  <c r="O541" i="1"/>
  <c r="Q540" i="1"/>
  <c r="P540" i="1"/>
  <c r="O540" i="1"/>
  <c r="Q539" i="1"/>
  <c r="P539" i="1"/>
  <c r="O539" i="1"/>
  <c r="Q538" i="1"/>
  <c r="P538" i="1"/>
  <c r="O538" i="1"/>
  <c r="Q537" i="1"/>
  <c r="P537" i="1"/>
  <c r="O537" i="1"/>
  <c r="Q536" i="1"/>
  <c r="P536" i="1"/>
  <c r="O536" i="1"/>
  <c r="Q535" i="1"/>
  <c r="P535" i="1"/>
  <c r="O535" i="1"/>
  <c r="Q534" i="1"/>
  <c r="P534" i="1"/>
  <c r="O534" i="1"/>
  <c r="Q533" i="1"/>
  <c r="P533" i="1"/>
  <c r="O533" i="1"/>
  <c r="Q532" i="1"/>
  <c r="P532" i="1"/>
  <c r="O532" i="1"/>
  <c r="Q531" i="1"/>
  <c r="P531" i="1"/>
  <c r="O531" i="1"/>
  <c r="Q530" i="1"/>
  <c r="P530" i="1"/>
  <c r="O530" i="1"/>
  <c r="Q529" i="1"/>
  <c r="P529" i="1"/>
  <c r="O529" i="1"/>
  <c r="Q528" i="1"/>
  <c r="P528" i="1"/>
  <c r="O528" i="1"/>
  <c r="Q527" i="1"/>
  <c r="P527" i="1"/>
  <c r="O527" i="1"/>
  <c r="Q526" i="1"/>
  <c r="P526" i="1"/>
  <c r="O526" i="1"/>
  <c r="Q525" i="1"/>
  <c r="P525" i="1"/>
  <c r="O525" i="1"/>
  <c r="Q524" i="1"/>
  <c r="P524" i="1"/>
  <c r="O524" i="1"/>
  <c r="Q523" i="1"/>
  <c r="P523" i="1"/>
  <c r="O523" i="1"/>
  <c r="Q522" i="1"/>
  <c r="P522" i="1"/>
  <c r="O522" i="1"/>
  <c r="Q521" i="1"/>
  <c r="P521" i="1"/>
  <c r="O521" i="1"/>
  <c r="Q520" i="1"/>
  <c r="P520" i="1"/>
  <c r="O520" i="1"/>
  <c r="Q519" i="1"/>
  <c r="P519" i="1"/>
  <c r="O519" i="1"/>
  <c r="Q518" i="1"/>
  <c r="P518" i="1"/>
  <c r="O518" i="1"/>
  <c r="Q517" i="1"/>
  <c r="P517" i="1"/>
  <c r="O517" i="1"/>
  <c r="Q516" i="1"/>
  <c r="P516" i="1"/>
  <c r="O516" i="1"/>
  <c r="Q515" i="1"/>
  <c r="P515" i="1"/>
  <c r="O515" i="1"/>
  <c r="Q514" i="1"/>
  <c r="P514" i="1"/>
  <c r="O514" i="1"/>
  <c r="Q513" i="1"/>
  <c r="P513" i="1"/>
  <c r="O513" i="1"/>
  <c r="Q512" i="1"/>
  <c r="P512" i="1"/>
  <c r="O512" i="1"/>
  <c r="Q511" i="1"/>
  <c r="P511" i="1"/>
  <c r="O511" i="1"/>
  <c r="Q510" i="1"/>
  <c r="P510" i="1"/>
  <c r="O510" i="1"/>
  <c r="Q509" i="1"/>
  <c r="P509" i="1"/>
  <c r="O509" i="1"/>
  <c r="Q508" i="1"/>
  <c r="P508" i="1"/>
  <c r="O508" i="1"/>
  <c r="Q507" i="1"/>
  <c r="P507" i="1"/>
  <c r="O507" i="1"/>
  <c r="Q506" i="1"/>
  <c r="P506" i="1"/>
  <c r="O506" i="1"/>
  <c r="Q505" i="1"/>
  <c r="P505" i="1"/>
  <c r="O505" i="1"/>
  <c r="Q504" i="1"/>
  <c r="P504" i="1"/>
  <c r="O504" i="1"/>
  <c r="Q503" i="1"/>
  <c r="P503" i="1"/>
  <c r="O503" i="1"/>
  <c r="Q502" i="1"/>
  <c r="P502" i="1"/>
  <c r="O502" i="1"/>
  <c r="Q501" i="1"/>
  <c r="P501" i="1"/>
  <c r="O501" i="1"/>
  <c r="Q500" i="1"/>
  <c r="P500" i="1"/>
  <c r="O500" i="1"/>
  <c r="V499" i="1"/>
  <c r="Q499" i="1"/>
  <c r="P499" i="1"/>
  <c r="O499" i="1"/>
  <c r="V498" i="1"/>
  <c r="Q498" i="1"/>
  <c r="P498" i="1"/>
  <c r="O498" i="1"/>
  <c r="V497" i="1"/>
  <c r="Q497" i="1"/>
  <c r="P497" i="1"/>
  <c r="O497" i="1"/>
  <c r="V496" i="1"/>
  <c r="Q496" i="1"/>
  <c r="P496" i="1"/>
  <c r="O496" i="1"/>
  <c r="V495" i="1"/>
  <c r="Q495" i="1"/>
  <c r="P495" i="1"/>
  <c r="O495" i="1"/>
  <c r="V494" i="1"/>
  <c r="Q494" i="1"/>
  <c r="P494" i="1"/>
  <c r="O494" i="1"/>
  <c r="V493" i="1"/>
  <c r="Q493" i="1"/>
  <c r="P493" i="1"/>
  <c r="O493" i="1"/>
  <c r="V492" i="1"/>
  <c r="Q492" i="1"/>
  <c r="P492" i="1"/>
  <c r="O492" i="1"/>
  <c r="V491" i="1"/>
  <c r="Q491" i="1"/>
  <c r="P491" i="1"/>
  <c r="O491" i="1"/>
  <c r="V490" i="1"/>
  <c r="Q490" i="1"/>
  <c r="P490" i="1"/>
  <c r="O490" i="1"/>
  <c r="V489" i="1"/>
  <c r="Q489" i="1"/>
  <c r="P489" i="1"/>
  <c r="O489" i="1"/>
  <c r="V488" i="1"/>
  <c r="Q488" i="1"/>
  <c r="P488" i="1"/>
  <c r="O488" i="1"/>
  <c r="V487" i="1"/>
  <c r="P487" i="1"/>
  <c r="O487" i="1"/>
  <c r="V486" i="1"/>
  <c r="P486" i="1"/>
  <c r="O486" i="1"/>
  <c r="V485" i="1"/>
  <c r="P485" i="1"/>
  <c r="O485" i="1"/>
  <c r="V484" i="1"/>
  <c r="P484" i="1"/>
  <c r="O484" i="1"/>
  <c r="V483" i="1"/>
  <c r="P483" i="1"/>
  <c r="O483" i="1"/>
  <c r="V482" i="1"/>
  <c r="P482" i="1"/>
  <c r="O482" i="1"/>
  <c r="V481" i="1"/>
  <c r="P481" i="1"/>
  <c r="O481" i="1"/>
  <c r="V480" i="1"/>
  <c r="P480" i="1"/>
  <c r="O480" i="1"/>
  <c r="V479" i="1"/>
  <c r="P479" i="1"/>
  <c r="O479" i="1"/>
  <c r="V478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V452" i="1"/>
  <c r="P452" i="1"/>
  <c r="O452" i="1"/>
  <c r="V451" i="1"/>
  <c r="P451" i="1"/>
  <c r="O451" i="1"/>
  <c r="V450" i="1"/>
  <c r="P450" i="1"/>
  <c r="O450" i="1"/>
  <c r="N450" i="1"/>
  <c r="V449" i="1"/>
  <c r="P449" i="1"/>
  <c r="O449" i="1"/>
  <c r="N449" i="1"/>
  <c r="V448" i="1"/>
  <c r="P448" i="1"/>
  <c r="O448" i="1"/>
  <c r="N448" i="1"/>
  <c r="V447" i="1"/>
  <c r="P447" i="1"/>
  <c r="O447" i="1"/>
  <c r="N447" i="1"/>
  <c r="I447" i="1"/>
  <c r="H447" i="1"/>
  <c r="G447" i="1"/>
  <c r="V446" i="1"/>
  <c r="P446" i="1"/>
  <c r="O446" i="1"/>
  <c r="N446" i="1"/>
  <c r="I446" i="1"/>
  <c r="H446" i="1"/>
  <c r="G446" i="1"/>
  <c r="V445" i="1"/>
  <c r="P445" i="1"/>
  <c r="O445" i="1"/>
  <c r="N445" i="1"/>
  <c r="J445" i="1"/>
  <c r="I445" i="1"/>
  <c r="H445" i="1"/>
  <c r="G445" i="1"/>
  <c r="F445" i="1"/>
  <c r="E445" i="1"/>
  <c r="V444" i="1"/>
  <c r="P444" i="1"/>
  <c r="O444" i="1"/>
  <c r="N444" i="1"/>
  <c r="J444" i="1"/>
  <c r="I444" i="1"/>
  <c r="H444" i="1"/>
  <c r="G444" i="1"/>
  <c r="F444" i="1"/>
  <c r="E444" i="1"/>
  <c r="V443" i="1"/>
  <c r="P443" i="1"/>
  <c r="O443" i="1"/>
  <c r="N443" i="1"/>
  <c r="J443" i="1"/>
  <c r="I443" i="1"/>
  <c r="H443" i="1"/>
  <c r="G443" i="1"/>
  <c r="F443" i="1"/>
  <c r="E443" i="1"/>
  <c r="D443" i="1"/>
  <c r="V442" i="1"/>
  <c r="P442" i="1"/>
  <c r="O442" i="1"/>
  <c r="N442" i="1"/>
  <c r="J442" i="1"/>
  <c r="I442" i="1"/>
  <c r="H442" i="1"/>
  <c r="G442" i="1"/>
  <c r="F442" i="1"/>
  <c r="E442" i="1"/>
  <c r="D442" i="1"/>
  <c r="V441" i="1"/>
  <c r="P441" i="1"/>
  <c r="O441" i="1"/>
  <c r="N441" i="1"/>
  <c r="J441" i="1"/>
  <c r="I441" i="1"/>
  <c r="H441" i="1"/>
  <c r="G441" i="1"/>
  <c r="F441" i="1"/>
  <c r="E441" i="1"/>
  <c r="D441" i="1"/>
  <c r="V440" i="1"/>
  <c r="Q440" i="1"/>
  <c r="P440" i="1"/>
  <c r="O440" i="1"/>
  <c r="N440" i="1"/>
  <c r="J440" i="1"/>
  <c r="I440" i="1"/>
  <c r="H440" i="1"/>
  <c r="G440" i="1"/>
  <c r="F440" i="1"/>
  <c r="E440" i="1"/>
  <c r="D440" i="1"/>
  <c r="V439" i="1"/>
  <c r="Q439" i="1"/>
  <c r="P439" i="1"/>
  <c r="O439" i="1"/>
  <c r="N439" i="1"/>
  <c r="J439" i="1"/>
  <c r="I439" i="1"/>
  <c r="H439" i="1"/>
  <c r="G439" i="1"/>
  <c r="F439" i="1"/>
  <c r="E439" i="1"/>
  <c r="D439" i="1"/>
  <c r="V438" i="1"/>
  <c r="Q438" i="1"/>
  <c r="P438" i="1"/>
  <c r="O438" i="1"/>
  <c r="N438" i="1"/>
  <c r="J438" i="1"/>
  <c r="I438" i="1"/>
  <c r="H438" i="1"/>
  <c r="G438" i="1"/>
  <c r="F438" i="1"/>
  <c r="E438" i="1"/>
  <c r="D438" i="1"/>
  <c r="V437" i="1"/>
  <c r="Q437" i="1"/>
  <c r="P437" i="1"/>
  <c r="O437" i="1"/>
  <c r="N437" i="1"/>
  <c r="J437" i="1"/>
  <c r="I437" i="1"/>
  <c r="H437" i="1"/>
  <c r="G437" i="1"/>
  <c r="F437" i="1"/>
  <c r="E437" i="1"/>
  <c r="D437" i="1"/>
  <c r="V436" i="1"/>
  <c r="Q436" i="1"/>
  <c r="P436" i="1"/>
  <c r="O436" i="1"/>
  <c r="N436" i="1"/>
  <c r="J436" i="1"/>
  <c r="I436" i="1"/>
  <c r="H436" i="1"/>
  <c r="G436" i="1"/>
  <c r="F436" i="1"/>
  <c r="E436" i="1"/>
  <c r="D436" i="1"/>
  <c r="V435" i="1"/>
  <c r="Q435" i="1"/>
  <c r="P435" i="1"/>
  <c r="O435" i="1"/>
  <c r="N435" i="1"/>
  <c r="J435" i="1"/>
  <c r="I435" i="1"/>
  <c r="H435" i="1"/>
  <c r="G435" i="1"/>
  <c r="F435" i="1"/>
  <c r="E435" i="1"/>
  <c r="D435" i="1"/>
  <c r="V434" i="1"/>
  <c r="Q434" i="1"/>
  <c r="P434" i="1"/>
  <c r="O434" i="1"/>
  <c r="N434" i="1"/>
  <c r="J434" i="1"/>
  <c r="I434" i="1"/>
  <c r="H434" i="1"/>
  <c r="G434" i="1"/>
  <c r="F434" i="1"/>
  <c r="E434" i="1"/>
  <c r="V433" i="1"/>
  <c r="Q433" i="1"/>
  <c r="P433" i="1"/>
  <c r="O433" i="1"/>
  <c r="N433" i="1"/>
  <c r="I433" i="1"/>
  <c r="H433" i="1"/>
  <c r="G433" i="1"/>
  <c r="F433" i="1"/>
  <c r="E433" i="1"/>
  <c r="V432" i="1"/>
  <c r="Q432" i="1"/>
  <c r="P432" i="1"/>
  <c r="O432" i="1"/>
  <c r="N432" i="1"/>
  <c r="I432" i="1"/>
  <c r="H432" i="1"/>
  <c r="G432" i="1"/>
  <c r="F432" i="1"/>
  <c r="E432" i="1"/>
  <c r="V431" i="1"/>
  <c r="Q431" i="1"/>
  <c r="P431" i="1"/>
  <c r="O431" i="1"/>
  <c r="N431" i="1"/>
  <c r="I431" i="1"/>
  <c r="H431" i="1"/>
  <c r="G431" i="1"/>
  <c r="F431" i="1"/>
  <c r="V430" i="1"/>
  <c r="Q430" i="1"/>
  <c r="P430" i="1"/>
  <c r="O430" i="1"/>
  <c r="N430" i="1"/>
  <c r="I430" i="1"/>
  <c r="H430" i="1"/>
  <c r="G430" i="1"/>
  <c r="V429" i="1"/>
  <c r="Q429" i="1"/>
  <c r="P429" i="1"/>
  <c r="O429" i="1"/>
  <c r="N429" i="1"/>
  <c r="I429" i="1"/>
  <c r="H429" i="1"/>
  <c r="V428" i="1"/>
  <c r="Q428" i="1"/>
  <c r="P428" i="1"/>
  <c r="O428" i="1"/>
  <c r="N428" i="1"/>
  <c r="I428" i="1"/>
  <c r="V427" i="1"/>
  <c r="Q427" i="1"/>
  <c r="P427" i="1"/>
  <c r="O427" i="1"/>
  <c r="N427" i="1"/>
  <c r="V426" i="1"/>
  <c r="Q426" i="1"/>
  <c r="P426" i="1"/>
  <c r="O426" i="1"/>
  <c r="N426" i="1"/>
  <c r="V425" i="1"/>
  <c r="Q425" i="1"/>
  <c r="P425" i="1"/>
  <c r="O425" i="1"/>
  <c r="N425" i="1"/>
  <c r="V424" i="1"/>
  <c r="Q424" i="1"/>
  <c r="P424" i="1"/>
  <c r="O424" i="1"/>
  <c r="N424" i="1"/>
  <c r="V423" i="1"/>
  <c r="Q423" i="1"/>
  <c r="P423" i="1"/>
  <c r="O423" i="1"/>
  <c r="V422" i="1"/>
  <c r="Q422" i="1"/>
  <c r="P422" i="1"/>
  <c r="O422" i="1"/>
  <c r="V421" i="1"/>
  <c r="Q421" i="1"/>
  <c r="P421" i="1"/>
  <c r="O421" i="1"/>
  <c r="V420" i="1"/>
  <c r="Q420" i="1"/>
  <c r="P420" i="1"/>
  <c r="O420" i="1"/>
  <c r="V419" i="1"/>
  <c r="Q419" i="1"/>
  <c r="P419" i="1"/>
  <c r="O419" i="1"/>
  <c r="V418" i="1"/>
  <c r="Q418" i="1"/>
  <c r="P418" i="1"/>
  <c r="O418" i="1"/>
  <c r="V417" i="1"/>
  <c r="Q417" i="1"/>
  <c r="P417" i="1"/>
  <c r="O417" i="1"/>
  <c r="V416" i="1"/>
  <c r="Q416" i="1"/>
  <c r="P416" i="1"/>
  <c r="O416" i="1"/>
  <c r="V415" i="1"/>
  <c r="Q415" i="1"/>
  <c r="P415" i="1"/>
  <c r="O415" i="1"/>
  <c r="V414" i="1"/>
  <c r="Q414" i="1"/>
  <c r="P414" i="1"/>
  <c r="O414" i="1"/>
  <c r="V413" i="1"/>
  <c r="Q413" i="1"/>
  <c r="P413" i="1"/>
  <c r="O413" i="1"/>
  <c r="V412" i="1"/>
  <c r="Q412" i="1"/>
  <c r="P412" i="1"/>
  <c r="O412" i="1"/>
  <c r="V411" i="1"/>
  <c r="Q411" i="1"/>
  <c r="P411" i="1"/>
  <c r="O411" i="1"/>
  <c r="V410" i="1"/>
  <c r="Q410" i="1"/>
  <c r="P410" i="1"/>
  <c r="O410" i="1"/>
  <c r="V409" i="1"/>
  <c r="Q409" i="1"/>
  <c r="P409" i="1"/>
  <c r="O409" i="1"/>
  <c r="V408" i="1"/>
  <c r="Q408" i="1"/>
  <c r="P408" i="1"/>
  <c r="O408" i="1"/>
  <c r="V407" i="1"/>
  <c r="Q407" i="1"/>
  <c r="P407" i="1"/>
  <c r="O407" i="1"/>
  <c r="V406" i="1"/>
  <c r="Q406" i="1"/>
  <c r="P406" i="1"/>
  <c r="O406" i="1"/>
  <c r="V405" i="1"/>
  <c r="Q405" i="1"/>
  <c r="P405" i="1"/>
  <c r="O405" i="1"/>
  <c r="V404" i="1"/>
  <c r="Q404" i="1"/>
  <c r="P404" i="1"/>
  <c r="O404" i="1"/>
  <c r="V403" i="1"/>
  <c r="Q403" i="1"/>
  <c r="P403" i="1"/>
  <c r="O403" i="1"/>
  <c r="V402" i="1"/>
  <c r="Q402" i="1"/>
  <c r="P402" i="1"/>
  <c r="O402" i="1"/>
  <c r="V401" i="1"/>
  <c r="Q401" i="1"/>
  <c r="P401" i="1"/>
  <c r="O401" i="1"/>
  <c r="V400" i="1"/>
  <c r="Q400" i="1"/>
  <c r="P400" i="1"/>
  <c r="O400" i="1"/>
  <c r="V399" i="1"/>
  <c r="Q399" i="1"/>
  <c r="P399" i="1"/>
  <c r="O399" i="1"/>
  <c r="V398" i="1"/>
  <c r="Q398" i="1"/>
  <c r="P398" i="1"/>
  <c r="O398" i="1"/>
  <c r="V397" i="1"/>
  <c r="Q397" i="1"/>
  <c r="P397" i="1"/>
  <c r="O397" i="1"/>
  <c r="V396" i="1"/>
  <c r="Q396" i="1"/>
  <c r="P396" i="1"/>
  <c r="O396" i="1"/>
  <c r="V395" i="1"/>
  <c r="Q395" i="1"/>
  <c r="P395" i="1"/>
  <c r="O395" i="1"/>
  <c r="V394" i="1"/>
  <c r="Q394" i="1"/>
  <c r="P394" i="1"/>
  <c r="O394" i="1"/>
  <c r="V393" i="1"/>
  <c r="Q393" i="1"/>
  <c r="P393" i="1"/>
  <c r="O393" i="1"/>
  <c r="V392" i="1"/>
  <c r="Q392" i="1"/>
  <c r="P392" i="1"/>
  <c r="O392" i="1"/>
  <c r="V391" i="1"/>
  <c r="Q391" i="1"/>
  <c r="P391" i="1"/>
  <c r="O391" i="1"/>
  <c r="V390" i="1"/>
  <c r="Q390" i="1"/>
  <c r="P390" i="1"/>
  <c r="O390" i="1"/>
  <c r="V389" i="1"/>
  <c r="Q389" i="1"/>
  <c r="P389" i="1"/>
  <c r="O389" i="1"/>
  <c r="V388" i="1"/>
  <c r="Q388" i="1"/>
  <c r="P388" i="1"/>
  <c r="O388" i="1"/>
  <c r="V387" i="1"/>
  <c r="Q387" i="1"/>
  <c r="P387" i="1"/>
  <c r="O387" i="1"/>
  <c r="N387" i="1"/>
  <c r="V386" i="1"/>
  <c r="Q386" i="1"/>
  <c r="P386" i="1"/>
  <c r="O386" i="1"/>
  <c r="N386" i="1"/>
  <c r="V385" i="1"/>
  <c r="Q385" i="1"/>
  <c r="P385" i="1"/>
  <c r="O385" i="1"/>
  <c r="N385" i="1"/>
  <c r="V384" i="1"/>
  <c r="Q384" i="1"/>
  <c r="P384" i="1"/>
  <c r="O384" i="1"/>
  <c r="N384" i="1"/>
  <c r="V383" i="1"/>
  <c r="Q383" i="1"/>
  <c r="P383" i="1"/>
  <c r="O383" i="1"/>
  <c r="N383" i="1"/>
  <c r="V382" i="1"/>
  <c r="Q382" i="1"/>
  <c r="P382" i="1"/>
  <c r="O382" i="1"/>
  <c r="N382" i="1"/>
  <c r="V381" i="1"/>
  <c r="Q381" i="1"/>
  <c r="P381" i="1"/>
  <c r="O381" i="1"/>
  <c r="N381" i="1"/>
  <c r="V380" i="1"/>
  <c r="Q380" i="1"/>
  <c r="P380" i="1"/>
  <c r="O380" i="1"/>
  <c r="N380" i="1"/>
  <c r="V379" i="1"/>
  <c r="Q379" i="1"/>
  <c r="P379" i="1"/>
  <c r="O379" i="1"/>
  <c r="N379" i="1"/>
  <c r="V378" i="1"/>
  <c r="Q378" i="1"/>
  <c r="P378" i="1"/>
  <c r="O378" i="1"/>
  <c r="N378" i="1"/>
  <c r="V377" i="1"/>
  <c r="Q377" i="1"/>
  <c r="P377" i="1"/>
  <c r="O377" i="1"/>
  <c r="N377" i="1"/>
  <c r="V376" i="1"/>
  <c r="Q376" i="1"/>
  <c r="P376" i="1"/>
  <c r="O376" i="1"/>
  <c r="N376" i="1"/>
  <c r="V375" i="1"/>
  <c r="Q375" i="1"/>
  <c r="P375" i="1"/>
  <c r="O375" i="1"/>
  <c r="N375" i="1"/>
  <c r="V374" i="1"/>
  <c r="Q374" i="1"/>
  <c r="P374" i="1"/>
  <c r="O374" i="1"/>
  <c r="N374" i="1"/>
  <c r="V373" i="1"/>
  <c r="Q373" i="1"/>
  <c r="P373" i="1"/>
  <c r="O373" i="1"/>
  <c r="N373" i="1"/>
  <c r="V372" i="1"/>
  <c r="Q372" i="1"/>
  <c r="P372" i="1"/>
  <c r="O372" i="1"/>
  <c r="N372" i="1"/>
  <c r="V371" i="1"/>
  <c r="Q371" i="1"/>
  <c r="P371" i="1"/>
  <c r="O371" i="1"/>
  <c r="N371" i="1"/>
  <c r="V370" i="1"/>
  <c r="Q370" i="1"/>
  <c r="P370" i="1"/>
  <c r="O370" i="1"/>
  <c r="N370" i="1"/>
  <c r="V369" i="1"/>
  <c r="Q369" i="1"/>
  <c r="P369" i="1"/>
  <c r="O369" i="1"/>
  <c r="N369" i="1"/>
  <c r="V368" i="1"/>
  <c r="Q368" i="1"/>
  <c r="P368" i="1"/>
  <c r="O368" i="1"/>
  <c r="N368" i="1"/>
  <c r="V367" i="1"/>
  <c r="Q367" i="1"/>
  <c r="P367" i="1"/>
  <c r="O367" i="1"/>
  <c r="N367" i="1"/>
  <c r="V366" i="1"/>
  <c r="Q366" i="1"/>
  <c r="P366" i="1"/>
  <c r="O366" i="1"/>
  <c r="N366" i="1"/>
  <c r="V365" i="1"/>
  <c r="Q365" i="1"/>
  <c r="P365" i="1"/>
  <c r="O365" i="1"/>
  <c r="N365" i="1"/>
  <c r="V364" i="1"/>
  <c r="Q364" i="1"/>
  <c r="P364" i="1"/>
  <c r="O364" i="1"/>
  <c r="N364" i="1"/>
  <c r="V363" i="1"/>
  <c r="Q363" i="1"/>
  <c r="P363" i="1"/>
  <c r="O363" i="1"/>
  <c r="N363" i="1"/>
  <c r="V362" i="1"/>
  <c r="Q362" i="1"/>
  <c r="P362" i="1"/>
  <c r="O362" i="1"/>
  <c r="N362" i="1"/>
  <c r="V361" i="1"/>
  <c r="Q361" i="1"/>
  <c r="P361" i="1"/>
  <c r="O361" i="1"/>
  <c r="N361" i="1"/>
  <c r="V360" i="1"/>
  <c r="Q360" i="1"/>
  <c r="P360" i="1"/>
  <c r="O360" i="1"/>
  <c r="N360" i="1"/>
  <c r="V359" i="1"/>
  <c r="Q359" i="1"/>
  <c r="P359" i="1"/>
  <c r="O359" i="1"/>
  <c r="N359" i="1"/>
  <c r="V358" i="1"/>
  <c r="Q358" i="1"/>
  <c r="P358" i="1"/>
  <c r="O358" i="1"/>
  <c r="N358" i="1"/>
  <c r="V357" i="1"/>
  <c r="Q357" i="1"/>
  <c r="P357" i="1"/>
  <c r="O357" i="1"/>
  <c r="N357" i="1"/>
  <c r="V356" i="1"/>
  <c r="Q356" i="1"/>
  <c r="P356" i="1"/>
  <c r="O356" i="1"/>
  <c r="N356" i="1"/>
  <c r="V355" i="1"/>
  <c r="Q355" i="1"/>
  <c r="P355" i="1"/>
  <c r="O355" i="1"/>
  <c r="N355" i="1"/>
  <c r="V354" i="1"/>
  <c r="Q354" i="1"/>
  <c r="P354" i="1"/>
  <c r="O354" i="1"/>
  <c r="N354" i="1"/>
  <c r="V353" i="1"/>
  <c r="Q353" i="1"/>
  <c r="P353" i="1"/>
  <c r="O353" i="1"/>
  <c r="N353" i="1"/>
  <c r="V352" i="1"/>
  <c r="Q352" i="1"/>
  <c r="P352" i="1"/>
  <c r="O352" i="1"/>
  <c r="N352" i="1"/>
  <c r="V351" i="1"/>
  <c r="Q351" i="1"/>
  <c r="P351" i="1"/>
  <c r="O351" i="1"/>
  <c r="N351" i="1"/>
  <c r="V350" i="1"/>
  <c r="Q350" i="1"/>
  <c r="P350" i="1"/>
  <c r="O350" i="1"/>
  <c r="N350" i="1"/>
  <c r="V349" i="1"/>
  <c r="Q349" i="1"/>
  <c r="P349" i="1"/>
  <c r="O349" i="1"/>
  <c r="N349" i="1"/>
  <c r="V348" i="1"/>
  <c r="Q348" i="1"/>
  <c r="P348" i="1"/>
  <c r="O348" i="1"/>
  <c r="N348" i="1"/>
  <c r="V347" i="1"/>
  <c r="Q347" i="1"/>
  <c r="P347" i="1"/>
  <c r="O347" i="1"/>
  <c r="V346" i="1"/>
  <c r="Q346" i="1"/>
  <c r="P346" i="1"/>
  <c r="O346" i="1"/>
  <c r="V345" i="1"/>
  <c r="Q345" i="1"/>
  <c r="P345" i="1"/>
  <c r="O345" i="1"/>
  <c r="V344" i="1"/>
  <c r="Q344" i="1"/>
  <c r="P344" i="1"/>
  <c r="O344" i="1"/>
  <c r="V343" i="1"/>
  <c r="Q343" i="1"/>
  <c r="P343" i="1"/>
  <c r="O343" i="1"/>
  <c r="V342" i="1"/>
  <c r="Q342" i="1"/>
  <c r="P342" i="1"/>
  <c r="O342" i="1"/>
  <c r="V341" i="1"/>
  <c r="Q341" i="1"/>
  <c r="P341" i="1"/>
  <c r="O341" i="1"/>
  <c r="V340" i="1"/>
  <c r="Q340" i="1"/>
  <c r="P340" i="1"/>
  <c r="O340" i="1"/>
  <c r="V339" i="1"/>
  <c r="Q339" i="1"/>
  <c r="P339" i="1"/>
  <c r="O339" i="1"/>
  <c r="V338" i="1"/>
  <c r="Q338" i="1"/>
  <c r="P338" i="1"/>
  <c r="O338" i="1"/>
  <c r="V337" i="1"/>
  <c r="Q337" i="1"/>
  <c r="P337" i="1"/>
  <c r="O337" i="1"/>
  <c r="V336" i="1"/>
  <c r="Q336" i="1"/>
  <c r="P336" i="1"/>
  <c r="O336" i="1"/>
  <c r="V335" i="1"/>
  <c r="Q335" i="1"/>
  <c r="P335" i="1"/>
  <c r="O335" i="1"/>
  <c r="V334" i="1"/>
  <c r="Q334" i="1"/>
  <c r="P334" i="1"/>
  <c r="O334" i="1"/>
  <c r="V333" i="1"/>
  <c r="Q333" i="1"/>
  <c r="P333" i="1"/>
  <c r="O333" i="1"/>
  <c r="V332" i="1"/>
  <c r="Q332" i="1"/>
  <c r="P332" i="1"/>
  <c r="O332" i="1"/>
  <c r="V331" i="1"/>
  <c r="Q331" i="1"/>
  <c r="P331" i="1"/>
  <c r="O331" i="1"/>
  <c r="V330" i="1"/>
  <c r="Q330" i="1"/>
  <c r="P330" i="1"/>
  <c r="O330" i="1"/>
  <c r="V329" i="1"/>
  <c r="Q329" i="1"/>
  <c r="P329" i="1"/>
  <c r="O329" i="1"/>
  <c r="N329" i="1"/>
  <c r="V328" i="1"/>
  <c r="Q328" i="1"/>
  <c r="P328" i="1"/>
  <c r="O328" i="1"/>
  <c r="N328" i="1"/>
  <c r="V327" i="1"/>
  <c r="Q327" i="1"/>
  <c r="P327" i="1"/>
  <c r="O327" i="1"/>
  <c r="N327" i="1"/>
  <c r="V326" i="1"/>
  <c r="Q326" i="1"/>
  <c r="P326" i="1"/>
  <c r="O326" i="1"/>
  <c r="N326" i="1"/>
  <c r="V325" i="1"/>
  <c r="Q325" i="1"/>
  <c r="P325" i="1"/>
  <c r="O325" i="1"/>
  <c r="N325" i="1"/>
  <c r="I325" i="1"/>
  <c r="H325" i="1"/>
  <c r="G325" i="1"/>
  <c r="F325" i="1"/>
  <c r="V324" i="1"/>
  <c r="Q324" i="1"/>
  <c r="P324" i="1"/>
  <c r="O324" i="1"/>
  <c r="N324" i="1"/>
  <c r="I324" i="1"/>
  <c r="H324" i="1"/>
  <c r="G324" i="1"/>
  <c r="F324" i="1"/>
  <c r="E324" i="1"/>
  <c r="V323" i="1"/>
  <c r="Q323" i="1"/>
  <c r="P323" i="1"/>
  <c r="O323" i="1"/>
  <c r="N323" i="1"/>
  <c r="J323" i="1"/>
  <c r="I323" i="1"/>
  <c r="H323" i="1"/>
  <c r="G323" i="1"/>
  <c r="F323" i="1"/>
  <c r="E323" i="1"/>
  <c r="D323" i="1"/>
  <c r="V322" i="1"/>
  <c r="Q322" i="1"/>
  <c r="P322" i="1"/>
  <c r="O322" i="1"/>
  <c r="N322" i="1"/>
  <c r="J322" i="1"/>
  <c r="I322" i="1"/>
  <c r="H322" i="1"/>
  <c r="G322" i="1"/>
  <c r="F322" i="1"/>
  <c r="E322" i="1"/>
  <c r="D322" i="1"/>
  <c r="V321" i="1"/>
  <c r="Q321" i="1"/>
  <c r="P321" i="1"/>
  <c r="O321" i="1"/>
  <c r="N321" i="1"/>
  <c r="J321" i="1"/>
  <c r="I321" i="1"/>
  <c r="H321" i="1"/>
  <c r="G321" i="1"/>
  <c r="F321" i="1"/>
  <c r="E321" i="1"/>
  <c r="D321" i="1"/>
  <c r="C321" i="1"/>
  <c r="V320" i="1"/>
  <c r="Q320" i="1"/>
  <c r="P320" i="1"/>
  <c r="O320" i="1"/>
  <c r="N320" i="1"/>
  <c r="J320" i="1"/>
  <c r="I320" i="1"/>
  <c r="H320" i="1"/>
  <c r="G320" i="1"/>
  <c r="F320" i="1"/>
  <c r="E320" i="1"/>
  <c r="D320" i="1"/>
  <c r="C320" i="1"/>
  <c r="V319" i="1"/>
  <c r="Q319" i="1"/>
  <c r="P319" i="1"/>
  <c r="O319" i="1"/>
  <c r="N319" i="1"/>
  <c r="J319" i="1"/>
  <c r="I319" i="1"/>
  <c r="H319" i="1"/>
  <c r="G319" i="1"/>
  <c r="F319" i="1"/>
  <c r="E319" i="1"/>
  <c r="D319" i="1"/>
  <c r="C319" i="1"/>
  <c r="V318" i="1"/>
  <c r="Q318" i="1"/>
  <c r="P318" i="1"/>
  <c r="O318" i="1"/>
  <c r="N318" i="1"/>
  <c r="J318" i="1"/>
  <c r="I318" i="1"/>
  <c r="H318" i="1"/>
  <c r="G318" i="1"/>
  <c r="F318" i="1"/>
  <c r="E318" i="1"/>
  <c r="D318" i="1"/>
  <c r="C318" i="1"/>
  <c r="V317" i="1"/>
  <c r="Q317" i="1"/>
  <c r="P317" i="1"/>
  <c r="O317" i="1"/>
  <c r="N317" i="1"/>
  <c r="J317" i="1"/>
  <c r="I317" i="1"/>
  <c r="H317" i="1"/>
  <c r="G317" i="1"/>
  <c r="F317" i="1"/>
  <c r="E317" i="1"/>
  <c r="D317" i="1"/>
  <c r="C317" i="1"/>
  <c r="V316" i="1"/>
  <c r="Q316" i="1"/>
  <c r="P316" i="1"/>
  <c r="O316" i="1"/>
  <c r="N316" i="1"/>
  <c r="J316" i="1"/>
  <c r="I316" i="1"/>
  <c r="H316" i="1"/>
  <c r="G316" i="1"/>
  <c r="F316" i="1"/>
  <c r="E316" i="1"/>
  <c r="D316" i="1"/>
  <c r="C316" i="1"/>
  <c r="V315" i="1"/>
  <c r="Q315" i="1"/>
  <c r="P315" i="1"/>
  <c r="O315" i="1"/>
  <c r="N315" i="1"/>
  <c r="J315" i="1"/>
  <c r="I315" i="1"/>
  <c r="H315" i="1"/>
  <c r="G315" i="1"/>
  <c r="F315" i="1"/>
  <c r="E315" i="1"/>
  <c r="D315" i="1"/>
  <c r="C315" i="1"/>
  <c r="V314" i="1"/>
  <c r="Q314" i="1"/>
  <c r="P314" i="1"/>
  <c r="O314" i="1"/>
  <c r="N314" i="1"/>
  <c r="J314" i="1"/>
  <c r="I314" i="1"/>
  <c r="H314" i="1"/>
  <c r="G314" i="1"/>
  <c r="F314" i="1"/>
  <c r="E314" i="1"/>
  <c r="D314" i="1"/>
  <c r="C314" i="1"/>
  <c r="V313" i="1"/>
  <c r="Q313" i="1"/>
  <c r="P313" i="1"/>
  <c r="O313" i="1"/>
  <c r="N313" i="1"/>
  <c r="J313" i="1"/>
  <c r="I313" i="1"/>
  <c r="H313" i="1"/>
  <c r="G313" i="1"/>
  <c r="F313" i="1"/>
  <c r="E313" i="1"/>
  <c r="D313" i="1"/>
  <c r="C313" i="1"/>
  <c r="V312" i="1"/>
  <c r="Q312" i="1"/>
  <c r="P312" i="1"/>
  <c r="O312" i="1"/>
  <c r="N312" i="1"/>
  <c r="J312" i="1"/>
  <c r="I312" i="1"/>
  <c r="H312" i="1"/>
  <c r="G312" i="1"/>
  <c r="F312" i="1"/>
  <c r="E312" i="1"/>
  <c r="D312" i="1"/>
  <c r="C312" i="1"/>
  <c r="V311" i="1"/>
  <c r="Q311" i="1"/>
  <c r="P311" i="1"/>
  <c r="O311" i="1"/>
  <c r="N311" i="1"/>
  <c r="J311" i="1"/>
  <c r="I311" i="1"/>
  <c r="H311" i="1"/>
  <c r="G311" i="1"/>
  <c r="F311" i="1"/>
  <c r="E311" i="1"/>
  <c r="D311" i="1"/>
  <c r="C311" i="1"/>
  <c r="V310" i="1"/>
  <c r="Q310" i="1"/>
  <c r="P310" i="1"/>
  <c r="O310" i="1"/>
  <c r="N310" i="1"/>
  <c r="J310" i="1"/>
  <c r="I310" i="1"/>
  <c r="H310" i="1"/>
  <c r="G310" i="1"/>
  <c r="F310" i="1"/>
  <c r="E310" i="1"/>
  <c r="D310" i="1"/>
  <c r="C310" i="1"/>
  <c r="V309" i="1"/>
  <c r="Q309" i="1"/>
  <c r="P309" i="1"/>
  <c r="O309" i="1"/>
  <c r="N309" i="1"/>
  <c r="J309" i="1"/>
  <c r="I309" i="1"/>
  <c r="H309" i="1"/>
  <c r="G309" i="1"/>
  <c r="F309" i="1"/>
  <c r="E309" i="1"/>
  <c r="D309" i="1"/>
  <c r="C309" i="1"/>
  <c r="V308" i="1"/>
  <c r="Q308" i="1"/>
  <c r="P308" i="1"/>
  <c r="O308" i="1"/>
  <c r="N308" i="1"/>
  <c r="J308" i="1"/>
  <c r="I308" i="1"/>
  <c r="H308" i="1"/>
  <c r="G308" i="1"/>
  <c r="F308" i="1"/>
  <c r="E308" i="1"/>
  <c r="D308" i="1"/>
  <c r="C308" i="1"/>
  <c r="V307" i="1"/>
  <c r="Q307" i="1"/>
  <c r="P307" i="1"/>
  <c r="O307" i="1"/>
  <c r="N307" i="1"/>
  <c r="J307" i="1"/>
  <c r="I307" i="1"/>
  <c r="H307" i="1"/>
  <c r="G307" i="1"/>
  <c r="F307" i="1"/>
  <c r="E307" i="1"/>
  <c r="D307" i="1"/>
  <c r="C307" i="1"/>
  <c r="V306" i="1"/>
  <c r="Q306" i="1"/>
  <c r="P306" i="1"/>
  <c r="O306" i="1"/>
  <c r="N306" i="1"/>
  <c r="I306" i="1"/>
  <c r="H306" i="1"/>
  <c r="G306" i="1"/>
  <c r="F306" i="1"/>
  <c r="E306" i="1"/>
  <c r="D306" i="1"/>
  <c r="C306" i="1"/>
  <c r="V305" i="1"/>
  <c r="Q305" i="1"/>
  <c r="P305" i="1"/>
  <c r="O305" i="1"/>
  <c r="N305" i="1"/>
  <c r="I305" i="1"/>
  <c r="H305" i="1"/>
  <c r="G305" i="1"/>
  <c r="F305" i="1"/>
  <c r="E305" i="1"/>
  <c r="D305" i="1"/>
  <c r="V304" i="1"/>
  <c r="Q304" i="1"/>
  <c r="P304" i="1"/>
  <c r="O304" i="1"/>
  <c r="N304" i="1"/>
  <c r="I304" i="1"/>
  <c r="H304" i="1"/>
  <c r="G304" i="1"/>
  <c r="F304" i="1"/>
  <c r="E304" i="1"/>
  <c r="D304" i="1"/>
  <c r="V303" i="1"/>
  <c r="Q303" i="1"/>
  <c r="P303" i="1"/>
  <c r="O303" i="1"/>
  <c r="N303" i="1"/>
  <c r="I303" i="1"/>
  <c r="H303" i="1"/>
  <c r="V302" i="1"/>
  <c r="Q302" i="1"/>
  <c r="P302" i="1"/>
  <c r="O302" i="1"/>
  <c r="N302" i="1"/>
  <c r="V301" i="1"/>
  <c r="Q301" i="1"/>
  <c r="P301" i="1"/>
  <c r="O301" i="1"/>
  <c r="N301" i="1"/>
  <c r="V300" i="1"/>
  <c r="Q300" i="1"/>
  <c r="P300" i="1"/>
  <c r="O300" i="1"/>
  <c r="N300" i="1"/>
  <c r="V299" i="1"/>
  <c r="Q299" i="1"/>
  <c r="P299" i="1"/>
  <c r="O299" i="1"/>
  <c r="V298" i="1"/>
  <c r="Q298" i="1"/>
  <c r="P298" i="1"/>
  <c r="O298" i="1"/>
  <c r="V297" i="1"/>
  <c r="Q297" i="1"/>
  <c r="P297" i="1"/>
  <c r="O297" i="1"/>
  <c r="V296" i="1"/>
  <c r="Q296" i="1"/>
  <c r="P296" i="1"/>
  <c r="O296" i="1"/>
  <c r="V295" i="1"/>
  <c r="Q295" i="1"/>
  <c r="P295" i="1"/>
  <c r="O295" i="1"/>
  <c r="V294" i="1"/>
  <c r="Q294" i="1"/>
  <c r="P294" i="1"/>
  <c r="O294" i="1"/>
  <c r="V293" i="1"/>
  <c r="Q293" i="1"/>
  <c r="P293" i="1"/>
  <c r="O293" i="1"/>
  <c r="N293" i="1"/>
  <c r="V292" i="1"/>
  <c r="Q292" i="1"/>
  <c r="P292" i="1"/>
  <c r="O292" i="1"/>
  <c r="N292" i="1"/>
  <c r="V291" i="1"/>
  <c r="Q291" i="1"/>
  <c r="P291" i="1"/>
  <c r="O291" i="1"/>
  <c r="N291" i="1"/>
  <c r="V290" i="1"/>
  <c r="Q290" i="1"/>
  <c r="P290" i="1"/>
  <c r="O290" i="1"/>
  <c r="N290" i="1"/>
  <c r="V289" i="1"/>
  <c r="Q289" i="1"/>
  <c r="P289" i="1"/>
  <c r="O289" i="1"/>
  <c r="N289" i="1"/>
  <c r="V288" i="1"/>
  <c r="Q288" i="1"/>
  <c r="P288" i="1"/>
  <c r="O288" i="1"/>
  <c r="N288" i="1"/>
  <c r="I288" i="1"/>
  <c r="H288" i="1"/>
  <c r="V287" i="1"/>
  <c r="Q287" i="1"/>
  <c r="P287" i="1"/>
  <c r="O287" i="1"/>
  <c r="N287" i="1"/>
  <c r="I287" i="1"/>
  <c r="H287" i="1"/>
  <c r="V286" i="1"/>
  <c r="Q286" i="1"/>
  <c r="P286" i="1"/>
  <c r="O286" i="1"/>
  <c r="N286" i="1"/>
  <c r="I286" i="1"/>
  <c r="H286" i="1"/>
  <c r="V285" i="1"/>
  <c r="Q285" i="1"/>
  <c r="P285" i="1"/>
  <c r="O285" i="1"/>
  <c r="N285" i="1"/>
  <c r="I285" i="1"/>
  <c r="H285" i="1"/>
  <c r="G285" i="1"/>
  <c r="V284" i="1"/>
  <c r="Q284" i="1"/>
  <c r="P284" i="1"/>
  <c r="O284" i="1"/>
  <c r="N284" i="1"/>
  <c r="I284" i="1"/>
  <c r="H284" i="1"/>
  <c r="G284" i="1"/>
  <c r="F284" i="1"/>
  <c r="V283" i="1"/>
  <c r="Q283" i="1"/>
  <c r="P283" i="1"/>
  <c r="O283" i="1"/>
  <c r="N283" i="1"/>
  <c r="I283" i="1"/>
  <c r="H283" i="1"/>
  <c r="G283" i="1"/>
  <c r="F283" i="1"/>
  <c r="E283" i="1"/>
  <c r="V282" i="1"/>
  <c r="Q282" i="1"/>
  <c r="P282" i="1"/>
  <c r="O282" i="1"/>
  <c r="N282" i="1"/>
  <c r="I282" i="1"/>
  <c r="H282" i="1"/>
  <c r="G282" i="1"/>
  <c r="F282" i="1"/>
  <c r="E282" i="1"/>
  <c r="V281" i="1"/>
  <c r="Q281" i="1"/>
  <c r="P281" i="1"/>
  <c r="O281" i="1"/>
  <c r="N281" i="1"/>
  <c r="J281" i="1"/>
  <c r="I281" i="1"/>
  <c r="H281" i="1"/>
  <c r="G281" i="1"/>
  <c r="F281" i="1"/>
  <c r="E281" i="1"/>
  <c r="V280" i="1"/>
  <c r="Q280" i="1"/>
  <c r="P280" i="1"/>
  <c r="O280" i="1"/>
  <c r="N280" i="1"/>
  <c r="J280" i="1"/>
  <c r="I280" i="1"/>
  <c r="H280" i="1"/>
  <c r="G280" i="1"/>
  <c r="F280" i="1"/>
  <c r="E280" i="1"/>
  <c r="V279" i="1"/>
  <c r="Q279" i="1"/>
  <c r="P279" i="1"/>
  <c r="O279" i="1"/>
  <c r="N279" i="1"/>
  <c r="J279" i="1"/>
  <c r="I279" i="1"/>
  <c r="H279" i="1"/>
  <c r="G279" i="1"/>
  <c r="F279" i="1"/>
  <c r="E279" i="1"/>
  <c r="D279" i="1"/>
  <c r="V278" i="1"/>
  <c r="Q278" i="1"/>
  <c r="P278" i="1"/>
  <c r="O278" i="1"/>
  <c r="N278" i="1"/>
  <c r="J278" i="1"/>
  <c r="I278" i="1"/>
  <c r="H278" i="1"/>
  <c r="G278" i="1"/>
  <c r="F278" i="1"/>
  <c r="E278" i="1"/>
  <c r="D278" i="1"/>
  <c r="V277" i="1"/>
  <c r="Q277" i="1"/>
  <c r="P277" i="1"/>
  <c r="O277" i="1"/>
  <c r="N277" i="1"/>
  <c r="J277" i="1"/>
  <c r="I277" i="1"/>
  <c r="H277" i="1"/>
  <c r="G277" i="1"/>
  <c r="F277" i="1"/>
  <c r="E277" i="1"/>
  <c r="D277" i="1"/>
  <c r="V276" i="1"/>
  <c r="Q276" i="1"/>
  <c r="P276" i="1"/>
  <c r="O276" i="1"/>
  <c r="N276" i="1"/>
  <c r="I276" i="1"/>
  <c r="H276" i="1"/>
  <c r="G276" i="1"/>
  <c r="F276" i="1"/>
  <c r="E276" i="1"/>
  <c r="D276" i="1"/>
  <c r="V275" i="1"/>
  <c r="Q275" i="1"/>
  <c r="P275" i="1"/>
  <c r="O275" i="1"/>
  <c r="N275" i="1"/>
  <c r="I275" i="1"/>
  <c r="H275" i="1"/>
  <c r="G275" i="1"/>
  <c r="F275" i="1"/>
  <c r="E275" i="1"/>
  <c r="V274" i="1"/>
  <c r="Q274" i="1"/>
  <c r="P274" i="1"/>
  <c r="O274" i="1"/>
  <c r="N274" i="1"/>
  <c r="I274" i="1"/>
  <c r="H274" i="1"/>
  <c r="G274" i="1"/>
  <c r="F274" i="1"/>
  <c r="E274" i="1"/>
  <c r="V273" i="1"/>
  <c r="Q273" i="1"/>
  <c r="P273" i="1"/>
  <c r="O273" i="1"/>
  <c r="N273" i="1"/>
  <c r="V272" i="1"/>
  <c r="Q272" i="1"/>
  <c r="P272" i="1"/>
  <c r="O272" i="1"/>
  <c r="N272" i="1"/>
  <c r="V271" i="1"/>
  <c r="Q271" i="1"/>
  <c r="P271" i="1"/>
  <c r="O271" i="1"/>
  <c r="V270" i="1"/>
  <c r="Q270" i="1"/>
  <c r="P270" i="1"/>
  <c r="O270" i="1"/>
  <c r="V269" i="1"/>
  <c r="Q269" i="1"/>
  <c r="P269" i="1"/>
  <c r="O269" i="1"/>
  <c r="V268" i="1"/>
  <c r="Q268" i="1"/>
  <c r="P268" i="1"/>
  <c r="O268" i="1"/>
  <c r="P267" i="1"/>
  <c r="O267" i="1"/>
  <c r="P266" i="1"/>
  <c r="O266" i="1"/>
  <c r="P265" i="1"/>
  <c r="P264" i="1"/>
  <c r="P263" i="1"/>
  <c r="P262" i="1"/>
  <c r="P261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<sst xmlns="http://schemas.openxmlformats.org/spreadsheetml/2006/main" count="46973" uniqueCount="46930">
  <si>
    <t>9763-20170724T121255.137817700.bin</t>
  </si>
  <si>
    <t>-596.25777060398 227.42864710485 -102.367806880217</t>
  </si>
  <si>
    <t>-612.636703807879 221.743529155422 -211.715472077775</t>
  </si>
  <si>
    <t>-616.510004913017 221.962232943088 -304.509737903578</t>
  </si>
  <si>
    <t>-616.745436881986 223.57029386553 -388.387587960797</t>
  </si>
  <si>
    <t>-613.055497785982 226.389388745814 -472.15261372862</t>
  </si>
  <si>
    <t>-603.288065193196 231.557809782353 -594.311663616585</t>
  </si>
  <si>
    <t>-563.328556937101 234.677169666232 -661.644508041148</t>
  </si>
  <si>
    <t>-606.013159571174 260.578613151258 -539.260634053504</t>
  </si>
  <si>
    <t>-605.203189063963 416.338154109013 -530.806665774086</t>
  </si>
  <si>
    <t>-419.429853360474 543.088806872213 -360.509509890751</t>
  </si>
  <si>
    <t>-197.948995303969 500.993071632352 -304.628275510923</t>
  </si>
  <si>
    <t>-609.134854301618 198.001035838581 -542.157918235226</t>
  </si>
  <si>
    <t>-622.992855803926 43.3597414999144 -526.974699343285</t>
  </si>
  <si>
    <t>-455.221512847812 117.329379435278 -254.93299195055</t>
  </si>
  <si>
    <t>-624.895105768145 315.371998062253 -104.327337493296</t>
  </si>
  <si>
    <t>-633.057666876011 329.793871123419 310.917166193767</t>
  </si>
  <si>
    <t>-647.361448875386 371.381116041739 771.961082079531</t>
  </si>
  <si>
    <t>-496.166745290256 347.947034377622 821.708738989017</t>
  </si>
  <si>
    <t>-567.821726004445 139.394712591848 -103.835926241887</t>
  </si>
  <si>
    <t>-556.927408413424 124.919117265492 311.34397438806</t>
  </si>
  <si>
    <t>-582.65236674777 80.2341677112713 771.489094318516</t>
  </si>
  <si>
    <t>-428.516263772078 103.520893430163 811.283721928543</t>
  </si>
  <si>
    <t>9763-20170724T121255.208007900.bin</t>
  </si>
  <si>
    <t>-595.851938461556 227.521775395548 -102.330012693352</t>
  </si>
  <si>
    <t>-612.070836251086 221.807303907494 -211.700025245957</t>
  </si>
  <si>
    <t>-615.763615351119 221.946107073481 -304.501825117661</t>
  </si>
  <si>
    <t>-615.82023008594 223.45561252283 -388.381684818273</t>
  </si>
  <si>
    <t>-611.937743050258 226.148426510676 -472.142169755457</t>
  </si>
  <si>
    <t>-601.875694848191 231.101447594358 -594.286218144821</t>
  </si>
  <si>
    <t>-561.670623742285 234.073993155173 -661.479518771369</t>
  </si>
  <si>
    <t>-604.753423817958 260.220665060096 -539.294936590595</t>
  </si>
  <si>
    <t>-604.123508780937 415.988938181677 -530.965990281792</t>
  </si>
  <si>
    <t>-419.277329048953 544.356500604463 -360.871521638153</t>
  </si>
  <si>
    <t>-198.566154966604 501.825585697665 -302.337359009239</t>
  </si>
  <si>
    <t>-607.828166954456 197.635809909381 -542.085919927095</t>
  </si>
  <si>
    <t>-621.539204773667 42.9918873252532 -526.734519265776</t>
  </si>
  <si>
    <t>-454.067204541132 116.925437452455 -254.960532880519</t>
  </si>
  <si>
    <t>-624.532290291694 315.374396683636 -104.318630927342</t>
  </si>
  <si>
    <t>-632.832774689686 329.788243973088 310.923373926767</t>
  </si>
  <si>
    <t>-647.363335657896 371.369221055353 771.961804934719</t>
  </si>
  <si>
    <t>-496.159108733212 348.025737754577 821.723259099239</t>
  </si>
  <si>
    <t>-567.340322499065 139.641645769777 -103.759686936939</t>
  </si>
  <si>
    <t>-556.740685903296 124.854440974354 311.416858130031</t>
  </si>
  <si>
    <t>-582.664298190159 80.2354726655462 771.572745835681</t>
  </si>
  <si>
    <t>-428.584655572748 103.948217616347 811.334991097897</t>
  </si>
  <si>
    <t>9763-20170724T121255.237099600.bin</t>
  </si>
  <si>
    <t>-595.567348633628 227.638849375463 -102.296141798529</t>
  </si>
  <si>
    <t>-611.729639551166 221.899394158238 -211.673264942043</t>
  </si>
  <si>
    <t>-615.345822548709 222.010039586612 -304.478153509319</t>
  </si>
  <si>
    <t>-615.321349711717 223.487607752746 -388.358722958345</t>
  </si>
  <si>
    <t>-611.346339068197 226.140687286784 -472.115972741844</t>
  </si>
  <si>
    <t>-601.137223276249 231.02547563692 -594.250543122849</t>
  </si>
  <si>
    <t>-560.807305627616 234.012670204982 -661.368168608969</t>
  </si>
  <si>
    <t>-604.102562429269 260.176244028131 -539.280795805401</t>
  </si>
  <si>
    <t>-603.423440488268 415.953839553862 -530.942433640425</t>
  </si>
  <si>
    <t>-419.068638180976 544.391685158969 -360.368222415496</t>
  </si>
  <si>
    <t>-198.584361067601 501.485814534893 -301.255677703952</t>
  </si>
  <si>
    <t>-607.131335523197 197.587766138839 -542.037253568176</t>
  </si>
  <si>
    <t>-620.814377842265 42.9546423231732 -526.541454819312</t>
  </si>
  <si>
    <t>-453.352212364556 117.103281826563 -255.012461566776</t>
  </si>
  <si>
    <t>-624.383144475184 315.421021323511 -104.304698589674</t>
  </si>
  <si>
    <t>-632.796910114597 329.785578766187 310.936786441713</t>
  </si>
  <si>
    <t>-647.338118023807 371.41329599595 771.963154329188</t>
  </si>
  <si>
    <t>-496.105125739833 348.276528136169 821.733398173536</t>
  </si>
  <si>
    <t>-566.912878131594 139.834772827935 -103.709205574602</t>
  </si>
  <si>
    <t>-556.488598394264 124.952380304079 311.468398677835</t>
  </si>
  <si>
    <t>-582.671936134479 80.2465888902029 771.608555705031</t>
  </si>
  <si>
    <t>-428.576649192689 103.879433852627 811.3570582052</t>
  </si>
  <si>
    <t>9763-20170724T121255.303287600.bin</t>
  </si>
  <si>
    <t>-594.900900510039 227.887887729901 -102.261485795697</t>
  </si>
  <si>
    <t>-610.928656803564 222.104831798226 -211.656051993696</t>
  </si>
  <si>
    <t>-614.418464347285 222.190993380742 -304.465858358231</t>
  </si>
  <si>
    <t>-614.273505642432 223.646983499277 -388.346690041854</t>
  </si>
  <si>
    <t>-610.171884182736 226.279943189599 -472.098464802007</t>
  </si>
  <si>
    <t>-599.771107624794 231.135295135495 -594.217998518214</t>
  </si>
  <si>
    <t>-559.284359715843 234.219695625853 -661.236812901483</t>
  </si>
  <si>
    <t>-602.89924218362 260.303366304772 -539.266443907377</t>
  </si>
  <si>
    <t>-602.276552044123 416.076257625709 -530.769847514284</t>
  </si>
  <si>
    <t>-418.213250077805 542.214362609996 -358.176365159361</t>
  </si>
  <si>
    <t>-197.836747316303 500.298474270146 -297.961866070179</t>
  </si>
  <si>
    <t>-605.770567518115 197.706198743917 -541.999722940938</t>
  </si>
  <si>
    <t>-619.237816913444 43.0783394921168 -526.326488595391</t>
  </si>
  <si>
    <t>-452.0095775344 117.775216363947 -255.066494190909</t>
  </si>
  <si>
    <t>-623.912600523016 315.519802408049 -104.283659877138</t>
  </si>
  <si>
    <t>-632.697671608952 329.766258798672 310.954194698979</t>
  </si>
  <si>
    <t>-647.331874111296 371.48758225242 771.955960506067</t>
  </si>
  <si>
    <t>-496.075995795504 348.528078401444 821.738896608687</t>
  </si>
  <si>
    <t>-566.002142911124 140.170801893927 -103.622957902952</t>
  </si>
  <si>
    <t>-556.018015292835 125.0343759801 311.556312341707</t>
  </si>
  <si>
    <t>-582.657580545488 80.2329684545452 771.660137947189</t>
  </si>
  <si>
    <t>-428.572985271137 103.965071044276 811.391154117287</t>
  </si>
  <si>
    <t>9763-20170724T121255.338935700.bin</t>
  </si>
  <si>
    <t>-594.538013621088 227.927679377899 -102.238238654729</t>
  </si>
  <si>
    <t>-610.476560186178 222.147546166384 -211.646012266778</t>
  </si>
  <si>
    <t>-613.911002378169 222.252283591298 -304.457840167709</t>
  </si>
  <si>
    <t>-613.723380413143 223.731678292181 -388.338168164504</t>
  </si>
  <si>
    <t>-609.586045118801 226.396012049641 -472.087191699524</t>
  </si>
  <si>
    <t>-599.14010635613 231.306554514234 -594.200731592774</t>
  </si>
  <si>
    <t>-558.622929752418 234.465525309683 -661.19762688041</t>
  </si>
  <si>
    <t>-602.322478676534 260.451394018264 -539.239750317894</t>
  </si>
  <si>
    <t>-601.648074120545 416.218104429246 -530.586952007671</t>
  </si>
  <si>
    <t>-417.599348409201 540.653395309499 -356.746440284512</t>
  </si>
  <si>
    <t>-197.201527049499 499.813241948488 -295.874243968993</t>
  </si>
  <si>
    <t>-605.124955283399 197.852315386039 -541.996770145951</t>
  </si>
  <si>
    <t>-618.508246328553 43.2205274389294 -526.299738112441</t>
  </si>
  <si>
    <t>-451.352081410218 118.266628192154 -255.018259812204</t>
  </si>
  <si>
    <t>-623.645609798046 315.530635044128 -104.276453733856</t>
  </si>
  <si>
    <t>-632.617765085151 329.704597315077 310.959872185917</t>
  </si>
  <si>
    <t>-647.325234284206 371.543752852347 771.950890355425</t>
  </si>
  <si>
    <t>-496.058576800191 348.659043979866 821.735598602615</t>
  </si>
  <si>
    <t>-565.550063056748 140.233885667313 -103.590872428582</t>
  </si>
  <si>
    <t>-555.779589222069 124.915146081758 311.58675197894</t>
  </si>
  <si>
    <t>-582.637284171837 80.2071953496638 771.683066159432</t>
  </si>
  <si>
    <t>-428.524673856344 103.742736211618 811.421952988973</t>
  </si>
  <si>
    <t>9763-20170724T121255.403106800.bin</t>
  </si>
  <si>
    <t>-593.782642199238 227.827083499562 -102.197238150752</t>
  </si>
  <si>
    <t>-609.501144952354 222.121216762558 -211.640843687069</t>
  </si>
  <si>
    <t>-612.800364466441 222.288234052156 -304.457328637253</t>
  </si>
  <si>
    <t>-612.510930771641 223.827181751787 -388.336314587972</t>
  </si>
  <si>
    <t>-608.292094099764 226.555145985419 -472.079353944852</t>
  </si>
  <si>
    <t>-597.749500560698 231.563792819608 -594.180461146879</t>
  </si>
  <si>
    <t>-557.207069562834 234.79262026805 -661.158929081279</t>
  </si>
  <si>
    <t>-600.954842086024 260.663453951813 -539.19692575149</t>
  </si>
  <si>
    <t>-599.865230035626 416.394866258998 -530.114989595445</t>
  </si>
  <si>
    <t>-416.837975860142 539.92838660904 -354.561094033126</t>
  </si>
  <si>
    <t>-196.636342337306 499.009805999731 -293.03513350829</t>
  </si>
  <si>
    <t>-603.796107992663 198.068706835893 -542.010121071861</t>
  </si>
  <si>
    <t>-617.323634579057 43.4495828802001 -526.344890413612</t>
  </si>
  <si>
    <t>-450.182793811157 118.777673154348 -254.908114962532</t>
  </si>
  <si>
    <t>-622.907353828787 315.311419495655 -104.225911438388</t>
  </si>
  <si>
    <t>-632.546852632998 329.527426650362 310.993975281806</t>
  </si>
  <si>
    <t>-647.334811513453 371.634075909666 771.942101514358</t>
  </si>
  <si>
    <t>-496.100225551228 348.540652178864 821.727852001619</t>
  </si>
  <si>
    <t>-564.792759938456 140.250417943199 -103.54723953674</t>
  </si>
  <si>
    <t>-555.460503530226 124.589618452491 311.62777876119</t>
  </si>
  <si>
    <t>-582.628538268155 80.2133596220074 771.72189895132</t>
  </si>
  <si>
    <t>-428.543656590651 103.900436413045 811.478238162089</t>
  </si>
  <si>
    <t>9763-20170724T121255.434807800.bin</t>
  </si>
  <si>
    <t>-593.379868723987 227.602350696682 -102.18316122563</t>
  </si>
  <si>
    <t>-608.988356666037 221.955739202354 -211.645436340143</t>
  </si>
  <si>
    <t>-612.203620119666 222.161173135041 -304.464937490007</t>
  </si>
  <si>
    <t>-611.843362799098 223.731827106709 -388.343140235504</t>
  </si>
  <si>
    <t>-607.55935399292 226.489462917256 -472.081728166199</t>
  </si>
  <si>
    <t>-596.927456261261 231.540989079891 -594.173440548358</t>
  </si>
  <si>
    <t>-556.355543646091 234.751586948788 -661.134777351229</t>
  </si>
  <si>
    <t>-600.167358184119 260.621029897797 -539.181620769307</t>
  </si>
  <si>
    <t>-599.045407541178 416.339743936272 -529.964883524652</t>
  </si>
  <si>
    <t>-416.935687857255 541.436630674496 -354.564198370924</t>
  </si>
  <si>
    <t>-197.05723058793 498.910043126165 -292.973028531567</t>
  </si>
  <si>
    <t>-603.018009755511 198.027662626055 -542.019691135074</t>
  </si>
  <si>
    <t>-616.599249908141 43.4140968571292 -526.41332113415</t>
  </si>
  <si>
    <t>-449.6228461242 118.496151510488 -254.843467684346</t>
  </si>
  <si>
    <t>-622.420789851215 315.086375436265 -104.202597737276</t>
  </si>
  <si>
    <t>-632.448072849409 329.340333104152 311.006820428804</t>
  </si>
  <si>
    <t>-647.339701097098 371.659936711295 771.934485815196</t>
  </si>
  <si>
    <t>-496.138927654388 348.373483098988 821.733128770378</t>
  </si>
  <si>
    <t>-564.474877964375 140.009381112216 -103.539022952417</t>
  </si>
  <si>
    <t>-555.343322915309 124.218001868032 311.635444146167</t>
  </si>
  <si>
    <t>-582.59483948136 80.1796179815688 771.745767554834</t>
  </si>
  <si>
    <t>-428.467608352902 103.516971821672 811.545356829669</t>
  </si>
  <si>
    <t>9763-20170724T121255.504994400.bin</t>
  </si>
  <si>
    <t>-592.458884035487 227.272681207201 -102.129037721115</t>
  </si>
  <si>
    <t>-607.849741736748 221.745042011952 -211.628273972686</t>
  </si>
  <si>
    <t>-610.911431721024 222.016532535441 -304.45267686751</t>
  </si>
  <si>
    <t>-610.427507598262 223.637286027969 -388.329337370116</t>
  </si>
  <si>
    <t>-606.035987399902 226.438487694836 -472.061016162659</t>
  </si>
  <si>
    <t>-595.266042047272 231.54882503924 -594.13809500327</t>
  </si>
  <si>
    <t>-554.544081461403 234.679265903842 -661.012181805998</t>
  </si>
  <si>
    <t>-598.606145487326 260.604513715916 -539.139247097612</t>
  </si>
  <si>
    <t>-597.613536002656 416.32013737089 -529.629200830739</t>
  </si>
  <si>
    <t>-417.591118917901 545.484056811844 -355.023384880918</t>
  </si>
  <si>
    <t>-198.579465639288 498.465895187342 -293.609093276602</t>
  </si>
  <si>
    <t>-601.377409066039 198.008582211008 -542.004220747447</t>
  </si>
  <si>
    <t>-614.877066623809 43.3741998948281 -526.448088281016</t>
  </si>
  <si>
    <t>-448.109488893518 117.883290233331 -254.35173151646</t>
  </si>
  <si>
    <t>-621.448482652602 314.755305169565 -104.144124314433</t>
  </si>
  <si>
    <t>-632.063220499951 329.002256232596 311.050987124428</t>
  </si>
  <si>
    <t>-647.281142221331 371.758063200421 771.933854663816</t>
  </si>
  <si>
    <t>-496.072117291201 348.653768002949 821.792029692469</t>
  </si>
  <si>
    <t>-563.613103402643 139.785833923675 -103.516333012012</t>
  </si>
  <si>
    <t>-554.978267013199 123.662686431237 311.656038010817</t>
  </si>
  <si>
    <t>-582.515906315619 80.0699838382016 771.791259417981</t>
  </si>
  <si>
    <t>-428.386476812051 103.227267398197 811.687303837199</t>
  </si>
  <si>
    <t>9763-20170724T121255.535639700.bin</t>
  </si>
  <si>
    <t>-591.963218380033 227.167978392479 -102.096639553361</t>
  </si>
  <si>
    <t>-607.265471587505 221.675482132274 -211.609970818261</t>
  </si>
  <si>
    <t>-610.270083457645 221.978287282291 -304.436277354826</t>
  </si>
  <si>
    <t>-609.741861691011 223.628602887697 -388.31190851197</t>
  </si>
  <si>
    <t>-605.31340804728 226.461845785745 -472.040650620228</t>
  </si>
  <si>
    <t>-594.497462674606 231.623062114372 -594.111537478</t>
  </si>
  <si>
    <t>-553.68397096342 234.741830325655 -660.930257237032</t>
  </si>
  <si>
    <t>-597.885439198635 260.656924263728 -539.104374876535</t>
  </si>
  <si>
    <t>-596.906451993392 416.35115354153 -529.342614591389</t>
  </si>
  <si>
    <t>-418.039982281091 547.30464727945 -354.881702395186</t>
  </si>
  <si>
    <t>-199.45600834423 498.006568278304 -293.732073902798</t>
  </si>
  <si>
    <t>-600.601351485613 198.059782506501 -541.991535165118</t>
  </si>
  <si>
    <t>-614.041359797242 43.4159924529395 -526.415386900087</t>
  </si>
  <si>
    <t>-447.334857365135 117.825879823187 -254.091615816093</t>
  </si>
  <si>
    <t>-620.961560434513 314.627476485465 -104.103769568611</t>
  </si>
  <si>
    <t>-631.924550243378 328.877669679141 311.082110896956</t>
  </si>
  <si>
    <t>-647.260236121783 371.803239723151 771.937870717306</t>
  </si>
  <si>
    <t>-496.047888619318 348.786588291697 821.826393348026</t>
  </si>
  <si>
    <t>-563.088912497193 139.67846244882 -103.503315794297</t>
  </si>
  <si>
    <t>-554.736181337304 123.451983860562 311.670805463456</t>
  </si>
  <si>
    <t>-582.492244237783 80.0633062195761 771.813390044211</t>
  </si>
  <si>
    <t>-428.378585185037 103.240662173996 811.758612336529</t>
  </si>
  <si>
    <t>9763-20170724T121255.599809300.bin</t>
  </si>
  <si>
    <t>-591.052692211011 227.031157895091 -102.045758841113</t>
  </si>
  <si>
    <t>-606.173644735478 221.57774731581 -211.586233807152</t>
  </si>
  <si>
    <t>-609.040958768798 221.926461663027 -304.416625897744</t>
  </si>
  <si>
    <t>-608.394671715148 223.62317869169 -388.290550983616</t>
  </si>
  <si>
    <t>-603.854493767569 226.509473035785 -472.011540915874</t>
  </si>
  <si>
    <t>-592.881573214483 231.756133373819 -594.064707252274</t>
  </si>
  <si>
    <t>-551.898666377546 234.888425944502 -660.779103006218</t>
  </si>
  <si>
    <t>-596.404427251368 260.754539531587 -539.047201072123</t>
  </si>
  <si>
    <t>-595.586738527466 416.428887022625 -528.858160805223</t>
  </si>
  <si>
    <t>-419.68738084955 550.182860578292 -353.507523407278</t>
  </si>
  <si>
    <t>-201.575402357632 496.631434348963 -294.27958234586</t>
  </si>
  <si>
    <t>-598.988370001195 198.153360183954 -541.970396875871</t>
  </si>
  <si>
    <t>-612.275925945091 43.498189507287 -526.410171971375</t>
  </si>
  <si>
    <t>-446.079816224521 118.021288915952 -253.67460803381</t>
  </si>
  <si>
    <t>-620.133113926601 314.369813794156 -104.039923167306</t>
  </si>
  <si>
    <t>-631.627982446573 328.697930051486 311.128979275264</t>
  </si>
  <si>
    <t>-647.225302112646 371.89906454454 771.942787059101</t>
  </si>
  <si>
    <t>-495.997590468273 349.074853445035 821.873080318382</t>
  </si>
  <si>
    <t>-562.100404902989 139.620690511335 -103.450003188776</t>
  </si>
  <si>
    <t>-554.284486960272 123.106053717031 311.723152556624</t>
  </si>
  <si>
    <t>-582.439373515171 80.0175115894767 771.864625732244</t>
  </si>
  <si>
    <t>-428.419365267037 103.669124738847 811.892632623643</t>
  </si>
  <si>
    <t>9763-20170724T121255.636535100.bin</t>
  </si>
  <si>
    <t>-590.653791218279 227.011850476841 -102.020311394483</t>
  </si>
  <si>
    <t>-605.670688247835 221.581114593042 -211.576277613896</t>
  </si>
  <si>
    <t>-608.465726808801 221.955920002402 -304.408732498539</t>
  </si>
  <si>
    <t>-607.760624467672 223.680490302444 -388.281605080165</t>
  </si>
  <si>
    <t>-603.168113305872 226.600456426763 -471.998647884455</t>
  </si>
  <si>
    <t>-592.125818628806 231.903448869752 -594.043151037384</t>
  </si>
  <si>
    <t>-551.07323647718 235.058592364592 -660.71349951475</t>
  </si>
  <si>
    <t>-595.727942940937 260.87875735436 -539.018401295147</t>
  </si>
  <si>
    <t>-595.168434336431 416.524814942245 -528.678163174123</t>
  </si>
  <si>
    <t>-420.766586984196 551.659167598336 -352.890671046229</t>
  </si>
  <si>
    <t>-202.878975452183 495.832781055747 -294.951532133837</t>
  </si>
  <si>
    <t>-598.214085286468 198.274622099404 -541.963636044469</t>
  </si>
  <si>
    <t>-611.313525586836 43.5959823166168 -526.437146557137</t>
  </si>
  <si>
    <t>-445.481134593995 118.16268190415 -253.485039958938</t>
  </si>
  <si>
    <t>-619.724102267769 314.315094886228 -104.017935427495</t>
  </si>
  <si>
    <t>-631.393309548882 328.685941656241 311.144530668389</t>
  </si>
  <si>
    <t>-647.213476396767 371.93026807006 771.944246623637</t>
  </si>
  <si>
    <t>-495.965292067861 349.265124581495 821.88530178791</t>
  </si>
  <si>
    <t>-561.694556596546 139.660560306531 -103.413719576025</t>
  </si>
  <si>
    <t>-554.131358529092 122.929669297913 311.755463258917</t>
  </si>
  <si>
    <t>-582.419404952187 79.9942312641197 771.890604891665</t>
  </si>
  <si>
    <t>-428.434140560334 103.826499793212 811.945739459572</t>
  </si>
  <si>
    <t>9763-20170724T121255.700705800.bin</t>
  </si>
  <si>
    <t>-589.83311503309 227.051373686326 -101.952513228494</t>
  </si>
  <si>
    <t>-604.703313934569 221.640806659108 -211.529431545742</t>
  </si>
  <si>
    <t>-607.402587928194 222.043956169015 -304.364702812098</t>
  </si>
  <si>
    <t>-606.622944594028 223.802217020091 -388.236237436199</t>
  </si>
  <si>
    <t>-601.968046744413 226.767204879285 -471.948128765846</t>
  </si>
  <si>
    <t>-590.847803994816 232.151828165631 -593.982075761664</t>
  </si>
  <si>
    <t>-549.645310708552 235.360003803069 -660.557302412898</t>
  </si>
  <si>
    <t>-594.575569305844 261.094013187748 -538.948461760038</t>
  </si>
  <si>
    <t>-594.31657378517 416.73050637703 -528.318794255597</t>
  </si>
  <si>
    <t>-423.10757042438 555.368568927709 -352.121254151282</t>
  </si>
  <si>
    <t>-206.009647935367 493.843096568899 -297.061248402173</t>
  </si>
  <si>
    <t>-596.878915908499 198.484487701789 -541.920845236331</t>
  </si>
  <si>
    <t>-609.72238149144 43.794604303595 -526.346089238411</t>
  </si>
  <si>
    <t>-444.241300534723 118.507144253858 -253.060387580347</t>
  </si>
  <si>
    <t>-618.921074011512 314.2861281775 -103.974972826443</t>
  </si>
  <si>
    <t>-630.952544447685 328.691992332183 311.176021279385</t>
  </si>
  <si>
    <t>-647.210772786108 371.951843342909 771.950643233097</t>
  </si>
  <si>
    <t>-495.966494445244 349.335351033336 821.925686465163</t>
  </si>
  <si>
    <t>-560.887655475103 139.769506854763 -103.339559620153</t>
  </si>
  <si>
    <t>-553.851966640138 122.594982456059 311.820826333145</t>
  </si>
  <si>
    <t>-582.351872179766 79.8619736636047 771.950769872709</t>
  </si>
  <si>
    <t>-428.235347442163 102.741126107689 812.056249555863</t>
  </si>
  <si>
    <t>9763-20170724T121255.735805300.bin</t>
  </si>
  <si>
    <t>-589.435635673416 227.075441897595 -101.92880808823</t>
  </si>
  <si>
    <t>-604.233418230524 221.687307185079 -211.516685119032</t>
  </si>
  <si>
    <t>-606.866356301792 222.095895790746 -304.353796201425</t>
  </si>
  <si>
    <t>-606.025958169194 223.854446000532 -388.224650645962</t>
  </si>
  <si>
    <t>-601.310405816845 226.816535170512 -471.933214659845</t>
  </si>
  <si>
    <t>-590.101765088758 232.194356910618 -593.959332517348</t>
  </si>
  <si>
    <t>-548.814955748581 235.406868601769 -660.482263168078</t>
  </si>
  <si>
    <t>-593.903418142816 261.141140833321 -538.933145638069</t>
  </si>
  <si>
    <t>-593.870960857747 416.780423439795 -528.332040407505</t>
  </si>
  <si>
    <t>-424.220504464467 558.105301937222 -352.762646766544</t>
  </si>
  <si>
    <t>-207.803910465702 493.012475216995 -299.140515093495</t>
  </si>
  <si>
    <t>-596.136483297114 198.528343961034 -541.897641843217</t>
  </si>
  <si>
    <t>-608.879269585079 43.8466374628756 -526.285794938428</t>
  </si>
  <si>
    <t>-443.500524069415 118.514956738373 -252.982120155931</t>
  </si>
  <si>
    <t>-618.50309551621 314.246815049913 -103.946771263718</t>
  </si>
  <si>
    <t>-630.785720595989 328.690863304233 311.195511102582</t>
  </si>
  <si>
    <t>-647.212583415161 371.96200042447 771.956643965368</t>
  </si>
  <si>
    <t>-495.993310886921 349.216469948162 821.94847136356</t>
  </si>
  <si>
    <t>-560.504013696262 139.872144915998 -103.303177100015</t>
  </si>
  <si>
    <t>-553.683059214068 122.440084895684 311.850045147516</t>
  </si>
  <si>
    <t>-582.346096745117 79.8343004920416 771.979688928935</t>
  </si>
  <si>
    <t>-428.196739910393 102.494022433187 812.083544009515</t>
  </si>
  <si>
    <t>9763-20170724T121255.801982700.bin</t>
  </si>
  <si>
    <t>-588.663090594117 227.175860119738 -101.899179567619</t>
  </si>
  <si>
    <t>-603.319955733201 221.858922863605 -211.50941896808</t>
  </si>
  <si>
    <t>-605.866428976142 222.281286919842 -304.348910185696</t>
  </si>
  <si>
    <t>-604.964211039272 224.035985560151 -388.219387118899</t>
  </si>
  <si>
    <t>-600.204582021267 226.982425601585 -471.925932540821</t>
  </si>
  <si>
    <t>-588.952698544097 232.326785509221 -593.949567819859</t>
  </si>
  <si>
    <t>-547.546479698925 235.528492254496 -660.398699944944</t>
  </si>
  <si>
    <t>-592.872434920037 261.29228037992 -538.941459838508</t>
  </si>
  <si>
    <t>-593.47090124542 416.941439657258 -528.528945640582</t>
  </si>
  <si>
    <t>-425.7902720959 562.437172287194 -354.480707619789</t>
  </si>
  <si>
    <t>-210.743904213365 490.666903284917 -303.957328988869</t>
  </si>
  <si>
    <t>-594.907387677652 198.671475468235 -541.871752399568</t>
  </si>
  <si>
    <t>-607.253139435949 43.9520991907962 -526.185133190573</t>
  </si>
  <si>
    <t>-442.348622929905 118.707012065837 -252.792348924009</t>
  </si>
  <si>
    <t>-617.85626565114 314.203701807163 -103.892262841249</t>
  </si>
  <si>
    <t>-630.4371964499 328.697396395322 311.239376651224</t>
  </si>
  <si>
    <t>-647.205829573127 371.992435239707 771.973824163166</t>
  </si>
  <si>
    <t>-495.978170544339 349.356018991331 821.989952650185</t>
  </si>
  <si>
    <t>-559.628675632195 140.17477870763 -103.290018724441</t>
  </si>
  <si>
    <t>-553.267645399884 122.18100135761 311.846558334727</t>
  </si>
  <si>
    <t>-582.342095647839 79.7975802216174 771.996970545226</t>
  </si>
  <si>
    <t>-428.225909506975 102.677880122164 812.103316043087</t>
  </si>
  <si>
    <t>9763-20170724T121255.836679500.bin</t>
  </si>
  <si>
    <t>-588.28888704544 227.271638950087 -101.868775404799</t>
  </si>
  <si>
    <t>-602.892184324804 221.9779183218 -211.487195882586</t>
  </si>
  <si>
    <t>-605.407584521784 222.411250193998 -304.327674074531</t>
  </si>
  <si>
    <t>-604.483328245294 224.17223574322 -388.197608385337</t>
  </si>
  <si>
    <t>-599.708238879873 227.121814541882 -471.903182299031</t>
  </si>
  <si>
    <t>-588.440928491148 232.468068275799 -593.925325785361</t>
  </si>
  <si>
    <t>-546.990108825663 235.692323851362 -660.345532825944</t>
  </si>
  <si>
    <t>-592.405469777057 261.434102746794 -538.920674809779</t>
  </si>
  <si>
    <t>-593.187448139335 417.095810041063 -528.596378426013</t>
  </si>
  <si>
    <t>-426.242213461107 564.232396776761 -355.221912482984</t>
  </si>
  <si>
    <t>-212.035513770325 489.128377901178 -305.993992534952</t>
  </si>
  <si>
    <t>-594.364331952438 198.810531069335 -541.845494664989</t>
  </si>
  <si>
    <t>-606.557741388842 44.0831956531501 -526.084342258465</t>
  </si>
  <si>
    <t>-441.700233771045 119.014777796972 -252.662827713559</t>
  </si>
  <si>
    <t>-617.585358193693 314.196309932732 -103.848949578237</t>
  </si>
  <si>
    <t>-630.406498864846 328.70082927786 311.27487454498</t>
  </si>
  <si>
    <t>-647.212920621139 372.004912106586 771.987413462301</t>
  </si>
  <si>
    <t>-496.006165960675 349.264710187028 822.01978396689</t>
  </si>
  <si>
    <t>-559.140902987688 140.336429428966 -103.277653503623</t>
  </si>
  <si>
    <t>-553.067775462593 122.036238984183 311.849828316436</t>
  </si>
  <si>
    <t>-582.310792817133 79.7084630604841 771.989255249788</t>
  </si>
  <si>
    <t>-428.130802812361 102.138891780361 812.104139813356</t>
  </si>
  <si>
    <t>9763-20170724T121255.901854100.bin</t>
  </si>
  <si>
    <t>-587.496605402231 227.529411390932 -101.825289627789</t>
  </si>
  <si>
    <t>-601.986807540335 222.270181156267 -211.460477670223</t>
  </si>
  <si>
    <t>-604.475478549133 222.706602088439 -304.301598713529</t>
  </si>
  <si>
    <t>-603.555813230126 224.462816667643 -388.171744859638</t>
  </si>
  <si>
    <t>-598.815050631771 227.404304929818 -471.879587237955</t>
  </si>
  <si>
    <t>-587.630524296364 232.73839327887 -593.909903908226</t>
  </si>
  <si>
    <t>-546.181897671956 236.024703200902 -660.328250310705</t>
  </si>
  <si>
    <t>-591.640893291068 261.712500057472 -538.913012248694</t>
  </si>
  <si>
    <t>-593.002959031561 417.37574035177 -528.918654799903</t>
  </si>
  <si>
    <t>-426.756868425369 567.332836225327 -357.297928293565</t>
  </si>
  <si>
    <t>-214.054365807028 485.70969106854 -312.089313072801</t>
  </si>
  <si>
    <t>-593.435442874203 199.083052403738 -541.814961937467</t>
  </si>
  <si>
    <t>-605.281883965503 44.3372058510208 -525.945133125479</t>
  </si>
  <si>
    <t>-440.734493970067 119.638733650369 -252.485159144176</t>
  </si>
  <si>
    <t>-616.867740587514 314.23167929286 -103.788384099218</t>
  </si>
  <si>
    <t>-630.171903334575 328.704700300405 311.32138094541</t>
  </si>
  <si>
    <t>-647.200592945123 372.065898947699 772.007830122555</t>
  </si>
  <si>
    <t>-496.016581639348 349.272299769261 822.084588834824</t>
  </si>
  <si>
    <t>-558.162972580896 140.733259947796 -103.255839950704</t>
  </si>
  <si>
    <t>-552.664420334399 121.98249550371 311.859466328317</t>
  </si>
  <si>
    <t>-582.307171871175 79.6779468898912 771.954639700292</t>
  </si>
  <si>
    <t>-428.229215979449 102.757682227626 812.09371347593</t>
  </si>
  <si>
    <t>9763-20170724T121255.933940800.bin</t>
  </si>
  <si>
    <t>-587.055718876841 227.626103015535 -101.814220997829</t>
  </si>
  <si>
    <t>-601.488512317254 222.372173707342 -211.457286964196</t>
  </si>
  <si>
    <t>-603.947951877873 222.827755268877 -304.298919730692</t>
  </si>
  <si>
    <t>-603.009725061945 224.608078111469 -388.168470280002</t>
  </si>
  <si>
    <t>-598.257402634132 227.582642988662 -471.874469531565</t>
  </si>
  <si>
    <t>-587.063948118409 232.97532867062 -593.901274874897</t>
  </si>
  <si>
    <t>-545.608734211585 236.32384469356 -660.31257299804</t>
  </si>
  <si>
    <t>-591.118772094008 261.924369739631 -538.894520525899</t>
  </si>
  <si>
    <t>-592.745582732549 417.602702484582 -529.043762760698</t>
  </si>
  <si>
    <t>-426.633820948435 568.567802593748 -358.177869750294</t>
  </si>
  <si>
    <t>-214.653377814525 483.73353766513 -315.563637816783</t>
  </si>
  <si>
    <t>-592.832448963612 199.293582645631 -541.819545481376</t>
  </si>
  <si>
    <t>-604.495745700413 44.5337016500703 -525.973612024462</t>
  </si>
  <si>
    <t>-440.138293735241 120.118964685414 -252.381849907882</t>
  </si>
  <si>
    <t>-616.435897482174 314.340704049219 -103.784387055921</t>
  </si>
  <si>
    <t>-629.917242210591 328.733698667297 311.322465391997</t>
  </si>
  <si>
    <t>-647.165756707462 372.157886413858 772.004023606623</t>
  </si>
  <si>
    <t>-495.950866537578 349.632649252449 822.108744924936</t>
  </si>
  <si>
    <t>-557.725114179089 140.817141681918 -103.243375343648</t>
  </si>
  <si>
    <t>-552.455117550672 121.953327004919 311.869848018891</t>
  </si>
  <si>
    <t>-582.260978374988 79.6275639490864 771.949215570982</t>
  </si>
  <si>
    <t>-428.175561038599 102.560397948938 812.14333944095</t>
  </si>
  <si>
    <t>9763-20170724T121256.006135000.bin</t>
  </si>
  <si>
    <t>-586.178273458636 227.604739999895 -101.789194803448</t>
  </si>
  <si>
    <t>-600.483787919366 222.385417882571 -211.450565344054</t>
  </si>
  <si>
    <t>-602.861266453523 222.871889354911 -304.294227767706</t>
  </si>
  <si>
    <t>-601.858993123366 224.682876259678 -388.162244135446</t>
  </si>
  <si>
    <t>-597.053158256319 227.690774609013 -471.864084842921</t>
  </si>
  <si>
    <t>-585.792435602264 233.136329608955 -593.882435423632</t>
  </si>
  <si>
    <t>-544.295150731409 236.599122868994 -660.261583384578</t>
  </si>
  <si>
    <t>-589.873480650987 262.061615000342 -538.864776967634</t>
  </si>
  <si>
    <t>-591.689153617804 417.76475447908 -529.271203688122</t>
  </si>
  <si>
    <t>-426.230453585616 571.14194299784 -359.926976191984</t>
  </si>
  <si>
    <t>-215.990737296863 479.435857867278 -323.351323026444</t>
  </si>
  <si>
    <t>-591.593541071459 199.432202675563 -541.818813724161</t>
  </si>
  <si>
    <t>-603.240974965842 44.6689971940323 -526.04482937421</t>
  </si>
  <si>
    <t>-439.064956379313 120.56408046392 -252.238518994437</t>
  </si>
  <si>
    <t>-615.51066915586 314.365092282872 -103.75383908486</t>
  </si>
  <si>
    <t>-629.476523085307 328.694451696955 311.339240964887</t>
  </si>
  <si>
    <t>-647.149695328197 372.300292243505 771.988821638413</t>
  </si>
  <si>
    <t>-495.96723749908 349.680326954968 822.148778284358</t>
  </si>
  <si>
    <t>-556.895814071299 140.75681181421 -103.214799207313</t>
  </si>
  <si>
    <t>-552.172067076456 121.734383690817 311.897802611445</t>
  </si>
  <si>
    <t>-582.161464191563 79.5146937984096 771.972563396475</t>
  </si>
  <si>
    <t>-428.086502102787 102.306114757555 812.287336718026</t>
  </si>
  <si>
    <t>9763-20170724T121256.037730900.bin</t>
  </si>
  <si>
    <t>-585.72394851853 227.529421199371 -101.787408884527</t>
  </si>
  <si>
    <t>-599.961457646371 222.346057852013 -211.45930331183</t>
  </si>
  <si>
    <t>-602.296411135656 222.85235883621 -304.303958298779</t>
  </si>
  <si>
    <t>-601.262813265434 224.679131231752 -388.171377502519</t>
  </si>
  <si>
    <t>-596.432776803864 227.701391268556 -471.871115582856</t>
  </si>
  <si>
    <t>-585.144690412405 233.167813080648 -593.885922297756</t>
  </si>
  <si>
    <t>-543.622030697899 236.647161140003 -660.24852260858</t>
  </si>
  <si>
    <t>-589.223538627341 262.083211208471 -538.863211988303</t>
  </si>
  <si>
    <t>-591.070250880338 417.778433283895 -529.327252156545</t>
  </si>
  <si>
    <t>-426.145482140834 572.860580840108 -361.018138309488</t>
  </si>
  <si>
    <t>-216.771086341643 478.099598313824 -327.383892572444</t>
  </si>
  <si>
    <t>-590.971982887937 199.455287960625 -541.830710671529</t>
  </si>
  <si>
    <t>-602.680358944647 44.6926988872851 -526.098963659989</t>
  </si>
  <si>
    <t>-438.638337593097 120.495271114381 -252.180392527164</t>
  </si>
  <si>
    <t>-614.969962202695 314.325780479387 -103.745320816924</t>
  </si>
  <si>
    <t>-629.215737530037 328.660737730193 311.338038010875</t>
  </si>
  <si>
    <t>-647.120331781535 372.4007011208 771.976066269397</t>
  </si>
  <si>
    <t>-495.928009408398 349.901133298991 822.16052763333</t>
  </si>
  <si>
    <t>-556.552428977396 140.677152573631 -103.204143569185</t>
  </si>
  <si>
    <t>-552.077884178277 121.530637388053 311.905411310481</t>
  </si>
  <si>
    <t>-582.146489114829 79.5201215734173 771.99141079372</t>
  </si>
  <si>
    <t>-428.16725343913 102.873397618513 812.350298071929</t>
  </si>
  <si>
    <t>9763-20170724T121256.103950600.bin</t>
  </si>
  <si>
    <t>-585.049500575533 227.233675393239 -101.75977074223</t>
  </si>
  <si>
    <t>-599.192673756969 222.162826074471 -211.449071064666</t>
  </si>
  <si>
    <t>-601.467567971078 222.707483321529 -304.294928315115</t>
  </si>
  <si>
    <t>-600.392065404186 224.553313760811 -388.161466855026</t>
  </si>
  <si>
    <t>-595.534118462172 227.580943460657 -471.859501115376</t>
  </si>
  <si>
    <t>-584.222140735383 233.042721766317 -593.872341309003</t>
  </si>
  <si>
    <t>-542.630094660558 236.444810127485 -660.195404651413</t>
  </si>
  <si>
    <t>-588.279155685838 261.958888615583 -538.848457775558</t>
  </si>
  <si>
    <t>-590.008721876345 417.677105057964 -529.391683167678</t>
  </si>
  <si>
    <t>-426.558294897324 575.973998110019 -362.644248732131</t>
  </si>
  <si>
    <t>-217.785980816749 478.485081289733 -333.342884204778</t>
  </si>
  <si>
    <t>-590.092335341521 199.333254132749 -541.819981556573</t>
  </si>
  <si>
    <t>-601.975913522026 44.5911065311202 -526.091408613536</t>
  </si>
  <si>
    <t>-437.846727050061 119.974309405134 -251.644787234518</t>
  </si>
  <si>
    <t>-614.095240707234 314.257781148622 -103.730179432073</t>
  </si>
  <si>
    <t>-628.776772893389 328.562910561825 311.339016327806</t>
  </si>
  <si>
    <t>-647.052552064535 372.593647938492 771.954249518409</t>
  </si>
  <si>
    <t>-495.90478737279 349.99699804652 822.229138267984</t>
  </si>
  <si>
    <t>-556.137043628409 140.167719312595 -103.211475562823</t>
  </si>
  <si>
    <t>-551.991242397838 121.033697465185 311.90211384401</t>
  </si>
  <si>
    <t>-582.047514849971 79.405977527415 772.024850347901</t>
  </si>
  <si>
    <t>-428.006905432286 102.100129714779 812.525668506728</t>
  </si>
  <si>
    <t>9763-20170724T121256.152104700.bin</t>
  </si>
  <si>
    <t>-584.780369882108 227.108682525738 -101.731424034818</t>
  </si>
  <si>
    <t>-598.936197708789 222.077933155335 -211.421016738466</t>
  </si>
  <si>
    <t>-601.228093327879 222.601109258571 -304.266610783705</t>
  </si>
  <si>
    <t>-600.173567911622 224.409019200053 -388.134056411332</t>
  </si>
  <si>
    <t>-595.343871402971 227.379888900303 -471.835826952692</t>
  </si>
  <si>
    <t>-584.082214047403 232.740021633399 -593.857867362702</t>
  </si>
  <si>
    <t>-542.478863706812 236.031938864084 -660.179369270813</t>
  </si>
  <si>
    <t>-588.076131210798 261.700684838216 -538.852669702507</t>
  </si>
  <si>
    <t>-589.477099772262 417.424766929895 -529.363535086268</t>
  </si>
  <si>
    <t>-427.527903100897 576.403448057893 -361.80223827446</t>
  </si>
  <si>
    <t>-217.982116516608 480.209027736475 -333.771661585779</t>
  </si>
  <si>
    <t>-589.971421977174 199.075243340373 -541.778565623406</t>
  </si>
  <si>
    <t>-602.020849557516 44.3517236910584 -525.930901581803</t>
  </si>
  <si>
    <t>-437.489071163472 119.77241455028 -251.15495642069</t>
  </si>
  <si>
    <t>-613.71330603731 314.249439601869 -103.700741406425</t>
  </si>
  <si>
    <t>-628.520576425126 328.538339661329 311.364508199258</t>
  </si>
  <si>
    <t>-647.018103368825 372.672962733012 771.95609606508</t>
  </si>
  <si>
    <t>-495.883324545003 350.089573591481 822.276100424346</t>
  </si>
  <si>
    <t>-556.016090205441 139.908562463218 -103.195446732683</t>
  </si>
  <si>
    <t>-551.966489151856 120.830351021606 311.921668956092</t>
  </si>
  <si>
    <t>-581.997684700254 79.3168738555978 772.049354064476</t>
  </si>
  <si>
    <t>-427.941072983756 101.804312873258 812.604234393007</t>
  </si>
  <si>
    <t>9763-20170724T121256.170152000.bin</t>
  </si>
  <si>
    <t>-584.602298504985 227.057487658174 -101.702613419906</t>
  </si>
  <si>
    <t>-598.756274240999 222.049823729335 -211.393506403115</t>
  </si>
  <si>
    <t>-601.057850437822 222.516272459758 -304.239087880905</t>
  </si>
  <si>
    <t>-600.020356320363 224.244594288812 -388.10851617425</t>
  </si>
  <si>
    <t>-595.217501083143 227.107583462622 -471.815512256903</t>
  </si>
  <si>
    <t>-584.007777165783 232.279354409094 -593.850566461463</t>
  </si>
  <si>
    <t>-542.428442172647 235.416403435728 -660.194450575479</t>
  </si>
  <si>
    <t>-587.915903521852 261.322774804449 -538.882887018508</t>
  </si>
  <si>
    <t>-588.909064385984 417.073271698343 -529.222320789969</t>
  </si>
  <si>
    <t>-429.25562333147 575.076526210775 -358.563920422326</t>
  </si>
  <si>
    <t>-218.556205579704 481.971410368091 -328.802913890521</t>
  </si>
  <si>
    <t>-589.937120934482 198.697267458761 -541.722519766364</t>
  </si>
  <si>
    <t>-602.252233031621 44.0138792912626 -525.634407545397</t>
  </si>
  <si>
    <t>-437.159281036672 119.781552814538 -250.496539533364</t>
  </si>
  <si>
    <t>-613.377709709033 314.263214972314 -103.667413960373</t>
  </si>
  <si>
    <t>-628.329296607982 328.546387002623 311.392877219458</t>
  </si>
  <si>
    <t>-647.014261708741 372.716844629701 771.962061080829</t>
  </si>
  <si>
    <t>-495.904987286275 350.00928015739 822.302738294066</t>
  </si>
  <si>
    <t>-555.973816464833 139.764903465621 -103.156395957762</t>
  </si>
  <si>
    <t>-551.917985342039 120.678486744783 311.960274711865</t>
  </si>
  <si>
    <t>-581.970527327621 79.2322890680775 772.071256089484</t>
  </si>
  <si>
    <t>-427.864365673612 101.353859441752 812.638999014132</t>
  </si>
  <si>
    <t>9763-20170724T121256.233336100.bin</t>
  </si>
  <si>
    <t>-584.42501707257 227.063477037276 -101.668390141645</t>
  </si>
  <si>
    <t>-598.527974762531 222.04853416629 -211.365531010811</t>
  </si>
  <si>
    <t>-600.772845008912 222.4043642119 -304.213081474424</t>
  </si>
  <si>
    <t>-599.683860894864 223.993301235177 -388.084571700045</t>
  </si>
  <si>
    <t>-594.832212990802 226.676674382081 -471.794752591601</t>
  </si>
  <si>
    <t>-583.556561976654 231.542785966352 -593.836133661974</t>
  </si>
  <si>
    <t>-542.062593782641 234.349677449147 -660.248392727893</t>
  </si>
  <si>
    <t>-587.425132972334 260.721144902236 -538.937153456033</t>
  </si>
  <si>
    <t>-587.804417733144 416.368522673781 -528.521869116107</t>
  </si>
  <si>
    <t>-435.462803348035 571.444775042249 -348.738866478144</t>
  </si>
  <si>
    <t>-223.05424288695 485.885555778763 -309.87090297127</t>
  </si>
  <si>
    <t>-589.583214273488 198.094129690428 -541.633657958224</t>
  </si>
  <si>
    <t>-602.291742240833 43.4898160162875 -525.114770000687</t>
  </si>
  <si>
    <t>-436.667845867323 120.370055330255 -248.940944885908</t>
  </si>
  <si>
    <t>-612.924860324941 314.278640374568 -103.659849972691</t>
  </si>
  <si>
    <t>-628.198090996392 328.636754991847 311.386147578892</t>
  </si>
  <si>
    <t>-647.06997068996 372.717584435533 771.960301286651</t>
  </si>
  <si>
    <t>-496.033027379618 349.523214722607 822.295955477307</t>
  </si>
  <si>
    <t>-556.002760339478 139.784657711616 -103.080908690771</t>
  </si>
  <si>
    <t>-552.021919757702 120.482404374649 312.026546019826</t>
  </si>
  <si>
    <t>-581.992478249803 79.166369981599 772.12093935688</t>
  </si>
  <si>
    <t>-427.805495311705 100.812453695127 812.638200365384</t>
  </si>
  <si>
    <t>9763-20170724T121256.302584100.bin</t>
  </si>
  <si>
    <t>-584.472169148915 227.330968206618 -101.649752707635</t>
  </si>
  <si>
    <t>-598.483600359181 222.284772554617 -211.357087293074</t>
  </si>
  <si>
    <t>-600.601439327596 222.564308171833 -304.207947115988</t>
  </si>
  <si>
    <t>-599.380672702786 224.062696628487 -388.07926585451</t>
  </si>
  <si>
    <t>-594.382280663121 226.634508720681 -471.784275666513</t>
  </si>
  <si>
    <t>-582.877864524272 231.314160655583 -593.81162656016</t>
  </si>
  <si>
    <t>-541.388835574468 233.819569556826 -660.238956696224</t>
  </si>
  <si>
    <t>-586.913623639302 260.57871531065 -538.970610099936</t>
  </si>
  <si>
    <t>-587.111665319862 416.157482207435 -527.606604316385</t>
  </si>
  <si>
    <t>-443.986353141072 567.899247858893 -337.690384654794</t>
  </si>
  <si>
    <t>-231.256798163344 488.196094844003 -289.295450676783</t>
  </si>
  <si>
    <t>-588.938227548581 197.942639840066 -541.563549307554</t>
  </si>
  <si>
    <t>-601.425017462956 43.3605872538456 -524.686409392506</t>
  </si>
  <si>
    <t>-436.187807277824 121.21246939398 -247.147643504919</t>
  </si>
  <si>
    <t>-613.00030197649 314.53782275685 -103.694208538991</t>
  </si>
  <si>
    <t>-628.290990389095 328.775426475808 311.3552798756</t>
  </si>
  <si>
    <t>-647.104817669877 372.727336509685 771.954324167102</t>
  </si>
  <si>
    <t>-496.051615569368 349.572717554795 822.259719622982</t>
  </si>
  <si>
    <t>-556.030512989553 140.134300030156 -103.025062463156</t>
  </si>
  <si>
    <t>-552.15193420053 120.518917655317 312.068684741976</t>
  </si>
  <si>
    <t>-581.992898025143 79.123692824287 772.193372574204</t>
  </si>
  <si>
    <t>-427.767681230005 100.531370856729 812.691941366964</t>
  </si>
  <si>
    <t>9763-20170724T121256.336675100.bin</t>
  </si>
  <si>
    <t>-584.582760963824 227.589532680505 -101.639310372458</t>
  </si>
  <si>
    <t>-598.570848398827 222.525979045432 -211.348930708559</t>
  </si>
  <si>
    <t>-600.632967913839 222.781503629587 -304.201029163807</t>
  </si>
  <si>
    <t>-599.348142052922 224.25247895283 -388.071839996021</t>
  </si>
  <si>
    <t>-594.272724021875 226.792420282453 -471.773265099266</t>
  </si>
  <si>
    <t>-582.642324650272 231.41996303457 -593.790672675149</t>
  </si>
  <si>
    <t>-541.12044204707 233.830544969501 -660.201074494354</t>
  </si>
  <si>
    <t>-586.810819888857 260.710636604652 -538.973390829258</t>
  </si>
  <si>
    <t>-587.151857123905 416.256053461402 -527.026634846157</t>
  </si>
  <si>
    <t>-448.522575768469 565.553860198542 -331.909392100885</t>
  </si>
  <si>
    <t>-236.297602405289 487.780634600767 -278.426504915348</t>
  </si>
  <si>
    <t>-588.680433996971 198.068153112271 -541.527481932268</t>
  </si>
  <si>
    <t>-600.855379009939 43.4847419162461 -524.468647977679</t>
  </si>
  <si>
    <t>-435.765638752235 121.66673338539 -246.195180165782</t>
  </si>
  <si>
    <t>-613.203933639231 314.731466496597 -103.699701099676</t>
  </si>
  <si>
    <t>-628.429191016276 328.915673519994 311.353997222771</t>
  </si>
  <si>
    <t>-647.116335272996 372.734448085681 771.959287531348</t>
  </si>
  <si>
    <t>-496.047774013215 349.652524156059 822.251940437781</t>
  </si>
  <si>
    <t>-556.070499630408 140.461923734316 -102.995558715663</t>
  </si>
  <si>
    <t>-552.149089620121 120.692955136137 312.09054456508</t>
  </si>
  <si>
    <t>-582.000145572047 79.1079417521451 772.213773142324</t>
  </si>
  <si>
    <t>-427.843150911274 101.050175186831 812.686113283903</t>
  </si>
  <si>
    <t>9763-20170724T121256.403351800.bin</t>
  </si>
  <si>
    <t>-584.814246585954 228.158552819836 -101.640530934488</t>
  </si>
  <si>
    <t>-598.758027003909 223.047530885744 -211.353534100066</t>
  </si>
  <si>
    <t>-600.757003624289 223.332866375445 -304.206978319415</t>
  </si>
  <si>
    <t>-599.402063417539 224.854886819457 -388.075864911297</t>
  </si>
  <si>
    <t>-594.242534118506 227.473023287811 -471.76967550828</t>
  </si>
  <si>
    <t>-582.472838512514 232.245454519679 -593.768118907552</t>
  </si>
  <si>
    <t>-540.872157318049 234.694774866761 -660.127727038002</t>
  </si>
  <si>
    <t>-586.894972093941 261.476725216254 -538.939180161526</t>
  </si>
  <si>
    <t>-587.531012127905 416.893380569614 -525.585863123116</t>
  </si>
  <si>
    <t>-457.987857201525 561.526987684379 -320.943932450243</t>
  </si>
  <si>
    <t>-247.78204523464 485.189799966163 -258.216875846506</t>
  </si>
  <si>
    <t>-588.379739192332 198.825695005638 -541.533267802266</t>
  </si>
  <si>
    <t>-599.798172747168 44.1934840742852 -524.354159163178</t>
  </si>
  <si>
    <t>-435.740738543735 123.77242550007 -244.462999003772</t>
  </si>
  <si>
    <t>-613.671505800612 315.165915654023 -103.711929462322</t>
  </si>
  <si>
    <t>-628.762541859586 329.207009752642 311.351568841149</t>
  </si>
  <si>
    <t>-647.161949818781 372.750497954221 771.977862237452</t>
  </si>
  <si>
    <t>-496.054505130757 349.82436585435 822.224938001861</t>
  </si>
  <si>
    <t>-556.017975863041 141.133814521202 -102.966328982166</t>
  </si>
  <si>
    <t>-552.228068960823 121.107213169963 312.108605027637</t>
  </si>
  <si>
    <t>-582.036706930493 79.1124339013672 772.217804644428</t>
  </si>
  <si>
    <t>-427.888571014146 101.201515602207 812.643781493063</t>
  </si>
  <si>
    <t>9763-20170724T121256.455004600.bin</t>
  </si>
  <si>
    <t>-584.897283660167 228.432337179629 -101.663006810803</t>
  </si>
  <si>
    <t>-598.813286201988 223.296542913035 -211.378452936629</t>
  </si>
  <si>
    <t>-600.771597994845 223.60964340536 -304.232651898029</t>
  </si>
  <si>
    <t>-599.371243932287 225.174920104157 -388.099905002599</t>
  </si>
  <si>
    <t>-594.15712249726 227.856147771231 -471.788488517135</t>
  </si>
  <si>
    <t>-582.296300187624 232.742848502569 -593.77347887551</t>
  </si>
  <si>
    <t>-540.650184427873 235.316698564157 -660.099838488007</t>
  </si>
  <si>
    <t>-586.850848740735 261.925378735745 -538.929437591949</t>
  </si>
  <si>
    <t>-587.522668539613 417.301502073818 -524.844703687465</t>
  </si>
  <si>
    <t>-462.533197722713 558.90202437264 -315.308400503703</t>
  </si>
  <si>
    <t>-253.610259764259 482.222326078243 -248.825577824109</t>
  </si>
  <si>
    <t>-588.150725825802 199.271645609407 -541.565596662184</t>
  </si>
  <si>
    <t>-599.246232309115 44.624486339701 -524.319577575031</t>
  </si>
  <si>
    <t>-435.698334622129 124.931675669129 -243.721817442687</t>
  </si>
  <si>
    <t>-613.838918856517 315.382806407251 -103.731900851706</t>
  </si>
  <si>
    <t>-628.871157448856 329.342688617572 311.336473820848</t>
  </si>
  <si>
    <t>-647.163370552236 372.806066161578 771.975379345231</t>
  </si>
  <si>
    <t>-496.003897395352 350.158407266631 822.192197623047</t>
  </si>
  <si>
    <t>-556.013079805904 141.451391672003 -102.971992469857</t>
  </si>
  <si>
    <t>-552.276365566822 121.25352110757 312.095052630568</t>
  </si>
  <si>
    <t>-582.023791786232 79.0736450670306 772.206715977159</t>
  </si>
  <si>
    <t>-427.885461444372 101.266245706697 812.61344878691</t>
  </si>
  <si>
    <t>9763-20170724T121256.500147400.bin</t>
  </si>
  <si>
    <t>-585.059538608027 228.781329013602 -101.683756421116</t>
  </si>
  <si>
    <t>-598.885605375148 223.645766164297 -211.410475822246</t>
  </si>
  <si>
    <t>-600.750124756258 224.047907311301 -304.266216004629</t>
  </si>
  <si>
    <t>-599.255595419474 225.730296446121 -388.129722125662</t>
  </si>
  <si>
    <t>-593.936966177553 228.569928396198 -471.806397595626</t>
  </si>
  <si>
    <t>-581.9105291508 233.735638082039 -593.763666384177</t>
  </si>
  <si>
    <t>-540.203120932486 236.633144735007 -660.038245211954</t>
  </si>
  <si>
    <t>-586.74559100487 262.797126625399 -538.87925543421</t>
  </si>
  <si>
    <t>-588.049817867622 418.053836495064 -523.547941286614</t>
  </si>
  <si>
    <t>-470.902275165064 552.481324155086 -304.951550566216</t>
  </si>
  <si>
    <t>-263.679588308542 475.18394482772 -234.012088497042</t>
  </si>
  <si>
    <t>-587.629672085374 200.140832365776 -541.620417163041</t>
  </si>
  <si>
    <t>-597.837770880872 45.4382396400306 -524.418226060987</t>
  </si>
  <si>
    <t>-435.779282595049 126.93981325438 -242.548766202914</t>
  </si>
  <si>
    <t>-614.187833174541 315.731368607804 -103.75717502767</t>
  </si>
  <si>
    <t>-629.069714991132 329.506308459549 311.322862045108</t>
  </si>
  <si>
    <t>-647.194201937579 372.888056468802 771.972408571569</t>
  </si>
  <si>
    <t>-496.014675644572 350.299264625892 822.155050877759</t>
  </si>
  <si>
    <t>-556.005860010223 141.782205750838 -103.002068895074</t>
  </si>
  <si>
    <t>-552.322544195308 121.359582442014 312.054551430238</t>
  </si>
  <si>
    <t>-582.01688248339 79.027653345112 772.179381096986</t>
  </si>
  <si>
    <t>-427.84755428189 101.051426483606 812.560103645874</t>
  </si>
  <si>
    <t>9763-20170724T121256.536243400.bin</t>
  </si>
  <si>
    <t>-585.096748633819 228.843826473963 -101.700842911406</t>
  </si>
  <si>
    <t>-598.871111214292 223.706374096815 -211.434087922596</t>
  </si>
  <si>
    <t>-600.694516202167 224.157279171455 -304.290500280254</t>
  </si>
  <si>
    <t>-599.162425156119 225.903571253824 -388.151869484876</t>
  </si>
  <si>
    <t>-593.805092278864 228.829287385565 -471.823079635923</t>
  </si>
  <si>
    <t>-581.719531311737 234.146858115508 -593.768160994157</t>
  </si>
  <si>
    <t>-539.989653617174 237.229224499833 -660.020058309523</t>
  </si>
  <si>
    <t>-586.680381799728 263.141684644268 -538.859644499276</t>
  </si>
  <si>
    <t>-588.297595263303 418.305390133626 -522.84337137037</t>
  </si>
  <si>
    <t>-474.260837365583 549.151380759829 -300.46177833401</t>
  </si>
  <si>
    <t>-267.326010159884 471.679780971803 -228.874984045138</t>
  </si>
  <si>
    <t>-587.364661815544 200.48562867225 -541.659598400927</t>
  </si>
  <si>
    <t>-597.121869736718 45.7401360913404 -524.526119335481</t>
  </si>
  <si>
    <t>-435.777164827802 127.549926455102 -242.084173363145</t>
  </si>
  <si>
    <t>-614.358847273551 315.763058472154 -103.767612179113</t>
  </si>
  <si>
    <t>-629.193406361907 329.559032292596 311.313312363676</t>
  </si>
  <si>
    <t>-647.210200348962 372.929865432435 771.971114587537</t>
  </si>
  <si>
    <t>-496.019156634927 350.390477750103 822.141594984357</t>
  </si>
  <si>
    <t>-555.928613410918 141.925772149358 -103.017192079739</t>
  </si>
  <si>
    <t>-552.336838761109 121.373744719739 312.033812207172</t>
  </si>
  <si>
    <t>-582.015835431202 79.0099939008537 772.163449159012</t>
  </si>
  <si>
    <t>-427.855176210019 101.103825836413 812.538602538057</t>
  </si>
  <si>
    <t>9763-20170724T121256.599916900.bin</t>
  </si>
  <si>
    <t>-585.174467075644 228.934834120667 -101.693262426645</t>
  </si>
  <si>
    <t>-598.88286014109 223.766105220683 -211.433180655925</t>
  </si>
  <si>
    <t>-600.688883921106 224.299484098919 -304.289525738026</t>
  </si>
  <si>
    <t>-599.150834484363 226.161463772568 -388.148429180719</t>
  </si>
  <si>
    <t>-593.79502356105 229.247681096052 -471.81397420865</t>
  </si>
  <si>
    <t>-581.717420733191 234.848264381438 -593.746992733209</t>
  </si>
  <si>
    <t>-539.969364349354 238.319390184343 -659.968329406032</t>
  </si>
  <si>
    <t>-586.840665550363 263.717579632299 -538.787463089917</t>
  </si>
  <si>
    <t>-589.071590867193 418.763406143707 -521.704173651862</t>
  </si>
  <si>
    <t>-479.613228052471 542.895006112434 -293.255439502618</t>
  </si>
  <si>
    <t>-273.434377855354 464.090005908326 -220.946478927691</t>
  </si>
  <si>
    <t>-587.19330050598 201.063756387649 -541.700225997183</t>
  </si>
  <si>
    <t>-596.115984309888 46.2408312454772 -524.767147674926</t>
  </si>
  <si>
    <t>-435.610745117331 128.149642534017 -241.271842093251</t>
  </si>
  <si>
    <t>-614.878311494394 315.711553584294 -103.763720471272</t>
  </si>
  <si>
    <t>-629.473902282935 329.613297662651 311.322155392318</t>
  </si>
  <si>
    <t>-647.228610138253 373.010518210601 771.975844562665</t>
  </si>
  <si>
    <t>-496.017044098955 350.56445807988 822.126231801261</t>
  </si>
  <si>
    <t>-555.558565839209 142.166878987804 -103.029899350681</t>
  </si>
  <si>
    <t>-552.211981480989 121.456402466048 312.015335591762</t>
  </si>
  <si>
    <t>-582.027957613153 78.9872280055033 772.123833813755</t>
  </si>
  <si>
    <t>-427.905325833171 101.41565838097 812.45985367228</t>
  </si>
  <si>
    <t>9763-20170724T121256.637015700.bin</t>
  </si>
  <si>
    <t>-585.141646063422 228.94682765057 -101.708630714782</t>
  </si>
  <si>
    <t>-598.838023219696 223.778850945148 -211.450086802862</t>
  </si>
  <si>
    <t>-600.647712718906 224.368553917568 -304.306090435963</t>
  </si>
  <si>
    <t>-599.115800464527 226.3021366642 -388.163350709118</t>
  </si>
  <si>
    <t>-593.76768327045 229.481588218398 -471.825893524796</t>
  </si>
  <si>
    <t>-581.70148029475 235.242788195205 -593.752660225283</t>
  </si>
  <si>
    <t>-539.942494351548 238.917771125116 -659.956140985933</t>
  </si>
  <si>
    <t>-586.882309096954 264.040495956726 -538.760902148062</t>
  </si>
  <si>
    <t>-589.32962198637 419.036111512105 -521.276624311641</t>
  </si>
  <si>
    <t>-481.998554134708 540.433092579814 -290.362180395671</t>
  </si>
  <si>
    <t>-276.187242516107 460.612451070522 -218.120170139541</t>
  </si>
  <si>
    <t>-587.109667714642 201.389272806263 -541.743717277392</t>
  </si>
  <si>
    <t>-595.725321307936 46.5317211533761 -524.92449820826</t>
  </si>
  <si>
    <t>-435.385468212604 128.171326632038 -240.93703630775</t>
  </si>
  <si>
    <t>-615.018071376058 315.639107282182 -103.752914181243</t>
  </si>
  <si>
    <t>-629.579715295226 329.632658579373 311.331122632957</t>
  </si>
  <si>
    <t>-647.244544484098 373.034502647468 771.982268527641</t>
  </si>
  <si>
    <t>-496.042087257371 350.516363574378 822.127895329956</t>
  </si>
  <si>
    <t>-555.341599001928 142.202381668218 -103.057102216255</t>
  </si>
  <si>
    <t>-552.034624286304 121.483398995988 311.987952812344</t>
  </si>
  <si>
    <t>-582.020750595266 78.9215399092154 772.088905406134</t>
  </si>
  <si>
    <t>-427.871637672847 101.215041204956 812.398680564227</t>
  </si>
  <si>
    <t>9763-20170724T121256.705887800.bin</t>
  </si>
  <si>
    <t>-585.051935320218 228.916864380948 -101.733698565929</t>
  </si>
  <si>
    <t>-598.793013739696 223.729373465615 -211.468778865054</t>
  </si>
  <si>
    <t>-600.645740344174 224.419062828102 -304.323031577886</t>
  </si>
  <si>
    <t>-599.150969098205 226.490133719594 -388.17770755702</t>
  </si>
  <si>
    <t>-593.836026460205 229.858185721924 -471.835020462172</t>
  </si>
  <si>
    <t>-581.811400060137 235.952982423212 -593.749662307495</t>
  </si>
  <si>
    <t>-540.061988932211 240.012407691132 -659.93665772363</t>
  </si>
  <si>
    <t>-587.135239597924 264.600873171951 -538.693412927412</t>
  </si>
  <si>
    <t>-590.248832273834 419.507839940683 -520.499841565231</t>
  </si>
  <si>
    <t>-485.637086209038 535.929746900337 -285.806611404661</t>
  </si>
  <si>
    <t>-280.589028831938 453.876074358814 -213.896878982719</t>
  </si>
  <si>
    <t>-587.040095884865 201.956434078501 -541.815830736855</t>
  </si>
  <si>
    <t>-594.904165479122 47.0332119981585 -525.257935619936</t>
  </si>
  <si>
    <t>-434.936693151455 128.117535411011 -240.691525133033</t>
  </si>
  <si>
    <t>-615.164206779449 315.556500480259 -103.758681346145</t>
  </si>
  <si>
    <t>-629.591573553124 329.549802740202 311.330016430061</t>
  </si>
  <si>
    <t>-647.267529965802 373.069363507547 771.993163516886</t>
  </si>
  <si>
    <t>-496.07728788684 350.496422765036 822.150898375102</t>
  </si>
  <si>
    <t>-555.043557732172 142.173108623671 -103.099851900667</t>
  </si>
  <si>
    <t>-551.80994066097 121.513167921159 311.948707613691</t>
  </si>
  <si>
    <t>-582.055589617501 78.9029491112046 772.014358476081</t>
  </si>
  <si>
    <t>-427.905649094807 101.290756815241 812.268546775671</t>
  </si>
  <si>
    <t>9763-20170724T121256.739988000.bin</t>
  </si>
  <si>
    <t>-584.997296694516 228.877555598929 -101.744789197021</t>
  </si>
  <si>
    <t>-598.766174420614 223.679770189562 -211.475836641523</t>
  </si>
  <si>
    <t>-600.64379188575 224.418274099733 -304.329311646358</t>
  </si>
  <si>
    <t>-599.170110431583 226.556663803159 -388.182694835736</t>
  </si>
  <si>
    <t>-593.873457785334 230.017225589817 -471.837350670585</t>
  </si>
  <si>
    <t>-581.871521572547 236.275174913691 -593.746018993018</t>
  </si>
  <si>
    <t>-540.12977927 240.509646958708 -659.926878683146</t>
  </si>
  <si>
    <t>-587.240279725207 264.849581775417 -538.655983032876</t>
  </si>
  <si>
    <t>-590.54469019394 419.696588433826 -520.119137346656</t>
  </si>
  <si>
    <t>-487.165202202433 534.621767630846 -284.145758541615</t>
  </si>
  <si>
    <t>-282.66061519828 451.083751325341 -212.397427007477</t>
  </si>
  <si>
    <t>-587.035437923138 202.208907423063 -541.851113863494</t>
  </si>
  <si>
    <t>-594.636386564826 47.2594611460418 -525.41112479143</t>
  </si>
  <si>
    <t>-434.62760364951 128.319465254951 -240.704933597039</t>
  </si>
  <si>
    <t>-615.161971930924 315.560541924494 -103.755375934829</t>
  </si>
  <si>
    <t>-629.574188159776 329.511034809283 311.335303688982</t>
  </si>
  <si>
    <t>-647.273570898295 373.101119448771 771.991667738127</t>
  </si>
  <si>
    <t>-496.073782534056 350.597236638679 822.151487692329</t>
  </si>
  <si>
    <t>-554.934019424292 142.135833155039 -103.124151166982</t>
  </si>
  <si>
    <t>-551.766901931768 121.515069690962 311.926875235064</t>
  </si>
  <si>
    <t>-582.067683592749 78.9075529362217 771.986154652054</t>
  </si>
  <si>
    <t>-427.953957771523 101.575932541456 812.22211325411</t>
  </si>
  <si>
    <t>9763-20170724T121256.803152700.bin</t>
  </si>
  <si>
    <t>-584.816298814625 228.681362292426 -101.761902297844</t>
  </si>
  <si>
    <t>-598.595690817624 223.483398343613 -211.491539449065</t>
  </si>
  <si>
    <t>-600.510546352275 224.294465694916 -304.34365197975</t>
  </si>
  <si>
    <t>-599.07863267626 226.529157911486 -388.195360851892</t>
  </si>
  <si>
    <t>-593.830632042613 230.117083352349 -471.847638276671</t>
  </si>
  <si>
    <t>-581.905086450577 236.596624971086 -593.752204733326</t>
  </si>
  <si>
    <t>-540.204452545096 241.093580634225 -659.941701233068</t>
  </si>
  <si>
    <t>-587.290128825949 265.070640326437 -538.611742694309</t>
  </si>
  <si>
    <t>-590.789163631278 419.892353518059 -519.674299912721</t>
  </si>
  <si>
    <t>-489.785999137429 533.244638478959 -281.91794707801</t>
  </si>
  <si>
    <t>-286.283918381399 446.523806594947 -211.101901394812</t>
  </si>
  <si>
    <t>-586.985816747835 202.436138647042 -541.911299407543</t>
  </si>
  <si>
    <t>-594.363835197896 47.4579570307492 -525.678409132954</t>
  </si>
  <si>
    <t>-433.915753697765 128.448656219161 -241.019476052419</t>
  </si>
  <si>
    <t>-615.040100530695 315.337428215029 -103.741908519284</t>
  </si>
  <si>
    <t>-629.487224663579 329.461837631707 311.341652118202</t>
  </si>
  <si>
    <t>-647.276993044833 373.167456273109 771.981836660425</t>
  </si>
  <si>
    <t>-496.053888526758 350.811624775587 822.137704901475</t>
  </si>
  <si>
    <t>-554.65433680733 141.991398256316 -103.156239311312</t>
  </si>
  <si>
    <t>-551.643402451077 121.351764492611 311.895023758283</t>
  </si>
  <si>
    <t>-582.028051246218 78.7813718447433 771.948958368278</t>
  </si>
  <si>
    <t>-427.823131481955 100.830988638918 812.179153888476</t>
  </si>
  <si>
    <t>9763-20170724T121256.835238400.bin</t>
  </si>
  <si>
    <t>-584.72326285729 228.573686031438 -101.760997325206</t>
  </si>
  <si>
    <t>-598.515987102944 223.391115296151 -211.489750219594</t>
  </si>
  <si>
    <t>-600.432465488839 224.228886199923 -304.341602668342</t>
  </si>
  <si>
    <t>-598.998051342529 226.493422786609 -388.192416943792</t>
  </si>
  <si>
    <t>-593.743288713633 230.117361740815 -471.842755289767</t>
  </si>
  <si>
    <t>-581.802969002792 236.656880185131 -593.74270437477</t>
  </si>
  <si>
    <t>-540.120463545844 241.224599609056 -659.938670892082</t>
  </si>
  <si>
    <t>-587.219295480905 265.103783628504 -538.591445924345</t>
  </si>
  <si>
    <t>-590.827606783255 419.902633340804 -519.563244523836</t>
  </si>
  <si>
    <t>-490.680877199257 532.915699725386 -281.283503275309</t>
  </si>
  <si>
    <t>-287.495731430696 444.914578220033 -211.139643822022</t>
  </si>
  <si>
    <t>-586.865280406329 202.470623097602 -541.916719630984</t>
  </si>
  <si>
    <t>-594.15200884411 47.4834541809419 -525.736649768659</t>
  </si>
  <si>
    <t>-433.511615165362 128.365160931514 -241.325527218446</t>
  </si>
  <si>
    <t>-614.97819514272 315.224641836487 -103.733071054429</t>
  </si>
  <si>
    <t>-629.444805940862 329.397703220953 311.348211166775</t>
  </si>
  <si>
    <t>-647.293246636732 373.173045964131 771.983627409908</t>
  </si>
  <si>
    <t>-496.097333981689 350.655224950213 822.149188297611</t>
  </si>
  <si>
    <t>-554.529270606961 141.883854616215 -103.174417422667</t>
  </si>
  <si>
    <t>-551.570624028829 121.278962442651 311.878863132466</t>
  </si>
  <si>
    <t>-582.025570097296 78.7366907704186 771.929336727475</t>
  </si>
  <si>
    <t>-427.826997240186 100.869648352332 812.138181960929</t>
  </si>
  <si>
    <t>9763-20170724T121256.904429300.bin</t>
  </si>
  <si>
    <t>-584.530012144138 228.347371952198 -101.765035324775</t>
  </si>
  <si>
    <t>-598.393790003792 223.152105693097 -211.484153359179</t>
  </si>
  <si>
    <t>-600.39615848737 223.984821242936 -304.334225175486</t>
  </si>
  <si>
    <t>-599.049935196877 226.248684111668 -388.186462099837</t>
  </si>
  <si>
    <t>-593.893993223404 229.878216594835 -471.842769725695</t>
  </si>
  <si>
    <t>-582.109317963144 236.434096154638 -593.756984241939</t>
  </si>
  <si>
    <t>-540.505432391825 241.014773487701 -660.001591641208</t>
  </si>
  <si>
    <t>-587.504923242326 264.873858744758 -538.59979991615</t>
  </si>
  <si>
    <t>-591.423250240211 419.653107218271 -519.527298376634</t>
  </si>
  <si>
    <t>-491.40400386861 532.664694089719 -281.193216517739</t>
  </si>
  <si>
    <t>-288.210830976358 443.347618256562 -212.756761001618</t>
  </si>
  <si>
    <t>-587.055633637113 202.241302413441 -541.924507703737</t>
  </si>
  <si>
    <t>-594.06058234449 47.2408312847901 -525.728301143726</t>
  </si>
  <si>
    <t>-433.215573075627 128.060416467185 -241.731752183717</t>
  </si>
  <si>
    <t>-614.85701926981 315.054113904158 -103.728560483262</t>
  </si>
  <si>
    <t>-629.301626050885 329.219233646902 311.353735091118</t>
  </si>
  <si>
    <t>-647.277260373762 373.22912463826 771.981501261749</t>
  </si>
  <si>
    <t>-496.07322639867 350.846349147402 822.182858307932</t>
  </si>
  <si>
    <t>-554.302854141787 141.599544410662 -103.212592498665</t>
  </si>
  <si>
    <t>-551.462195027144 121.096899857162 311.846713262592</t>
  </si>
  <si>
    <t>-582.043563716535 78.7270689059897 771.903496140504</t>
  </si>
  <si>
    <t>-427.90902888424 101.336834484069 812.093156957264</t>
  </si>
  <si>
    <t>9763-20170724T121256.936514200.bin</t>
  </si>
  <si>
    <t>-584.430206509589 228.272177955616 -101.761188977492</t>
  </si>
  <si>
    <t>-598.33516982275 223.05661160063 -211.474218160571</t>
  </si>
  <si>
    <t>-600.398495088695 223.866757833586 -304.32319738411</t>
  </si>
  <si>
    <t>-599.117853991738 226.108805582759 -388.17700867064</t>
  </si>
  <si>
    <t>-594.037646858276 229.716562712137 -471.838813211384</t>
  </si>
  <si>
    <t>-582.374983887153 236.240788166083 -593.766563105512</t>
  </si>
  <si>
    <t>-540.816543135564 240.809075543276 -660.040558460703</t>
  </si>
  <si>
    <t>-587.723963825778 264.694791557373 -538.612088720981</t>
  </si>
  <si>
    <t>-591.66597509775 419.484901710961 -519.558695918398</t>
  </si>
  <si>
    <t>-491.407054052869 532.786059330962 -281.463038562263</t>
  </si>
  <si>
    <t>-288.781829361381 441.811252783634 -213.528301996385</t>
  </si>
  <si>
    <t>-587.260824848155 202.061582195734 -541.919303867685</t>
  </si>
  <si>
    <t>-594.192153528143 47.0674566483717 -525.673897690949</t>
  </si>
  <si>
    <t>-433.177385437737 128.104170833324 -241.865010716224</t>
  </si>
  <si>
    <t>-614.78183864721 314.977454072488 -103.718197559462</t>
  </si>
  <si>
    <t>-629.231782936774 329.175403578902 311.36281107737</t>
  </si>
  <si>
    <t>-647.272574082349 373.266454707896 771.981838921422</t>
  </si>
  <si>
    <t>-496.08130880082 350.837901557009 822.20127703648</t>
  </si>
  <si>
    <t>-554.164270351138 141.539789987477 -103.206507182626</t>
  </si>
  <si>
    <t>-551.373352482052 121.066293082318 311.854497098994</t>
  </si>
  <si>
    <t>-582.027601501644 78.6823147648165 771.900296766796</t>
  </si>
  <si>
    <t>-427.908403336846 101.381118684242 812.098220354444</t>
  </si>
  <si>
    <t>9763-20170724T121257.003710700.bin</t>
  </si>
  <si>
    <t>-584.284498441661 228.16440563408 -101.750942577826</t>
  </si>
  <si>
    <t>-598.286078269243 222.909172609026 -211.449852896849</t>
  </si>
  <si>
    <t>-600.478139058836 223.646407722973 -304.296341476871</t>
  </si>
  <si>
    <t>-599.334106741151 225.808453871849 -388.154422602912</t>
  </si>
  <si>
    <t>-594.411501068326 229.323464884236 -471.829593361287</t>
  </si>
  <si>
    <t>-583.002432265526 235.699463131047 -593.78897089206</t>
  </si>
  <si>
    <t>-541.584706081744 240.201166322782 -660.15551278462</t>
  </si>
  <si>
    <t>-588.237159070636 264.220468681736 -538.658207277159</t>
  </si>
  <si>
    <t>-592.200454689884 419.025220805398 -519.825087362563</t>
  </si>
  <si>
    <t>-491.246323709854 533.382669991204 -282.529334543761</t>
  </si>
  <si>
    <t>-289.982946139908 438.78957239467 -215.493922158737</t>
  </si>
  <si>
    <t>-587.78018008297 201.583016584523 -541.890206553587</t>
  </si>
  <si>
    <t>-594.628022157165 46.5943988248505 -525.462869788356</t>
  </si>
  <si>
    <t>-433.527221161236 128.329417008191 -242.004169648901</t>
  </si>
  <si>
    <t>-614.648536096963 314.887235824788 -103.71032874653</t>
  </si>
  <si>
    <t>-629.073074807145 329.11184847859 311.370668514649</t>
  </si>
  <si>
    <t>-647.261740545102 373.351432653702 771.969405198263</t>
  </si>
  <si>
    <t>-496.037488848262 351.153360785067 822.191930258319</t>
  </si>
  <si>
    <t>-554.009476875951 141.381742124544 -103.189241854793</t>
  </si>
  <si>
    <t>-551.258911723368 121.004502287412 311.876748389588</t>
  </si>
  <si>
    <t>-582.019925804962 78.6476888741031 771.90625746062</t>
  </si>
  <si>
    <t>-427.850296626837 100.974574530645 812.118871078178</t>
  </si>
  <si>
    <t>9763-20170724T121257.035784400.bin</t>
  </si>
  <si>
    <t>-584.316128367804 228.093182485991 -101.759889117516</t>
  </si>
  <si>
    <t>-598.354641391084 222.826557598871 -211.453504273333</t>
  </si>
  <si>
    <t>-600.598899482972 223.529482943282 -304.299164090497</t>
  </si>
  <si>
    <t>-599.511439457847 225.652308695497 -388.158831686936</t>
  </si>
  <si>
    <t>-594.655020829624 229.119825193782 -471.839816028189</t>
  </si>
  <si>
    <t>-583.353707119686 235.417710305646 -593.813436943982</t>
  </si>
  <si>
    <t>-542.008183899256 239.864814691126 -660.228660907132</t>
  </si>
  <si>
    <t>-588.515870361944 263.973815385433 -538.694129693196</t>
  </si>
  <si>
    <t>-592.314214638624 418.807636231556 -519.962906704021</t>
  </si>
  <si>
    <t>-491.397663114585 533.962574974484 -283.037068801672</t>
  </si>
  <si>
    <t>-290.913101719393 437.357642606214 -216.539289648771</t>
  </si>
  <si>
    <t>-588.109600222523 201.334376218084 -541.890830930497</t>
  </si>
  <si>
    <t>-595.016577026923 46.3646076061186 -525.36096636325</t>
  </si>
  <si>
    <t>-433.794671549284 128.496217938867 -241.935728589081</t>
  </si>
  <si>
    <t>-614.659253579778 314.860344472491 -103.717545002124</t>
  </si>
  <si>
    <t>-629.056037132934 329.117033433592 311.363226636162</t>
  </si>
  <si>
    <t>-647.25946918887 373.392878384504 771.96524424812</t>
  </si>
  <si>
    <t>-496.029001642221 351.234439950777 822.186710570731</t>
  </si>
  <si>
    <t>-554.077731703913 141.246573222906 -103.193637036537</t>
  </si>
  <si>
    <t>-551.331771913034 120.915565204263 311.874684401218</t>
  </si>
  <si>
    <t>-582.024418167126 78.6465115206192 771.915087493676</t>
  </si>
  <si>
    <t>-427.899984695954 101.283707998653 812.127741502478</t>
  </si>
  <si>
    <t>9763-20170724T121257.099488600.bin</t>
  </si>
  <si>
    <t>-584.441179192181 227.844507946191 -101.766493109467</t>
  </si>
  <si>
    <t>-598.527603969173 222.571025137943 -211.453562718282</t>
  </si>
  <si>
    <t>-600.849145898473 223.227416915928 -304.297707501679</t>
  </si>
  <si>
    <t>-599.847782476065 225.294448828211 -388.159724582511</t>
  </si>
  <si>
    <t>-595.093755297849 228.691629896852 -471.849587084228</t>
  </si>
  <si>
    <t>-583.960449335526 234.871025984149 -593.844745741961</t>
  </si>
  <si>
    <t>-542.752713994071 239.111479085013 -660.358973654106</t>
  </si>
  <si>
    <t>-588.94615714817 263.481160601603 -538.736955239579</t>
  </si>
  <si>
    <t>-592.192610591367 418.344531107753 -520.19996838873</t>
  </si>
  <si>
    <t>-492.194326425423 535.920329726071 -284.075282301937</t>
  </si>
  <si>
    <t>-292.555759063558 435.790938271469 -220.301514515417</t>
  </si>
  <si>
    <t>-588.744953438226 200.838369847203 -541.891709678911</t>
  </si>
  <si>
    <t>-596.143125577119 45.9055298312583 -525.189313335707</t>
  </si>
  <si>
    <t>-434.406662358097 128.222682947345 -242.025693520739</t>
  </si>
  <si>
    <t>-614.648596051021 314.763367458776 -103.730028447106</t>
  </si>
  <si>
    <t>-629.053343420906 329.076281794441 311.348610341406</t>
  </si>
  <si>
    <t>-647.277320694117 373.449841027428 771.952175324747</t>
  </si>
  <si>
    <t>-496.049747195662 351.255850232501 822.166306183485</t>
  </si>
  <si>
    <t>-554.320358253542 140.859992910586 -103.193926778206</t>
  </si>
  <si>
    <t>-551.538145019019 120.689426254161 311.881979077948</t>
  </si>
  <si>
    <t>-581.963816043297 78.533987371788 771.949851229254</t>
  </si>
  <si>
    <t>-427.757760110062 100.529674146853 812.205358924478</t>
  </si>
  <si>
    <t>9763-20170724T121257.137590300.bin</t>
  </si>
  <si>
    <t>-584.586025354843 227.714652090069 -101.773228949702</t>
  </si>
  <si>
    <t>-598.712061986769 222.44734290384 -211.45558297085</t>
  </si>
  <si>
    <t>-601.067597881855 223.093875913305 -304.298787971195</t>
  </si>
  <si>
    <t>-600.097583628558 225.147664486785 -388.161707777283</t>
  </si>
  <si>
    <t>-595.376045706575 228.525511362898 -471.854239374155</t>
  </si>
  <si>
    <t>-584.291566241299 234.670141009254 -593.855273687545</t>
  </si>
  <si>
    <t>-543.135252608522 238.763867066865 -660.410796069703</t>
  </si>
  <si>
    <t>-589.210548632465 263.29551509837 -538.749698041217</t>
  </si>
  <si>
    <t>-592.193751039016 418.18004101794 -520.284494312966</t>
  </si>
  <si>
    <t>-492.655056916701 537.229948907159 -284.704869891186</t>
  </si>
  <si>
    <t>-292.668946910903 436.303132113939 -223.321950981961</t>
  </si>
  <si>
    <t>-589.100182174146 200.65218800362 -541.894911888368</t>
  </si>
  <si>
    <t>-596.767032404331 45.7431186841955 -525.17772068522</t>
  </si>
  <si>
    <t>-434.675298452328 127.745034864996 -242.08992871558</t>
  </si>
  <si>
    <t>-614.714367947228 314.683333721786 -103.738422163962</t>
  </si>
  <si>
    <t>-629.055765933062 329.055833939114 311.340397123793</t>
  </si>
  <si>
    <t>-647.300789830308 373.448404865854 771.947287939923</t>
  </si>
  <si>
    <t>-496.096705448526 351.086802414328 822.157721383316</t>
  </si>
  <si>
    <t>-554.562352464268 140.691797351746 -103.196820792833</t>
  </si>
  <si>
    <t>-551.688491340219 120.594764014749 311.882029323763</t>
  </si>
  <si>
    <t>-581.950189992911 78.5080495963998 771.970374371529</t>
  </si>
  <si>
    <t>-427.797600292921 100.85804595307 812.235652559883</t>
  </si>
  <si>
    <t>9763-20170724T121257.204902100.bin</t>
  </si>
  <si>
    <t>-585.025955794484 227.416507767778 -101.757115021447</t>
  </si>
  <si>
    <t>-599.208115429145 222.133093873568 -211.431311209312</t>
  </si>
  <si>
    <t>-601.614282092281 222.717108330143 -304.273786633717</t>
  </si>
  <si>
    <t>-600.693518201192 224.695395683504 -388.139007054413</t>
  </si>
  <si>
    <t>-596.025384071491 227.978187968859 -471.838226221362</t>
  </si>
  <si>
    <t>-585.024185854961 233.96315231883 -593.854934032721</t>
  </si>
  <si>
    <t>-543.921383391273 237.673029851482 -660.465926925622</t>
  </si>
  <si>
    <t>-589.832109370142 262.660401904556 -538.776986306745</t>
  </si>
  <si>
    <t>-592.618244812613 417.582166544545 -520.677568461537</t>
  </si>
  <si>
    <t>-492.728189802248 540.456601138336 -287.220064439924</t>
  </si>
  <si>
    <t>-291.70343987549 438.402054585159 -231.341249797728</t>
  </si>
  <si>
    <t>-589.87081446161 200.013519923511 -541.853248058128</t>
  </si>
  <si>
    <t>-597.843391609364 45.1332194410838 -525.055333418638</t>
  </si>
  <si>
    <t>-435.224805341135 126.233178202395 -242.112015768944</t>
  </si>
  <si>
    <t>-615.037899180296 314.520294931239 -103.745923830604</t>
  </si>
  <si>
    <t>-629.117142773221 328.986448410305 311.338554212597</t>
  </si>
  <si>
    <t>-647.328004651608 373.453736190947 771.944405127432</t>
  </si>
  <si>
    <t>-496.132382900772 350.995751235847 822.137357839698</t>
  </si>
  <si>
    <t>-555.126652340904 140.289815293879 -103.181645774264</t>
  </si>
  <si>
    <t>-552.009536886719 120.362766453964 311.903614997524</t>
  </si>
  <si>
    <t>-581.956689976162 78.4903076693099 772.020449259093</t>
  </si>
  <si>
    <t>-427.814782847726 100.914183088415 812.285221167106</t>
  </si>
  <si>
    <t>9763-20170724T121257.235984600.bin</t>
  </si>
  <si>
    <t>-585.327331431235 227.257220339455 -101.762794453056</t>
  </si>
  <si>
    <t>-599.542384465326 221.973663751694 -211.432844342178</t>
  </si>
  <si>
    <t>-601.995812984261 222.514804119528 -304.274210024215</t>
  </si>
  <si>
    <t>-601.127083033015 224.437513697386 -388.141264901536</t>
  </si>
  <si>
    <t>-596.521202156827 227.647713152046 -471.846799851773</t>
  </si>
  <si>
    <t>-585.62282847672 233.508024887902 -593.878864282369</t>
  </si>
  <si>
    <t>-544.548200113441 237.033542114211 -660.516994430083</t>
  </si>
  <si>
    <t>-590.361630260529 262.261593990995 -538.824133528891</t>
  </si>
  <si>
    <t>-593.173047736106 417.213099406385 -521.042595861436</t>
  </si>
  <si>
    <t>-492.24059127248 542.269857086407 -289.197779396092</t>
  </si>
  <si>
    <t>-290.811303643773 439.595931044919 -235.973709554726</t>
  </si>
  <si>
    <t>-590.448229294164 199.611738613442 -541.840368747274</t>
  </si>
  <si>
    <t>-598.469698661296 44.7359670458195 -524.958017427526</t>
  </si>
  <si>
    <t>-435.612787433679 125.469812189199 -242.087031953378</t>
  </si>
  <si>
    <t>-615.363961137985 314.389001451215 -103.747575348508</t>
  </si>
  <si>
    <t>-629.27572437594 328.9418302489 311.339442160029</t>
  </si>
  <si>
    <t>-647.346899135999 373.443820411172 771.946536861505</t>
  </si>
  <si>
    <t>-496.153339936686 350.961078984511 822.134862578581</t>
  </si>
  <si>
    <t>-555.409644371374 140.138410869893 -103.186327298772</t>
  </si>
  <si>
    <t>-552.173607465383 120.278151059455 311.901211551761</t>
  </si>
  <si>
    <t>-581.978992366029 78.5113368587809 772.041989985259</t>
  </si>
  <si>
    <t>-427.895780911593 101.35599063009 812.295222755741</t>
  </si>
  <si>
    <t>9763-20170724T121257.299669400.bin</t>
  </si>
  <si>
    <t>-586.050736933542 227.050835046242 -101.760885671415</t>
  </si>
  <si>
    <t>-600.343178945651 221.714796012353 -211.418336413895</t>
  </si>
  <si>
    <t>-602.910357235761 222.116263593464 -304.257327103758</t>
  </si>
  <si>
    <t>-602.16648622209 223.873030771653 -388.129285826714</t>
  </si>
  <si>
    <t>-597.70909551761 226.879046352823 -471.85030562703</t>
  </si>
  <si>
    <t>-587.055464876118 232.398437280749 -593.919866116188</t>
  </si>
  <si>
    <t>-546.063059539309 235.655629772335 -660.62249239012</t>
  </si>
  <si>
    <t>-591.668427603899 261.305398241759 -538.934978610021</t>
  </si>
  <si>
    <t>-594.842238646832 416.359895449915 -522.091295882336</t>
  </si>
  <si>
    <t>-489.660618216829 545.562176772584 -294.446396161214</t>
  </si>
  <si>
    <t>-287.943470110736 441.487661582463 -245.179466471618</t>
  </si>
  <si>
    <t>-591.792013717537 198.647667227991 -541.778797705172</t>
  </si>
  <si>
    <t>-599.722923183426 43.7975071033829 -524.61078883908</t>
  </si>
  <si>
    <t>-436.616692089962 124.41366861904 -241.954572083697</t>
  </si>
  <si>
    <t>-616.294461298957 314.159303449105 -103.753316968273</t>
  </si>
  <si>
    <t>-629.687858136825 328.938522998092 311.342805386721</t>
  </si>
  <si>
    <t>-647.372673586152 373.441852653517 771.958229827631</t>
  </si>
  <si>
    <t>-496.155098860839 351.033442926877 822.107346706471</t>
  </si>
  <si>
    <t>-555.932204198984 139.933190456903 -103.185600304364</t>
  </si>
  <si>
    <t>-552.386234840574 120.198325286663 311.905458393657</t>
  </si>
  <si>
    <t>-581.981136326023 78.4111954498658 772.064974917339</t>
  </si>
  <si>
    <t>-427.76242872415 100.394097168476 812.278921775976</t>
  </si>
  <si>
    <t>9763-20170724T121257.338773500.bin</t>
  </si>
  <si>
    <t>-586.477795337262 227.007572029737 -101.773314166332</t>
  </si>
  <si>
    <t>-600.824863957104 221.616863077203 -211.420984814466</t>
  </si>
  <si>
    <t>-603.462967671971 221.933027280915 -304.258347098446</t>
  </si>
  <si>
    <t>-602.793954199255 223.595830275443 -388.132727109971</t>
  </si>
  <si>
    <t>-598.422812178155 226.491151985082 -471.862326081589</t>
  </si>
  <si>
    <t>-587.908368912119 231.830201885507 -593.951943974811</t>
  </si>
  <si>
    <t>-546.969186613977 235.023610195754 -660.690251362184</t>
  </si>
  <si>
    <t>-592.459142277883 260.818437665203 -539.004569073047</t>
  </si>
  <si>
    <t>-595.776518036063 415.912211592866 -522.601690269503</t>
  </si>
  <si>
    <t>-487.558949632931 547.20828122384 -297.593043799494</t>
  </si>
  <si>
    <t>-285.4664790989 443.434831747801 -249.237767857021</t>
  </si>
  <si>
    <t>-592.584913760707 198.156417212068 -541.755593772834</t>
  </si>
  <si>
    <t>-600.387217840191 43.3114115148196 -524.445587137845</t>
  </si>
  <si>
    <t>-437.296968509009 124.300422449335 -241.875132509277</t>
  </si>
  <si>
    <t>-616.859807134488 314.071963577931 -103.768573297265</t>
  </si>
  <si>
    <t>-629.960499687047 328.967176373719 311.332755676931</t>
  </si>
  <si>
    <t>-647.386418959533 373.44803382585 771.961575576348</t>
  </si>
  <si>
    <t>-496.162005878178 351.033497186781 822.087220658238</t>
  </si>
  <si>
    <t>-556.215632242393 139.908227785877 -103.181318471439</t>
  </si>
  <si>
    <t>-552.505971803482 120.269822954996 311.912845220991</t>
  </si>
  <si>
    <t>-582.029400996433 78.4411316797418 772.072536014023</t>
  </si>
  <si>
    <t>-427.854968672286 100.840157316588 812.225871920236</t>
  </si>
  <si>
    <t>9763-20170724T121257.400979100.bin</t>
  </si>
  <si>
    <t>-587.41746351173 226.813864823238 -101.809670612794</t>
  </si>
  <si>
    <t>-601.886793315279 221.307018295329 -211.435450057585</t>
  </si>
  <si>
    <t>-604.674242361448 221.442830000201 -304.268933557765</t>
  </si>
  <si>
    <t>-604.160283865383 222.907558478917 -388.148210592045</t>
  </si>
  <si>
    <t>-599.965734866013 225.569471309073 -471.894531331478</t>
  </si>
  <si>
    <t>-589.733993120599 230.529001958901 -594.024141711913</t>
  </si>
  <si>
    <t>-548.917948173316 233.667472077449 -660.840377125382</t>
  </si>
  <si>
    <t>-594.146369422901 259.688013362057 -539.155781560227</t>
  </si>
  <si>
    <t>-597.575629173378 414.88274392419 -523.716811163631</t>
  </si>
  <si>
    <t>-482.280838309744 550.568621664331 -304.913270078282</t>
  </si>
  <si>
    <t>-278.163021786777 450.653388384191 -256.94031259299</t>
  </si>
  <si>
    <t>-594.300730689889 197.017651478668 -541.713534847552</t>
  </si>
  <si>
    <t>-601.893847030316 42.2094742377276 -524.039573004268</t>
  </si>
  <si>
    <t>-438.654761496029 124.195057162025 -241.85566094837</t>
  </si>
  <si>
    <t>-618.082105436219 313.818684387509 -103.815653362382</t>
  </si>
  <si>
    <t>-630.590030337685 328.88396522992 311.297770905636</t>
  </si>
  <si>
    <t>-647.412748409461 373.475309037654 771.953002155756</t>
  </si>
  <si>
    <t>-496.176119280968 351.041877565346 822.033386796732</t>
  </si>
  <si>
    <t>-556.873378009494 139.730518241131 -103.199570494753</t>
  </si>
  <si>
    <t>-552.895112713637 120.404033719097 311.906733022008</t>
  </si>
  <si>
    <t>-582.098346584719 78.4723733624719 772.082414420919</t>
  </si>
  <si>
    <t>-427.934303622218 101.117214760792 812.138174948278</t>
  </si>
  <si>
    <t>9763-20170724T121257.439081100.bin</t>
  </si>
  <si>
    <t>-587.896156108191 226.660230870009 -101.829757508361</t>
  </si>
  <si>
    <t>-602.420528415598 221.113581926576 -211.446288546648</t>
  </si>
  <si>
    <t>-605.288031202676 221.167813074753 -304.277304651429</t>
  </si>
  <si>
    <t>-604.861348035948 222.539172734318 -388.158705781302</t>
  </si>
  <si>
    <t>-600.769711264741 225.088912283239 -471.913598216631</t>
  </si>
  <si>
    <t>-590.706711722525 229.864245827446 -594.064582770017</t>
  </si>
  <si>
    <t>-549.980404296731 232.978974683678 -660.936605179937</t>
  </si>
  <si>
    <t>-595.029787788272 259.105770814127 -539.233124429787</t>
  </si>
  <si>
    <t>-598.442869808889 414.352194402875 -524.288493515634</t>
  </si>
  <si>
    <t>-479.609157644036 551.986581172187 -308.61760544366</t>
  </si>
  <si>
    <t>-274.422983469812 454.071507032306 -261.080123252042</t>
  </si>
  <si>
    <t>-595.214712408004 196.43204215944 -541.698458241793</t>
  </si>
  <si>
    <t>-602.773380949091 41.6370822323565 -523.82918890672</t>
  </si>
  <si>
    <t>-439.56113295867 124.056195705186 -242.040404073948</t>
  </si>
  <si>
    <t>-618.643282452891 313.658457416906 -103.834835268095</t>
  </si>
  <si>
    <t>-630.914591856219 328.832934644544 311.281706176736</t>
  </si>
  <si>
    <t>-647.433182184463 373.480289426027 771.9459277125</t>
  </si>
  <si>
    <t>-496.191290756786 351.028704491728 822.002395044928</t>
  </si>
  <si>
    <t>-557.245984722455 139.56372811257 -103.208870108273</t>
  </si>
  <si>
    <t>-553.163311794089 120.374067652144 311.90278526699</t>
  </si>
  <si>
    <t>-582.116418857954 78.4689655445054 772.095660308395</t>
  </si>
  <si>
    <t>-427.994218706985 101.441355423598 812.126326664679</t>
  </si>
  <si>
    <t>9763-20170724T121257.501293400.bin</t>
  </si>
  <si>
    <t>-588.808512001967 226.176507345613 -101.872511944343</t>
  </si>
  <si>
    <t>-603.415082603112 220.604991153954 -211.476827753315</t>
  </si>
  <si>
    <t>-606.334994635586 220.57001690485 -304.306278471854</t>
  </si>
  <si>
    <t>-605.951491066562 221.832802457419 -388.189507142928</t>
  </si>
  <si>
    <t>-601.900374962255 224.244022358614 -471.950476238743</t>
  </si>
  <si>
    <t>-591.894900556237 228.783479473289 -594.115196341355</t>
  </si>
  <si>
    <t>-551.273151332725 231.834397727345 -661.053849992496</t>
  </si>
  <si>
    <t>-596.124175768171 258.130467596106 -539.332842353443</t>
  </si>
  <si>
    <t>-599.428331488471 413.475311706634 -525.408768237655</t>
  </si>
  <si>
    <t>-474.00730660746 554.255221547724 -315.577453590767</t>
  </si>
  <si>
    <t>-265.759675354051 461.470220448757 -271.166043443983</t>
  </si>
  <si>
    <t>-596.446170285731 195.452877740314 -541.687972184122</t>
  </si>
  <si>
    <t>-604.142242479444 40.6933509159066 -523.627829451965</t>
  </si>
  <si>
    <t>-440.7227890419 123.45953605345 -243.20498166327</t>
  </si>
  <si>
    <t>-619.541430954106 313.327336502361 -103.893357631416</t>
  </si>
  <si>
    <t>-631.378404347256 328.691876628997 311.228841953972</t>
  </si>
  <si>
    <t>-647.460383081227 373.49406526245 771.929749607652</t>
  </si>
  <si>
    <t>-496.219945546522 350.943510347452 821.946004412159</t>
  </si>
  <si>
    <t>-558.153112679402 138.943280497827 -103.244987321662</t>
  </si>
  <si>
    <t>-553.786793896827 120.078181161597 311.878645714405</t>
  </si>
  <si>
    <t>-582.128135668484 78.4277736919794 772.137440907154</t>
  </si>
  <si>
    <t>-427.989506334025 101.325646685504 812.147394063443</t>
  </si>
  <si>
    <t>9763-20170724T121257.537389700.bin</t>
  </si>
  <si>
    <t>-589.25330561763 225.889852798286 -101.89652290497</t>
  </si>
  <si>
    <t>-603.886015233228 220.335251232804 -211.498261195638</t>
  </si>
  <si>
    <t>-606.83845886178 220.269628528568 -304.326682251315</t>
  </si>
  <si>
    <t>-606.490304891944 221.488020942773 -388.210646514341</t>
  </si>
  <si>
    <t>-602.481418499989 223.837155810553 -471.975466511649</t>
  </si>
  <si>
    <t>-592.546383286622 228.26633562097 -594.149939283466</t>
  </si>
  <si>
    <t>-551.960531523649 231.251828784235 -661.113232178361</t>
  </si>
  <si>
    <t>-596.702777833646 257.662268303733 -539.388187771186</t>
  </si>
  <si>
    <t>-600.017898472299 413.055216249561 -525.916975122768</t>
  </si>
  <si>
    <t>-471.199686372138 554.45605303922 -318.576032824355</t>
  </si>
  <si>
    <t>-262.212390483136 463.036237746003 -274.812708775734</t>
  </si>
  <si>
    <t>-597.108813794715 194.983543986218 -541.69355790699</t>
  </si>
  <si>
    <t>-604.827298379949 40.2230300453543 -523.653134367347</t>
  </si>
  <si>
    <t>-441.370321486243 123.056236800632 -243.84365095676</t>
  </si>
  <si>
    <t>-619.956515665811 313.124544418454 -103.905181317614</t>
  </si>
  <si>
    <t>-631.567345465946 328.590640123251 311.219588257426</t>
  </si>
  <si>
    <t>-647.474530085116 373.487890106549 771.925721258871</t>
  </si>
  <si>
    <t>-496.253766422297 350.777709727449 821.929218238648</t>
  </si>
  <si>
    <t>-558.648869370434 138.598249127367 -103.26909129042</t>
  </si>
  <si>
    <t>-554.064476663878 119.843182467096 311.857186764876</t>
  </si>
  <si>
    <t>-582.098670501562 78.3429655267141 772.157725208123</t>
  </si>
  <si>
    <t>-427.89151517199 100.747062155418 812.183248580137</t>
  </si>
  <si>
    <t>9763-20170724T121257.607583800.bin</t>
  </si>
  <si>
    <t>-589.977373186494 225.467901301571 -101.913764774346</t>
  </si>
  <si>
    <t>-604.699475748815 219.959435448196 -211.505869406006</t>
  </si>
  <si>
    <t>-607.794214437824 219.877388204969 -304.329650447393</t>
  </si>
  <si>
    <t>-607.603195335024 221.061877087087 -388.21450505716</t>
  </si>
  <si>
    <t>-603.780531971805 223.358071662941 -471.989608382606</t>
  </si>
  <si>
    <t>-594.150195510136 227.689519417323 -594.191856877018</t>
  </si>
  <si>
    <t>-553.647838920247 230.605219090365 -661.20893102459</t>
  </si>
  <si>
    <t>-598.072586668893 257.128162153277 -539.435781415981</t>
  </si>
  <si>
    <t>-601.159052139708 412.555909002318 -526.500864126844</t>
  </si>
  <si>
    <t>-465.920593993081 554.47551779077 -323.651395638687</t>
  </si>
  <si>
    <t>-254.249094922537 468.444593027578 -281.909604222817</t>
  </si>
  <si>
    <t>-598.67918874557 194.449642310194 -541.705435694027</t>
  </si>
  <si>
    <t>-606.616840110609 39.6940738275393 -523.69388463891</t>
  </si>
  <si>
    <t>-442.687342672444 122.613425028023 -244.813631420519</t>
  </si>
  <si>
    <t>-620.651148474671 312.839858530206 -103.89204212701</t>
  </si>
  <si>
    <t>-631.950101366002 328.459012720053 311.23562619708</t>
  </si>
  <si>
    <t>-647.468764402011 373.512492073132 771.927828642192</t>
  </si>
  <si>
    <t>-496.244044279582 350.780801476265 821.909681695108</t>
  </si>
  <si>
    <t>-559.431022755236 138.094499584938 -103.324703488875</t>
  </si>
  <si>
    <t>-554.57213646496 119.656974070363 311.812699410646</t>
  </si>
  <si>
    <t>-582.1788607171 78.4438070314177 772.178423925007</t>
  </si>
  <si>
    <t>-428.185977043459 102.299061830736 812.190028795721</t>
  </si>
  <si>
    <t>9763-20170724T121257.638666000.bin</t>
  </si>
  <si>
    <t>-590.19366884776 225.251398672145 -101.93268866254</t>
  </si>
  <si>
    <t>-605.002588094148 219.756796416487 -211.513789826321</t>
  </si>
  <si>
    <t>-608.214539395446 219.667497588518 -304.333542503722</t>
  </si>
  <si>
    <t>-608.147808586239 220.840796626402 -388.218912612421</t>
  </si>
  <si>
    <t>-604.467705181254 223.120509693238 -472.00060594325</t>
  </si>
  <si>
    <t>-595.065388991526 227.423695144907 -594.221809841097</t>
  </si>
  <si>
    <t>-554.633376003102 230.305803921 -661.282645727224</t>
  </si>
  <si>
    <t>-598.816386549717 256.874155474579 -539.46003803713</t>
  </si>
  <si>
    <t>-601.620335114509 412.331154273834 -526.692465120306</t>
  </si>
  <si>
    <t>-463.7248804015 553.381017700305 -325.028409718274</t>
  </si>
  <si>
    <t>-250.732389549516 470.718250468715 -283.200328887229</t>
  </si>
  <si>
    <t>-599.565655011119 194.197157722631 -541.724499993452</t>
  </si>
  <si>
    <t>-607.686371778023 39.4497241492872 -523.733752806765</t>
  </si>
  <si>
    <t>-443.28160485991 122.54616088643 -245.074440287458</t>
  </si>
  <si>
    <t>-620.776937141111 312.686993108263 -103.894728009727</t>
  </si>
  <si>
    <t>-632.051892567596 328.400579418272 311.230040849442</t>
  </si>
  <si>
    <t>-647.465376661253 373.522400884932 771.926559647812</t>
  </si>
  <si>
    <t>-496.245742378217 350.75009931711 821.905511656083</t>
  </si>
  <si>
    <t>-559.736909811827 137.752621317779 -103.356068762578</t>
  </si>
  <si>
    <t>-554.740232033047 119.537690748124 311.789534682283</t>
  </si>
  <si>
    <t>-582.173682428037 78.391845163922 772.177190044538</t>
  </si>
  <si>
    <t>-428.091211390607 101.64564003276 812.198633119982</t>
  </si>
  <si>
    <t>9763-20170724T121257.704935400.bin</t>
  </si>
  <si>
    <t>-590.380634211986 224.937616798102 -101.969139612109</t>
  </si>
  <si>
    <t>-605.397575855191 219.514772136111 -211.52548018648</t>
  </si>
  <si>
    <t>-608.853367242265 219.419355288993 -304.336440951549</t>
  </si>
  <si>
    <t>-609.037016222108 220.567523898713 -388.221978811193</t>
  </si>
  <si>
    <t>-605.637584953159 222.799982129624 -472.017025217935</t>
  </si>
  <si>
    <t>-596.679285926125 227.010335914135 -594.274574083492</t>
  </si>
  <si>
    <t>-556.470860187387 229.722451078277 -661.476906893651</t>
  </si>
  <si>
    <t>-600.005784490938 256.498010874398 -539.505573759599</t>
  </si>
  <si>
    <t>-601.4385325256 411.957715286068 -526.32303562588</t>
  </si>
  <si>
    <t>-462.432103217483 550.85834853078 -323.931428468017</t>
  </si>
  <si>
    <t>-248.906822809832 472.271980252415 -277.244429005227</t>
  </si>
  <si>
    <t>-601.214510015312 193.827488141912 -541.752428680893</t>
  </si>
  <si>
    <t>-610.139859280081 39.1098405191633 -523.772535484362</t>
  </si>
  <si>
    <t>-444.117751959604 122.483213369568 -245.28059581527</t>
  </si>
  <si>
    <t>-620.539813904945 312.61102505028 -103.890346102756</t>
  </si>
  <si>
    <t>-631.819910948007 328.308822066436 311.234804596989</t>
  </si>
  <si>
    <t>-647.461998398277 373.517365560848 771.927358703834</t>
  </si>
  <si>
    <t>-496.271990120721 350.543911933406 821.903871801594</t>
  </si>
  <si>
    <t>-560.344451158548 137.146199134829 -103.413809698793</t>
  </si>
  <si>
    <t>-555.052148993491 119.34913509019 311.746267755886</t>
  </si>
  <si>
    <t>-582.170711081411 78.3344654529315 772.1698961209</t>
  </si>
  <si>
    <t>-428.063195817106 101.385129050968 812.212219062577</t>
  </si>
  <si>
    <t>9763-20170724T121257.737020000.bin</t>
  </si>
  <si>
    <t>-590.387292334199 224.875337441804 -101.964209874225</t>
  </si>
  <si>
    <t>-605.469815324715 219.508075742258 -211.514361986695</t>
  </si>
  <si>
    <t>-608.99914995429 219.430237163453 -304.32257118714</t>
  </si>
  <si>
    <t>-609.25849896376 220.585843051302 -388.207722540231</t>
  </si>
  <si>
    <t>-605.943610779027 222.815724182746 -472.006227490855</t>
  </si>
  <si>
    <t>-597.119004579988 227.011961461569 -594.274032827538</t>
  </si>
  <si>
    <t>-557.041680596525 229.588041525647 -661.559855207523</t>
  </si>
  <si>
    <t>-600.240396887589 256.502502140073 -539.49455311498</t>
  </si>
  <si>
    <t>-600.797025748341 411.92739769907 -525.951654554856</t>
  </si>
  <si>
    <t>-463.964959290045 550.043778359558 -321.551567486557</t>
  </si>
  <si>
    <t>-251.236225302037 471.567014329451 -271.188881732824</t>
  </si>
  <si>
    <t>-601.741869881692 193.838968957027 -541.753341953185</t>
  </si>
  <si>
    <t>-611.316878153595 39.1618123287203 -523.743916941414</t>
  </si>
  <si>
    <t>-444.253905900048 122.45210583879 -245.287785696289</t>
  </si>
  <si>
    <t>-620.186939259311 312.699361822208 -103.873126902006</t>
  </si>
  <si>
    <t>-631.599017756104 328.330422743546 311.250994953105</t>
  </si>
  <si>
    <t>-647.4700362941 373.481599050304 771.936446846256</t>
  </si>
  <si>
    <t>-496.309955655499 350.315356091599 821.914233399605</t>
  </si>
  <si>
    <t>-560.699875722139 136.945315376283 -103.424221391226</t>
  </si>
  <si>
    <t>-555.183257390357 119.260755188962 311.737733911629</t>
  </si>
  <si>
    <t>-582.17459252421 78.2941967125348 772.172366425978</t>
  </si>
  <si>
    <t>-427.987534611979 100.80982115695 812.212524230793</t>
  </si>
  <si>
    <t>9763-20170724T121257.801813800.bin</t>
  </si>
  <si>
    <t>-590.271284062846 224.949697430849 -101.959082477745</t>
  </si>
  <si>
    <t>-605.448643353757 219.689422098202 -211.501201678546</t>
  </si>
  <si>
    <t>-609.037269990831 219.711004602287 -304.307200352923</t>
  </si>
  <si>
    <t>-609.343029374858 220.968343391477 -388.190769913868</t>
  </si>
  <si>
    <t>-606.066987336382 223.30944947365 -471.987700382454</t>
  </si>
  <si>
    <t>-597.290929230028 227.678842819286 -594.253027022499</t>
  </si>
  <si>
    <t>-557.367077858977 229.943299021262 -661.641096096126</t>
  </si>
  <si>
    <t>-600.229551961276 257.087155972547 -539.419035057965</t>
  </si>
  <si>
    <t>-599.801784637822 412.407849771961 -524.912946586671</t>
  </si>
  <si>
    <t>-469.583014361853 548.703269530552 -315.043644185763</t>
  </si>
  <si>
    <t>-259.316394559992 468.188660440857 -258.000910533391</t>
  </si>
  <si>
    <t>-602.053948818375 194.436271508497 -541.789030078261</t>
  </si>
  <si>
    <t>-612.50353676013 39.8042648435949 -523.916680215453</t>
  </si>
  <si>
    <t>-444.440297416656 122.001677675124 -245.347373081081</t>
  </si>
  <si>
    <t>-619.363644409769 313.08317461247 -103.85273980586</t>
  </si>
  <si>
    <t>-631.103320313178 328.387041151279 311.274444375727</t>
  </si>
  <si>
    <t>-647.490806504175 373.389249897797 771.95329461692</t>
  </si>
  <si>
    <t>-496.392582931643 349.828861460417 821.933926254571</t>
  </si>
  <si>
    <t>-561.301774876057 136.817125873788 -103.436286868396</t>
  </si>
  <si>
    <t>-555.418491902759 119.270000527449 311.726423266183</t>
  </si>
  <si>
    <t>-582.209538677364 78.2468050179723 772.176661183897</t>
  </si>
  <si>
    <t>-427.892199032402 99.9380898723966 812.16996363396</t>
  </si>
  <si>
    <t>9763-20170724T121257.834901600.bin</t>
  </si>
  <si>
    <t>-590.295782061775 225.213739544473 -101.965894118963</t>
  </si>
  <si>
    <t>-605.526144564606 219.96693925896 -211.501358603147</t>
  </si>
  <si>
    <t>-609.120034510153 220.066692655366 -304.307126789852</t>
  </si>
  <si>
    <t>-609.412032440413 221.42110878168 -388.189148560303</t>
  </si>
  <si>
    <t>-606.10218321247 223.882798504456 -471.98140700507</t>
  </si>
  <si>
    <t>-597.253062638028 228.454208226669 -594.233936221774</t>
  </si>
  <si>
    <t>-557.310709897113 230.631292940987 -661.614165428108</t>
  </si>
  <si>
    <t>-600.203467831901 257.771166193459 -539.351850976062</t>
  </si>
  <si>
    <t>-599.454614827831 413.020678574363 -524.132664964714</t>
  </si>
  <si>
    <t>-472.973920990687 548.418519171061 -311.415516656782</t>
  </si>
  <si>
    <t>-264.134070583204 466.00679371832 -251.894449295405</t>
  </si>
  <si>
    <t>-602.068421611623 195.125390936238 -541.829294795443</t>
  </si>
  <si>
    <t>-612.720004879633 40.4893995044563 -524.201116082375</t>
  </si>
  <si>
    <t>-444.562988817233 121.943670193074 -245.539481145244</t>
  </si>
  <si>
    <t>-619.268768343095 313.375769145204 -103.862342620568</t>
  </si>
  <si>
    <t>-631.064380898242 328.437657122807 311.272092450882</t>
  </si>
  <si>
    <t>-647.484745868388 373.355611316043 771.959394551098</t>
  </si>
  <si>
    <t>-496.402852081673 349.721860315367 821.95467839488</t>
  </si>
  <si>
    <t>-561.51069058031 137.137321405911 -103.441263127526</t>
  </si>
  <si>
    <t>-555.56935552234 119.509905539469 311.717224432659</t>
  </si>
  <si>
    <t>-582.266201053018 78.3366887350212 772.168298891876</t>
  </si>
  <si>
    <t>-428.054214325669 100.81242739926 812.135105536504</t>
  </si>
  <si>
    <t>9763-20170724T121257.907102400.bin</t>
  </si>
  <si>
    <t>-590.428444773647 225.690812483545 -101.970216972347</t>
  </si>
  <si>
    <t>-605.771383117401 220.429720289855 -211.489302945949</t>
  </si>
  <si>
    <t>-609.393479538077 220.703506630269 -304.293568991364</t>
  </si>
  <si>
    <t>-609.674144597426 222.281793000429 -388.171799615317</t>
  </si>
  <si>
    <t>-606.311456937825 225.030536643333 -471.952874275127</t>
  </si>
  <si>
    <t>-597.335233442768 230.085203150282 -594.177412567386</t>
  </si>
  <si>
    <t>-557.251607098561 232.338686536595 -661.470974697011</t>
  </si>
  <si>
    <t>-600.357692456648 259.185571236414 -539.183912523136</t>
  </si>
  <si>
    <t>-599.296251707439 414.304458110119 -522.710328873625</t>
  </si>
  <si>
    <t>-479.767520991595 548.107919517323 -305.022270916821</t>
  </si>
  <si>
    <t>-273.881234542731 460.500389603304 -242.698266819162</t>
  </si>
  <si>
    <t>-602.190173512068 196.548936524223 -541.908909196093</t>
  </si>
  <si>
    <t>-613.003571648474 41.8715035009068 -524.773785529932</t>
  </si>
  <si>
    <t>-444.682693308152 121.98417296552 -245.948770728287</t>
  </si>
  <si>
    <t>-619.457437595656 313.735304128358 -103.838991229146</t>
  </si>
  <si>
    <t>-631.446935001998 328.601301199618 311.296920842957</t>
  </si>
  <si>
    <t>-647.478648242188 373.331607403909 771.979392822025</t>
  </si>
  <si>
    <t>-496.364680507987 349.886470498165 821.966565085741</t>
  </si>
  <si>
    <t>-561.537827188397 137.65660754401 -103.479810591654</t>
  </si>
  <si>
    <t>-555.405012543928 119.950710336416 311.672558107198</t>
  </si>
  <si>
    <t>-582.2881223869 78.3618257868493 772.127963445178</t>
  </si>
  <si>
    <t>-428.096423508753 101.011089025243 812.075122603258</t>
  </si>
  <si>
    <t>9763-20170724T121257.935174300.bin</t>
  </si>
  <si>
    <t>-590.567451512874 225.90448531881 -101.989697309023</t>
  </si>
  <si>
    <t>-605.968449465623 220.640591679528 -211.500393816864</t>
  </si>
  <si>
    <t>-609.595150064053 221.005597532808 -304.304282227241</t>
  </si>
  <si>
    <t>-609.857707165368 222.699567908772 -388.180227175406</t>
  </si>
  <si>
    <t>-606.452377729475 225.596156212827 -471.954671667583</t>
  </si>
  <si>
    <t>-597.38526414273 230.90046859519 -594.161722617551</t>
  </si>
  <si>
    <t>-557.188153119021 233.34931233463 -661.380813991003</t>
  </si>
  <si>
    <t>-600.505589044883 259.890074620831 -539.115425747726</t>
  </si>
  <si>
    <t>-599.675115719471 414.967221072874 -522.229921267318</t>
  </si>
  <si>
    <t>-482.598709896564 547.513082414422 -302.449558507999</t>
  </si>
  <si>
    <t>-277.708231674276 457.771367158853 -239.880922355343</t>
  </si>
  <si>
    <t>-602.222126595687 197.255735976995 -541.961457195235</t>
  </si>
  <si>
    <t>-612.874777073725 42.5414518658599 -525.073702615894</t>
  </si>
  <si>
    <t>-444.546596066956 122.166822665416 -246.189396300229</t>
  </si>
  <si>
    <t>-619.68064250719 313.878886513383 -103.83127598672</t>
  </si>
  <si>
    <t>-631.606144775253 328.685538019088 311.30867484861</t>
  </si>
  <si>
    <t>-647.462654864288 373.337073071562 771.993255375325</t>
  </si>
  <si>
    <t>-496.315642632849 350.092548653567 821.974173226541</t>
  </si>
  <si>
    <t>-561.564287683964 137.919172943523 -103.516451992467</t>
  </si>
  <si>
    <t>-555.289085148559 120.187465719675 311.632671030498</t>
  </si>
  <si>
    <t>-582.321254544171 78.388112198204 772.077392458491</t>
  </si>
  <si>
    <t>-428.170921422245 101.377426694286 811.989658879497</t>
  </si>
  <si>
    <t>9763-20170724T121258.005365600.bin</t>
  </si>
  <si>
    <t>-590.97333369323 226.167248569459 -102.005082740039</t>
  </si>
  <si>
    <t>-606.449868676015 220.858229260725 -211.5029356834</t>
  </si>
  <si>
    <t>-610.116150365525 221.375175002377 -304.304507336159</t>
  </si>
  <si>
    <t>-610.396718557162 223.278220269625 -388.176007686868</t>
  </si>
  <si>
    <t>-606.9871254568 226.459275788376 -471.939951547348</t>
  </si>
  <si>
    <t>-597.885237417532 232.260575417013 -594.12174091157</t>
  </si>
  <si>
    <t>-557.511968115486 235.353985508561 -661.208652536807</t>
  </si>
  <si>
    <t>-601.2073765797 261.031370245973 -538.972392067511</t>
  </si>
  <si>
    <t>-601.221257275823 416.012433335835 -521.232514596526</t>
  </si>
  <si>
    <t>-486.475132175171 545.946446958878 -298.681047622497</t>
  </si>
  <si>
    <t>-283.026403274662 452.790448340281 -236.39886399336</t>
  </si>
  <si>
    <t>-602.550728554079 198.398620459949 -542.046541171061</t>
  </si>
  <si>
    <t>-612.365738313022 43.5745190782286 -525.628281653442</t>
  </si>
  <si>
    <t>-444.410857106409 122.929186121808 -246.562432806335</t>
  </si>
  <si>
    <t>-620.433600004673 314.079845451048 -103.83516313678</t>
  </si>
  <si>
    <t>-631.858053512946 328.741830549436 311.323983624047</t>
  </si>
  <si>
    <t>-647.441123542825 373.357267135392 772.016201905426</t>
  </si>
  <si>
    <t>-496.220913521132 350.565847725873 821.984569836892</t>
  </si>
  <si>
    <t>-561.658182510219 138.241366005537 -103.585425988663</t>
  </si>
  <si>
    <t>-555.267463520631 120.463710188424 311.560049222706</t>
  </si>
  <si>
    <t>-582.355973204495 78.4158733380759 771.967812134365</t>
  </si>
  <si>
    <t>-428.207025334743 101.469640843541 811.847805867107</t>
  </si>
  <si>
    <t>9763-20170724T121258.041464400.bin</t>
  </si>
  <si>
    <t>-591.171487509435 226.185825637178 -102.035816424774</t>
  </si>
  <si>
    <t>-606.665779070209 220.858961513507 -211.530352926565</t>
  </si>
  <si>
    <t>-610.358305135587 221.450345726725 -304.330381119905</t>
  </si>
  <si>
    <t>-610.662944459118 223.457002819931 -388.199537780592</t>
  </si>
  <si>
    <t>-607.276164367499 226.779056299172 -471.958795699709</t>
  </si>
  <si>
    <t>-598.203712592771 232.828855150874 -594.130838981849</t>
  </si>
  <si>
    <t>-557.769637005501 236.343500761137 -661.16027099463</t>
  </si>
  <si>
    <t>-601.606271846252 261.489611699898 -538.929198399511</t>
  </si>
  <si>
    <t>-601.918662208181 416.436660274463 -520.839251538023</t>
  </si>
  <si>
    <t>-487.65456894234 545.279639663857 -297.407243505103</t>
  </si>
  <si>
    <t>-285.159191229904 450.203192957547 -234.92048462932</t>
  </si>
  <si>
    <t>-602.762980773485 198.858819923903 -542.116459043563</t>
  </si>
  <si>
    <t>-612.218386159201 43.993694189116 -525.867865918553</t>
  </si>
  <si>
    <t>-444.239875848536 123.325897667878 -246.794963476191</t>
  </si>
  <si>
    <t>-620.768855762467 314.040911215134 -103.835021568054</t>
  </si>
  <si>
    <t>-632.084286001044 328.750405274315 311.32538709015</t>
  </si>
  <si>
    <t>-647.442853067515 373.358220701524 772.021744849126</t>
  </si>
  <si>
    <t>-496.225241676251 350.535003819221 821.983446597548</t>
  </si>
  <si>
    <t>-561.697515837621 138.308230401656 -103.626675670958</t>
  </si>
  <si>
    <t>-555.290139603862 120.490238810605 311.516758557059</t>
  </si>
  <si>
    <t>-582.342529642466 78.3754080126687 771.920160308936</t>
  </si>
  <si>
    <t>-428.139011262926 101.067634467057 811.796722192326</t>
  </si>
  <si>
    <t>9763-20170724T121258.102637100.bin</t>
  </si>
  <si>
    <t>-591.595652640768 226.060966317251 -102.0792208038</t>
  </si>
  <si>
    <t>-607.094355488539 220.723977500478 -211.572684001826</t>
  </si>
  <si>
    <t>-610.792213510232 221.433038491225 -304.371611017185</t>
  </si>
  <si>
    <t>-611.097232006173 223.593434610215 -388.23693230553</t>
  </si>
  <si>
    <t>-607.703689357797 227.120757744427 -471.987508958081</t>
  </si>
  <si>
    <t>-598.611022154201 233.527027498458 -594.140003923761</t>
  </si>
  <si>
    <t>-558.124215452477 237.828716158846 -661.091647391683</t>
  </si>
  <si>
    <t>-602.196281940351 262.029939739775 -538.868257236479</t>
  </si>
  <si>
    <t>-603.221223848199 416.919376075241 -520.299324422588</t>
  </si>
  <si>
    <t>-488.656335421055 542.700198217833 -295.282406200961</t>
  </si>
  <si>
    <t>-287.23199511848 445.274734018306 -232.951960207198</t>
  </si>
  <si>
    <t>-603.00540814772 199.401783769759 -542.212878844723</t>
  </si>
  <si>
    <t>-611.661652354423 44.4479493268068 -526.32640954693</t>
  </si>
  <si>
    <t>-444.196990432186 123.723673015634 -247.125309759698</t>
  </si>
  <si>
    <t>-621.563001233767 313.749189669002 -103.83821002199</t>
  </si>
  <si>
    <t>-632.472576908383 328.700249333563 311.324417984278</t>
  </si>
  <si>
    <t>-647.456877136825 373.366510328387 772.024812138148</t>
  </si>
  <si>
    <t>-496.204267256972 350.688188610579 821.946221933795</t>
  </si>
  <si>
    <t>-561.761599420205 138.343529057353 -103.72304307698</t>
  </si>
  <si>
    <t>-555.308148905166 120.477316291734 311.417575854116</t>
  </si>
  <si>
    <t>-582.393853969881 78.4141545601556 771.818184737859</t>
  </si>
  <si>
    <t>-428.250788093529 101.592922997444 811.648884522351</t>
  </si>
  <si>
    <t>9763-20170724T121258.134721800.bin</t>
  </si>
  <si>
    <t>-591.813137394852 225.989330185986 -102.107443257961</t>
  </si>
  <si>
    <t>-607.326265683248 220.66222322425 -211.599360731056</t>
  </si>
  <si>
    <t>-611.039922806415 221.443409875465 -304.397174991106</t>
  </si>
  <si>
    <t>-611.357890242583 223.695003728902 -388.259871627533</t>
  </si>
  <si>
    <t>-607.974556372582 227.339767377554 -472.005994216018</t>
  </si>
  <si>
    <t>-598.892274182539 233.946964202743 -594.14836963753</t>
  </si>
  <si>
    <t>-558.407925002292 238.576417090377 -661.079582652458</t>
  </si>
  <si>
    <t>-602.535992444582 262.360043609672 -538.834144545854</t>
  </si>
  <si>
    <t>-603.771124328518 417.222537704295 -519.999773751944</t>
  </si>
  <si>
    <t>-489.064664748864 541.510151524862 -294.226326871216</t>
  </si>
  <si>
    <t>-287.637716655454 443.659225376588 -232.57468727187</t>
  </si>
  <si>
    <t>-603.218876411362 199.735676245934 -542.27246210507</t>
  </si>
  <si>
    <t>-611.573303497811 44.7443973132963 -526.595879862265</t>
  </si>
  <si>
    <t>-444.271981741271 124.00785496086 -247.271845754664</t>
  </si>
  <si>
    <t>-621.937969696581 313.619754033442 -103.839969606301</t>
  </si>
  <si>
    <t>-632.643525258152 328.684915653507 311.323862436701</t>
  </si>
  <si>
    <t>-647.477351514641 373.350905607606 772.025709964916</t>
  </si>
  <si>
    <t>-496.230214781666 350.602385920317 821.931896421936</t>
  </si>
  <si>
    <t>-561.830537492787 138.305954564836 -103.781723871811</t>
  </si>
  <si>
    <t>-555.343299581237 120.462183054225 311.35936586425</t>
  </si>
  <si>
    <t>-582.427231349825 78.4328358870389 771.759102569172</t>
  </si>
  <si>
    <t>-428.386952228047 102.349324787805 811.55129199652</t>
  </si>
  <si>
    <t>9763-20170724T121258.203439800.bin</t>
  </si>
  <si>
    <t>-592.058094956723 225.723727545775 -102.191672079068</t>
  </si>
  <si>
    <t>-607.623879178851 220.423216919532 -211.677328380477</t>
  </si>
  <si>
    <t>-611.44033350629 221.333484641876 -304.469814558795</t>
  </si>
  <si>
    <t>-611.870842734325 223.747291218215 -388.327651430154</t>
  </si>
  <si>
    <t>-608.616792540624 227.603199564125 -472.069279425754</t>
  </si>
  <si>
    <t>-599.739020458349 234.574705364243 -594.206560198096</t>
  </si>
  <si>
    <t>-559.327673625076 239.643353390118 -661.150220392786</t>
  </si>
  <si>
    <t>-603.347240274229 262.823317840033 -538.805866415653</t>
  </si>
  <si>
    <t>-604.615444409625 417.599329355829 -519.345837941195</t>
  </si>
  <si>
    <t>-490.798790640375 540.847137209914 -292.554349362455</t>
  </si>
  <si>
    <t>-290.021192836682 440.627295239347 -232.613487365479</t>
  </si>
  <si>
    <t>-603.921872011917 200.207907994267 -542.421682494462</t>
  </si>
  <si>
    <t>-612.023388613073 45.1693310278538 -527.057991456409</t>
  </si>
  <si>
    <t>-444.723086245339 124.376374306379 -247.409253183107</t>
  </si>
  <si>
    <t>-622.22159120132 313.283518481888 -103.858077630257</t>
  </si>
  <si>
    <t>-632.775345015751 328.594200469405 311.300687628904</t>
  </si>
  <si>
    <t>-647.493735831116 373.337394984379 772.018792703476</t>
  </si>
  <si>
    <t>-496.244084140665 350.552943166265 821.901015325055</t>
  </si>
  <si>
    <t>-562.016318205637 138.04128340912 -103.896816881183</t>
  </si>
  <si>
    <t>-555.493531979476 120.167938678178 311.242469754049</t>
  </si>
  <si>
    <t>-582.409411140831 78.3528910449891 771.652285918546</t>
  </si>
  <si>
    <t>-428.299342997945 101.804937361849 811.450431010201</t>
  </si>
  <si>
    <t>9763-20170724T121258.238532200.bin</t>
  </si>
  <si>
    <t>-592.132802820505 225.611383222045 -102.216375593529</t>
  </si>
  <si>
    <t>-607.730347927853 220.327180998565 -211.698387867175</t>
  </si>
  <si>
    <t>-611.584523838357 221.297458647007 -304.488577311394</t>
  </si>
  <si>
    <t>-612.051834880464 223.786286052136 -388.343905131114</t>
  </si>
  <si>
    <t>-608.836132963169 227.738551007684 -472.082757804367</t>
  </si>
  <si>
    <t>-600.014897740056 234.873947198681 -594.214610914008</t>
  </si>
  <si>
    <t>-559.634613335856 240.060569443 -661.167885315525</t>
  </si>
  <si>
    <t>-603.593868253344 263.048163017612 -538.774147198478</t>
  </si>
  <si>
    <t>-604.81129120738 417.799630880136 -519.056636466152</t>
  </si>
  <si>
    <t>-492.097514459292 541.606286529769 -292.018983259937</t>
  </si>
  <si>
    <t>-291.583647712059 439.996261365375 -233.554291119461</t>
  </si>
  <si>
    <t>-604.177266086771 200.437744560306 -542.474328180966</t>
  </si>
  <si>
    <t>-612.306646889023 45.3919153000656 -527.239731569615</t>
  </si>
  <si>
    <t>-445.017838192054 124.490147223424 -247.419814079084</t>
  </si>
  <si>
    <t>-622.20765609019 313.182773592096 -103.87076689166</t>
  </si>
  <si>
    <t>-632.727944564427 328.536565342209 311.287181684519</t>
  </si>
  <si>
    <t>-647.494347676878 373.331522620736 772.013108017249</t>
  </si>
  <si>
    <t>-496.261548004415 350.442921621885 821.898630000423</t>
  </si>
  <si>
    <t>-562.171186552692 137.933628620542 -103.942659197612</t>
  </si>
  <si>
    <t>-555.582526238889 120.055441552483 311.195360204586</t>
  </si>
  <si>
    <t>-582.41365046877 78.3450285112644 771.617254547449</t>
  </si>
  <si>
    <t>-428.312744538764 101.849314622409 811.420339741836</t>
  </si>
  <si>
    <t>9763-20170724T121258.302075600.bin</t>
  </si>
  <si>
    <t>-592.279956794698 225.352561220027 -102.239981245661</t>
  </si>
  <si>
    <t>-607.96382677942 220.080577331682 -211.71023398493</t>
  </si>
  <si>
    <t>-611.835869972257 221.099918554061 -304.49916413471</t>
  </si>
  <si>
    <t>-612.296738637198 223.650304086916 -388.352676583125</t>
  </si>
  <si>
    <t>-609.052005691234 227.68026869712 -472.086620898246</t>
  </si>
  <si>
    <t>-600.163096209762 234.947216449456 -594.205845185278</t>
  </si>
  <si>
    <t>-559.783418752455 240.170501595312 -661.156694509573</t>
  </si>
  <si>
    <t>-603.784862605622 263.061614077309 -538.737989549785</t>
  </si>
  <si>
    <t>-605.180786130477 417.786245468755 -518.836545928439</t>
  </si>
  <si>
    <t>-494.630733788781 543.383257799957 -291.718487465446</t>
  </si>
  <si>
    <t>-294.234889058671 439.597099530029 -236.777921264729</t>
  </si>
  <si>
    <t>-604.342119682297 200.454992117103 -542.504177012512</t>
  </si>
  <si>
    <t>-612.451925904678 45.4039122917175 -527.409789272274</t>
  </si>
  <si>
    <t>-445.252921712176 124.17859565323 -247.490376096675</t>
  </si>
  <si>
    <t>-622.220910735786 313.029093366784 -103.878037097151</t>
  </si>
  <si>
    <t>-632.584605875928 328.414978771125 311.282758739347</t>
  </si>
  <si>
    <t>-647.487182465539 373.314641802469 772.005282151754</t>
  </si>
  <si>
    <t>-496.269987029299 350.348288272547 821.902441628609</t>
  </si>
  <si>
    <t>-562.477936055639 137.615031202238 -103.992645483697</t>
  </si>
  <si>
    <t>-555.67094993102 119.862304606922 311.147266966152</t>
  </si>
  <si>
    <t>-582.435966230918 78.3551149277791 771.5800035604</t>
  </si>
  <si>
    <t>-428.329184297213 101.793576780906 811.399083360161</t>
  </si>
  <si>
    <t>9763-20170724T121258.344191500.bin</t>
  </si>
  <si>
    <t>-592.406163197288 225.284944382839 -102.232271159425</t>
  </si>
  <si>
    <t>-608.126426253293 219.992279050116 -211.696287742625</t>
  </si>
  <si>
    <t>-612.019233323957 220.986413137273 -304.4847322574</t>
  </si>
  <si>
    <t>-612.49515768524 223.510129220067 -388.339022460917</t>
  </si>
  <si>
    <t>-609.261713834031 227.509230865431 -472.074751221858</t>
  </si>
  <si>
    <t>-600.385164216317 234.726720747835 -594.197834401076</t>
  </si>
  <si>
    <t>-559.998917461831 239.888232969631 -661.14948233926</t>
  </si>
  <si>
    <t>-603.998957792935 262.863856420931 -538.740953477675</t>
  </si>
  <si>
    <t>-605.499040064224 417.590952878289 -518.88541383869</t>
  </si>
  <si>
    <t>-495.730182749544 544.183728997146 -291.941285594311</t>
  </si>
  <si>
    <t>-294.984552472612 439.969807138721 -239.128695642403</t>
  </si>
  <si>
    <t>-604.561352038516 200.255547209872 -542.481750926735</t>
  </si>
  <si>
    <t>-612.648382439835 45.2071386470411 -527.338007785212</t>
  </si>
  <si>
    <t>-445.413605149351 124.011521989412 -247.426923072612</t>
  </si>
  <si>
    <t>-622.3683773131 312.986318786845 -103.876849455187</t>
  </si>
  <si>
    <t>-632.618765844193 328.368113874364 311.286868075596</t>
  </si>
  <si>
    <t>-647.503978416236 373.281066021712 772.003511992629</t>
  </si>
  <si>
    <t>-496.322338922504 350.09600939526 821.907218543773</t>
  </si>
  <si>
    <t>-562.597507420972 137.563294830492 -103.992091611299</t>
  </si>
  <si>
    <t>-555.708778326102 119.83062596562 311.147223959244</t>
  </si>
  <si>
    <t>-582.440364795011 78.3350178843903 771.572545732186</t>
  </si>
  <si>
    <t>-428.348341320803 101.894409524064 811.377486402127</t>
  </si>
  <si>
    <t>9763-20170724T121258.400349700.bin</t>
  </si>
  <si>
    <t>-592.796120089264 225.2671629599 -102.253338098748</t>
  </si>
  <si>
    <t>-608.603874337239 219.919216517892 -211.702012775356</t>
  </si>
  <si>
    <t>-612.568135342734 220.820580993865 -304.488383787243</t>
  </si>
  <si>
    <t>-613.108401712089 223.238076046319 -388.34540786376</t>
  </si>
  <si>
    <t>-609.939887401951 227.10852355941 -472.089777927765</t>
  </si>
  <si>
    <t>-601.159727833999 234.111515097024 -594.23223610745</t>
  </si>
  <si>
    <t>-560.806753139168 239.076398609099 -661.218851985137</t>
  </si>
  <si>
    <t>-604.717423975863 262.345684905532 -538.820981416433</t>
  </si>
  <si>
    <t>-606.309351448299 417.092962517103 -519.108487267627</t>
  </si>
  <si>
    <t>-497.430572206554 546.139077078293 -293.119404258615</t>
  </si>
  <si>
    <t>-295.464804806835 441.709533757934 -245.655400104685</t>
  </si>
  <si>
    <t>-605.30739716741 199.731396472694 -542.453394165242</t>
  </si>
  <si>
    <t>-613.397135194786 44.7058276672788 -527.018711917352</t>
  </si>
  <si>
    <t>-445.72182308094 123.968462666644 -247.368550979718</t>
  </si>
  <si>
    <t>-622.854451911307 312.923821805022 -103.885707694657</t>
  </si>
  <si>
    <t>-632.833910023565 328.432714334626 311.27991859435</t>
  </si>
  <si>
    <t>-647.498876211016 373.276957755468 772.001570738103</t>
  </si>
  <si>
    <t>-496.254549418226 350.427414042128 821.870257635064</t>
  </si>
  <si>
    <t>-562.887774273875 137.585724101905 -104.000273874795</t>
  </si>
  <si>
    <t>-555.755408385499 119.913196401532 311.137551834515</t>
  </si>
  <si>
    <t>-582.485896836296 78.3363872692935 771.550155797679</t>
  </si>
  <si>
    <t>-428.340724767553 101.641517991699 811.298844539033</t>
  </si>
  <si>
    <t>9763-20170724T121258.436445700.bin</t>
  </si>
  <si>
    <t>-593.059370580453 225.325991144321 -102.260787154287</t>
  </si>
  <si>
    <t>-608.905382096648 219.941400698256 -211.702159948078</t>
  </si>
  <si>
    <t>-612.896872780154 220.776947046002 -304.487927620391</t>
  </si>
  <si>
    <t>-613.460754799232 223.120601039624 -388.346966768503</t>
  </si>
  <si>
    <t>-610.315923004411 226.90210704843 -472.096279823762</t>
  </si>
  <si>
    <t>-601.571482995499 233.758898021854 -594.249559983624</t>
  </si>
  <si>
    <t>-561.264441217877 238.612293407709 -661.271924600411</t>
  </si>
  <si>
    <t>-605.127955394432 262.059503342977 -538.872103535423</t>
  </si>
  <si>
    <t>-606.974534549009 416.832034760635 -519.446150863442</t>
  </si>
  <si>
    <t>-497.861825078757 546.992351102189 -294.2102563882</t>
  </si>
  <si>
    <t>-295.161256165759 442.731396352181 -249.5935411639</t>
  </si>
  <si>
    <t>-605.689058405583 199.440445820408 -542.427334895315</t>
  </si>
  <si>
    <t>-613.707537049256 44.4303853644974 -526.809194952516</t>
  </si>
  <si>
    <t>-445.972781891888 124.001132613765 -247.453925807889</t>
  </si>
  <si>
    <t>-623.139151230467 312.958662638698 -103.907338698037</t>
  </si>
  <si>
    <t>-632.970036565984 328.466896186529 311.26184813005</t>
  </si>
  <si>
    <t>-647.493592829621 373.284877475048 771.995664088398</t>
  </si>
  <si>
    <t>-496.227433914484 350.533056199109 821.842592778882</t>
  </si>
  <si>
    <t>-563.114345755849 137.656720056769 -104.007468910537</t>
  </si>
  <si>
    <t>-555.823713084809 119.985057708402 311.127676697286</t>
  </si>
  <si>
    <t>-582.508418483225 78.3352419506928 771.539638417093</t>
  </si>
  <si>
    <t>-428.350664641853 101.618138626299 811.252638859014</t>
  </si>
  <si>
    <t>9763-20170724T121258.503635400.bin</t>
  </si>
  <si>
    <t>-593.770302895732 225.468578594755 -102.271437755333</t>
  </si>
  <si>
    <t>-609.70109843692 220.005798440089 -211.696576354158</t>
  </si>
  <si>
    <t>-613.77630735101 220.686503496465 -304.480037208293</t>
  </si>
  <si>
    <t>-614.424199311624 222.853287857965 -388.343185910793</t>
  </si>
  <si>
    <t>-611.373906138387 226.422277021685 -472.105144887886</t>
  </si>
  <si>
    <t>-602.780965091346 232.931188026786 -594.288379636126</t>
  </si>
  <si>
    <t>-562.59824818435 237.541654891704 -661.402490880522</t>
  </si>
  <si>
    <t>-606.306592107915 261.390047803701 -538.990150486995</t>
  </si>
  <si>
    <t>-608.701348100243 416.234380970929 -520.240907160926</t>
  </si>
  <si>
    <t>-497.183351618594 548.758580975591 -297.575972790564</t>
  </si>
  <si>
    <t>-293.017969628023 445.306874671123 -258.044145523815</t>
  </si>
  <si>
    <t>-606.796302277288 198.760021024646 -542.36091589509</t>
  </si>
  <si>
    <t>-614.513767733992 43.7730320181859 -526.366420868939</t>
  </si>
  <si>
    <t>-446.791680706649 124.202487877239 -247.578066182521</t>
  </si>
  <si>
    <t>-623.992724644285 313.09157645556 -103.949178896267</t>
  </si>
  <si>
    <t>-633.323127516203 328.5785282126 311.232301757374</t>
  </si>
  <si>
    <t>-647.528316640176 373.252660504168 771.991654125953</t>
  </si>
  <si>
    <t>-496.253161729077 350.46332308009 821.794343840645</t>
  </si>
  <si>
    <t>-563.726583063081 137.829933965847 -104.003744282983</t>
  </si>
  <si>
    <t>-556.059227010751 120.246298433718 311.1283679541</t>
  </si>
  <si>
    <t>-582.600667099895 78.4379084608386 771.533047535808</t>
  </si>
  <si>
    <t>-428.574404835101 102.728740964209 811.152300352971</t>
  </si>
  <si>
    <t>9763-20170724T121258.537725100.bin</t>
  </si>
  <si>
    <t>-594.108683877652 225.51387170431 -102.276542050114</t>
  </si>
  <si>
    <t>-610.082729029793 220.013397632365 -211.693445603645</t>
  </si>
  <si>
    <t>-614.216328847426 220.614811996151 -304.474885372755</t>
  </si>
  <si>
    <t>-614.927475953088 222.69087538091 -388.339718142534</t>
  </si>
  <si>
    <t>-611.951856668329 226.151417339802 -472.109127233969</t>
  </si>
  <si>
    <t>-603.481752296512 232.482143546546 -594.31023319191</t>
  </si>
  <si>
    <t>-563.376105133505 236.995006200555 -661.477060382565</t>
  </si>
  <si>
    <t>-606.963105155653 261.021633171301 -539.050707617763</t>
  </si>
  <si>
    <t>-609.468258385047 415.911833047605 -520.653540531758</t>
  </si>
  <si>
    <t>-496.172330922472 549.574697847623 -299.572315644029</t>
  </si>
  <si>
    <t>-291.767378716876 445.939140569775 -261.799014969919</t>
  </si>
  <si>
    <t>-607.433536156755 198.386897036028 -542.328196591935</t>
  </si>
  <si>
    <t>-615.044789899112 43.4183934194753 -526.091913462481</t>
  </si>
  <si>
    <t>-447.241043925174 124.485637460448 -247.556569783516</t>
  </si>
  <si>
    <t>-624.377606309373 313.079753491474 -103.953707635784</t>
  </si>
  <si>
    <t>-633.526595335075 328.629415309789 311.229555389162</t>
  </si>
  <si>
    <t>-647.547529863412 373.240439428531 771.990676564776</t>
  </si>
  <si>
    <t>-496.240629161239 350.582832294053 821.757018257797</t>
  </si>
  <si>
    <t>-563.991309924945 137.909099652855 -104.002413556271</t>
  </si>
  <si>
    <t>-556.169000076236 120.325256318959 311.126793997851</t>
  </si>
  <si>
    <t>-582.61845159584 78.4254771632054 771.530742281172</t>
  </si>
  <si>
    <t>-428.566031398944 102.626584048862 811.103242825669</t>
  </si>
  <si>
    <t>9763-20170724T121258.604736100.bin</t>
  </si>
  <si>
    <t>-594.807545035528 225.607947295903 -102.292172680301</t>
  </si>
  <si>
    <t>-610.879747803142 220.032758314653 -211.690993386083</t>
  </si>
  <si>
    <t>-615.121913877172 220.446194507136 -304.468571322246</t>
  </si>
  <si>
    <t>-615.945963676605 222.301673601641 -388.337513970525</t>
  </si>
  <si>
    <t>-613.10110302635 225.491492619184 -472.122258398582</t>
  </si>
  <si>
    <t>-604.843958546784 231.372472074504 -594.360291764919</t>
  </si>
  <si>
    <t>-564.879846220818 235.663753599462 -661.625871868453</t>
  </si>
  <si>
    <t>-608.227604027632 260.115089305177 -539.200041903856</t>
  </si>
  <si>
    <t>-610.851254935139 415.092885590328 -521.547155155678</t>
  </si>
  <si>
    <t>-493.241145355672 550.268403038389 -303.661583621193</t>
  </si>
  <si>
    <t>-289.003841075368 445.747223656699 -267.454169417759</t>
  </si>
  <si>
    <t>-608.706686408099 197.468498498372 -542.246383331803</t>
  </si>
  <si>
    <t>-616.176119784199 42.5481077688519 -525.500992351843</t>
  </si>
  <si>
    <t>-448.278529415362 124.901283929394 -247.437240092483</t>
  </si>
  <si>
    <t>-625.216711195314 313.07352040832 -103.988013633432</t>
  </si>
  <si>
    <t>-633.908596968466 328.677077712338 311.203008501067</t>
  </si>
  <si>
    <t>-647.616877635924 373.194851797512 771.983773789654</t>
  </si>
  <si>
    <t>-496.297195042858 350.457321841066 821.674775631465</t>
  </si>
  <si>
    <t>-564.561576405385 138.073579164236 -104.005929144282</t>
  </si>
  <si>
    <t>-556.402403014312 120.541033086346 311.118869055459</t>
  </si>
  <si>
    <t>-582.688418876385 78.4380195494 771.513912299095</t>
  </si>
  <si>
    <t>-428.599342054542 102.613549752401 810.959562307148</t>
  </si>
  <si>
    <t>9763-20170724T121258.637823500.bin</t>
  </si>
  <si>
    <t>-595.199262274525 225.670159369901 -102.311587672838</t>
  </si>
  <si>
    <t>-611.330225326045 220.061896847299 -211.70003360932</t>
  </si>
  <si>
    <t>-615.635156571622 220.380033748548 -304.47504680749</t>
  </si>
  <si>
    <t>-616.523512834224 222.12218530599 -388.345817998339</t>
  </si>
  <si>
    <t>-613.752143551706 225.171892080853 -472.138258296793</t>
  </si>
  <si>
    <t>-605.614024253874 230.818290163114 -594.39536291425</t>
  </si>
  <si>
    <t>-565.72954734346 234.98616090732 -661.716116027959</t>
  </si>
  <si>
    <t>-608.939047525724 259.666665055808 -539.286782982434</t>
  </si>
  <si>
    <t>-611.580911587653 414.681324892289 -521.994960704447</t>
  </si>
  <si>
    <t>-491.449034841977 549.871648211577 -305.498852387981</t>
  </si>
  <si>
    <t>-287.152019737375 445.393282948229 -269.504843590308</t>
  </si>
  <si>
    <t>-609.430945563258 197.014500435473 -542.213047357044</t>
  </si>
  <si>
    <t>-616.852005905074 42.1159739846585 -525.206213465059</t>
  </si>
  <si>
    <t>-448.956693455796 125.040116755805 -247.29377396775</t>
  </si>
  <si>
    <t>-625.691705649539 313.129457207996 -104.004060067523</t>
  </si>
  <si>
    <t>-634.09886630408 328.721564000286 311.193298329855</t>
  </si>
  <si>
    <t>-647.635947574749 373.180846301974 771.983934413821</t>
  </si>
  <si>
    <t>-496.299290050391 350.478856768843 821.639421309448</t>
  </si>
  <si>
    <t>-564.884862124678 138.151362918756 -104.010887899349</t>
  </si>
  <si>
    <t>-556.475817151023 120.67148896642 311.111224194884</t>
  </si>
  <si>
    <t>-582.727011555983 78.4368216765279 771.498169430776</t>
  </si>
  <si>
    <t>-428.553996041735 102.175482937776 810.880835183536</t>
  </si>
  <si>
    <t>9763-20170724T121258.702670900.bin</t>
  </si>
  <si>
    <t>-596.015150810406 225.890294502226 -102.353147413441</t>
  </si>
  <si>
    <t>-612.259184397579 220.20897030625 -211.721135958962</t>
  </si>
  <si>
    <t>-616.67603757323 220.360513551955 -304.491225937923</t>
  </si>
  <si>
    <t>-617.675822843851 221.908170429684 -388.364718326744</t>
  </si>
  <si>
    <t>-615.028504757789 224.71940683866 -472.169361533433</t>
  </si>
  <si>
    <t>-607.087480471638 229.96941081028 -594.457064235524</t>
  </si>
  <si>
    <t>-567.336249087509 233.883912028388 -661.871685364557</t>
  </si>
  <si>
    <t>-610.298973797957 258.996082190419 -539.43548859823</t>
  </si>
  <si>
    <t>-612.827781264194 414.084756398666 -522.731739055412</t>
  </si>
  <si>
    <t>-487.535086270641 548.252360541276 -308.537107742667</t>
  </si>
  <si>
    <t>-282.491155731394 445.566117723592 -271.644539817368</t>
  </si>
  <si>
    <t>-610.845021607927 196.335177873229 -542.161103107061</t>
  </si>
  <si>
    <t>-618.325412734309 41.4976486910609 -524.652498014364</t>
  </si>
  <si>
    <t>-450.160751587328 125.339167084695 -246.835399593135</t>
  </si>
  <si>
    <t>-626.576820078889 313.276832297083 -104.04227991883</t>
  </si>
  <si>
    <t>-634.578899854636 328.909017553806 311.161510519686</t>
  </si>
  <si>
    <t>-647.708227582829 373.09482768944 771.990194133485</t>
  </si>
  <si>
    <t>-496.354991301807 350.304380952395 821.554510389462</t>
  </si>
  <si>
    <t>-565.614428597619 138.434801296683 -104.029824010733</t>
  </si>
  <si>
    <t>-556.716191890546 120.976934163114 311.082965595942</t>
  </si>
  <si>
    <t>-582.850777667237 78.5417752438657 771.459948193047</t>
  </si>
  <si>
    <t>-428.737610947876 102.906058537244 810.694403125774</t>
  </si>
  <si>
    <t>9763-20170724T121258.735759100.bin</t>
  </si>
  <si>
    <t>-596.391906300933 226.054925779613 -102.368315706258</t>
  </si>
  <si>
    <t>-612.666405715755 220.354973161577 -211.730875142308</t>
  </si>
  <si>
    <t>-617.115495565713 220.435066147269 -304.499560607442</t>
  </si>
  <si>
    <t>-618.148836952635 221.895540232435 -388.374028478697</t>
  </si>
  <si>
    <t>-615.540620766052 224.596134652108 -472.183645758872</t>
  </si>
  <si>
    <t>-607.664057826828 229.658167169061 -594.483567484725</t>
  </si>
  <si>
    <t>-567.96201567552 233.415229822365 -661.935878527691</t>
  </si>
  <si>
    <t>-610.80461598076 258.769056565097 -539.502203344077</t>
  </si>
  <si>
    <t>-613.04841248603 413.873361039735 -522.999885692343</t>
  </si>
  <si>
    <t>-485.680210606374 547.816776627061 -309.891540023973</t>
  </si>
  <si>
    <t>-279.735605185099 446.960842576212 -272.966751097233</t>
  </si>
  <si>
    <t>-611.435866220973 196.104982500052 -542.136426310416</t>
  </si>
  <si>
    <t>-619.082540894929 41.2975698254832 -524.393900758214</t>
  </si>
  <si>
    <t>-450.668203585993 125.416264924875 -246.691626417776</t>
  </si>
  <si>
    <t>-626.941690681409 313.420125368321 -104.065834176951</t>
  </si>
  <si>
    <t>-634.83163731911 329.002784718186 311.142028142809</t>
  </si>
  <si>
    <t>-647.75280970517 373.043532829114 771.99133944571</t>
  </si>
  <si>
    <t>-496.410825211005 350.092606697716 821.516034760043</t>
  </si>
  <si>
    <t>-565.974854298968 138.597665165685 -104.038677615612</t>
  </si>
  <si>
    <t>-556.950130853496 121.144894550378 311.07164489344</t>
  </si>
  <si>
    <t>-582.89778272606 78.5915911947131 771.442146647388</t>
  </si>
  <si>
    <t>-428.82352737912 103.27794208759 810.628324357496</t>
  </si>
  <si>
    <t>9763-20170724T121258.802626600.bin</t>
  </si>
  <si>
    <t>-596.975618992711 226.218444881287 -102.410435975466</t>
  </si>
  <si>
    <t>-613.237770081988 220.52193172171 -211.774977031284</t>
  </si>
  <si>
    <t>-617.698498879347 220.489889461009 -304.54308413838</t>
  </si>
  <si>
    <t>-618.756332661936 221.804735238073 -388.419738858993</t>
  </si>
  <si>
    <t>-616.188744986383 224.314372144524 -472.23634816821</t>
  </si>
  <si>
    <t>-608.391931981569 229.047860143238 -594.554664034327</t>
  </si>
  <si>
    <t>-568.767638829437 232.441076170086 -662.072227984847</t>
  </si>
  <si>
    <t>-611.393437904962 258.304703604764 -539.643178906813</t>
  </si>
  <si>
    <t>-613.113829675038 413.483988722593 -523.785570840889</t>
  </si>
  <si>
    <t>-482.184663791445 547.875813774079 -313.131965683042</t>
  </si>
  <si>
    <t>-272.54979332393 453.425365856647 -280.255431140086</t>
  </si>
  <si>
    <t>-612.232787576041 195.637013229213 -542.121836335464</t>
  </si>
  <si>
    <t>-620.391863283424 40.9047808335204 -524.009527082752</t>
  </si>
  <si>
    <t>-451.660443264237 124.980888507228 -246.62457835966</t>
  </si>
  <si>
    <t>-627.350394907891 313.675366485536 -104.1238229536</t>
  </si>
  <si>
    <t>-635.204656740471 329.112608237902 311.090068940307</t>
  </si>
  <si>
    <t>-647.798709808644 373.01803858018 771.976613044115</t>
  </si>
  <si>
    <t>-496.482928159195 349.804523742272 821.459128041981</t>
  </si>
  <si>
    <t>-566.727912988908 138.643898404725 -104.071589675334</t>
  </si>
  <si>
    <t>-557.447947185702 121.263355914013 311.036114741898</t>
  </si>
  <si>
    <t>-582.904350974451 78.5934642338348 771.433296663807</t>
  </si>
  <si>
    <t>-428.770498856012 102.925641748802 810.606721990834</t>
  </si>
  <si>
    <t>9763-20170724T121258.835707400.bin</t>
  </si>
  <si>
    <t>-597.18829221439 226.239078208077 -102.431182383617</t>
  </si>
  <si>
    <t>-613.443051284023 220.547481021226 -211.797018103349</t>
  </si>
  <si>
    <t>-617.898638670322 220.457413262 -304.565354507584</t>
  </si>
  <si>
    <t>-618.955066167467 221.696205867308 -388.443134089429</t>
  </si>
  <si>
    <t>-616.391126171066 224.105231887596 -472.263024501667</t>
  </si>
  <si>
    <t>-608.606347635468 228.665592880212 -594.588545013923</t>
  </si>
  <si>
    <t>-568.990589095515 231.85027541787 -662.121124235032</t>
  </si>
  <si>
    <t>-611.55445848154 257.999396309634 -539.715137310958</t>
  </si>
  <si>
    <t>-613.153752894491 413.238924020921 -524.319577969983</t>
  </si>
  <si>
    <t>-480.208072895501 547.634643155421 -314.935249225701</t>
  </si>
  <si>
    <t>-269.232109381042 455.607583794113 -283.811371536158</t>
  </si>
  <si>
    <t>-612.490045739483 195.329692057388 -542.110965043368</t>
  </si>
  <si>
    <t>-620.887612140509 40.6354238369895 -523.83314670444</t>
  </si>
  <si>
    <t>-451.93801135388 124.597626164275 -246.670401359</t>
  </si>
  <si>
    <t>-627.436855928118 313.797160443451 -104.161223575683</t>
  </si>
  <si>
    <t>-635.243834322191 329.177626930039 311.055639927899</t>
  </si>
  <si>
    <t>-647.805611397121 373.038873925692 771.961218011235</t>
  </si>
  <si>
    <t>-496.487191135733 349.807975595135 821.427188906284</t>
  </si>
  <si>
    <t>-567.056074064617 138.593455215954 -104.079112466467</t>
  </si>
  <si>
    <t>-557.664145438738 121.287792907605 311.029205122141</t>
  </si>
  <si>
    <t>-582.887518338391 78.5987727175393 771.442376299678</t>
  </si>
  <si>
    <t>-428.856842965697 103.545278328545 810.634645792638</t>
  </si>
  <si>
    <t>9763-20170724T121258.905609800.bin</t>
  </si>
  <si>
    <t>-597.490357148925 226.310826846566 -102.430809528786</t>
  </si>
  <si>
    <t>-613.741154921939 220.616521836061 -211.797206286725</t>
  </si>
  <si>
    <t>-618.151316838374 220.403871214085 -304.567436342659</t>
  </si>
  <si>
    <t>-619.154602017831 221.48214528802 -388.448163664864</t>
  </si>
  <si>
    <t>-616.527964525657 223.67665772949 -472.271850278236</t>
  </si>
  <si>
    <t>-608.644620171548 227.861941477633 -594.6046096644</t>
  </si>
  <si>
    <t>-568.982334673629 230.641046753155 -662.127813986692</t>
  </si>
  <si>
    <t>-611.497114897725 257.361077339604 -539.814942379303</t>
  </si>
  <si>
    <t>-612.377320981525 412.6589594267 -525.11548707644</t>
  </si>
  <si>
    <t>-475.337672161334 547.913796992199 -318.948491885324</t>
  </si>
  <si>
    <t>-262.856456404425 458.783186758716 -289.691689651654</t>
  </si>
  <si>
    <t>-612.71049449396 194.689717259504 -542.037178002504</t>
  </si>
  <si>
    <t>-621.717795393258 40.0709796766146 -523.35062872639</t>
  </si>
  <si>
    <t>-452.37969460734 124.130084483675 -246.57708757745</t>
  </si>
  <si>
    <t>-627.605137698064 314.065120083115 -104.19866140835</t>
  </si>
  <si>
    <t>-635.410717544358 329.197561021974 311.027384787354</t>
  </si>
  <si>
    <t>-647.831852467687 373.039593811587 771.943683282909</t>
  </si>
  <si>
    <t>-496.588954022453 349.354336624662 821.425129898941</t>
  </si>
  <si>
    <t>-567.533390135453 138.523543480984 -104.051563573586</t>
  </si>
  <si>
    <t>-557.980315395518 121.428430638723 311.061805653663</t>
  </si>
  <si>
    <t>-582.822030082947 78.5869230558696 771.485385738556</t>
  </si>
  <si>
    <t>-428.73746066409 103.046687940032 810.772493997025</t>
  </si>
  <si>
    <t>9763-20170724T121258.934694000.bin</t>
  </si>
  <si>
    <t>-597.60532025976 226.391237926442 -102.449037517029</t>
  </si>
  <si>
    <t>-613.817101482519 220.706408722116 -211.821671819288</t>
  </si>
  <si>
    <t>-618.182602262924 220.452342637001 -304.593917577082</t>
  </si>
  <si>
    <t>-619.142705682242 221.471332474924 -388.475928329609</t>
  </si>
  <si>
    <t>-616.470726829147 223.583548187987 -472.300289868247</t>
  </si>
  <si>
    <t>-608.520292596216 227.621108149451 -594.633619994927</t>
  </si>
  <si>
    <t>-568.830234313339 230.214196629194 -662.147877715853</t>
  </si>
  <si>
    <t>-611.316615708699 257.184395073261 -539.875583220684</t>
  </si>
  <si>
    <t>-611.705646223798 412.521097242681 -525.491505252849</t>
  </si>
  <si>
    <t>-472.820797833623 548.546028097372 -321.073236960403</t>
  </si>
  <si>
    <t>-260.028638418643 459.813409975248 -292.88496353418</t>
  </si>
  <si>
    <t>-612.701209755671 194.51452104571 -542.033958595195</t>
  </si>
  <si>
    <t>-622.122121806167 39.9401459277956 -523.170927858979</t>
  </si>
  <si>
    <t>-452.575019382485 124.038359022652 -246.578897348108</t>
  </si>
  <si>
    <t>-627.627441236459 314.199542029822 -104.225172201408</t>
  </si>
  <si>
    <t>-635.48425635333 329.298392840564 311.001223939291</t>
  </si>
  <si>
    <t>-647.803768059869 373.096435907258 771.93369325338</t>
  </si>
  <si>
    <t>-496.518022098021 349.67927207917 821.411706441345</t>
  </si>
  <si>
    <t>-567.730004816737 138.538810074798 -104.039934451967</t>
  </si>
  <si>
    <t>-558.148062445544 121.480321108429 311.074281075193</t>
  </si>
  <si>
    <t>-582.804387674941 78.6170768429424 771.505750849647</t>
  </si>
  <si>
    <t>-428.736441908924 103.10127301432 810.843075287096</t>
  </si>
  <si>
    <t>9763-20170724T121259.004882800.bin</t>
  </si>
  <si>
    <t>-597.741835156033 226.377846547121 -102.476929348076</t>
  </si>
  <si>
    <t>-613.827916142552 220.743516621687 -211.870705734046</t>
  </si>
  <si>
    <t>-618.071060597929 220.415213481136 -304.648469163733</t>
  </si>
  <si>
    <t>-618.919462425957 221.32170596992 -388.532858549805</t>
  </si>
  <si>
    <t>-616.137705022752 223.272928167696 -472.357614540822</t>
  </si>
  <si>
    <t>-608.031919495656 227.021895925125 -594.689816579038</t>
  </si>
  <si>
    <t>-568.314302238363 229.248091594709 -662.201090043549</t>
  </si>
  <si>
    <t>-610.780773895847 256.711278886087 -539.997729522266</t>
  </si>
  <si>
    <t>-610.790388476122 412.119240040712 -526.511163387385</t>
  </si>
  <si>
    <t>-467.522233613757 549.595733565336 -326.128857045213</t>
  </si>
  <si>
    <t>-253.759839075774 461.895052955101 -302.405897044021</t>
  </si>
  <si>
    <t>-612.396651859451 194.042450442749 -542.025378905056</t>
  </si>
  <si>
    <t>-622.421572731015 39.5477208956199 -522.872922204404</t>
  </si>
  <si>
    <t>-453.044370345276 123.330615769347 -246.680107487932</t>
  </si>
  <si>
    <t>-627.499253936964 314.43164837192 -104.280830092793</t>
  </si>
  <si>
    <t>-635.528280537418 329.397492831592 310.947010928123</t>
  </si>
  <si>
    <t>-647.805387925165 373.138300912171 771.908719240641</t>
  </si>
  <si>
    <t>-496.548689372449 349.580231764483 821.408853858671</t>
  </si>
  <si>
    <t>-568.09862725137 138.238020408873 -104.040603909609</t>
  </si>
  <si>
    <t>-558.517677759094 121.388088473193 311.082178173267</t>
  </si>
  <si>
    <t>-582.701787716934 78.5971523880412 771.563528915206</t>
  </si>
  <si>
    <t>-428.629262145214 102.815016575081 811.047741588495</t>
  </si>
  <si>
    <t>9763-20170724T121259.036968500.bin</t>
  </si>
  <si>
    <t>-597.783181863288 226.405398657485 -102.472308492949</t>
  </si>
  <si>
    <t>-613.814043792137 220.793509503906 -211.875343252689</t>
  </si>
  <si>
    <t>-617.999868044671 220.448062305384 -304.655668517302</t>
  </si>
  <si>
    <t>-618.794007612538 221.325126749517 -388.540991195405</t>
  </si>
  <si>
    <t>-615.956629087305 223.232329200241 -472.364905570905</t>
  </si>
  <si>
    <t>-607.76906354615 226.900925084459 -594.693971172508</t>
  </si>
  <si>
    <t>-568.021402539391 228.966017917373 -662.192709252914</t>
  </si>
  <si>
    <t>-610.523358968393 256.625346190741 -540.021120887515</t>
  </si>
  <si>
    <t>-610.549398717042 412.068064271468 -527.022087771617</t>
  </si>
  <si>
    <t>-464.340838317559 550.068677233592 -329.139442351086</t>
  </si>
  <si>
    <t>-250.336960701781 462.532600054775 -307.042096541292</t>
  </si>
  <si>
    <t>-612.200021224505 193.956997532196 -542.012813848082</t>
  </si>
  <si>
    <t>-622.385565504247 39.473979329563 -522.793817706651</t>
  </si>
  <si>
    <t>-453.108804614988 123.112397317143 -246.654079446117</t>
  </si>
  <si>
    <t>-627.45968597103 314.582427316966 -104.303670900834</t>
  </si>
  <si>
    <t>-635.493237876523 329.464427101439 310.927169256453</t>
  </si>
  <si>
    <t>-647.766654309639 373.206339967197 771.893211785218</t>
  </si>
  <si>
    <t>-496.485106296857 349.838763041867 821.407708931656</t>
  </si>
  <si>
    <t>-568.253504747843 138.206708170227 -104.035771698032</t>
  </si>
  <si>
    <t>-558.730355499915 121.354668383834 311.088226257783</t>
  </si>
  <si>
    <t>-582.660271940589 78.621951517629 771.601914813257</t>
  </si>
  <si>
    <t>-428.6104356963 102.838834583136 811.174422150848</t>
  </si>
  <si>
    <t>9763-20170724T121259.103845900.bin</t>
  </si>
  <si>
    <t>-597.80784355248 226.353719741414 -102.45332415615</t>
  </si>
  <si>
    <t>-613.762974045359 220.736567853672 -211.867185003782</t>
  </si>
  <si>
    <t>-617.842328767405 220.348044479563 -304.6521338917</t>
  </si>
  <si>
    <t>-618.524795867333 221.168909003489 -388.538887088108</t>
  </si>
  <si>
    <t>-615.561347949104 223.000307176304 -472.360102301131</t>
  </si>
  <si>
    <t>-607.17520857359 226.535169629497 -594.679768452524</t>
  </si>
  <si>
    <t>-567.322799171846 228.380313899863 -662.12303756191</t>
  </si>
  <si>
    <t>-609.978314901612 256.318264967499 -540.041466591246</t>
  </si>
  <si>
    <t>-609.878677689346 411.835607919293 -527.785276904721</t>
  </si>
  <si>
    <t>-456.660713983905 550.846527747052 -336.007471193651</t>
  </si>
  <si>
    <t>-242.367093638179 463.804969985307 -314.781847620681</t>
  </si>
  <si>
    <t>-611.731602500218 193.65003804825 -541.972571175059</t>
  </si>
  <si>
    <t>-622.073003865562 39.1963752450538 -522.688488138383</t>
  </si>
  <si>
    <t>-453.021334451556 122.658358091775 -246.448118293892</t>
  </si>
  <si>
    <t>-627.52247280987 314.713524991744 -104.320438726019</t>
  </si>
  <si>
    <t>-635.543151386077 329.480913801476 310.914643319909</t>
  </si>
  <si>
    <t>-647.740868297126 373.279094346181 771.874880202183</t>
  </si>
  <si>
    <t>-496.46964337568 349.898884325658 821.414975239316</t>
  </si>
  <si>
    <t>-568.224656892291 137.982307254731 -103.994158519943</t>
  </si>
  <si>
    <t>-558.892087651702 121.304377291077 311.141167593362</t>
  </si>
  <si>
    <t>-582.568621551843 78.5952147020903 771.67901186919</t>
  </si>
  <si>
    <t>-428.383360958487 101.706887171003 811.384841900936</t>
  </si>
  <si>
    <t>9763-20170724T121259.137934100.bin</t>
  </si>
  <si>
    <t>-597.861862486675 226.395021104079 -102.445602713196</t>
  </si>
  <si>
    <t>-613.770985491184 220.780439905213 -211.866265541339</t>
  </si>
  <si>
    <t>-617.792502376073 220.348156511391 -304.65351114075</t>
  </si>
  <si>
    <t>-618.416528838707 221.108581458893 -388.541319659098</t>
  </si>
  <si>
    <t>-615.389996168865 222.857102482957 -472.362105089859</t>
  </si>
  <si>
    <t>-606.907683327607 226.24524298539 -594.679228531985</t>
  </si>
  <si>
    <t>-567.000555526624 228.013033063389 -662.092220323953</t>
  </si>
  <si>
    <t>-609.737070625379 256.093061832037 -540.077631834</t>
  </si>
  <si>
    <t>-609.642765868904 411.657777779513 -528.416701454637</t>
  </si>
  <si>
    <t>-452.760554350824 550.395987843729 -339.42394764119</t>
  </si>
  <si>
    <t>-238.179364367899 464.196262848321 -317.675076265225</t>
  </si>
  <si>
    <t>-611.52237735528 193.423707732425 -541.937458087834</t>
  </si>
  <si>
    <t>-621.911093141399 38.9872407993303 -522.549998108301</t>
  </si>
  <si>
    <t>-453.055313139713 122.420708673005 -246.29182407159</t>
  </si>
  <si>
    <t>-627.673313006757 314.774231841693 -104.321903773708</t>
  </si>
  <si>
    <t>-635.62948306482 329.531425314712 310.914838510171</t>
  </si>
  <si>
    <t>-647.708572832577 373.334136053346 771.870590584401</t>
  </si>
  <si>
    <t>-496.401622384418 350.202598872396 821.418318549892</t>
  </si>
  <si>
    <t>-568.211403636534 138.042952905323 -103.975758952681</t>
  </si>
  <si>
    <t>-558.857626080618 121.378919129774 311.159647573939</t>
  </si>
  <si>
    <t>-582.568080170846 78.6336109021149 771.704439110067</t>
  </si>
  <si>
    <t>-428.462408074003 102.248390960207 811.423490072496</t>
  </si>
  <si>
    <t>9763-20170724T121259.203849200.bin</t>
  </si>
  <si>
    <t>-598.050895317247 226.521631556552 -102.42559382164</t>
  </si>
  <si>
    <t>-613.894650396402 220.870571589289 -211.85388147898</t>
  </si>
  <si>
    <t>-617.856273346763 220.33742688255 -304.643079115772</t>
  </si>
  <si>
    <t>-618.426466111815 220.974602142272 -388.532325724508</t>
  </si>
  <si>
    <t>-615.348229094944 222.566647437382 -472.354396806871</t>
  </si>
  <si>
    <t>-606.794801280363 225.688228734032 -594.673606942144</t>
  </si>
  <si>
    <t>-566.858915733027 227.361548688712 -662.071979630614</t>
  </si>
  <si>
    <t>-609.643077578121 255.654862882753 -540.138029324263</t>
  </si>
  <si>
    <t>-610.028680546469 411.318603795842 -529.898986720914</t>
  </si>
  <si>
    <t>-445.493155611204 548.266644217254 -346.182147575339</t>
  </si>
  <si>
    <t>-230.033401665777 464.718524104173 -322.829289185751</t>
  </si>
  <si>
    <t>-611.452864358315 192.982045824965 -541.864104726268</t>
  </si>
  <si>
    <t>-621.764025038122 38.5530202824998 -522.274394209237</t>
  </si>
  <si>
    <t>-453.455752090064 122.330873003203 -245.895166526597</t>
  </si>
  <si>
    <t>-628.07020189991 314.833290450369 -104.329148409792</t>
  </si>
  <si>
    <t>-635.887181263263 329.600676135425 310.909873352038</t>
  </si>
  <si>
    <t>-647.691618995539 373.378257663134 771.86950143001</t>
  </si>
  <si>
    <t>-496.413707943664 350.116174412062 821.444530896858</t>
  </si>
  <si>
    <t>-568.198925189887 138.158024048035 -103.935935262421</t>
  </si>
  <si>
    <t>-558.961465401592 121.649047170616 311.208303095451</t>
  </si>
  <si>
    <t>-582.565740698198 78.6752429001672 771.728265990614</t>
  </si>
  <si>
    <t>-428.494308012629 102.486923072474 811.462675221732</t>
  </si>
  <si>
    <t>9763-20170724T121259.236937000.bin</t>
  </si>
  <si>
    <t>-598.158513478043 226.577934198947 -102.423635482175</t>
  </si>
  <si>
    <t>-613.982094900316 220.894955063145 -211.853131741934</t>
  </si>
  <si>
    <t>-617.938843357463 220.329063868401 -304.642555559705</t>
  </si>
  <si>
    <t>-618.509270583925 220.933210416143 -388.531965121336</t>
  </si>
  <si>
    <t>-615.436152306222 222.489309952368 -472.354812544389</t>
  </si>
  <si>
    <t>-606.895358520355 225.55494777374 -594.676369671164</t>
  </si>
  <si>
    <t>-566.992789077026 227.214684274119 -662.094750494294</t>
  </si>
  <si>
    <t>-609.742124408896 255.546627480145 -540.154529632038</t>
  </si>
  <si>
    <t>-610.374466747157 411.239397367246 -530.415481082669</t>
  </si>
  <si>
    <t>-442.263986262673 548.041614425092 -349.853513686774</t>
  </si>
  <si>
    <t>-226.563851739595 465.538921168915 -325.048364348519</t>
  </si>
  <si>
    <t>-611.543949867084 192.872760079551 -541.850923197238</t>
  </si>
  <si>
    <t>-621.779188632421 38.4476656671836 -522.218143612989</t>
  </si>
  <si>
    <t>-453.816623524401 122.5436645221 -245.74516608232</t>
  </si>
  <si>
    <t>-628.284429502014 314.877196658283 -104.345215947149</t>
  </si>
  <si>
    <t>-636.008907688529 329.625190872627 310.896239682175</t>
  </si>
  <si>
    <t>-647.684506619331 373.40125430789 771.866056975897</t>
  </si>
  <si>
    <t>-496.402937015919 350.173652966481 821.446034974299</t>
  </si>
  <si>
    <t>-568.190689788874 138.227595082655 -103.91544007691</t>
  </si>
  <si>
    <t>-559.028793438146 121.760225509303 311.232072374292</t>
  </si>
  <si>
    <t>-582.58163622247 78.7190544950599 771.74155835291</t>
  </si>
  <si>
    <t>-428.535676010293 102.707221743527 811.468574510718</t>
  </si>
  <si>
    <t>9763-20170724T121259.304133800.bin</t>
  </si>
  <si>
    <t>-598.32480780834 226.618137857991 -102.42760324964</t>
  </si>
  <si>
    <t>-614.127807206695 220.880502507808 -211.857217504517</t>
  </si>
  <si>
    <t>-618.100082128082 220.218404642212 -304.645338527172</t>
  </si>
  <si>
    <t>-618.69934643185 220.714146633668 -388.535248214929</t>
  </si>
  <si>
    <t>-615.670904667981 222.141417883092 -472.362064409515</t>
  </si>
  <si>
    <t>-607.214093144821 224.996084586448 -594.694596978367</t>
  </si>
  <si>
    <t>-567.415293315323 226.634710273888 -662.174814298365</t>
  </si>
  <si>
    <t>-610.0394910762 255.082324428719 -540.223584843255</t>
  </si>
  <si>
    <t>-611.163067339171 410.825733687557 -531.584121563129</t>
  </si>
  <si>
    <t>-436.460245172714 548.526381933533 -358.101922769731</t>
  </si>
  <si>
    <t>-220.781194400672 468.169780748798 -326.894574376994</t>
  </si>
  <si>
    <t>-611.810175028429 192.404717459914 -541.808568612513</t>
  </si>
  <si>
    <t>-621.789112015262 37.9781692288952 -522.077312117893</t>
  </si>
  <si>
    <t>-454.37153146513 122.716207573455 -245.731332373042</t>
  </si>
  <si>
    <t>-628.660329833305 314.850577807754 -104.355500921549</t>
  </si>
  <si>
    <t>-636.157780045403 329.670557432996 310.887444041152</t>
  </si>
  <si>
    <t>-647.663930534907 373.442977957345 771.855789658045</t>
  </si>
  <si>
    <t>-496.358104182175 350.342936662426 821.421413008579</t>
  </si>
  <si>
    <t>-568.138970862802 138.341003214766 -103.900222459259</t>
  </si>
  <si>
    <t>-558.999526564061 121.932495670356 311.250119733341</t>
  </si>
  <si>
    <t>-582.577746525302 78.7383298574846 771.757728883524</t>
  </si>
  <si>
    <t>-428.427921876834 102.023542054502 811.499864799003</t>
  </si>
  <si>
    <t>9763-20170724T121259.337222700.bin</t>
  </si>
  <si>
    <t>-598.36192609934 226.671101161591 -102.425216663042</t>
  </si>
  <si>
    <t>-614.180160576784 220.901412339762 -211.850889175639</t>
  </si>
  <si>
    <t>-618.19812927634 220.179994109231 -304.636454128135</t>
  </si>
  <si>
    <t>-618.852717559532 220.60946861236 -388.526600539323</t>
  </si>
  <si>
    <t>-615.894449358754 221.958163375391 -472.356988245699</t>
  </si>
  <si>
    <t>-607.556777172347 224.685976326567 -594.700710365994</t>
  </si>
  <si>
    <t>-567.835828949392 226.332094452734 -662.226529641521</t>
  </si>
  <si>
    <t>-610.33624752416 254.828769407196 -540.258708230467</t>
  </si>
  <si>
    <t>-611.568470653992 410.609177306405 -532.116927986168</t>
  </si>
  <si>
    <t>-434.169538413198 548.995222991756 -361.947671655266</t>
  </si>
  <si>
    <t>-218.588414818512 470.089867685788 -326.631121356391</t>
  </si>
  <si>
    <t>-612.094275798558 192.149288547944 -541.776033569142</t>
  </si>
  <si>
    <t>-621.939887478983 37.7248347236077 -521.936469348179</t>
  </si>
  <si>
    <t>-454.530281397677 122.894069941092 -245.805268682486</t>
  </si>
  <si>
    <t>-628.830607236224 314.884934959556 -104.356193346055</t>
  </si>
  <si>
    <t>-636.226224112401 329.700847356805 310.888790749706</t>
  </si>
  <si>
    <t>-647.654240531695 373.443940876118 771.855351195125</t>
  </si>
  <si>
    <t>-496.334288672149 350.425107820452 821.415749417123</t>
  </si>
  <si>
    <t>-568.048987846723 138.407670985658 -103.889110645499</t>
  </si>
  <si>
    <t>-558.951621565986 122.11784103534 311.266891182686</t>
  </si>
  <si>
    <t>-582.605126347594 78.7844837652628 771.763515215165</t>
  </si>
  <si>
    <t>-428.507295806916 102.444964766425 811.486279586501</t>
  </si>
  <si>
    <t>9763-20170724T121259.401438200.bin</t>
  </si>
  <si>
    <t>-598.370950312472 226.855949536863 -102.434178956451</t>
  </si>
  <si>
    <t>-614.246617663446 221.001206599132 -211.847093401263</t>
  </si>
  <si>
    <t>-618.360380748402 220.156330983916 -304.627519005062</t>
  </si>
  <si>
    <t>-619.122125065789 220.452281731191 -388.517137110901</t>
  </si>
  <si>
    <t>-616.292608545139 221.647306187178 -472.354424947075</t>
  </si>
  <si>
    <t>-608.16796686493 224.128873950219 -594.717680778298</t>
  </si>
  <si>
    <t>-568.621232455701 225.821024216845 -662.344589583515</t>
  </si>
  <si>
    <t>-610.882312360787 254.38217229714 -540.333678566897</t>
  </si>
  <si>
    <t>-612.421365778542 410.216955803994 -532.924143975279</t>
  </si>
  <si>
    <t>-430.430334441973 549.301149391316 -368.262543354777</t>
  </si>
  <si>
    <t>-214.850039356139 475.372229734784 -323.449593407894</t>
  </si>
  <si>
    <t>-612.583662413196 191.697820464 -541.717855291256</t>
  </si>
  <si>
    <t>-622.122343250162 37.2899386207587 -521.639437901966</t>
  </si>
  <si>
    <t>-454.535640560354 123.338933199708 -246.169167243967</t>
  </si>
  <si>
    <t>-629.03653317023 314.982358822981 -104.381066136664</t>
  </si>
  <si>
    <t>-636.284876985263 329.801519199043 310.866389996085</t>
  </si>
  <si>
    <t>-647.643936589295 373.421461210983 771.859419179852</t>
  </si>
  <si>
    <t>-496.282832254506 350.631448029419 821.399956776522</t>
  </si>
  <si>
    <t>-567.876753404671 138.697291010147 -103.859130348817</t>
  </si>
  <si>
    <t>-558.799617738894 122.460059619896 311.299348869287</t>
  </si>
  <si>
    <t>-582.652248975688 78.838649578493 771.752713367795</t>
  </si>
  <si>
    <t>-428.53347571718 102.44519382831 811.425716389944</t>
  </si>
  <si>
    <t>9763-20170724T121259.438539100.bin</t>
  </si>
  <si>
    <t>-598.388536889384 226.975324813414 -102.436295379954</t>
  </si>
  <si>
    <t>-614.302784177767 221.087597706434 -211.84186383057</t>
  </si>
  <si>
    <t>-618.490202142434 220.181463323167 -304.618342469862</t>
  </si>
  <si>
    <t>-619.336219699419 220.408714598542 -388.50737073248</t>
  </si>
  <si>
    <t>-616.609406292768 221.523715735783 -472.349257357819</t>
  </si>
  <si>
    <t>-608.655665192863 223.876207941734 -594.726116175775</t>
  </si>
  <si>
    <t>-569.207678620908 225.577994812812 -662.410655954782</t>
  </si>
  <si>
    <t>-611.316213553505 254.187551959156 -540.371679741613</t>
  </si>
  <si>
    <t>-613.044539424042 410.020772152277 -533.197778575711</t>
  </si>
  <si>
    <t>-429.308722251064 548.835638252101 -370.255166327179</t>
  </si>
  <si>
    <t>-213.502596514705 478.299336080062 -321.256588176322</t>
  </si>
  <si>
    <t>-612.97504254728 191.500839179362 -541.684709012804</t>
  </si>
  <si>
    <t>-622.295184885616 37.0924196702294 -521.470229731673</t>
  </si>
  <si>
    <t>-454.586584625508 123.60014736825 -246.312317380364</t>
  </si>
  <si>
    <t>-629.154170914521 315.043808577633 -104.38878001436</t>
  </si>
  <si>
    <t>-636.278242194323 329.842934972371 310.861542765478</t>
  </si>
  <si>
    <t>-647.616912516045 373.428304787209 771.859430364374</t>
  </si>
  <si>
    <t>-496.209473945308 350.923936668852 821.388939715099</t>
  </si>
  <si>
    <t>-567.796783834545 138.84945132514 -103.860324372271</t>
  </si>
  <si>
    <t>-558.696693847107 122.594507992066 311.297052065593</t>
  </si>
  <si>
    <t>-582.659891056429 78.8298479630275 771.742603688666</t>
  </si>
  <si>
    <t>-428.512057127181 102.289278586218 811.390122960315</t>
  </si>
  <si>
    <t>9763-20170724T121259.505271600.bin</t>
  </si>
  <si>
    <t>-598.393105399311 227.243573061019 -102.432298877813</t>
  </si>
  <si>
    <t>-614.417095682698 221.289416840754 -211.818237940621</t>
  </si>
  <si>
    <t>-618.75660599631 220.276939784729 -304.586561674827</t>
  </si>
  <si>
    <t>-619.765485448643 220.389324801524 -388.473937145407</t>
  </si>
  <si>
    <t>-617.228316523873 221.373059773384 -472.323464531696</t>
  </si>
  <si>
    <t>-609.58179029866 223.518228318361 -594.723869605953</t>
  </si>
  <si>
    <t>-570.28006105214 225.297938109 -662.491338778984</t>
  </si>
  <si>
    <t>-612.157842438991 253.922778447001 -540.417546632665</t>
  </si>
  <si>
    <t>-614.221038017609 409.768754856748 -533.577661833055</t>
  </si>
  <si>
    <t>-428.86968898557 547.140065999754 -371.242973835469</t>
  </si>
  <si>
    <t>-212.398147831526 483.801665746169 -315.773616326032</t>
  </si>
  <si>
    <t>-613.716248035009 191.231298734156 -541.613742314478</t>
  </si>
  <si>
    <t>-622.67621095724 36.8391742008275 -521.077958740123</t>
  </si>
  <si>
    <t>-454.518572202458 124.0461259323 -246.743318605848</t>
  </si>
  <si>
    <t>-629.326000927555 315.230304474371 -104.390322062518</t>
  </si>
  <si>
    <t>-636.297138559152 329.932123693355 310.866073725246</t>
  </si>
  <si>
    <t>-647.603879440785 373.390295641126 771.871838415489</t>
  </si>
  <si>
    <t>-496.200268966816 350.882562440449 821.411429807067</t>
  </si>
  <si>
    <t>-567.622201793018 139.186353319013 -103.863775099078</t>
  </si>
  <si>
    <t>-558.503513801642 122.959324684709 311.294163827035</t>
  </si>
  <si>
    <t>-582.715182157446 78.9225649525342 771.710069898815</t>
  </si>
  <si>
    <t>-428.610701198175 102.722145532994 811.323427822141</t>
  </si>
  <si>
    <t>9763-20170724T121259.538355500.bin</t>
  </si>
  <si>
    <t>-598.397936129246 227.380400331668 -102.432599078393</t>
  </si>
  <si>
    <t>-614.470772041261 221.391742962837 -211.809574593914</t>
  </si>
  <si>
    <t>-618.874769664033 220.355517679838 -304.5745765105</t>
  </si>
  <si>
    <t>-619.950981033895 220.449225859551 -388.461220373945</t>
  </si>
  <si>
    <t>-617.490158641366 221.41834244759 -472.31322130837</t>
  </si>
  <si>
    <t>-609.964084607593 223.547641334751 -594.72124818712</t>
  </si>
  <si>
    <t>-570.720700313407 225.415406954942 -662.5199844755</t>
  </si>
  <si>
    <t>-612.519539126682 253.960029886277 -540.418524284448</t>
  </si>
  <si>
    <t>-614.548202871885 409.801078870662 -533.46548643974</t>
  </si>
  <si>
    <t>-429.333661934386 546.25047290975 -370.199737965605</t>
  </si>
  <si>
    <t>-212.451608497684 486.019950471981 -312.902228548965</t>
  </si>
  <si>
    <t>-614.013395217897 191.266654510793 -541.600923476785</t>
  </si>
  <si>
    <t>-622.810576408605 36.8755267306219 -520.989113037116</t>
  </si>
  <si>
    <t>-454.547971600519 124.509264471827 -247.018241941623</t>
  </si>
  <si>
    <t>-629.402205674626 315.342160405533 -104.400042241388</t>
  </si>
  <si>
    <t>-636.281030183715 329.990312184252 310.859752918135</t>
  </si>
  <si>
    <t>-647.60133869892 373.3807305174 771.874403855652</t>
  </si>
  <si>
    <t>-496.177475254447 350.990729253489 821.405373489178</t>
  </si>
  <si>
    <t>-567.569585537075 139.36415308288 -103.863295252708</t>
  </si>
  <si>
    <t>-558.415853261265 123.129360399111 311.293547586261</t>
  </si>
  <si>
    <t>-582.718185092064 78.9279681317994 771.693678286293</t>
  </si>
  <si>
    <t>-428.567889487179 102.435260932992 811.303437680162</t>
  </si>
  <si>
    <t>9763-20170724T121259.605071800.bin</t>
  </si>
  <si>
    <t>-598.343679862962 227.567921936809 -102.446220340598</t>
  </si>
  <si>
    <t>-614.5823805232 221.531841582101 -211.795899268152</t>
  </si>
  <si>
    <t>-619.137541882789 220.533027236099 -304.554210990663</t>
  </si>
  <si>
    <t>-620.351183379913 220.692031559087 -388.438868539389</t>
  </si>
  <si>
    <t>-618.026333943486 221.758444013622 -472.293380694862</t>
  </si>
  <si>
    <t>-610.695178261303 224.065228157614 -594.71017011664</t>
  </si>
  <si>
    <t>-571.562879690778 226.164911722055 -662.566401031623</t>
  </si>
  <si>
    <t>-613.189582437236 254.399480301459 -540.360876598302</t>
  </si>
  <si>
    <t>-614.811025813222 410.23821593205 -532.873051621217</t>
  </si>
  <si>
    <t>-431.8720083438 544.788153833135 -365.516520015622</t>
  </si>
  <si>
    <t>-213.950320686435 488.668139088615 -307.990729432863</t>
  </si>
  <si>
    <t>-614.634442843023 191.706348375776 -541.628687858317</t>
  </si>
  <si>
    <t>-623.403731550199 37.3268123383687 -520.990033364595</t>
  </si>
  <si>
    <t>-454.665359112348 125.602098957685 -247.613237361061</t>
  </si>
  <si>
    <t>-629.329925238205 315.525563050034 -104.394765955575</t>
  </si>
  <si>
    <t>-636.226515665113 330.092716795514 310.867566239217</t>
  </si>
  <si>
    <t>-647.56486226374 373.410067428508 771.868892755266</t>
  </si>
  <si>
    <t>-496.054816329186 351.548788566145 821.372706830491</t>
  </si>
  <si>
    <t>-567.512336035082 139.535434334743 -103.872165030838</t>
  </si>
  <si>
    <t>-558.296639686731 123.314271530024 311.283890430703</t>
  </si>
  <si>
    <t>-582.749391985681 78.9966325234559 771.65557523111</t>
  </si>
  <si>
    <t>-428.653270329951 102.889971476933 811.244703247754</t>
  </si>
  <si>
    <t>9763-20170724T121259.637156400.bin</t>
  </si>
  <si>
    <t>-598.360622240215 227.495352964079 -102.450576726999</t>
  </si>
  <si>
    <t>-614.653204140474 221.445329652058 -211.791556930741</t>
  </si>
  <si>
    <t>-619.258498941182 220.485975034673 -304.547736172858</t>
  </si>
  <si>
    <t>-620.517259058477 220.702268634015 -388.431604817001</t>
  </si>
  <si>
    <t>-618.235675594056 221.848811881693 -472.286316959294</t>
  </si>
  <si>
    <t>-610.964690817189 224.298190833733 -594.703874008543</t>
  </si>
  <si>
    <t>-571.894949452274 226.502899726928 -662.592738745645</t>
  </si>
  <si>
    <t>-613.455202994313 254.569644840367 -540.319461445373</t>
  </si>
  <si>
    <t>-615.1504427815 410.369093146367 -532.547448626486</t>
  </si>
  <si>
    <t>-433.624291508924 544.374086399912 -363.226983659825</t>
  </si>
  <si>
    <t>-215.181711147933 489.722685300272 -306.265474977151</t>
  </si>
  <si>
    <t>-614.855085752992 191.876957639598 -541.656787916915</t>
  </si>
  <si>
    <t>-623.576117488499 37.4873063965565 -521.107543141316</t>
  </si>
  <si>
    <t>-454.711725795715 125.695517282116 -247.829180943653</t>
  </si>
  <si>
    <t>-629.355939884368 315.447728308998 -104.392750999191</t>
  </si>
  <si>
    <t>-636.21506812956 330.048177486697 310.869108804844</t>
  </si>
  <si>
    <t>-647.561249417035 373.413746993211 771.866065064886</t>
  </si>
  <si>
    <t>-496.053580641742 351.524734414867 821.364824185595</t>
  </si>
  <si>
    <t>-567.5045141234 139.45207410991 -103.890318869757</t>
  </si>
  <si>
    <t>-558.290644169933 123.263312432433 311.267086507263</t>
  </si>
  <si>
    <t>-582.750898625855 79.0007211045295 771.635940898527</t>
  </si>
  <si>
    <t>-428.594459621357 102.496450483914 811.228418190855</t>
  </si>
  <si>
    <t>9763-20170724T121259.702836600.bin</t>
  </si>
  <si>
    <t>-598.516411572495 226.985870690084 -102.456948435609</t>
  </si>
  <si>
    <t>-614.899518312322 220.927735008633 -211.783998766057</t>
  </si>
  <si>
    <t>-619.606904707807 220.086775382802 -304.53607988532</t>
  </si>
  <si>
    <t>-620.963119119187 220.462540746594 -388.417992669291</t>
  </si>
  <si>
    <t>-618.780862399877 221.823784614322 -472.272153962682</t>
  </si>
  <si>
    <t>-611.653490122181 224.649216345192 -594.690085497241</t>
  </si>
  <si>
    <t>-572.688248909348 227.031084870223 -662.633016763926</t>
  </si>
  <si>
    <t>-614.166796797003 254.755367796429 -540.214825501944</t>
  </si>
  <si>
    <t>-615.828335048465 410.504721012018 -531.473137689259</t>
  </si>
  <si>
    <t>-436.841020312589 545.008233357569 -359.860251935012</t>
  </si>
  <si>
    <t>-217.552492775848 492.577256781493 -304.074563401904</t>
  </si>
  <si>
    <t>-615.395153644146 192.063150010667 -541.733242574086</t>
  </si>
  <si>
    <t>-623.746185440443 37.6105076718782 -521.539695267505</t>
  </si>
  <si>
    <t>-454.749267319187 125.296587469242 -247.949719501278</t>
  </si>
  <si>
    <t>-629.646864959818 314.942988873833 -104.376861335761</t>
  </si>
  <si>
    <t>-636.290624010103 329.716191071555 310.882358148984</t>
  </si>
  <si>
    <t>-647.559613606778 373.374081376156 771.859149000335</t>
  </si>
  <si>
    <t>-496.068654024702 351.369816589806 821.357876833508</t>
  </si>
  <si>
    <t>-567.576420512109 138.972291482857 -103.931502885699</t>
  </si>
  <si>
    <t>-558.273681334949 122.92331465571 311.229342488347</t>
  </si>
  <si>
    <t>-582.744539137208 78.9676650272822 771.609958888249</t>
  </si>
  <si>
    <t>-428.525884639157 102.05087259772 811.202872097343</t>
  </si>
  <si>
    <t>9763-20170724T121259.733919100.bin</t>
  </si>
  <si>
    <t>-598.619816295633 226.667218010928 -102.448732913697</t>
  </si>
  <si>
    <t>-615.050062990825 220.627183161896 -211.769690692181</t>
  </si>
  <si>
    <t>-619.817252666664 219.835402388934 -304.519294345848</t>
  </si>
  <si>
    <t>-621.23385892148 220.269904769075 -388.399675521177</t>
  </si>
  <si>
    <t>-619.117317832741 221.704867599543 -472.254317639354</t>
  </si>
  <si>
    <t>-612.090749972951 224.65417875954 -594.675294241486</t>
  </si>
  <si>
    <t>-573.170116769142 227.080106750928 -662.642300795504</t>
  </si>
  <si>
    <t>-614.573385821844 254.705600206649 -540.168369322879</t>
  </si>
  <si>
    <t>-615.805344839915 410.438610120229 -530.666908911717</t>
  </si>
  <si>
    <t>-438.71429359571 545.97189383642 -357.900931275305</t>
  </si>
  <si>
    <t>-219.1075281086 494.494183289766 -302.480256307344</t>
  </si>
  <si>
    <t>-615.774411723817 192.014463234812 -541.747636558901</t>
  </si>
  <si>
    <t>-624.080040205513 37.5382385202297 -521.644903210648</t>
  </si>
  <si>
    <t>-454.685841481189 124.993207257743 -247.90408761346</t>
  </si>
  <si>
    <t>-629.811855469565 314.57473151976 -104.337669952404</t>
  </si>
  <si>
    <t>-636.375162091172 329.541544861499 310.915905657993</t>
  </si>
  <si>
    <t>-647.561574325712 373.330781938656 771.871209761217</t>
  </si>
  <si>
    <t>-496.091744600384 351.182543354027 821.370479389235</t>
  </si>
  <si>
    <t>-567.580408216088 138.712029853085 -103.968384296395</t>
  </si>
  <si>
    <t>-558.296372684935 122.770001359197 311.196918295513</t>
  </si>
  <si>
    <t>-582.814129977865 79.0547274605519 771.594473263837</t>
  </si>
  <si>
    <t>-428.692038165325 102.826990201095 811.156123715586</t>
  </si>
  <si>
    <t>9763-20170724T121259.804043000.bin</t>
  </si>
  <si>
    <t>-598.769636937877 226.056582322242 -102.466161551475</t>
  </si>
  <si>
    <t>-615.255761619669 220.034456108219 -211.779678217718</t>
  </si>
  <si>
    <t>-620.122848468557 219.314373097753 -304.524609169332</t>
  </si>
  <si>
    <t>-621.648348107983 219.838907230441 -388.402772307844</t>
  </si>
  <si>
    <t>-619.657254941594 221.390791487319 -472.258328897858</t>
  </si>
  <si>
    <t>-612.83034684768 224.541469610569 -594.685430842412</t>
  </si>
  <si>
    <t>-574.043859691182 226.912097891934 -662.731071556365</t>
  </si>
  <si>
    <t>-615.218550986267 254.503174405983 -540.125000442355</t>
  </si>
  <si>
    <t>-615.448100790038 410.100346465052 -528.768162591683</t>
  </si>
  <si>
    <t>-444.80553419353 549.294437398952 -352.459572228155</t>
  </si>
  <si>
    <t>-224.168409729905 499.075093508249 -300.058983035616</t>
  </si>
  <si>
    <t>-616.433292333865 191.814823020405 -541.805999877895</t>
  </si>
  <si>
    <t>-624.819691918672 37.3183861883385 -521.794396800635</t>
  </si>
  <si>
    <t>-454.719672071124 124.414459663822 -247.841981599574</t>
  </si>
  <si>
    <t>-630.000834787733 313.919351358103 -104.317388713375</t>
  </si>
  <si>
    <t>-636.408015039931 329.225196452296 310.926242557809</t>
  </si>
  <si>
    <t>-647.56914381066 373.231603022719 771.883425564282</t>
  </si>
  <si>
    <t>-496.092913392923 351.078187671946 821.360903120494</t>
  </si>
  <si>
    <t>-567.684057042954 138.069750166803 -104.016282723075</t>
  </si>
  <si>
    <t>-558.38205430961 122.3296625877 311.156413429941</t>
  </si>
  <si>
    <t>-582.850575537277 78.9937819674769 771.562244946524</t>
  </si>
  <si>
    <t>-428.600003399954 101.987496286816 811.083025815026</t>
  </si>
  <si>
    <t>9763-20170724T121259.838133400.bin</t>
  </si>
  <si>
    <t>-598.905413084011 225.801299617809 -102.475039620886</t>
  </si>
  <si>
    <t>-615.413605264101 219.792608051108 -211.78585281199</t>
  </si>
  <si>
    <t>-620.310658829764 219.128944770884 -304.529769989581</t>
  </si>
  <si>
    <t>-621.866449011936 219.725016666991 -388.406788378689</t>
  </si>
  <si>
    <t>-619.907736712748 221.369917477135 -472.261407160502</t>
  </si>
  <si>
    <t>-613.129304246821 224.681738442684 -594.686839301636</t>
  </si>
  <si>
    <t>-574.402863605817 226.9778172416 -662.76924825016</t>
  </si>
  <si>
    <t>-615.52142796262 254.572119943894 -540.087509891745</t>
  </si>
  <si>
    <t>-615.388086262808 410.084096131985 -527.715806083369</t>
  </si>
  <si>
    <t>-449.165400886048 551.535869042028 -348.99805430496</t>
  </si>
  <si>
    <t>-227.800044871856 501.342734260376 -299.737826709618</t>
  </si>
  <si>
    <t>-616.685925064011 191.884873722061 -541.847877001161</t>
  </si>
  <si>
    <t>-625.08504230344 37.3780768332867 -521.941629871653</t>
  </si>
  <si>
    <t>-454.952166054265 124.409736531047 -247.843883417788</t>
  </si>
  <si>
    <t>-630.096495511524 313.66647165691 -104.314287250175</t>
  </si>
  <si>
    <t>-636.388554960873 329.087657531044 310.926904213754</t>
  </si>
  <si>
    <t>-647.58065483013 373.165579384231 771.88617265743</t>
  </si>
  <si>
    <t>-496.137817147177 350.773580823788 821.358388901613</t>
  </si>
  <si>
    <t>-567.894760682122 137.830961120371 -104.028687801254</t>
  </si>
  <si>
    <t>-558.510910780358 122.112411846208 311.142944053369</t>
  </si>
  <si>
    <t>-582.903417693508 79.0253088100503 771.562298475429</t>
  </si>
  <si>
    <t>-428.669090852842 102.192247338885 811.044882941595</t>
  </si>
  <si>
    <t>9763-20170724T121259.904343900.bin</t>
  </si>
  <si>
    <t>-599.194452416853 225.34180797895 -102.467040412233</t>
  </si>
  <si>
    <t>-615.75929686838 219.379706757247 -211.772001978163</t>
  </si>
  <si>
    <t>-620.693540306777 218.773586859857 -304.514191692965</t>
  </si>
  <si>
    <t>-622.279171491456 219.433425753107 -388.39013570149</t>
  </si>
  <si>
    <t>-620.346654200987 221.154509724523 -472.243866246416</t>
  </si>
  <si>
    <t>-613.601657016016 224.593789238737 -594.667698366693</t>
  </si>
  <si>
    <t>-574.916958263867 226.616139438686 -662.782408394901</t>
  </si>
  <si>
    <t>-616.002127696136 254.427595913608 -540.037983604531</t>
  </si>
  <si>
    <t>-615.934874380722 409.82747259272 -526.266780341024</t>
  </si>
  <si>
    <t>-459.968220749701 554.997359941016 -341.391804188607</t>
  </si>
  <si>
    <t>-237.279214249556 506.499882396849 -296.601738944539</t>
  </si>
  <si>
    <t>-617.120468782565 191.741723307224 -541.86047672614</t>
  </si>
  <si>
    <t>-625.551632713977 37.2491625030839 -521.968729984898</t>
  </si>
  <si>
    <t>-455.286455265351 124.143662888522 -247.940679550426</t>
  </si>
  <si>
    <t>-630.18339779517 313.232849921766 -104.288813433587</t>
  </si>
  <si>
    <t>-636.462859548535 328.73806060841 310.949397879976</t>
  </si>
  <si>
    <t>-647.602103723001 373.032154984508 771.887269879955</t>
  </si>
  <si>
    <t>-496.213507079539 350.262810502968 821.353266471148</t>
  </si>
  <si>
    <t>-568.359885362597 137.367654823961 -104.055495479414</t>
  </si>
  <si>
    <t>-558.808154460183 121.694518071799 311.113987732983</t>
  </si>
  <si>
    <t>-582.99689923665 79.0469220634968 771.578958340798</t>
  </si>
  <si>
    <t>-428.853744717351 102.983377807065 810.959022541085</t>
  </si>
  <si>
    <t>9763-20170724T121259.938435000.bin</t>
  </si>
  <si>
    <t>-599.291447059597 225.242325164202 -102.463360754398</t>
  </si>
  <si>
    <t>-615.927727561614 219.284734342581 -211.757566867135</t>
  </si>
  <si>
    <t>-620.894344886417 218.66423525796 -304.498029968127</t>
  </si>
  <si>
    <t>-622.499234317016 219.304015446415 -388.37378881786</t>
  </si>
  <si>
    <t>-620.576552532936 220.998429374748 -472.228235147465</t>
  </si>
  <si>
    <t>-613.836658114055 224.39129254002 -594.653688186802</t>
  </si>
  <si>
    <t>-575.143003770773 226.271302029159 -662.767435555691</t>
  </si>
  <si>
    <t>-616.255472927576 254.246339647604 -540.036313439188</t>
  </si>
  <si>
    <t>-616.408674134949 409.589816398227 -525.731872929877</t>
  </si>
  <si>
    <t>-466.254490400418 556.027742411667 -337.083460637269</t>
  </si>
  <si>
    <t>-242.992029349219 509.147030376079 -293.44141407351</t>
  </si>
  <si>
    <t>-617.3326090978 191.558966774956 -541.832718977105</t>
  </si>
  <si>
    <t>-625.706192260754 37.0702411061206 -521.835436273688</t>
  </si>
  <si>
    <t>-455.469004643921 124.121387898496 -247.953183845414</t>
  </si>
  <si>
    <t>-630.265487055021 313.134546622503 -104.271938020961</t>
  </si>
  <si>
    <t>-636.504715069693 328.631052044505 310.967218111068</t>
  </si>
  <si>
    <t>-647.609099439753 372.965718861054 771.894267788627</t>
  </si>
  <si>
    <t>-496.228869802885 350.138983919668 821.359598147849</t>
  </si>
  <si>
    <t>-568.506375492419 137.310079479803 -104.061800231814</t>
  </si>
  <si>
    <t>-558.830528837002 121.698291937226 311.10710218892</t>
  </si>
  <si>
    <t>-583.042985715909 79.0543592994231 771.580066431709</t>
  </si>
  <si>
    <t>-428.909850384753 103.140585979334 810.907490027255</t>
  </si>
  <si>
    <t>9763-20170724T121300.003622600.bin</t>
  </si>
  <si>
    <t>-599.39108235704 225.394652663187 -102.480336719238</t>
  </si>
  <si>
    <t>-616.30674384934 219.435415958579 -211.731629294165</t>
  </si>
  <si>
    <t>-621.395976079348 218.821300827003 -304.465520149728</t>
  </si>
  <si>
    <t>-623.067282432028 219.467102444691 -388.339960492106</t>
  </si>
  <si>
    <t>-621.167283560197 221.168157014848 -472.194631605376</t>
  </si>
  <si>
    <t>-614.413321200682 224.570676715148 -594.619101414514</t>
  </si>
  <si>
    <t>-575.695488122592 226.314889490789 -662.722803319141</t>
  </si>
  <si>
    <t>-616.953452995171 254.423465140374 -540.005862911511</t>
  </si>
  <si>
    <t>-618.190748449793 409.702777944911 -525.189744900085</t>
  </si>
  <si>
    <t>-479.354574569838 557.196076303545 -328.851133126515</t>
  </si>
  <si>
    <t>-255.790016837157 513.094877549378 -283.878992219441</t>
  </si>
  <si>
    <t>-617.80025068981 191.732216470041 -541.794949784904</t>
  </si>
  <si>
    <t>-625.869311819639 37.2519933764625 -521.635751243809</t>
  </si>
  <si>
    <t>-455.649972954572 124.898017609928 -248.000274695367</t>
  </si>
  <si>
    <t>-630.191025221805 313.275000104451 -104.253532449448</t>
  </si>
  <si>
    <t>-636.400766253422 328.665772867721 310.989923577824</t>
  </si>
  <si>
    <t>-647.566819058103 372.902661843275 771.923401247721</t>
  </si>
  <si>
    <t>-496.099848265387 350.651899118949 821.385541828706</t>
  </si>
  <si>
    <t>-568.804248339591 137.483240591475 -104.111211488419</t>
  </si>
  <si>
    <t>-558.747532343837 122.104472243514 311.057387618557</t>
  </si>
  <si>
    <t>-583.131268891831 79.1309155411855 771.536693871223</t>
  </si>
  <si>
    <t>-429.014393502303 103.452783132944 810.783207523575</t>
  </si>
  <si>
    <t>9763-20170724T121300.036710400.bin</t>
  </si>
  <si>
    <t>-599.478912789463 225.480599181557 -102.506001343029</t>
  </si>
  <si>
    <t>-616.622967513581 219.539359749183 -211.72262842831</t>
  </si>
  <si>
    <t>-621.84073277 218.918367229344 -304.449294324871</t>
  </si>
  <si>
    <t>-623.603896895226 219.546608582509 -388.321928961646</t>
  </si>
  <si>
    <t>-621.772576404684 221.220366244361 -472.17890987534</t>
  </si>
  <si>
    <t>-615.094746341783 224.571190315537 -594.60886537828</t>
  </si>
  <si>
    <t>-576.375492932135 226.275016431631 -662.712730615797</t>
  </si>
  <si>
    <t>-617.686310872013 254.447929982658 -540.01127539062</t>
  </si>
  <si>
    <t>-619.414474076927 409.698908236841 -524.817001297057</t>
  </si>
  <si>
    <t>-485.216982343988 556.506563934575 -324.774149264998</t>
  </si>
  <si>
    <t>-261.716433117892 513.586080236164 -278.3644987735</t>
  </si>
  <si>
    <t>-618.363660029991 191.753583903007 -541.764055101349</t>
  </si>
  <si>
    <t>-626.017311138701 37.2659739858159 -521.514482433907</t>
  </si>
  <si>
    <t>-456.071701332045 125.348228367312 -247.926519294412</t>
  </si>
  <si>
    <t>-630.230629362624 313.389613796915 -104.211999878311</t>
  </si>
  <si>
    <t>-636.121947036419 328.756996103073 311.037028573421</t>
  </si>
  <si>
    <t>-647.538949796792 372.850776364657 771.954689898411</t>
  </si>
  <si>
    <t>-495.984005765331 351.187643994948 821.407891259348</t>
  </si>
  <si>
    <t>-568.996031459117 137.561500593702 -104.180156939684</t>
  </si>
  <si>
    <t>-558.69894555109 122.283771347181 310.986251321869</t>
  </si>
  <si>
    <t>-583.127498523514 79.1129175643514 771.482607970831</t>
  </si>
  <si>
    <t>-428.966854913964 103.163157677226 810.72410515181</t>
  </si>
  <si>
    <t>9763-20170724T121300.108916900.bin</t>
  </si>
  <si>
    <t>-599.968918044376 225.680434627436 -102.551305095084</t>
  </si>
  <si>
    <t>-617.540917963541 219.784677615693 -211.702406410789</t>
  </si>
  <si>
    <t>-622.997057449083 219.202969297705 -304.415470696011</t>
  </si>
  <si>
    <t>-624.926619420276 219.862546676226 -388.284399953963</t>
  </si>
  <si>
    <t>-623.214015862907 221.563657172296 -472.143154136685</t>
  </si>
  <si>
    <t>-616.657648607252 224.950394846995 -594.578783564197</t>
  </si>
  <si>
    <t>-577.95376797224 226.807986637311 -662.687331572067</t>
  </si>
  <si>
    <t>-619.351456064151 254.812662005897 -539.978122917586</t>
  </si>
  <si>
    <t>-621.336377319421 409.956618486478 -523.910276347649</t>
  </si>
  <si>
    <t>-493.552704511863 553.464155302671 -317.378180504666</t>
  </si>
  <si>
    <t>-270.632068691612 512.472752728458 -266.637646312566</t>
  </si>
  <si>
    <t>-619.71768993638 192.115929811729 -541.731941024306</t>
  </si>
  <si>
    <t>-626.568713667828 37.5893942991197 -521.458392162248</t>
  </si>
  <si>
    <t>-457.059497198341 126.583333827203 -247.679136582644</t>
  </si>
  <si>
    <t>-630.585364193765 313.541028693116 -104.091749537781</t>
  </si>
  <si>
    <t>-635.719965428476 329.048244962909 311.162062069494</t>
  </si>
  <si>
    <t>-647.574430724464 372.694060076951 772.031750728115</t>
  </si>
  <si>
    <t>-495.853865505909 351.980036134134 821.383915796675</t>
  </si>
  <si>
    <t>-569.562989856397 137.789203315333 -104.388030081012</t>
  </si>
  <si>
    <t>-558.945801322365 122.410372278288 310.7666676809</t>
  </si>
  <si>
    <t>-583.14331643568 79.1245535909975 771.309975014264</t>
  </si>
  <si>
    <t>-429.057037549868 103.638419347833 810.556696483093</t>
  </si>
  <si>
    <t>9763-20170724T121300.134986600.bin</t>
  </si>
  <si>
    <t>-600.26211283448 225.739684152424 -102.594189184411</t>
  </si>
  <si>
    <t>-618.066809380075 219.845721014977 -211.707757636494</t>
  </si>
  <si>
    <t>-623.671159055983 219.27924578373 -304.412105166563</t>
  </si>
  <si>
    <t>-625.714932230195 219.956368547462 -388.277960648259</t>
  </si>
  <si>
    <t>-624.096673228987 221.678966108322 -472.138341266772</t>
  </si>
  <si>
    <t>-617.656416517634 225.100068855142 -594.579060750167</t>
  </si>
  <si>
    <t>-578.985817435491 227.093917573988 -662.702601171977</t>
  </si>
  <si>
    <t>-620.351629271018 254.947496993302 -539.970413513932</t>
  </si>
  <si>
    <t>-622.25180289642 410.048798577863 -523.447040677032</t>
  </si>
  <si>
    <t>-495.640329269243 550.630147122853 -314.198259176995</t>
  </si>
  <si>
    <t>-273.592347376406 509.493267462716 -259.875417841039</t>
  </si>
  <si>
    <t>-620.6130272093 192.250427538414 -541.736072752337</t>
  </si>
  <si>
    <t>-627.118608321832 37.7020500427388 -521.499597162619</t>
  </si>
  <si>
    <t>-457.653542953829 126.957418529119 -247.674964435333</t>
  </si>
  <si>
    <t>-630.878175700634 313.553928196646 -104.058557372705</t>
  </si>
  <si>
    <t>-635.725162143217 329.119946465451 311.196536705634</t>
  </si>
  <si>
    <t>-647.599700180985 372.640338802859 772.052768695141</t>
  </si>
  <si>
    <t>-495.845791441537 352.152997923824 821.396929013716</t>
  </si>
  <si>
    <t>-569.870222076821 137.831084039788 -104.507279240033</t>
  </si>
  <si>
    <t>-559.13555525302 122.467624472969 310.644893186373</t>
  </si>
  <si>
    <t>-583.142903458582 79.1163768908523 771.209734918785</t>
  </si>
  <si>
    <t>-429.073403777367 103.744406908078 810.450361168741</t>
  </si>
  <si>
    <t>9763-20170724T121300.205205000.bin</t>
  </si>
  <si>
    <t>-600.987608434787 225.594404245887 -102.66835177495</t>
  </si>
  <si>
    <t>-619.147693021908 219.697443242922 -211.723061153889</t>
  </si>
  <si>
    <t>-624.979901165757 219.144523897606 -304.413546434429</t>
  </si>
  <si>
    <t>-627.198892902965 219.836759842232 -388.274870103015</t>
  </si>
  <si>
    <t>-625.724568810119 221.573719776441 -472.137536222435</t>
  </si>
  <si>
    <t>-619.46030978907 225.011996959752 -594.586942553042</t>
  </si>
  <si>
    <t>-580.841289271024 227.259247582252 -662.731849972525</t>
  </si>
  <si>
    <t>-622.041361383362 254.85151168475 -539.968284735765</t>
  </si>
  <si>
    <t>-622.958091658384 409.885484274731 -522.755297185592</t>
  </si>
  <si>
    <t>-495.275450129161 542.735690585838 -309.151690119101</t>
  </si>
  <si>
    <t>-275.397124394946 501.215919692862 -246.876687939468</t>
  </si>
  <si>
    <t>-622.376603405312 192.15530258443 -541.746046421127</t>
  </si>
  <si>
    <t>-628.830474539308 37.5994810906241 -521.580839242374</t>
  </si>
  <si>
    <t>-458.77975478784 126.691650268036 -247.783927341998</t>
  </si>
  <si>
    <t>-631.504857805538 313.314759857121 -104.037663065223</t>
  </si>
  <si>
    <t>-635.529907909098 329.284162903253 311.210813381542</t>
  </si>
  <si>
    <t>-647.537022037054 372.58537545316 772.091323765837</t>
  </si>
  <si>
    <t>-495.800497249374 352.405659078323 821.615274540912</t>
  </si>
  <si>
    <t>-570.609854132109 137.771149862201 -104.706312134671</t>
  </si>
  <si>
    <t>-559.452035761235 122.663649765124 310.444130415975</t>
  </si>
  <si>
    <t>-583.218305918764 79.2016597957731 771.012942243116</t>
  </si>
  <si>
    <t>-429.346402159848 105.147150768367 810.180709840374</t>
  </si>
  <si>
    <t>9763-20170724T121300.242307400.bin</t>
  </si>
  <si>
    <t>-601.373130035764 225.417566644947 -102.694854369101</t>
  </si>
  <si>
    <t>-619.65744447283 219.507105938435 -211.728093382347</t>
  </si>
  <si>
    <t>-625.608583145763 218.933820210818 -304.410871218202</t>
  </si>
  <si>
    <t>-627.940252945813 219.603177477538 -388.269409653289</t>
  </si>
  <si>
    <t>-626.583554507966 221.31088893522 -472.134582490556</t>
  </si>
  <si>
    <t>-620.496259108673 224.699365400553 -594.594305796375</t>
  </si>
  <si>
    <t>-581.927697335462 226.997889870529 -662.766192530754</t>
  </si>
  <si>
    <t>-622.911025922124 254.560246268197 -539.980025077521</t>
  </si>
  <si>
    <t>-622.872135607112 409.548222153227 -522.402339812373</t>
  </si>
  <si>
    <t>-492.973577615149 537.662407111638 -307.24733197676</t>
  </si>
  <si>
    <t>-275.004006958241 494.793829119714 -239.423303938687</t>
  </si>
  <si>
    <t>-623.423653640706 191.864708807561 -541.740242015508</t>
  </si>
  <si>
    <t>-630.083071179526 37.3056454024886 -521.629474879086</t>
  </si>
  <si>
    <t>-459.716800409394 126.124046058927 -247.86305258777</t>
  </si>
  <si>
    <t>-631.866455361385 313.106869435416 -104.038035698351</t>
  </si>
  <si>
    <t>-635.303549266785 329.330668184853 311.205922712564</t>
  </si>
  <si>
    <t>-647.520128698114 372.502008527382 772.120320492602</t>
  </si>
  <si>
    <t>-495.855413066589 352.060107167638 821.756882229991</t>
  </si>
  <si>
    <t>-571.049561553975 137.570931979299 -104.756619526883</t>
  </si>
  <si>
    <t>-559.538992165776 122.667459575063 310.391544545627</t>
  </si>
  <si>
    <t>-583.224634176089 79.1807969743309 770.930337488882</t>
  </si>
  <si>
    <t>-429.264503731373 104.642981331013 810.06823828859</t>
  </si>
  <si>
    <t>9763-20170724T121300.301485000.bin</t>
  </si>
  <si>
    <t>-602.17830005902 225.290331897417 -102.723848963798</t>
  </si>
  <si>
    <t>-620.67754548087 219.315696560674 -211.717343640666</t>
  </si>
  <si>
    <t>-626.818725573599 218.663903405423 -304.387165897192</t>
  </si>
  <si>
    <t>-629.323712590573 219.250319037747 -388.241288845761</t>
  </si>
  <si>
    <t>-628.140696642274 220.853497755697 -472.111158658028</t>
  </si>
  <si>
    <t>-622.307572996726 224.059279472751 -594.588330243194</t>
  </si>
  <si>
    <t>-583.867763941702 226.301833550726 -662.834624699244</t>
  </si>
  <si>
    <t>-624.260202900626 253.996459934147 -539.997069802032</t>
  </si>
  <si>
    <t>-620.921939299109 408.900823811982 -521.798078534281</t>
  </si>
  <si>
    <t>-484.964817009908 524.194429632345 -303.162140294572</t>
  </si>
  <si>
    <t>-272.780023951174 475.888928552522 -221.966520848851</t>
  </si>
  <si>
    <t>-625.473979684794 191.30873750647 -541.695834564104</t>
  </si>
  <si>
    <t>-633.335864963187 36.80865470669 -521.554753289184</t>
  </si>
  <si>
    <t>-461.802946610527 124.707074562226 -247.963029678137</t>
  </si>
  <si>
    <t>-632.541614784633 313.078310454827 -104.071843908426</t>
  </si>
  <si>
    <t>-635.025806672145 329.530821868513 311.169949802333</t>
  </si>
  <si>
    <t>-647.496483684523 372.372806530872 772.139860653729</t>
  </si>
  <si>
    <t>-496.0235360846 351.045759592616 821.98888533101</t>
  </si>
  <si>
    <t>-572.033526459817 137.354480332946 -104.78824599892</t>
  </si>
  <si>
    <t>-559.911896027445 122.82592165666 310.355804745749</t>
  </si>
  <si>
    <t>-583.291846818025 79.2658032963741 770.838906277212</t>
  </si>
  <si>
    <t>-429.344779899438 104.92090120792 809.9019753934</t>
  </si>
  <si>
    <t>9763-20170724T121300.333569600.bin</t>
  </si>
  <si>
    <t>-602.6377362744 225.321683428734 -102.737456328078</t>
  </si>
  <si>
    <t>-621.218143422597 219.333922936788 -211.716370660759</t>
  </si>
  <si>
    <t>-627.42415426577 218.653429651764 -304.381760762832</t>
  </si>
  <si>
    <t>-629.985410942366 219.205478289864 -388.234422528671</t>
  </si>
  <si>
    <t>-628.855661666697 220.759045611952 -472.105985012995</t>
  </si>
  <si>
    <t>-623.097215905537 223.872222113837 -594.588916231086</t>
  </si>
  <si>
    <t>-584.742487192691 226.017035014474 -662.886177205685</t>
  </si>
  <si>
    <t>-624.77924874627 253.844781275612 -540.00821915628</t>
  </si>
  <si>
    <t>-619.223874105001 408.586883261517 -521.21098605971</t>
  </si>
  <si>
    <t>-479.850908775439 516.205406797452 -300.820573615213</t>
  </si>
  <si>
    <t>-270.57092490235 465.230054903806 -213.918582244804</t>
  </si>
  <si>
    <t>-626.468744350391 191.167581978356 -541.680721342908</t>
  </si>
  <si>
    <t>-635.29288868114 36.7204678908838 -521.428746950141</t>
  </si>
  <si>
    <t>-463.060949206689 123.995910434418 -248.068121603533</t>
  </si>
  <si>
    <t>-632.859819244007 313.222785499119 -104.107320869147</t>
  </si>
  <si>
    <t>-634.988046913278 329.655824229722 311.13723277055</t>
  </si>
  <si>
    <t>-647.497829287753 372.314802536866 772.144149117179</t>
  </si>
  <si>
    <t>-496.14697542763 350.346572616022 822.08535526239</t>
  </si>
  <si>
    <t>-572.634720380069 137.270234526371 -104.775017750921</t>
  </si>
  <si>
    <t>-560.150915882399 123.032346574233 310.368403172279</t>
  </si>
  <si>
    <t>-583.307148916591 79.2854144527223 770.827316827159</t>
  </si>
  <si>
    <t>-429.330824693041 104.813243697592 809.858927983206</t>
  </si>
  <si>
    <t>9763-20170724T121300.402764000.bin</t>
  </si>
  <si>
    <t>-603.352159512931 225.394984928326 -102.823084383115</t>
  </si>
  <si>
    <t>-621.948950647082 219.460385471115 -211.802174181633</t>
  </si>
  <si>
    <t>-628.256641215711 218.82239900647 -304.46089486798</t>
  </si>
  <si>
    <t>-630.943458049125 219.416486871717 -388.309340252956</t>
  </si>
  <si>
    <t>-629.969770463492 221.006074405288 -472.182315764714</t>
  </si>
  <si>
    <t>-624.472053184675 224.16143953045 -594.676104480538</t>
  </si>
  <si>
    <t>-586.33596508397 225.988530266198 -663.104953245683</t>
  </si>
  <si>
    <t>-625.520391703838 254.096400501652 -540.058962893833</t>
  </si>
  <si>
    <t>-616.491416839963 408.624083615322 -520.89941014056</t>
  </si>
  <si>
    <t>-469.57014243181 500.159905793937 -298.157664823516</t>
  </si>
  <si>
    <t>-265.21137913741 444.996990683582 -202.538157168075</t>
  </si>
  <si>
    <t>-628.248467563543 191.457191442608 -541.794824314673</t>
  </si>
  <si>
    <t>-639.444847382203 37.1819551138233 -521.471484920336</t>
  </si>
  <si>
    <t>-465.80870291902 122.772210994029 -248.282265242661</t>
  </si>
  <si>
    <t>-632.997092748855 313.77689642666 -104.234078262256</t>
  </si>
  <si>
    <t>-635.165680744134 329.849326876996 311.024354345563</t>
  </si>
  <si>
    <t>-647.538947678151 372.246771937224 772.110347962631</t>
  </si>
  <si>
    <t>-496.368086894296 349.176031942371 822.099836133416</t>
  </si>
  <si>
    <t>-573.840882912051 136.86810719366 -104.757204261913</t>
  </si>
  <si>
    <t>-560.898619890126 123.486041752416 310.400620555882</t>
  </si>
  <si>
    <t>-583.339612769284 79.4036985389243 770.844173336932</t>
  </si>
  <si>
    <t>-429.316219476403 104.677234990963 809.855338675083</t>
  </si>
  <si>
    <t>9763-20170724T121300.435851100.bin</t>
  </si>
  <si>
    <t>-603.566141249494 225.474907114549 -102.870218487354</t>
  </si>
  <si>
    <t>-622.143410386838 219.588855437852 -211.85520756947</t>
  </si>
  <si>
    <t>-628.453799311902 218.997981420409 -304.514128819201</t>
  </si>
  <si>
    <t>-631.149199228886 219.638135671316 -388.361932698148</t>
  </si>
  <si>
    <t>-630.18871929479 221.270821554921 -472.234154834875</t>
  </si>
  <si>
    <t>-624.715110033326 224.482901345078 -594.727630418795</t>
  </si>
  <si>
    <t>-586.630468263547 226.08332533008 -663.190934042642</t>
  </si>
  <si>
    <t>-625.47324236347 254.379021606941 -540.084248631981</t>
  </si>
  <si>
    <t>-614.671893821789 408.802679035605 -520.982499155437</t>
  </si>
  <si>
    <t>-463.494192111471 491.31387494513 -297.564254004079</t>
  </si>
  <si>
    <t>-262.022804096295 434.603317151731 -196.858102536405</t>
  </si>
  <si>
    <t>-628.760516710224 191.768247356932 -541.872862587541</t>
  </si>
  <si>
    <t>-641.222347135868 37.6001244454324 -521.617883131051</t>
  </si>
  <si>
    <t>-466.944402323377 122.230350190195 -248.417267696206</t>
  </si>
  <si>
    <t>-632.936025785551 314.129809546999 -104.316914364772</t>
  </si>
  <si>
    <t>-635.491600975943 329.878444891044 310.951704420744</t>
  </si>
  <si>
    <t>-647.544861533633 372.291356647089 772.076118376217</t>
  </si>
  <si>
    <t>-496.432733926506 348.82729600052 822.059910929863</t>
  </si>
  <si>
    <t>-574.328609733485 136.772322636181 -104.770995750511</t>
  </si>
  <si>
    <t>-561.346478776612 123.652205405946 310.393886260019</t>
  </si>
  <si>
    <t>-583.330878434404 79.4900915385388 770.869509489665</t>
  </si>
  <si>
    <t>-429.292652573805 104.594783812815 809.930478150682</t>
  </si>
  <si>
    <t>9763-20170724T121300.502558200.bin</t>
  </si>
  <si>
    <t>-604.210831691333 225.752758667894 -102.95686218627</t>
  </si>
  <si>
    <t>-622.660843974908 219.968726857747 -211.9689483594</t>
  </si>
  <si>
    <t>-628.86626507652 219.459589076585 -304.635487705356</t>
  </si>
  <si>
    <t>-631.463711304583 220.168184145094 -388.485819315908</t>
  </si>
  <si>
    <t>-630.399812292361 221.845470072928 -472.355901812055</t>
  </si>
  <si>
    <t>-624.768714314637 225.087012411161 -594.841426673327</t>
  </si>
  <si>
    <t>-586.692909847988 226.156722014681 -663.319933801235</t>
  </si>
  <si>
    <t>-624.959057830741 254.929147055144 -540.163540303658</t>
  </si>
  <si>
    <t>-610.745214213909 409.127679633326 -521.576656811773</t>
  </si>
  <si>
    <t>-450.618505896088 474.008489641482 -298.577823892556</t>
  </si>
  <si>
    <t>-254.968398033917 414.756599678512 -188.310924737845</t>
  </si>
  <si>
    <t>-629.520068553191 192.40041258181 -542.028165250025</t>
  </si>
  <si>
    <t>-644.62550102537 38.4637529403585 -521.778098185396</t>
  </si>
  <si>
    <t>-469.433472069778 121.13582350792 -248.599740750015</t>
  </si>
  <si>
    <t>-633.157246877322 315.036955573496 -104.478741355387</t>
  </si>
  <si>
    <t>-636.567661170751 330.036250321782 310.811466281441</t>
  </si>
  <si>
    <t>-647.623926333988 372.405239675592 771.983174552641</t>
  </si>
  <si>
    <t>-496.45389386716 348.806988818516 821.72832839495</t>
  </si>
  <si>
    <t>-575.441647707897 136.482898372747 -104.804761167112</t>
  </si>
  <si>
    <t>-562.186857113118 124.064538825182 310.373231954285</t>
  </si>
  <si>
    <t>-583.220917752662 79.5469332084208 770.920299621792</t>
  </si>
  <si>
    <t>-429.167065233035 104.283206976673 810.155160900692</t>
  </si>
  <si>
    <t>9763-20170724T121300.535645700.bin</t>
  </si>
  <si>
    <t>-604.779903320005 225.890400654908 -103.034233778566</t>
  </si>
  <si>
    <t>-623.083608244524 220.135885403143 -212.072618201789</t>
  </si>
  <si>
    <t>-629.190501283267 219.669170736959 -304.745713083929</t>
  </si>
  <si>
    <t>-631.705253357953 220.420906874552 -388.598276865547</t>
  </si>
  <si>
    <t>-630.562964731863 222.137135416817 -472.466551012017</t>
  </si>
  <si>
    <t>-624.821279849132 225.425395911246 -594.945717699245</t>
  </si>
  <si>
    <t>-586.739171314295 226.234120847404 -663.424305134613</t>
  </si>
  <si>
    <t>-624.719487682541 255.219220652577 -540.241427386862</t>
  </si>
  <si>
    <t>-608.925149245648 409.324156895604 -522.152835731763</t>
  </si>
  <si>
    <t>-444.891105907966 466.551192679571 -299.899699519436</t>
  </si>
  <si>
    <t>-251.724437374962 405.782862214805 -186.135092660171</t>
  </si>
  <si>
    <t>-629.9618243693 192.745865453753 -542.164480973179</t>
  </si>
  <si>
    <t>-646.401309534614 38.9327247038432 -521.986764090113</t>
  </si>
  <si>
    <t>-471.050248978741 120.654636619744 -248.599432449485</t>
  </si>
  <si>
    <t>-633.524591688156 315.39903428144 -104.600407879319</t>
  </si>
  <si>
    <t>-637.174950787995 330.269690173507 310.692466247835</t>
  </si>
  <si>
    <t>-647.640656688188 372.516456078986 771.92180916183</t>
  </si>
  <si>
    <t>-496.41120339896 349.045522575112 821.546363218673</t>
  </si>
  <si>
    <t>-576.221941330872 136.382967366641 -104.797720843061</t>
  </si>
  <si>
    <t>-562.502655439146 124.306079184087 310.37513239668</t>
  </si>
  <si>
    <t>-583.165873995969 79.5599781462943 770.946938372271</t>
  </si>
  <si>
    <t>-429.083241145074 103.966233610874 810.274888914684</t>
  </si>
  <si>
    <t>9763-20170724T121300.605340500.bin</t>
  </si>
  <si>
    <t>-606.128568566461 225.834007444081 -103.052259031248</t>
  </si>
  <si>
    <t>-624.023852535984 220.116465771253 -212.160249007625</t>
  </si>
  <si>
    <t>-629.867272950867 219.676038764062 -304.850645066562</t>
  </si>
  <si>
    <t>-632.171255200469 220.446237252781 -388.708947295167</t>
  </si>
  <si>
    <t>-630.842666229573 222.158607472725 -472.574595641415</t>
  </si>
  <si>
    <t>-624.855174418904 225.406757068043 -595.043045062449</t>
  </si>
  <si>
    <t>-586.693158623357 225.688932976916 -663.48139168604</t>
  </si>
  <si>
    <t>-624.167074459509 255.151189018563 -540.316250053881</t>
  </si>
  <si>
    <t>-605.124968926758 409.113547443606 -523.590141850257</t>
  </si>
  <si>
    <t>-434.263714974907 457.071693562438 -304.307297110334</t>
  </si>
  <si>
    <t>-246.845045538212 394.456267087348 -182.233159284963</t>
  </si>
  <si>
    <t>-630.79781540402 192.811789949758 -542.293881526445</t>
  </si>
  <si>
    <t>-649.861834431353 39.2819193656842 -522.271824697041</t>
  </si>
  <si>
    <t>-474.422090844548 119.698906902581 -247.923982260735</t>
  </si>
  <si>
    <t>-634.460140198007 315.739994384001 -104.789797021856</t>
  </si>
  <si>
    <t>-638.179170578103 330.544036915823 310.504842477616</t>
  </si>
  <si>
    <t>-647.61308138044 372.760280105266 771.808733175468</t>
  </si>
  <si>
    <t>-496.3359943794 349.280635561208 821.283633520462</t>
  </si>
  <si>
    <t>-577.966245579522 135.833061251265 -104.685775402613</t>
  </si>
  <si>
    <t>-563.120378423795 124.434083089754 310.467573002522</t>
  </si>
  <si>
    <t>-583.064807743179 79.566411466627 771.032480243052</t>
  </si>
  <si>
    <t>-428.811079238483 102.582490130744 810.527492810947</t>
  </si>
  <si>
    <t>9763-20170724T121300.640434700.bin</t>
  </si>
  <si>
    <t>-606.678304927924 225.770768379067 -103.033338792852</t>
  </si>
  <si>
    <t>-624.358723805618 220.051148738626 -212.176276720958</t>
  </si>
  <si>
    <t>-630.079777622728 219.56136438015 -304.87401999079</t>
  </si>
  <si>
    <t>-632.296852921061 220.268564017614 -388.735409377771</t>
  </si>
  <si>
    <t>-630.905336961902 221.892211424808 -472.601701535152</t>
  </si>
  <si>
    <t>-624.853066170462 224.980061648754 -595.071189218548</t>
  </si>
  <si>
    <t>-586.632306789097 224.989301590513 -663.477068215357</t>
  </si>
  <si>
    <t>-623.880428998604 254.760924201139 -540.368299380621</t>
  </si>
  <si>
    <t>-603.237347533944 408.631126623546 -524.483951987091</t>
  </si>
  <si>
    <t>-430.481821472242 454.826742411595 -306.309483609175</t>
  </si>
  <si>
    <t>-244.533741671946 390.2260113172 -183.027066598998</t>
  </si>
  <si>
    <t>-631.137105247139 192.489339943148 -542.29687987821</t>
  </si>
  <si>
    <t>-651.340414689511 39.1173837068532 -522.124018166712</t>
  </si>
  <si>
    <t>-475.977909279723 119.138389169662 -247.50099836835</t>
  </si>
  <si>
    <t>-634.861876357901 315.855960689863 -104.870653861513</t>
  </si>
  <si>
    <t>-638.634252747721 330.613314395081 310.425156739589</t>
  </si>
  <si>
    <t>-647.631373525581 372.837585395944 771.754588350185</t>
  </si>
  <si>
    <t>-496.364171199434 349.144532664671 821.15787881661</t>
  </si>
  <si>
    <t>-578.701668207441 135.579641881794 -104.600192768471</t>
  </si>
  <si>
    <t>-563.588179111613 124.316091315963 310.547095959158</t>
  </si>
  <si>
    <t>-583.029994571353 79.5983739612871 771.118049218909</t>
  </si>
  <si>
    <t>-428.732162878565 102.177168397714 810.693316673668</t>
  </si>
  <si>
    <t>9763-20170724T121300.701611300.bin</t>
  </si>
  <si>
    <t>-607.212491206581 225.821294283408 -102.971615779228</t>
  </si>
  <si>
    <t>-624.606043236893 219.963045912289 -212.153388048112</t>
  </si>
  <si>
    <t>-630.33703640823 219.159357078235 -304.848252520293</t>
  </si>
  <si>
    <t>-632.673702338908 219.516255986466 -388.708518710841</t>
  </si>
  <si>
    <t>-631.516092959844 220.727246119302 -472.585398471898</t>
  </si>
  <si>
    <t>-625.934814061164 223.149508487463 -595.092067686646</t>
  </si>
  <si>
    <t>-587.641437809599 222.608705976936 -663.455411427135</t>
  </si>
  <si>
    <t>-624.510305999181 253.197751032457 -540.545649585267</t>
  </si>
  <si>
    <t>-602.556648642212 406.885390050882 -525.095696973915</t>
  </si>
  <si>
    <t>-423.745732646119 456.172128348327 -312.549185044896</t>
  </si>
  <si>
    <t>-239.912908028493 385.157222436254 -189.622863365421</t>
  </si>
  <si>
    <t>-632.257305836857 190.975704943095 -542.128783711954</t>
  </si>
  <si>
    <t>-653.282943952751 37.8055936975238 -521.382422246284</t>
  </si>
  <si>
    <t>-478.419891279708 117.712994144163 -246.409654396978</t>
  </si>
  <si>
    <t>-635.218577783185 316.097449074975 -105.032572912139</t>
  </si>
  <si>
    <t>-639.076317734088 330.805524594716 310.264124601232</t>
  </si>
  <si>
    <t>-647.651481067381 372.944288457793 771.644601592693</t>
  </si>
  <si>
    <t>-496.422394296521 348.774029333154 820.933465350112</t>
  </si>
  <si>
    <t>-579.499387833981 135.527993343444 -104.368297979978</t>
  </si>
  <si>
    <t>-564.555366189349 124.17474826333 310.782703479555</t>
  </si>
  <si>
    <t>-583.068926070969 79.7112403691631 771.371944159273</t>
  </si>
  <si>
    <t>-428.853701775989 102.819590370327 810.963546359469</t>
  </si>
  <si>
    <t>9763-20170724T121300.735702700.bin</t>
  </si>
  <si>
    <t>-607.107991197866 225.891463927891 -102.942341905727</t>
  </si>
  <si>
    <t>-624.527278505081 219.922234339725 -212.11396893195</t>
  </si>
  <si>
    <t>-630.367821824118 218.943234059692 -304.800359167931</t>
  </si>
  <si>
    <t>-632.842403107104 219.11259579344 -388.657214935006</t>
  </si>
  <si>
    <t>-631.86376011363 220.109351717941 -472.539105693946</t>
  </si>
  <si>
    <t>-626.590513496345 222.191771092109 -595.065935332391</t>
  </si>
  <si>
    <t>-588.212966074981 221.355675259644 -663.378826982705</t>
  </si>
  <si>
    <t>-625.014520819249 252.389129121495 -540.606035752659</t>
  </si>
  <si>
    <t>-602.818925784027 406.058592822233 -525.228238452149</t>
  </si>
  <si>
    <t>-421.934670969811 458.485112400032 -315.202237219708</t>
  </si>
  <si>
    <t>-238.422695676093 387.900180927486 -191.550910984131</t>
  </si>
  <si>
    <t>-632.794308939381 190.16676295504 -541.998269021893</t>
  </si>
  <si>
    <t>-653.951674939658 37.0322942651233 -520.94822002574</t>
  </si>
  <si>
    <t>-478.873690711768 117.229415680075 -245.720992233486</t>
  </si>
  <si>
    <t>-635.140166032409 316.201835850239 -105.081296526457</t>
  </si>
  <si>
    <t>-639.040900383829 330.852060862472 310.217093764713</t>
  </si>
  <si>
    <t>-647.652515307885 372.941681372123 771.612040825283</t>
  </si>
  <si>
    <t>-496.42983936034 348.666296494511 820.868842768685</t>
  </si>
  <si>
    <t>-579.336033307346 135.620317501682 -104.267029872192</t>
  </si>
  <si>
    <t>-564.631465516196 124.193407904303 310.890532667513</t>
  </si>
  <si>
    <t>-583.098790157453 79.7444018248152 771.510678120154</t>
  </si>
  <si>
    <t>-428.74975213974 102.02434535262 811.056088099727</t>
  </si>
  <si>
    <t>9763-20170724T121300.811921900.bin</t>
  </si>
  <si>
    <t>-606.757051698589 226.130051838862 -102.844112595333</t>
  </si>
  <si>
    <t>-624.32089983975 220.007525360996 -211.983975934698</t>
  </si>
  <si>
    <t>-630.238621716287 218.755129990903 -304.662216995019</t>
  </si>
  <si>
    <t>-632.772751083383 218.617956712131 -388.517450583996</t>
  </si>
  <si>
    <t>-631.848672452916 219.249495220496 -472.403547248708</t>
  </si>
  <si>
    <t>-626.654784561683 220.734420785415 -594.942219051764</t>
  </si>
  <si>
    <t>-588.097701252646 219.569354861916 -663.149499260222</t>
  </si>
  <si>
    <t>-625.107584950282 251.205292133276 -540.634119100474</t>
  </si>
  <si>
    <t>-601.441878276237 404.710218832519 -524.651227043689</t>
  </si>
  <si>
    <t>-424.558216154244 469.305811714153 -314.608034416078</t>
  </si>
  <si>
    <t>-239.591283563535 400.706922217194 -192.011488322138</t>
  </si>
  <si>
    <t>-632.760050521271 188.960803586211 -541.712712446898</t>
  </si>
  <si>
    <t>-654.262104036712 35.9961532245056 -519.779459032196</t>
  </si>
  <si>
    <t>-477.680461471836 117.169323147779 -244.943338950759</t>
  </si>
  <si>
    <t>-634.800726191514 316.353249076201 -105.047003813613</t>
  </si>
  <si>
    <t>-638.586743994319 330.954417870806 310.254134810294</t>
  </si>
  <si>
    <t>-647.625757087393 372.820137538801 771.614462432269</t>
  </si>
  <si>
    <t>-496.374734177316 348.668927663301 820.845242231919</t>
  </si>
  <si>
    <t>-578.947118654792 135.801499996589 -104.049721666122</t>
  </si>
  <si>
    <t>-564.030832194185 124.559366095861 311.105401156119</t>
  </si>
  <si>
    <t>-583.229375074243 79.8956587254838 771.715224558092</t>
  </si>
  <si>
    <t>-428.851296068391 102.274237937198 811.091144755001</t>
  </si>
  <si>
    <t>9763-20170724T121300.853034600.bin</t>
  </si>
  <si>
    <t>-606.469538442921 226.042478206773 -102.799849800547</t>
  </si>
  <si>
    <t>-624.069218711637 219.935715057432 -211.934813915959</t>
  </si>
  <si>
    <t>-629.944660380384 218.625801205847 -304.615083097045</t>
  </si>
  <si>
    <t>-632.41695998876 218.408595510753 -388.471867395935</t>
  </si>
  <si>
    <t>-631.410284765071 218.932948282374 -472.357744825388</t>
  </si>
  <si>
    <t>-626.075638920876 220.23241656653 -594.892653479408</t>
  </si>
  <si>
    <t>-587.492998731448 218.956831967172 -663.083344783706</t>
  </si>
  <si>
    <t>-624.656373643303 250.793377855566 -540.63152148671</t>
  </si>
  <si>
    <t>-600.110209090118 404.017047853272 -523.554937652725</t>
  </si>
  <si>
    <t>-430.865251564364 476.135271394306 -309.700482244264</t>
  </si>
  <si>
    <t>-243.471835803238 405.883746068655 -191.815088364675</t>
  </si>
  <si>
    <t>-632.176508037894 188.531070221464 -541.619246867481</t>
  </si>
  <si>
    <t>-653.848400760164 35.6468612381054 -519.35213347239</t>
  </si>
  <si>
    <t>-476.727575404448 117.014304534075 -244.772840247718</t>
  </si>
  <si>
    <t>-634.299294092669 316.172052784778 -104.991558062372</t>
  </si>
  <si>
    <t>-638.306293038027 330.849792348113 310.304864258633</t>
  </si>
  <si>
    <t>-647.614682715095 372.718844121742 771.635203797707</t>
  </si>
  <si>
    <t>-496.362255585513 348.587265045942 820.871388721857</t>
  </si>
  <si>
    <t>-578.845641828389 135.707916538045 -103.967411026534</t>
  </si>
  <si>
    <t>-563.880041479815 124.456857516538 311.185656712932</t>
  </si>
  <si>
    <t>-583.290313088126 79.9797094844207 771.788855076555</t>
  </si>
  <si>
    <t>-428.921615500359 102.525217618071 811.105809732746</t>
  </si>
  <si>
    <t>9763-20170724T121300.906177900.bin</t>
  </si>
  <si>
    <t>-605.82500172543 225.583058373226 -102.67987240381</t>
  </si>
  <si>
    <t>-623.450769589159 219.599925330435 -211.817492852827</t>
  </si>
  <si>
    <t>-629.272065165961 218.32950062799 -304.501595499046</t>
  </si>
  <si>
    <t>-631.673101095612 218.132570978439 -388.360509642346</t>
  </si>
  <si>
    <t>-630.576190132889 218.668695642811 -472.245306807112</t>
  </si>
  <si>
    <t>-625.090697434499 219.984010059922 -594.773288603703</t>
  </si>
  <si>
    <t>-586.461502804764 218.429125139108 -662.931786262454</t>
  </si>
  <si>
    <t>-623.984800188843 250.566896363038 -540.517259000588</t>
  </si>
  <si>
    <t>-600.188367420418 403.517641516377 -521.357859498128</t>
  </si>
  <si>
    <t>-451.932099066669 491.893477204334 -298.224818974775</t>
  </si>
  <si>
    <t>-257.938176939576 418.633033284923 -193.593085048784</t>
  </si>
  <si>
    <t>-631.010551297935 188.246884874039 -541.500812969984</t>
  </si>
  <si>
    <t>-652.400748155169 35.3903838145447 -518.96039230579</t>
  </si>
  <si>
    <t>-474.727433936705 116.500899473839 -244.529264602484</t>
  </si>
  <si>
    <t>-633.148419341386 315.748962705598 -104.873482532482</t>
  </si>
  <si>
    <t>-637.554174710962 330.567447799438 310.413888431814</t>
  </si>
  <si>
    <t>-647.606666037545 372.391301631483 771.704919011646</t>
  </si>
  <si>
    <t>-496.377447076116 348.20311501458 820.984414579787</t>
  </si>
  <si>
    <t>-578.731596501569 135.294957221236 -103.893809714716</t>
  </si>
  <si>
    <t>-564.411173818613 123.530477806478 311.267761453364</t>
  </si>
  <si>
    <t>-583.298159099227 80.0016230545657 771.943497077604</t>
  </si>
  <si>
    <t>-428.913006906745 102.412904467868 811.272508034434</t>
  </si>
  <si>
    <t>9763-20170724T121300.933249400.bin</t>
  </si>
  <si>
    <t>-605.381794153554 225.268103814583 -102.635499084267</t>
  </si>
  <si>
    <t>-623.06735082313 219.382066493582 -211.768757800954</t>
  </si>
  <si>
    <t>-628.899353672212 218.165691678988 -304.452828336262</t>
  </si>
  <si>
    <t>-631.297872325477 218.011543033087 -388.312019549989</t>
  </si>
  <si>
    <t>-630.187956196282 218.588165663032 -472.196304893625</t>
  </si>
  <si>
    <t>-624.672350869274 219.963706869281 -594.72228846597</t>
  </si>
  <si>
    <t>-585.965092995267 218.260072143461 -662.832842790873</t>
  </si>
  <si>
    <t>-623.69806400793 250.533083687429 -540.456076483736</t>
  </si>
  <si>
    <t>-601.024079870031 403.574977545886 -520.829236762727</t>
  </si>
  <si>
    <t>-465.100691210787 500.245086876133 -293.324573277712</t>
  </si>
  <si>
    <t>-267.368698499304 426.64980653912 -196.194169436892</t>
  </si>
  <si>
    <t>-630.486947355182 188.187427417004 -541.461698530759</t>
  </si>
  <si>
    <t>-651.648669438704 35.3118992558689 -518.816023638098</t>
  </si>
  <si>
    <t>-473.551825601394 115.997991829177 -244.242838795892</t>
  </si>
  <si>
    <t>-632.368399671808 315.489735806821 -104.80894433154</t>
  </si>
  <si>
    <t>-637.144255044287 330.331763701264 310.473556568857</t>
  </si>
  <si>
    <t>-647.578682762597 372.215377485571 771.749792769815</t>
  </si>
  <si>
    <t>-496.369884211053 348.030049152814 821.093309758694</t>
  </si>
  <si>
    <t>-578.589949757776 135.003838806306 -103.912545338464</t>
  </si>
  <si>
    <t>-564.73859841347 123.042210778514 311.259293963333</t>
  </si>
  <si>
    <t>-583.292662141871 80.031502041466 772.022153704395</t>
  </si>
  <si>
    <t>-428.959766302849 102.733337609775 811.389817868353</t>
  </si>
  <si>
    <t>9763-20170724T121301.003440300.bin</t>
  </si>
  <si>
    <t>-604.387654668064 224.740242329782 -102.606034431404</t>
  </si>
  <si>
    <t>-622.373316334096 219.029326179503 -211.699604192369</t>
  </si>
  <si>
    <t>-628.334864194159 217.843046865487 -304.375850823291</t>
  </si>
  <si>
    <t>-630.811254391131 217.676423530061 -388.232627383423</t>
  </si>
  <si>
    <t>-629.744956137518 218.20954572034 -472.117747741166</t>
  </si>
  <si>
    <t>-624.259445785403 219.493787753012 -594.646071239609</t>
  </si>
  <si>
    <t>-585.118404937285 217.594157591651 -662.503087032329</t>
  </si>
  <si>
    <t>-623.579130584022 250.135842181522 -540.416446227546</t>
  </si>
  <si>
    <t>-604.44221714103 403.627122731565 -520.395477621844</t>
  </si>
  <si>
    <t>-495.767217971246 514.80651903274 -285.007473441375</t>
  </si>
  <si>
    <t>-293.0202238221 439.329638002436 -200.476914322455</t>
  </si>
  <si>
    <t>-629.753723884135 187.724735734401 -541.347122728503</t>
  </si>
  <si>
    <t>-649.925871271162 34.7216549038067 -518.507854491118</t>
  </si>
  <si>
    <t>-471.03638268566 115.013579922597 -243.183858087938</t>
  </si>
  <si>
    <t>-630.907265947117 314.882675921937 -104.635578515559</t>
  </si>
  <si>
    <t>-636.011464675625 329.758906424192 310.641738094146</t>
  </si>
  <si>
    <t>-647.492119648606 371.946663444077 771.845567081266</t>
  </si>
  <si>
    <t>-496.329364392676 347.790912390787 821.344640783084</t>
  </si>
  <si>
    <t>-578.185121266281 134.593211921198 -103.971281719136</t>
  </si>
  <si>
    <t>-564.49561555515 122.290924381742 311.195957584084</t>
  </si>
  <si>
    <t>-583.245560382921 80.0208281446417 772.112526475946</t>
  </si>
  <si>
    <t>-428.887678938722 102.401647452368 811.565896234736</t>
  </si>
  <si>
    <t>9763-20170724T121301.036529200.bin</t>
  </si>
  <si>
    <t>-603.980220119279 224.634523371972 -102.570589534432</t>
  </si>
  <si>
    <t>-622.160840886876 218.997012499458 -211.635619052935</t>
  </si>
  <si>
    <t>-628.191551204411 217.872117021888 -304.308137324401</t>
  </si>
  <si>
    <t>-630.694057586682 217.760768417939 -388.164373249152</t>
  </si>
  <si>
    <t>-629.618416711005 218.352010199636 -472.048917446668</t>
  </si>
  <si>
    <t>-624.080837535272 219.726231398638 -594.574048260384</t>
  </si>
  <si>
    <t>-584.544121053771 217.912733081432 -662.20360773992</t>
  </si>
  <si>
    <t>-623.611960525274 250.346505327883 -540.329905581358</t>
  </si>
  <si>
    <t>-605.888965928581 403.897967901605 -519.696523369156</t>
  </si>
  <si>
    <t>-512.048507642248 521.330769986607 -280.987382945833</t>
  </si>
  <si>
    <t>-308.175412181296 442.682417777027 -202.255221771285</t>
  </si>
  <si>
    <t>-629.409335223348 187.900108942137 -541.292083971724</t>
  </si>
  <si>
    <t>-648.990680847437 34.842643928007 -518.323315522472</t>
  </si>
  <si>
    <t>-469.681020716844 115.303832195513 -242.325365872357</t>
  </si>
  <si>
    <t>-630.386176065061 314.745629564507 -104.520806873782</t>
  </si>
  <si>
    <t>-635.526140641519 329.543077759271 310.758888555649</t>
  </si>
  <si>
    <t>-647.443967800545 371.851870767735 771.897384903969</t>
  </si>
  <si>
    <t>-496.259620549977 347.963089977432 821.459967867623</t>
  </si>
  <si>
    <t>-577.888673028336 134.555180887369 -104.008447056819</t>
  </si>
  <si>
    <t>-564.264345252683 122.047854112117 311.154834518376</t>
  </si>
  <si>
    <t>-583.234725350848 80.0224180035439 772.103136382254</t>
  </si>
  <si>
    <t>-428.873083143191 102.339236842506 811.577856470333</t>
  </si>
  <si>
    <t>9763-20170724T121301.105398100.bin</t>
  </si>
  <si>
    <t>-603.417857231541 224.791379270666 -102.521126933855</t>
  </si>
  <si>
    <t>-621.87961608081 219.239535832608 -211.543358129552</t>
  </si>
  <si>
    <t>-627.986326101211 218.145984090041 -304.211297967287</t>
  </si>
  <si>
    <t>-630.497838243831 218.04466800193 -388.067219761979</t>
  </si>
  <si>
    <t>-629.374668649883 218.636252264293 -471.951233830534</t>
  </si>
  <si>
    <t>-623.70758620037 220.004034103521 -594.470347212058</t>
  </si>
  <si>
    <t>-583.217965977063 218.672479855695 -661.54518151821</t>
  </si>
  <si>
    <t>-623.754898438604 250.666662794158 -540.24805518328</t>
  </si>
  <si>
    <t>-610.104596568655 404.648114335803 -519.425801373068</t>
  </si>
  <si>
    <t>-548.242633998213 533.098320080097 -276.008142838308</t>
  </si>
  <si>
    <t>-343.219553518805 448.290338755302 -207.293513301662</t>
  </si>
  <si>
    <t>-628.633574981862 188.141200632052 -541.171861363533</t>
  </si>
  <si>
    <t>-646.36207433329 34.8842228435747 -518.043894589504</t>
  </si>
  <si>
    <t>-467.910383023137 116.39693125524 -241.568794223846</t>
  </si>
  <si>
    <t>-629.884135463104 314.695033143264 -104.327573558643</t>
  </si>
  <si>
    <t>-634.873383575692 329.675200843794 310.947343214825</t>
  </si>
  <si>
    <t>-647.396791715875 371.67036341896 772.009588313571</t>
  </si>
  <si>
    <t>-496.200948554334 348.090115468363 821.684544056208</t>
  </si>
  <si>
    <t>-577.16455505068 134.906626697133 -104.122846484489</t>
  </si>
  <si>
    <t>-564.093469324438 121.857914347862 311.041582597044</t>
  </si>
  <si>
    <t>-583.234990178421 80.0720625141098 772.005601496479</t>
  </si>
  <si>
    <t>-428.915157060318 102.638873684897 811.501960037151</t>
  </si>
  <si>
    <t>9763-20170724T121301.141495200.bin</t>
  </si>
  <si>
    <t>-603.328640781606 224.991552940632 -102.535056844728</t>
  </si>
  <si>
    <t>-621.937598821606 219.48517529407 -211.534377467147</t>
  </si>
  <si>
    <t>-628.055811325794 218.449468001932 -304.202350040951</t>
  </si>
  <si>
    <t>-630.532588176345 218.405133217188 -388.059410438219</t>
  </si>
  <si>
    <t>-629.330157691881 219.061363181742 -471.941785346095</t>
  </si>
  <si>
    <t>-623.49873510177 220.53223666618 -594.451930330413</t>
  </si>
  <si>
    <t>-582.480678919791 219.63071392742 -661.212154097194</t>
  </si>
  <si>
    <t>-623.840127964993 251.165764719098 -540.21449782571</t>
  </si>
  <si>
    <t>-611.938948121278 405.239024263106 -519.137754557987</t>
  </si>
  <si>
    <t>-566.594406189135 536.654868152672 -273.67438540836</t>
  </si>
  <si>
    <t>-361.455598838455 449.532923936521 -208.28048815294</t>
  </si>
  <si>
    <t>-628.274930225118 188.607895201123 -541.176603901964</t>
  </si>
  <si>
    <t>-645.133974060885 35.2425523684005 -518.008806447501</t>
  </si>
  <si>
    <t>-467.451709296918 117.644282550136 -241.654614350122</t>
  </si>
  <si>
    <t>-629.891744504675 314.745187249555 -104.259499697441</t>
  </si>
  <si>
    <t>-634.586557263192 329.836312357033 311.014821447726</t>
  </si>
  <si>
    <t>-647.409857408037 371.556832612368 772.060665595015</t>
  </si>
  <si>
    <t>-496.232738148256 347.934736663025 821.772657190163</t>
  </si>
  <si>
    <t>-576.939280061438 135.209466262322 -104.225043027214</t>
  </si>
  <si>
    <t>-564.119955527814 121.952034035881 310.940571686317</t>
  </si>
  <si>
    <t>-583.279963125996 80.1589244385018 771.920762744514</t>
  </si>
  <si>
    <t>-429.016519732318 103.139472259438 811.398178425075</t>
  </si>
  <si>
    <t>9763-20170724T121301.201665100.bin</t>
  </si>
  <si>
    <t>-603.617654202275 225.548630708857 -102.618219612388</t>
  </si>
  <si>
    <t>-622.40646758897 220.071292281915 -211.588261409885</t>
  </si>
  <si>
    <t>-628.49205780489 219.167182810465 -304.25960903109</t>
  </si>
  <si>
    <t>-630.86346812011 219.282772701199 -388.119734607409</t>
  </si>
  <si>
    <t>-629.479149052504 220.148045366846 -471.997318252399</t>
  </si>
  <si>
    <t>-623.296184745106 221.981455458008 -594.485467344585</t>
  </si>
  <si>
    <t>-581.429725750552 222.205899610773 -660.722585419666</t>
  </si>
  <si>
    <t>-624.259337469807 252.484377868675 -540.181945587229</t>
  </si>
  <si>
    <t>-615.399248505767 406.64525165363 -517.947998516394</t>
  </si>
  <si>
    <t>-602.582868878927 539.579054530966 -269.466827303285</t>
  </si>
  <si>
    <t>-399.160617850036 447.462099350654 -205.573322458125</t>
  </si>
  <si>
    <t>-627.759107879883 189.86941723091 -541.295678714709</t>
  </si>
  <si>
    <t>-642.478348833843 36.2564260591357 -518.421785509045</t>
  </si>
  <si>
    <t>-467.063573336217 120.8655337511 -242.172493787367</t>
  </si>
  <si>
    <t>-630.463516219398 315.145505092583 -104.213433048306</t>
  </si>
  <si>
    <t>-634.544525644066 330.179462277007 311.069548454831</t>
  </si>
  <si>
    <t>-647.444535791124 371.368534468827 772.136667192493</t>
  </si>
  <si>
    <t>-496.277346375354 347.757975432671 821.884569017</t>
  </si>
  <si>
    <t>-577.01775018074 135.855594925672 -104.416459004746</t>
  </si>
  <si>
    <t>-564.144267168197 122.369170840458 310.740146633181</t>
  </si>
  <si>
    <t>-583.322445901128 80.2147733325919 771.703951155563</t>
  </si>
  <si>
    <t>-429.052307214189 103.292076091928 811.099154586827</t>
  </si>
  <si>
    <t>9763-20170724T121301.241773800.bin</t>
  </si>
  <si>
    <t>-603.86821982444 225.789512025129 -102.67124255313</t>
  </si>
  <si>
    <t>-622.697277379549 220.312751097402 -211.634455156115</t>
  </si>
  <si>
    <t>-628.774981331938 219.512427630832 -304.307267995471</t>
  </si>
  <si>
    <t>-631.11922587165 219.762847466572 -388.167724510582</t>
  </si>
  <si>
    <t>-629.685370560652 220.80842990674 -472.042521609388</t>
  </si>
  <si>
    <t>-623.403642888593 222.956383791863 -594.520418743288</t>
  </si>
  <si>
    <t>-581.170908174549 223.843351714744 -660.519176690508</t>
  </si>
  <si>
    <t>-624.609229348207 253.330587248974 -540.149446647267</t>
  </si>
  <si>
    <t>-616.875308610982 407.425922842303 -517.160277480996</t>
  </si>
  <si>
    <t>-618.719489471267 538.744454987512 -267.499264296125</t>
  </si>
  <si>
    <t>-415.58343165489 446.550550326852 -202.811188140245</t>
  </si>
  <si>
    <t>-627.710765179963 190.697266593376 -541.407014165786</t>
  </si>
  <si>
    <t>-641.514746257976 36.958373904351 -518.77352446056</t>
  </si>
  <si>
    <t>-467.003105411496 122.49987997237 -242.472917833946</t>
  </si>
  <si>
    <t>-630.837085993217 315.28238527885 -104.216489073093</t>
  </si>
  <si>
    <t>-634.73649210235 330.376881732758 311.065999732619</t>
  </si>
  <si>
    <t>-647.444017299708 371.326899719597 772.151624668593</t>
  </si>
  <si>
    <t>-496.302574993698 347.62505748131 821.934421686556</t>
  </si>
  <si>
    <t>-577.108888237413 136.228089502637 -104.501724492207</t>
  </si>
  <si>
    <t>-564.078321749029 122.63882789986 310.646648960631</t>
  </si>
  <si>
    <t>-583.365538174091 80.2749388075754 771.584510233612</t>
  </si>
  <si>
    <t>-429.064975621241 103.226662130617 810.9334126931</t>
  </si>
  <si>
    <t>9763-20170724T121301.301958200.bin</t>
  </si>
  <si>
    <t>-604.367586565951 226.212304369558 -102.737851064896</t>
  </si>
  <si>
    <t>-623.254598843258 220.714224927979 -211.689904382624</t>
  </si>
  <si>
    <t>-629.316404824407 220.15326255613 -304.365450634027</t>
  </si>
  <si>
    <t>-631.611404131212 220.726531867188 -388.225857055883</t>
  </si>
  <si>
    <t>-630.089207661645 222.210045481329 -472.092439271014</t>
  </si>
  <si>
    <t>-623.62888024631 225.130257013278 -594.545090997636</t>
  </si>
  <si>
    <t>-580.543497817671 227.559021090584 -659.95125859331</t>
  </si>
  <si>
    <t>-625.357867178189 255.179960941546 -540.008499540508</t>
  </si>
  <si>
    <t>-620.438806971216 409.24519199845 -515.949996670869</t>
  </si>
  <si>
    <t>-644.44135673155 535.365316123274 -264.760654673179</t>
  </si>
  <si>
    <t>-441.750651254597 444.119469801733 -197.386921711852</t>
  </si>
  <si>
    <t>-627.569445947922 192.517408603117 -541.619375557287</t>
  </si>
  <si>
    <t>-639.535644197613 38.5716723919445 -519.415384124192</t>
  </si>
  <si>
    <t>-466.373992926452 125.358548670356 -242.755167418456</t>
  </si>
  <si>
    <t>-631.616591196171 315.427113460891 -104.253202946954</t>
  </si>
  <si>
    <t>-635.005098622371 330.669659561676 311.028407099607</t>
  </si>
  <si>
    <t>-647.379523141293 371.329048742241 772.164140722342</t>
  </si>
  <si>
    <t>-496.300449083924 347.499746226491 822.075211600776</t>
  </si>
  <si>
    <t>-577.294868766559 136.943822100323 -104.651679551423</t>
  </si>
  <si>
    <t>-563.848962923921 123.240634857638 310.479708301505</t>
  </si>
  <si>
    <t>-583.301993342501 80.369605986305 771.327896145232</t>
  </si>
  <si>
    <t>-429.147270692324 104.044370273029 810.820154382627</t>
  </si>
  <si>
    <t>9763-20170724T121301.334043500.bin</t>
  </si>
  <si>
    <t>-604.612080360342 226.404453664983 -102.757457416526</t>
  </si>
  <si>
    <t>-623.588378867443 220.846637878292 -211.691003904066</t>
  </si>
  <si>
    <t>-629.640535785228 220.430946819004 -304.367990087653</t>
  </si>
  <si>
    <t>-631.886191028318 221.21352184413 -388.227899458001</t>
  </si>
  <si>
    <t>-630.270326834013 222.989551780589 -472.087179356157</t>
  </si>
  <si>
    <t>-623.620673033372 226.428853826001 -594.516110992328</t>
  </si>
  <si>
    <t>-579.935569558366 229.743483093068 -659.484199571535</t>
  </si>
  <si>
    <t>-625.684505460568 256.255480543158 -539.868660448159</t>
  </si>
  <si>
    <t>-622.442273014096 410.234130151725 -515.23653491206</t>
  </si>
  <si>
    <t>-654.372642723463 534.786668564314 -264.147567317976</t>
  </si>
  <si>
    <t>-452.154529504765 443.443005112194 -195.498910566288</t>
  </si>
  <si>
    <t>-627.392417893 193.584027492493 -541.722098404743</t>
  </si>
  <si>
    <t>-638.277789900181 39.4788471094953 -519.869652348133</t>
  </si>
  <si>
    <t>-465.724370224061 126.488117391707 -242.891213283099</t>
  </si>
  <si>
    <t>-632.060893546786 315.493123326465 -104.269895748584</t>
  </si>
  <si>
    <t>-635.000841744561 330.750152499435 311.014563952328</t>
  </si>
  <si>
    <t>-647.288801699141 371.33167923798 772.162632283013</t>
  </si>
  <si>
    <t>-496.344452474029 347.071493018269 822.273201699232</t>
  </si>
  <si>
    <t>-577.343425481806 137.180388215984 -104.699926449125</t>
  </si>
  <si>
    <t>-563.695506405782 123.532883166903 310.42670867044</t>
  </si>
  <si>
    <t>-583.013609774317 80.3766683384465 771.230951732567</t>
  </si>
  <si>
    <t>-428.99788797961 104.098417419877 811.233918357142</t>
  </si>
  <si>
    <t>9763-20170724T121301.406919600.bin</t>
  </si>
  <si>
    <t>-604.622280731892 226.326889574713 -102.812204990377</t>
  </si>
  <si>
    <t>-623.694178719113 220.636526737953 -211.722130957651</t>
  </si>
  <si>
    <t>-629.545582632409 220.670873457103 -304.41296420414</t>
  </si>
  <si>
    <t>-631.479315979468 222.084966772799 -388.272431979143</t>
  </si>
  <si>
    <t>-629.411018852272 224.725329798036 -472.098978021748</t>
  </si>
  <si>
    <t>-621.936092469697 229.685407703513 -594.428194568703</t>
  </si>
  <si>
    <t>-576.926398057252 235.203313112666 -658.333434197455</t>
  </si>
  <si>
    <t>-624.909485866313 258.842232708647 -539.461979106099</t>
  </si>
  <si>
    <t>-624.607231442762 412.603854022005 -513.11697579062</t>
  </si>
  <si>
    <t>-668.576059189018 535.021891252879 -262.798928776227</t>
  </si>
  <si>
    <t>-467.250264393026 441.466136887077 -194.50714162209</t>
  </si>
  <si>
    <t>-625.522581286285 196.175537436195 -542.040324761963</t>
  </si>
  <si>
    <t>-634.223362433488 41.7657979877081 -521.605658759457</t>
  </si>
  <si>
    <t>-464.038723956834 128.146653752117 -243.174485115845</t>
  </si>
  <si>
    <t>-632.307520666048 315.168288042398 -104.307229931182</t>
  </si>
  <si>
    <t>-634.234219792193 330.920825715697 310.964671692316</t>
  </si>
  <si>
    <t>-646.680357439498 371.836664206866 772.121552703569</t>
  </si>
  <si>
    <t>-496.20303990598 346.640471551032 823.166237790053</t>
  </si>
  <si>
    <t>-576.980885420285 137.34180952214 -104.666257600489</t>
  </si>
  <si>
    <t>-562.802443911052 123.935052589661 310.450379934815</t>
  </si>
  <si>
    <t>-581.360617585101 80.4043342124442 771.245756672828</t>
  </si>
  <si>
    <t>-428.202929603819 104.564722334934 814.173716936625</t>
  </si>
  <si>
    <t>9763-20170724T121301.437003900.bin</t>
  </si>
  <si>
    <t>-604.449617866445 226.188730436282 -102.767703562083</t>
  </si>
  <si>
    <t>-623.446228442416 220.495702659303 -211.690702780666</t>
  </si>
  <si>
    <t>-629.116845029922 220.791568721774 -304.392282549795</t>
  </si>
  <si>
    <t>-630.832992451045 222.54872159615 -388.250011888728</t>
  </si>
  <si>
    <t>-628.489051401385 225.643391062126 -472.053661561614</t>
  </si>
  <si>
    <t>-620.543653840793 231.390285036854 -594.318947808629</t>
  </si>
  <si>
    <t>-574.964122402009 238.065936617777 -657.707762957499</t>
  </si>
  <si>
    <t>-623.98615919756 260.194980999029 -539.194688882938</t>
  </si>
  <si>
    <t>-625.282545652385 413.808972671629 -511.988101820169</t>
  </si>
  <si>
    <t>-673.320208620048 535.541924674557 -262.084184814439</t>
  </si>
  <si>
    <t>-471.987839516379 441.107353404536 -195.032571808627</t>
  </si>
  <si>
    <t>-624.073925677954 197.54188671304 -542.145315137749</t>
  </si>
  <si>
    <t>-631.647921851893 42.9520189477221 -522.718430852274</t>
  </si>
  <si>
    <t>-463.329417361848 128.416025161265 -243.380565053482</t>
  </si>
  <si>
    <t>-632.226029102317 314.935546410272 -104.259371954665</t>
  </si>
  <si>
    <t>-633.600151048081 331.108307231566 310.998540776663</t>
  </si>
  <si>
    <t>-646.212046021753 372.246928959451 772.157890390736</t>
  </si>
  <si>
    <t>-496.033685493829 346.576605166545 823.842802481625</t>
  </si>
  <si>
    <t>-576.744796272532 137.419385811163 -104.544323115862</t>
  </si>
  <si>
    <t>-562.20609115547 123.96585957772 310.558301853718</t>
  </si>
  <si>
    <t>-580.418279625882 80.4086018923354 771.450084676148</t>
  </si>
  <si>
    <t>-427.754252383938 104.860337493851 815.943567478901</t>
  </si>
  <si>
    <t>9763-20170724T121301.504846700.bin</t>
  </si>
  <si>
    <t>-604.700244151398 225.898651844919 -102.526379271552</t>
  </si>
  <si>
    <t>-623.493132454921 220.250753320578 -211.487105505642</t>
  </si>
  <si>
    <t>-628.818014850003 221.122059134521 -304.205650250898</t>
  </si>
  <si>
    <t>-630.13731947647 223.615795146983 -388.051731387023</t>
  </si>
  <si>
    <t>-627.304743379048 227.67318432792 -471.799189813243</t>
  </si>
  <si>
    <t>-618.536842874518 235.078167901048 -593.918899498375</t>
  </si>
  <si>
    <t>-572.044709724004 244.139668621594 -656.341468752518</t>
  </si>
  <si>
    <t>-622.884615034503 263.130746250043 -538.471694748316</t>
  </si>
  <si>
    <t>-627.116803669077 416.331596688987 -509.314344438654</t>
  </si>
  <si>
    <t>-679.687262099934 535.543341640264 -259.107408913736</t>
  </si>
  <si>
    <t>-478.725956619002 437.561808019586 -196.15744000058</t>
  </si>
  <si>
    <t>-621.88367288271 200.527056637498 -542.196000203962</t>
  </si>
  <si>
    <t>-626.801907138061 45.5741720565852 -524.90765114832</t>
  </si>
  <si>
    <t>-463.310729795748 128.964710107886 -243.960800143693</t>
  </si>
  <si>
    <t>-632.861270020307 314.321017837642 -104.014037460638</t>
  </si>
  <si>
    <t>-633.249620353726 331.399549232338 311.209738352842</t>
  </si>
  <si>
    <t>-645.649860476957 372.86454363242 772.265173950182</t>
  </si>
  <si>
    <t>-495.89128302382 346.416533254092 824.76930692643</t>
  </si>
  <si>
    <t>-576.876860572297 137.486172496986 -104.351102807831</t>
  </si>
  <si>
    <t>-561.905108358116 123.9058071328 310.732033795358</t>
  </si>
  <si>
    <t>-579.596192165787 80.3914898556832 771.570295480737</t>
  </si>
  <si>
    <t>-427.453977799559 105.451089639951 817.489807827758</t>
  </si>
  <si>
    <t>9763-20170724T121301.538953200.bin</t>
  </si>
  <si>
    <t>-605.026231049362 225.697630678873 -102.460719923259</t>
  </si>
  <si>
    <t>-623.754253206316 220.077375422171 -211.434039885943</t>
  </si>
  <si>
    <t>-628.959053465379 221.252175299602 -304.156003420482</t>
  </si>
  <si>
    <t>-630.136124197491 224.131458814239 -387.991908213352</t>
  </si>
  <si>
    <t>-627.123828054788 228.690933062728 -471.707320507497</t>
  </si>
  <si>
    <t>-618.04784566998 236.959835529784 -593.7490446409</t>
  </si>
  <si>
    <t>-571.269099486385 247.198916314221 -655.774189454109</t>
  </si>
  <si>
    <t>-622.830056722257 264.614684570724 -538.138030091979</t>
  </si>
  <si>
    <t>-628.792213391905 417.564429912487 -507.984790488156</t>
  </si>
  <si>
    <t>-681.76712334229 535.63594345446 -257.322914543893</t>
  </si>
  <si>
    <t>-481.394121160616 435.026570181137 -196.685187469238</t>
  </si>
  <si>
    <t>-621.23062751718 202.048152635247 -542.258273977831</t>
  </si>
  <si>
    <t>-624.668279479901 46.9376529936471 -526.096549857304</t>
  </si>
  <si>
    <t>-463.728377803015 129.401293861397 -244.458784660737</t>
  </si>
  <si>
    <t>-633.510544406909 313.954939922536 -103.916557790606</t>
  </si>
  <si>
    <t>-633.705677439038 331.333294703002 311.294918808184</t>
  </si>
  <si>
    <t>-645.58024021989 372.978248974555 772.300812136366</t>
  </si>
  <si>
    <t>-495.854063975833 346.530983899781 824.89764342067</t>
  </si>
  <si>
    <t>-576.912287804047 137.452696801077 -104.39003945581</t>
  </si>
  <si>
    <t>-561.978174858409 123.797031512959 310.691974253368</t>
  </si>
  <si>
    <t>-579.533947151854 80.4094719573377 771.499145509101</t>
  </si>
  <si>
    <t>-427.463605588521 105.607004241087 817.581036061729</t>
  </si>
  <si>
    <t>9763-20170724T121301.602644300.bin</t>
  </si>
  <si>
    <t>-605.876372901155 225.147824812547 -102.510571748306</t>
  </si>
  <si>
    <t>-624.5971044393 219.537591511605 -211.485612932913</t>
  </si>
  <si>
    <t>-629.610303031246 221.441070189734 -304.206035574479</t>
  </si>
  <si>
    <t>-630.515313624894 225.256176305918 -388.008070128547</t>
  </si>
  <si>
    <t>-627.121611156035 231.033190962686 -471.633599450944</t>
  </si>
  <si>
    <t>-617.357196934821 241.387442195614 -593.462916976058</t>
  </si>
  <si>
    <t>-570.236669319425 254.010416634496 -654.785893476292</t>
  </si>
  <si>
    <t>-622.996233770772 268.072441909039 -537.459722658262</t>
  </si>
  <si>
    <t>-631.339721570918 420.387961139254 -504.776018979175</t>
  </si>
  <si>
    <t>-683.42435407462 536.294126896742 -252.919695855793</t>
  </si>
  <si>
    <t>-484.487876606583 430.422018123894 -196.671407236143</t>
  </si>
  <si>
    <t>-620.287342091117 205.615713113646 -542.550724343929</t>
  </si>
  <si>
    <t>-621.311248306797 50.2305144309807 -528.804572947747</t>
  </si>
  <si>
    <t>-464.004568389915 131.086944478708 -245.626691286268</t>
  </si>
  <si>
    <t>-635.364302808064 313.010231306582 -103.82664337762</t>
  </si>
  <si>
    <t>-635.023084103752 330.971518037178 311.35992506418</t>
  </si>
  <si>
    <t>-645.583288156601 373.00286082911 772.331496913664</t>
  </si>
  <si>
    <t>-495.766431855486 346.919653215719 824.851941877141</t>
  </si>
  <si>
    <t>-576.729033237822 137.271341596911 -104.650367604459</t>
  </si>
  <si>
    <t>-561.912035457053 123.547486831872 310.433615438407</t>
  </si>
  <si>
    <t>-579.62612724088 80.3565394325828 771.226742749116</t>
  </si>
  <si>
    <t>-427.694905653638 106.542407551163 817.216489797503</t>
  </si>
  <si>
    <t>9763-20170724T121301.634729300.bin</t>
  </si>
  <si>
    <t>-606.343555583741 224.79784510364 -102.590046160754</t>
  </si>
  <si>
    <t>-625.044543892051 219.201029858741 -211.569159316053</t>
  </si>
  <si>
    <t>-629.971845069674 221.484970653471 -304.28562125148</t>
  </si>
  <si>
    <t>-630.758047280876 225.783789267066 -388.065250869966</t>
  </si>
  <si>
    <t>-627.197981314416 232.185874510443 -471.638421820495</t>
  </si>
  <si>
    <t>-617.132503804185 243.604568781389 -593.348097124346</t>
  </si>
  <si>
    <t>-569.960010065474 257.336664498497 -654.392069026083</t>
  </si>
  <si>
    <t>-623.133447702116 269.790302551163 -537.147060172985</t>
  </si>
  <si>
    <t>-632.248396669435 421.811329243361 -503.333612064425</t>
  </si>
  <si>
    <t>-683.458840990812 536.461512403834 -250.724415816523</t>
  </si>
  <si>
    <t>-485.038973542652 428.685636510857 -196.295878240995</t>
  </si>
  <si>
    <t>-619.964953300442 207.397879748029 -542.738795670198</t>
  </si>
  <si>
    <t>-619.920296082004 51.9049159359852 -530.248430246177</t>
  </si>
  <si>
    <t>-463.796441557574 131.598892448735 -246.046727009402</t>
  </si>
  <si>
    <t>-636.420409208146 312.490960788067 -103.797162664862</t>
  </si>
  <si>
    <t>-635.749358701147 330.621056197452 311.381640328977</t>
  </si>
  <si>
    <t>-645.66324980971 372.935234875864 772.340768026434</t>
  </si>
  <si>
    <t>-495.822992520468 346.747624966084 824.74224427936</t>
  </si>
  <si>
    <t>-576.563183712413 137.072454562419 -104.829264384623</t>
  </si>
  <si>
    <t>-561.852215843697 123.380605973322 310.259474982142</t>
  </si>
  <si>
    <t>-579.774257491335 80.3693336259817 771.055573947914</t>
  </si>
  <si>
    <t>-427.869550606789 107.008773832585 816.871326038265</t>
  </si>
  <si>
    <t>9763-20170724T121301.705005200.bin</t>
  </si>
  <si>
    <t>-607.257414551416 224.228710290234 -102.818394348348</t>
  </si>
  <si>
    <t>-625.820182139903 218.791121504124 -211.829316586228</t>
  </si>
  <si>
    <t>-630.642653593419 221.769542992512 -304.531451526143</t>
  </si>
  <si>
    <t>-631.318578174265 226.912292768083 -388.264549486167</t>
  </si>
  <si>
    <t>-627.623195858801 234.377900079357 -471.743542500404</t>
  </si>
  <si>
    <t>-617.323071762244 247.589462408377 -593.251903258966</t>
  </si>
  <si>
    <t>-570.150900140713 263.219417313909 -653.838197553609</t>
  </si>
  <si>
    <t>-623.759319322626 272.928639618606 -536.712224494166</t>
  </si>
  <si>
    <t>-634.314594825822 424.49558546847 -501.27026714785</t>
  </si>
  <si>
    <t>-683.27465132442 535.766900619628 -246.711362268494</t>
  </si>
  <si>
    <t>-485.45267954348 425.529936011457 -195.109030628277</t>
  </si>
  <si>
    <t>-619.925980130057 210.656161369403 -543.158018959933</t>
  </si>
  <si>
    <t>-618.049618836097 55.0003511651084 -532.905317171319</t>
  </si>
  <si>
    <t>-463.451004785636 131.873584488107 -246.407610509818</t>
  </si>
  <si>
    <t>-638.233691557553 311.517638804462 -103.757203077054</t>
  </si>
  <si>
    <t>-637.299648970083 330.005368727313 311.405268029524</t>
  </si>
  <si>
    <t>-645.843371016884 372.699996349588 772.3515904238</t>
  </si>
  <si>
    <t>-495.927112869739 346.469860393182 824.513959545343</t>
  </si>
  <si>
    <t>-576.540933695874 136.794755438126 -105.235562927991</t>
  </si>
  <si>
    <t>-561.708691861985 122.878840892991 309.841457567299</t>
  </si>
  <si>
    <t>-579.9149099859 80.195019610218 770.646128524756</t>
  </si>
  <si>
    <t>-427.887284878047 106.461862268846 816.269400903909</t>
  </si>
  <si>
    <t>9763-20170724T121301.734083400.bin</t>
  </si>
  <si>
    <t>-607.638594644316 224.003550847453 -102.917116607583</t>
  </si>
  <si>
    <t>-626.126015612789 218.645634144754 -211.944590367946</t>
  </si>
  <si>
    <t>-630.902782343502 221.937784951007 -304.638631444237</t>
  </si>
  <si>
    <t>-631.536285314098 227.461453408499 -388.347689155402</t>
  </si>
  <si>
    <t>-627.793175851274 235.407236702374 -471.780325442624</t>
  </si>
  <si>
    <t>-617.41357517399 249.427194792192 -593.191216135463</t>
  </si>
  <si>
    <t>-570.264185152919 265.914938023905 -653.567709948569</t>
  </si>
  <si>
    <t>-624.005239850723 274.383193638732 -536.499176497462</t>
  </si>
  <si>
    <t>-635.044930934004 425.68762692341 -500.139395695069</t>
  </si>
  <si>
    <t>-683.369027401974 535.108662886782 -244.65853447132</t>
  </si>
  <si>
    <t>-485.159958735989 424.927943332 -194.439531001384</t>
  </si>
  <si>
    <t>-619.930797781317 212.16779453043 -543.335383433015</t>
  </si>
  <si>
    <t>-617.247620864731 56.4477335310603 -534.106670078295</t>
  </si>
  <si>
    <t>-463.4170726528 131.919228226843 -246.816162800427</t>
  </si>
  <si>
    <t>-638.882087417032 311.179471775876 -103.772414503407</t>
  </si>
  <si>
    <t>-637.948538153511 329.809169534836 311.383797926444</t>
  </si>
  <si>
    <t>-645.90475332874 372.617554007798 772.354892605183</t>
  </si>
  <si>
    <t>-495.928572284524 346.503092312732 824.402821962918</t>
  </si>
  <si>
    <t>-576.618054009603 136.665780189488 -105.430035592887</t>
  </si>
  <si>
    <t>-561.816534294082 122.674309871285 309.645565461286</t>
  </si>
  <si>
    <t>-579.923588731418 80.1054483425132 770.47078373702</t>
  </si>
  <si>
    <t>-427.870920182783 106.226978488222 816.093914450449</t>
  </si>
  <si>
    <t>9763-20170724T121301.802823700.bin</t>
  </si>
  <si>
    <t>-608.062990654886 223.876767124715 -103.113497841766</t>
  </si>
  <si>
    <t>-626.409287609226 218.668846922613 -212.172168084732</t>
  </si>
  <si>
    <t>-631.141196673217 222.573778328006 -304.844615403563</t>
  </si>
  <si>
    <t>-631.751141082937 228.850422257739 -388.501035579959</t>
  </si>
  <si>
    <t>-627.9947392908 237.753063442296 -471.836047273872</t>
  </si>
  <si>
    <t>-617.599330093023 253.398597220457 -593.046966085371</t>
  </si>
  <si>
    <t>-570.508295778328 271.470652366731 -653.014136123885</t>
  </si>
  <si>
    <t>-624.436703270805 277.578871389082 -536.048830590626</t>
  </si>
  <si>
    <t>-636.157721710289 428.326092728104 -497.658009779043</t>
  </si>
  <si>
    <t>-683.77204494469 533.450660743895 -240.247240784856</t>
  </si>
  <si>
    <t>-484.188463788828 424.629221636379 -192.572987928978</t>
  </si>
  <si>
    <t>-619.884730501892 215.487924559785 -543.672792551851</t>
  </si>
  <si>
    <t>-615.856292279124 59.6923975877808 -536.489593603948</t>
  </si>
  <si>
    <t>-463.184650438164 132.579195365061 -248.173025362654</t>
  </si>
  <si>
    <t>-639.486447437704 310.953330862513 -103.862581256113</t>
  </si>
  <si>
    <t>-638.686520461423 329.684156308499 311.289355916238</t>
  </si>
  <si>
    <t>-645.979168135521 372.49934221457 772.324953753786</t>
  </si>
  <si>
    <t>-495.969070587603 346.318466929226 824.241760724188</t>
  </si>
  <si>
    <t>-576.780585121486 136.663932275499 -105.756216359679</t>
  </si>
  <si>
    <t>-562.039579307097 122.537892689773 309.316964738634</t>
  </si>
  <si>
    <t>-580.025031930397 80.1650122709266 770.15631058041</t>
  </si>
  <si>
    <t>-428.163856958437 107.367968247541 815.78569606026</t>
  </si>
  <si>
    <t>9763-20170724T121301.835911500.bin</t>
  </si>
  <si>
    <t>-608.086676472211 223.912537201292 -103.192472455758</t>
  </si>
  <si>
    <t>-626.403849172606 218.752600509991 -212.258219002025</t>
  </si>
  <si>
    <t>-631.149426517241 222.918540666712 -304.918722067409</t>
  </si>
  <si>
    <t>-631.783106579943 229.524534336299 -388.54936410199</t>
  </si>
  <si>
    <t>-628.059557749092 238.853788584494 -471.839516144524</t>
  </si>
  <si>
    <t>-617.719845334651 255.231838640344 -592.958362966021</t>
  </si>
  <si>
    <t>-570.639732517056 274.029063171458 -652.710832343807</t>
  </si>
  <si>
    <t>-624.664643568039 279.058848357153 -535.824202476293</t>
  </si>
  <si>
    <t>-636.79004533433 429.5268066103 -496.483612911062</t>
  </si>
  <si>
    <t>-683.888125474756 532.743861290209 -238.207375182994</t>
  </si>
  <si>
    <t>-483.324054649308 425.230279269108 -191.69478701318</t>
  </si>
  <si>
    <t>-619.848933798393 217.032136798977 -543.800566706902</t>
  </si>
  <si>
    <t>-615.159860508165 61.224176871438 -537.536713813703</t>
  </si>
  <si>
    <t>-462.759422724397 133.152408448698 -248.764521505345</t>
  </si>
  <si>
    <t>-639.506858819679 310.992274696365 -103.903077428603</t>
  </si>
  <si>
    <t>-638.67809382025 329.698138741461 311.249927608522</t>
  </si>
  <si>
    <t>-645.97602022081 372.486421657468 772.309283262806</t>
  </si>
  <si>
    <t>-496.004635374942 346.102887512646 824.235534556493</t>
  </si>
  <si>
    <t>-576.83610237151 136.701583873423 -105.873833513276</t>
  </si>
  <si>
    <t>-562.067935337002 122.549700644243 309.197502140557</t>
  </si>
  <si>
    <t>-580.055143700539 80.1755223037298 770.028617425926</t>
  </si>
  <si>
    <t>-428.232816642333 107.571572423965 815.671465494334</t>
  </si>
  <si>
    <t>9763-20170724T121301.906119700.bin</t>
  </si>
  <si>
    <t>-607.857889209524 224.293777972557 -103.301715099916</t>
  </si>
  <si>
    <t>-626.226339541093 219.168963715662 -212.360601508572</t>
  </si>
  <si>
    <t>-631.131516925684 223.73492638623 -304.993892627158</t>
  </si>
  <si>
    <t>-631.950909193002 230.86068082684 -388.580273105386</t>
  </si>
  <si>
    <t>-628.450622521862 240.878412221337 -471.800013307294</t>
  </si>
  <si>
    <t>-618.474546601631 258.452701522474 -592.781652709296</t>
  </si>
  <si>
    <t>-571.443902195357 278.52659657579 -652.156574441321</t>
  </si>
  <si>
    <t>-625.494040482678 281.696627921478 -535.417075152773</t>
  </si>
  <si>
    <t>-638.65176118787 431.738077734565 -494.762983175767</t>
  </si>
  <si>
    <t>-684.307655470575 532.211437008327 -235.149258829132</t>
  </si>
  <si>
    <t>-482.47155001307 426.000921746196 -191.216910106564</t>
  </si>
  <si>
    <t>-620.209803738083 219.785828188149 -543.974918233636</t>
  </si>
  <si>
    <t>-614.317019904867 63.9672062616301 -539.267423332841</t>
  </si>
  <si>
    <t>-461.865939734128 134.265663797341 -249.438956437098</t>
  </si>
  <si>
    <t>-639.264352205728 311.486813626558 -103.961744518351</t>
  </si>
  <si>
    <t>-638.39784075125 329.856051217472 311.206223314866</t>
  </si>
  <si>
    <t>-645.913122938472 372.50317172219 772.281553069069</t>
  </si>
  <si>
    <t>-496.018595030231 345.864566298303 824.299360886702</t>
  </si>
  <si>
    <t>-576.684004444517 137.0223882364 -106.039828363701</t>
  </si>
  <si>
    <t>-562.009575855396 122.925652845396 309.036735354614</t>
  </si>
  <si>
    <t>-580.078217998211 80.2230676092026 769.817149243287</t>
  </si>
  <si>
    <t>-428.272306343658 107.590028543239 815.53214992812</t>
  </si>
  <si>
    <t>9763-20170724T121301.932187300.bin</t>
  </si>
  <si>
    <t>-607.661232539979 224.540470837683 -103.356333954032</t>
  </si>
  <si>
    <t>-626.06487843391 219.429212828014 -212.409861868121</t>
  </si>
  <si>
    <t>-631.072969851447 224.164810385148 -305.029158519225</t>
  </si>
  <si>
    <t>-632.011946645017 231.512403874942 -388.595027752008</t>
  </si>
  <si>
    <t>-628.656199098191 241.824010998387 -471.78500227104</t>
  </si>
  <si>
    <t>-618.916789536687 259.909225564499 -592.710487284213</t>
  </si>
  <si>
    <t>-571.934370676727 280.543008830849 -651.931347807436</t>
  </si>
  <si>
    <t>-625.930839666116 282.902811376311 -535.244442913639</t>
  </si>
  <si>
    <t>-639.432583211478 432.74899520873 -494.004321033326</t>
  </si>
  <si>
    <t>-684.185051257124 532.680816143651 -234.024562566708</t>
  </si>
  <si>
    <t>-482.378119445892 425.882581069401 -191.402879025567</t>
  </si>
  <si>
    <t>-620.449852751314 221.044485620735 -544.054315531773</t>
  </si>
  <si>
    <t>-614.096893294481 65.2240318159343 -539.988300939979</t>
  </si>
  <si>
    <t>-461.502643320985 134.993368859188 -249.87908922566</t>
  </si>
  <si>
    <t>-639.04608786391 311.770552171763 -103.976603351967</t>
  </si>
  <si>
    <t>-638.18567049398 330.0292304221 311.196170229003</t>
  </si>
  <si>
    <t>-645.8248830403 372.591235970644 772.278328258612</t>
  </si>
  <si>
    <t>-495.927017144272 346.108060563196 824.365516562768</t>
  </si>
  <si>
    <t>-576.526932485132 137.277426290209 -106.100293171056</t>
  </si>
  <si>
    <t>-561.82168241585 123.2093284829 308.976204998005</t>
  </si>
  <si>
    <t>-580.070897128616 80.2463643809988 769.728636817871</t>
  </si>
  <si>
    <t>-428.283208816196 107.641785465659 815.486400174427</t>
  </si>
  <si>
    <t>9763-20170724T121302.004388500.bin</t>
  </si>
  <si>
    <t>-607.19583378674 225.176951088526 -103.427781812669</t>
  </si>
  <si>
    <t>-625.646789481881 220.08616461899 -212.474352755472</t>
  </si>
  <si>
    <t>-630.837816411924 225.083666775396 -305.069825529441</t>
  </si>
  <si>
    <t>-631.994985196991 232.772558929078 -388.602313903243</t>
  </si>
  <si>
    <t>-628.907803870357 243.536162071589 -471.74518799046</t>
  </si>
  <si>
    <t>-619.612258714679 262.40965350409 -592.585214612469</t>
  </si>
  <si>
    <t>-572.791643226694 283.918141686304 -651.622863874601</t>
  </si>
  <si>
    <t>-626.590756485686 285.014443611121 -534.960760524305</t>
  </si>
  <si>
    <t>-640.766848050685 434.583207900694 -492.93693380419</t>
  </si>
  <si>
    <t>-683.513726193721 533.51201831992 -232.237060596425</t>
  </si>
  <si>
    <t>-482.122563207987 425.021134335018 -191.989833201081</t>
  </si>
  <si>
    <t>-620.791204172039 223.242370407853 -544.162509633475</t>
  </si>
  <si>
    <t>-613.574844046692 67.4357423843112 -541.202196116986</t>
  </si>
  <si>
    <t>-461.368974898896 136.39094513159 -250.74406684786</t>
  </si>
  <si>
    <t>-638.523053228694 312.397611361179 -104.00872120227</t>
  </si>
  <si>
    <t>-637.926137989083 330.350393200071 311.177917235584</t>
  </si>
  <si>
    <t>-645.752463021088 372.654446269382 772.268832831935</t>
  </si>
  <si>
    <t>-495.931774763481 345.915533126139 824.447670044537</t>
  </si>
  <si>
    <t>-576.084101627174 137.938684331628 -106.213221107229</t>
  </si>
  <si>
    <t>-561.299664054712 123.783538295155 308.857503484855</t>
  </si>
  <si>
    <t>-580.063328587964 80.2644050686613 769.541964581104</t>
  </si>
  <si>
    <t>-428.280766602938 107.559893809746 815.376976412321</t>
  </si>
  <si>
    <t>9763-20170724T121302.038477000.bin</t>
  </si>
  <si>
    <t>-606.919173533032 225.478442997859 -103.457454839982</t>
  </si>
  <si>
    <t>-625.401365362768 220.393931665237 -212.498994435949</t>
  </si>
  <si>
    <t>-630.67675597771 225.494416279174 -305.08401450763</t>
  </si>
  <si>
    <t>-631.931255871904 233.3171907992 -388.602685965373</t>
  </si>
  <si>
    <t>-628.961103541202 244.258038226568 -471.726859613799</t>
  </si>
  <si>
    <t>-619.856843499988 263.438744614572 -592.532880424328</t>
  </si>
  <si>
    <t>-573.138831156684 285.278824997485 -651.530076708892</t>
  </si>
  <si>
    <t>-626.80242047386 285.891993184886 -534.845397533539</t>
  </si>
  <si>
    <t>-641.215974690014 435.347000963689 -492.485983074478</t>
  </si>
  <si>
    <t>-683.332251875293 533.762706908616 -231.489432630483</t>
  </si>
  <si>
    <t>-482.062054104723 424.638906391127 -192.363699546581</t>
  </si>
  <si>
    <t>-620.901024318074 224.152883550636 -544.203136850591</t>
  </si>
  <si>
    <t>-613.395554826331 68.3501389089497 -541.697148846421</t>
  </si>
  <si>
    <t>-461.450439047448 137.05328046765 -251.154233759397</t>
  </si>
  <si>
    <t>-638.26323931479 312.666736319492 -104.02039879044</t>
  </si>
  <si>
    <t>-637.764734094851 330.50014055271 311.171492977607</t>
  </si>
  <si>
    <t>-645.684877336655 372.714099578657 772.26271641873</t>
  </si>
  <si>
    <t>-495.869653803273 346.074549918742 824.508059165998</t>
  </si>
  <si>
    <t>-575.80275432404 138.241525256544 -106.26716053242</t>
  </si>
  <si>
    <t>-560.955427836501 124.069373726398 308.800682076313</t>
  </si>
  <si>
    <t>-580.017235961726 80.2319516429729 769.450739828943</t>
  </si>
  <si>
    <t>-428.158693786805 106.963235958117 815.366761639679</t>
  </si>
  <si>
    <t>9763-20170724T121302.110243800.bin</t>
  </si>
  <si>
    <t>-606.325491529181 226.081594240104 -103.515832779889</t>
  </si>
  <si>
    <t>-624.865708794509 221.040327569151 -212.549497285451</t>
  </si>
  <si>
    <t>-630.301759202936 226.306911397914 -305.115975172957</t>
  </si>
  <si>
    <t>-631.74425646615 234.337036044381 -388.611879889076</t>
  </si>
  <si>
    <t>-629.003563933194 245.546953782459 -471.70796875072</t>
  </si>
  <si>
    <t>-620.277990669523 265.191548014086 -592.467485709356</t>
  </si>
  <si>
    <t>-573.775288235424 287.509707016731 -651.455878282962</t>
  </si>
  <si>
    <t>-627.127288521263 287.415640218025 -534.679905728989</t>
  </si>
  <si>
    <t>-641.803836187195 436.714524601577 -491.873502834104</t>
  </si>
  <si>
    <t>-683.075522567415 533.696537017512 -230.206432816157</t>
  </si>
  <si>
    <t>-481.41172945964 424.57254689716 -193.16346404545</t>
  </si>
  <si>
    <t>-621.086240207069 225.727282984205 -544.278718185189</t>
  </si>
  <si>
    <t>-613.168843206502 69.9332715616656 -542.370507817672</t>
  </si>
  <si>
    <t>-461.589784989828 138.56257954156 -251.684709114935</t>
  </si>
  <si>
    <t>-637.53850154032 313.275515098002 -104.034621060727</t>
  </si>
  <si>
    <t>-637.302884523063 330.84298321713 311.168855690879</t>
  </si>
  <si>
    <t>-645.549553541329 372.862549138405 772.277387400923</t>
  </si>
  <si>
    <t>-495.770784220085 346.286776480488 824.6591429102</t>
  </si>
  <si>
    <t>-575.341983270647 138.82546585517 -106.365998832463</t>
  </si>
  <si>
    <t>-560.331627019116 124.693704045595 308.69736037102</t>
  </si>
  <si>
    <t>-580.017725306622 80.2757064558291 769.276840618089</t>
  </si>
  <si>
    <t>-428.311440739137 107.767995438085 815.246231797605</t>
  </si>
  <si>
    <t>9763-20170724T121302.140318800.bin</t>
  </si>
  <si>
    <t>-606.018771279122 226.40067433492 -103.547657540741</t>
  </si>
  <si>
    <t>-624.618238062286 221.368454176933 -212.571652972494</t>
  </si>
  <si>
    <t>-630.139626796712 226.673540474575 -305.130835067783</t>
  </si>
  <si>
    <t>-631.674122667465 234.754015678118 -388.620355771022</t>
  </si>
  <si>
    <t>-629.039894088343 246.032246545484 -471.710726757706</t>
  </si>
  <si>
    <t>-620.485990978564 265.797672315853 -592.462796378436</t>
  </si>
  <si>
    <t>-574.063967014772 288.272731356617 -651.455010289046</t>
  </si>
  <si>
    <t>-627.282975034399 287.961632423203 -534.645764211835</t>
  </si>
  <si>
    <t>-642.11193472237 437.212439732901 -491.717156438291</t>
  </si>
  <si>
    <t>-682.895963643054 533.506520204697 -229.719588046956</t>
  </si>
  <si>
    <t>-480.782777734228 424.758307210483 -194.045244108818</t>
  </si>
  <si>
    <t>-621.195807726266 226.287792146866 -544.309710230089</t>
  </si>
  <si>
    <t>-613.090152543203 70.5077701234536 -542.535732349671</t>
  </si>
  <si>
    <t>-461.776328773997 139.473181396223 -251.688569040323</t>
  </si>
  <si>
    <t>-637.164757831414 313.667512242211 -104.054501030931</t>
  </si>
  <si>
    <t>-637.101173332527 330.998106942693 311.158997939002</t>
  </si>
  <si>
    <t>-645.552338390912 372.854853602193 772.281513645666</t>
  </si>
  <si>
    <t>-495.781955313813 346.23812667036 824.666619964154</t>
  </si>
  <si>
    <t>-575.120245527827 139.079131885613 -106.418609782804</t>
  </si>
  <si>
    <t>-560.088725350046 124.935269251743 308.643511130933</t>
  </si>
  <si>
    <t>-580.080183423426 80.3092221390161 769.186843906111</t>
  </si>
  <si>
    <t>-428.364752325531 107.861456122797 815.090299348712</t>
  </si>
  <si>
    <t>9763-20170724T121302.204057900.bin</t>
  </si>
  <si>
    <t>-605.484677782141 227.018406348973 -103.630517117952</t>
  </si>
  <si>
    <t>-624.171998390246 221.993356022609 -212.639766178349</t>
  </si>
  <si>
    <t>-629.792417244244 227.329517441469 -305.191237100602</t>
  </si>
  <si>
    <t>-631.427560516615 235.452174742465 -388.674727438661</t>
  </si>
  <si>
    <t>-628.905749864887 246.787689286391 -471.760735967908</t>
  </si>
  <si>
    <t>-620.529153427198 266.656147569963 -592.508392218115</t>
  </si>
  <si>
    <t>-574.191825107051 289.302106343244 -651.501696511343</t>
  </si>
  <si>
    <t>-627.270445775425 288.768295423808 -534.66503917026</t>
  </si>
  <si>
    <t>-642.125350446451 437.967089947949 -491.546951351244</t>
  </si>
  <si>
    <t>-681.86045459338 534.371553531749 -229.428794548928</t>
  </si>
  <si>
    <t>-479.370601581463 425.597563496307 -196.042973646964</t>
  </si>
  <si>
    <t>-621.138999186333 227.107766076943 -544.385716705826</t>
  </si>
  <si>
    <t>-612.838183681639 71.3445256838536 -542.717201539048</t>
  </si>
  <si>
    <t>-461.850640311346 141.104347624208 -251.487172973315</t>
  </si>
  <si>
    <t>-636.552250845131 314.456499158034 -104.114896710948</t>
  </si>
  <si>
    <t>-636.963865675105 331.257906388727 311.120183759162</t>
  </si>
  <si>
    <t>-645.685346011215 372.691213359657 772.288812088041</t>
  </si>
  <si>
    <t>-495.906941426066 345.83002994912 824.526251300837</t>
  </si>
  <si>
    <t>-574.680914601909 139.568080236282 -106.531118760132</t>
  </si>
  <si>
    <t>-559.832851121639 125.316452404794 308.533995404034</t>
  </si>
  <si>
    <t>-580.241791955056 80.303699086608 768.990125740272</t>
  </si>
  <si>
    <t>-428.328140128247 107.140425084996 814.661393842737</t>
  </si>
  <si>
    <t>9763-20170724T121302.237146500.bin</t>
  </si>
  <si>
    <t>-605.28156344895 227.328924958029 -103.683865217061</t>
  </si>
  <si>
    <t>-623.952540965397 222.314750868652 -212.696455572272</t>
  </si>
  <si>
    <t>-629.579867467996 227.622346993253 -305.249187043185</t>
  </si>
  <si>
    <t>-631.230361137634 235.704831649893 -388.736291906138</t>
  </si>
  <si>
    <t>-628.73353659382 246.985788814839 -471.830358710247</t>
  </si>
  <si>
    <t>-620.404197303209 266.760026680962 -592.596789245973</t>
  </si>
  <si>
    <t>-574.076316265988 289.395106536289 -651.601960327553</t>
  </si>
  <si>
    <t>-627.112459723445 288.918272402708 -534.767200725228</t>
  </si>
  <si>
    <t>-642.005395923811 438.144465475422 -491.782485580693</t>
  </si>
  <si>
    <t>-681.360617619358 534.824745411379 -229.708772329913</t>
  </si>
  <si>
    <t>-478.544956321846 426.382663277315 -197.233505772908</t>
  </si>
  <si>
    <t>-621.005638400519 227.248411458913 -544.443904401322</t>
  </si>
  <si>
    <t>-612.698410916773 71.4767072801055 -542.722990948119</t>
  </si>
  <si>
    <t>-461.746935948202 141.508058068843 -251.469740289989</t>
  </si>
  <si>
    <t>-636.355109435004 314.794039271336 -104.151529303016</t>
  </si>
  <si>
    <t>-637.069874416834 331.375562842502 311.091875507318</t>
  </si>
  <si>
    <t>-645.792101961659 372.556957516982 772.286289756354</t>
  </si>
  <si>
    <t>-495.981891410802 345.600370950715 824.382949175715</t>
  </si>
  <si>
    <t>-574.446399345129 139.850091323981 -106.59794153785</t>
  </si>
  <si>
    <t>-559.767851924909 125.471798639691 308.468735055272</t>
  </si>
  <si>
    <t>-580.266526498346 80.2641413621245 768.910193613523</t>
  </si>
  <si>
    <t>-428.325448951073 107.068423129318 814.508910728256</t>
  </si>
  <si>
    <t>9763-20170724T121302.305853600.bin</t>
  </si>
  <si>
    <t>-604.915537274655 227.843202518738 -103.766268329473</t>
  </si>
  <si>
    <t>-623.523526957583 222.85520626912 -212.790862281402</t>
  </si>
  <si>
    <t>-629.131620046423 228.078561109584 -305.349417988264</t>
  </si>
  <si>
    <t>-630.781189219662 236.042775225659 -388.847963106232</t>
  </si>
  <si>
    <t>-628.300946994885 247.164664847639 -471.963958423758</t>
  </si>
  <si>
    <t>-620.016215007188 266.661901821762 -592.778515762429</t>
  </si>
  <si>
    <t>-573.711665289485 289.16294073779 -651.853030231415</t>
  </si>
  <si>
    <t>-626.67878521701 288.954818639188 -534.995475234441</t>
  </si>
  <si>
    <t>-641.50935233019 438.300851138015 -492.425049666371</t>
  </si>
  <si>
    <t>-680.66116173613 535.906233193074 -230.663877311295</t>
  </si>
  <si>
    <t>-477.114468627236 428.489050339374 -199.378391995339</t>
  </si>
  <si>
    <t>-620.624192106034 227.258625387246 -544.5369001779</t>
  </si>
  <si>
    <t>-612.44717510507 71.4848636900647 -542.544298605773</t>
  </si>
  <si>
    <t>-461.189141970934 141.655577224375 -251.324344443575</t>
  </si>
  <si>
    <t>-636.05219704732 315.35032828912 -104.231225391178</t>
  </si>
  <si>
    <t>-637.436612422903 331.587875530371 311.024182536509</t>
  </si>
  <si>
    <t>-646.065765745661 372.216252694237 772.282199903712</t>
  </si>
  <si>
    <t>-496.060668888258 345.565243147871 823.973755085031</t>
  </si>
  <si>
    <t>-573.998347727452 140.292697015178 -106.703209400374</t>
  </si>
  <si>
    <t>-559.668397082511 125.684280755967 308.367703743324</t>
  </si>
  <si>
    <t>-580.437201920087 80.2774708181428 768.769459005862</t>
  </si>
  <si>
    <t>-428.354277495445 106.704537480895 814.1144007751</t>
  </si>
  <si>
    <t>9763-20170724T121302.334927500.bin</t>
  </si>
  <si>
    <t>-604.807458907745 227.991205415371 -103.811289729553</t>
  </si>
  <si>
    <t>-623.379813832848 223.014425528602 -212.842534273057</t>
  </si>
  <si>
    <t>-628.977324982834 228.186446591367 -305.404605090061</t>
  </si>
  <si>
    <t>-630.626751126759 236.080133951997 -388.909741810966</t>
  </si>
  <si>
    <t>-628.156623203111 247.107812492034 -472.038600816611</t>
  </si>
  <si>
    <t>-619.898741526978 266.442160173489 -592.881232364839</t>
  </si>
  <si>
    <t>-573.612905903779 288.827523434738 -652.014337047838</t>
  </si>
  <si>
    <t>-626.542084899515 288.813491678024 -535.126191626727</t>
  </si>
  <si>
    <t>-641.380710618937 438.252189018459 -492.880793608395</t>
  </si>
  <si>
    <t>-680.385963402522 536.749699442269 -231.4321806758</t>
  </si>
  <si>
    <t>-476.567757007569 429.655139627633 -200.814795499381</t>
  </si>
  <si>
    <t>-620.50240083261 227.103339417703 -544.586848363113</t>
  </si>
  <si>
    <t>-612.401073108008 71.3310124807358 -542.392359575551</t>
  </si>
  <si>
    <t>-460.937582096166 141.536235110043 -251.119947390178</t>
  </si>
  <si>
    <t>-636.001020903559 315.463486611646 -104.271880589178</t>
  </si>
  <si>
    <t>-637.650076153497 331.573567674594 310.987455742105</t>
  </si>
  <si>
    <t>-646.242376993592 372.013042876399 772.277341479073</t>
  </si>
  <si>
    <t>-496.099100052175 345.613982272167 823.69623045203</t>
  </si>
  <si>
    <t>-573.856160911954 140.477465703894 -106.750381258831</t>
  </si>
  <si>
    <t>-559.671532667574 125.68427575625 308.319002057496</t>
  </si>
  <si>
    <t>-580.568308888252 80.2623967747163 768.702023498515</t>
  </si>
  <si>
    <t>-428.398291496451 106.57242529877 813.822943299623</t>
  </si>
  <si>
    <t>9763-20170724T121302.404170600.bin</t>
  </si>
  <si>
    <t>-604.74212095489 228.073195521997 -103.889677231784</t>
  </si>
  <si>
    <t>-623.21885868567 223.104984837491 -212.937362182393</t>
  </si>
  <si>
    <t>-628.792037608515 228.122645505927 -305.509588334</t>
  </si>
  <si>
    <t>-630.447317979552 235.814014153004 -389.033406773623</t>
  </si>
  <si>
    <t>-628.013777962011 246.579318144529 -472.197956477112</t>
  </si>
  <si>
    <t>-619.844831867341 265.467177725098 -593.117116875107</t>
  </si>
  <si>
    <t>-573.580560327106 287.574656793015 -652.371341049855</t>
  </si>
  <si>
    <t>-626.447538972934 288.051194970369 -535.440530718386</t>
  </si>
  <si>
    <t>-641.251363170111 437.694923864003 -493.918435245743</t>
  </si>
  <si>
    <t>-679.725064412805 538.315520832161 -233.200492249704</t>
  </si>
  <si>
    <t>-474.954147708826 432.431545211132 -204.810755936779</t>
  </si>
  <si>
    <t>-620.41106646354 226.307237690755 -544.67714718369</t>
  </si>
  <si>
    <t>-612.398723168012 70.5331995264264 -542.0065440186</t>
  </si>
  <si>
    <t>-460.776140030642 141.203792098678 -250.73871131609</t>
  </si>
  <si>
    <t>-635.948258001307 315.434350145005 -104.350536915653</t>
  </si>
  <si>
    <t>-637.903220027608 331.450134015139 310.911160798079</t>
  </si>
  <si>
    <t>-646.58220264201 371.598221597934 772.233983248025</t>
  </si>
  <si>
    <t>-496.262181522886 345.27273247269 823.171992396456</t>
  </si>
  <si>
    <t>-573.767916164609 140.653637035743 -106.840787577278</t>
  </si>
  <si>
    <t>-559.873504942537 125.591177311885 308.22869347254</t>
  </si>
  <si>
    <t>-581.141733355005 80.3681435470758 768.585637035063</t>
  </si>
  <si>
    <t>-428.841832381667 107.446840448489 812.804835867357</t>
  </si>
  <si>
    <t>9763-20170724T121302.437256000.bin</t>
  </si>
  <si>
    <t>-604.767630469729 227.998111903952 -103.921530177366</t>
  </si>
  <si>
    <t>-623.19611888589 223.032016236495 -212.977550493403</t>
  </si>
  <si>
    <t>-628.737738673021 227.985006491192 -305.555043166435</t>
  </si>
  <si>
    <t>-630.370431178972 235.592084395733 -389.087123289481</t>
  </si>
  <si>
    <t>-627.921518833503 246.247539558839 -472.265167676337</t>
  </si>
  <si>
    <t>-619.73924912825 264.947487490069 -593.212706484723</t>
  </si>
  <si>
    <t>-573.43438860574 286.91971688556 -652.485940174431</t>
  </si>
  <si>
    <t>-626.348910018701 287.621395721823 -535.571915963814</t>
  </si>
  <si>
    <t>-641.212359798441 437.374041430026 -494.474242365604</t>
  </si>
  <si>
    <t>-679.389069464421 539.388856729027 -234.254982484942</t>
  </si>
  <si>
    <t>-474.208224554639 433.900993955356 -207.39219050374</t>
  </si>
  <si>
    <t>-620.310169860461 225.863060412784 -544.712104094893</t>
  </si>
  <si>
    <t>-612.407415985365 70.0801276314319 -541.807387344395</t>
  </si>
  <si>
    <t>-460.514733443077 141.08789407044 -250.81441508178</t>
  </si>
  <si>
    <t>-635.928677359896 315.289090580528 -104.380663918315</t>
  </si>
  <si>
    <t>-638.03521257443 331.293289639332 310.880748253381</t>
  </si>
  <si>
    <t>-646.682726720929 371.485299997319 772.209325367938</t>
  </si>
  <si>
    <t>-496.291738226151 345.276117266458 822.997639314683</t>
  </si>
  <si>
    <t>-573.84619395601 140.655921675589 -106.87867227514</t>
  </si>
  <si>
    <t>-560.11536527451 125.421192063613 308.189978299977</t>
  </si>
  <si>
    <t>-581.600672323432 80.3865596556188 768.511474224473</t>
  </si>
  <si>
    <t>-429.010082561191 107.073076437966 811.959725990365</t>
  </si>
  <si>
    <t>9763-20170724T121302.503765900.bin</t>
  </si>
  <si>
    <t>-604.833798591179 227.822920167888 -103.990754691643</t>
  </si>
  <si>
    <t>-623.171117257788 222.845366843535 -213.061715842124</t>
  </si>
  <si>
    <t>-628.644797383433 227.653054721191 -305.650864365439</t>
  </si>
  <si>
    <t>-630.223122829986 235.073795869967 -389.200699570573</t>
  </si>
  <si>
    <t>-627.728759897987 245.488362250027 -472.40805130571</t>
  </si>
  <si>
    <t>-619.491577038337 263.776375969268 -593.41465233044</t>
  </si>
  <si>
    <t>-573.067092294808 285.405945565512 -652.720110890682</t>
  </si>
  <si>
    <t>-626.100792602061 286.648787094031 -535.852276321506</t>
  </si>
  <si>
    <t>-641.442647167076 436.671850495605 -495.941129837612</t>
  </si>
  <si>
    <t>-678.323477208259 542.369974123796 -237.008137581503</t>
  </si>
  <si>
    <t>-472.224455384472 437.627168925756 -214.632259719041</t>
  </si>
  <si>
    <t>-620.111094132375 224.855038564356 -544.783766684507</t>
  </si>
  <si>
    <t>-612.381304834644 69.0831839057728 -541.41363104457</t>
  </si>
  <si>
    <t>-459.657663324101 140.705306489648 -250.807899211506</t>
  </si>
  <si>
    <t>-635.908846875001 314.992049903958 -104.440022161715</t>
  </si>
  <si>
    <t>-638.180381296697 330.991638937993 310.820670249436</t>
  </si>
  <si>
    <t>-646.803472799165 371.336220232572 772.160201663018</t>
  </si>
  <si>
    <t>-496.380723594687 344.995004418068 822.786054827749</t>
  </si>
  <si>
    <t>-573.981942130354 140.668685913937 -106.968014540242</t>
  </si>
  <si>
    <t>-560.574566996884 125.030448864003 308.096191857178</t>
  </si>
  <si>
    <t>-582.327844824863 80.4067002555316 768.385291845138</t>
  </si>
  <si>
    <t>-429.322393949353 106.697934328176 810.598279333832</t>
  </si>
  <si>
    <t>9763-20170724T121302.536853700.bin</t>
  </si>
  <si>
    <t>-604.796530442292 227.726750549406 -104.004615321987</t>
  </si>
  <si>
    <t>-623.097684739594 222.739169025761 -213.081116037562</t>
  </si>
  <si>
    <t>-628.545848515575 227.470966890906 -305.675779124184</t>
  </si>
  <si>
    <t>-630.105309890296 234.796528880962 -389.234335352032</t>
  </si>
  <si>
    <t>-627.597539694419 245.089052441353 -472.456403779171</t>
  </si>
  <si>
    <t>-619.347279770122 263.171601607479 -593.493145355127</t>
  </si>
  <si>
    <t>-572.867706702265 284.615932616726 -652.82264224807</t>
  </si>
  <si>
    <t>-625.959395928582 286.141753726959 -535.97019713782</t>
  </si>
  <si>
    <t>-641.634193103896 436.289773584964 -496.613478057199</t>
  </si>
  <si>
    <t>-677.63354907271 544.351136500879 -238.533466084767</t>
  </si>
  <si>
    <t>-470.886598108999 440.340901071477 -218.883287445894</t>
  </si>
  <si>
    <t>-619.975419324631 224.332457684194 -544.796398762357</t>
  </si>
  <si>
    <t>-612.266493778465 68.5594684695247 -541.180044445922</t>
  </si>
  <si>
    <t>-459.380504120494 140.677189172706 -250.758861384656</t>
  </si>
  <si>
    <t>-635.822976892969 314.847356832232 -104.45873392716</t>
  </si>
  <si>
    <t>-638.132929753383 330.871149008776 310.800816259381</t>
  </si>
  <si>
    <t>-646.839140462451 371.285404573086 772.140390440389</t>
  </si>
  <si>
    <t>-496.388686795999 345.022439388481 822.724412391353</t>
  </si>
  <si>
    <t>-573.955259604014 140.569344257986 -106.971958806455</t>
  </si>
  <si>
    <t>-560.670717978893 124.874005536929 308.094023878788</t>
  </si>
  <si>
    <t>-582.510397525342 80.3488005898475 768.387815084932</t>
  </si>
  <si>
    <t>-429.34970829833 106.31915744134 810.234942196028</t>
  </si>
  <si>
    <t>9763-20170724T121302.605588700.bin</t>
  </si>
  <si>
    <t>-604.418868506959 227.565301328935 -103.992794184337</t>
  </si>
  <si>
    <t>-622.636488176117 222.541352535484 -213.081650309473</t>
  </si>
  <si>
    <t>-628.056592086639 227.117977787989 -305.685723887465</t>
  </si>
  <si>
    <t>-629.61137378234 234.254756848335 -389.260728005341</t>
  </si>
  <si>
    <t>-627.121627247931 244.311505412049 -472.512087751754</t>
  </si>
  <si>
    <t>-618.924346034289 261.999643317684 -593.610780547938</t>
  </si>
  <si>
    <t>-572.412099376935 283.135666352309 -653.025161985061</t>
  </si>
  <si>
    <t>-625.516670985805 285.156716815112 -536.160531047324</t>
  </si>
  <si>
    <t>-642.160489094102 435.536893901193 -498.153578554583</t>
  </si>
  <si>
    <t>-675.555573753328 549.432149423736 -242.240990026781</t>
  </si>
  <si>
    <t>-468.574008049437 445.183424464301 -226.768606278274</t>
  </si>
  <si>
    <t>-619.525855306521 223.320008749366 -544.78702498793</t>
  </si>
  <si>
    <t>-611.776646131143 67.5632179150721 -540.73714225023</t>
  </si>
  <si>
    <t>-458.840382966841 140.415264850026 -250.67836054376</t>
  </si>
  <si>
    <t>-635.458837146135 314.584054343141 -104.474071483459</t>
  </si>
  <si>
    <t>-637.877095758925 330.728501912328 310.780208652228</t>
  </si>
  <si>
    <t>-646.807331747618 371.295154996134 772.1031502203</t>
  </si>
  <si>
    <t>-496.336376811173 345.222198367508 822.72425614004</t>
  </si>
  <si>
    <t>-573.526012184808 140.515473195715 -106.908607442785</t>
  </si>
  <si>
    <t>-560.532127932545 124.5652264882 308.156832307025</t>
  </si>
  <si>
    <t>-582.497960366191 80.3223769512992 768.494445348507</t>
  </si>
  <si>
    <t>-429.372673270939 106.435113391996 810.382486556052</t>
  </si>
  <si>
    <t>9763-20170724T121302.634671900.bin</t>
  </si>
  <si>
    <t>-604.09668171321 227.442575165558 -103.957132046292</t>
  </si>
  <si>
    <t>-622.270500998498 222.398945183901 -213.052475265732</t>
  </si>
  <si>
    <t>-627.696744605329 226.895284778742 -305.659994690835</t>
  </si>
  <si>
    <t>-629.27654092211 233.934756608913 -389.242867737199</t>
  </si>
  <si>
    <t>-626.832107726593 243.871364054555 -472.509993285948</t>
  </si>
  <si>
    <t>-618.724147037601 261.359699283514 -593.643695145549</t>
  </si>
  <si>
    <t>-572.239562814996 282.390549815615 -653.116977068095</t>
  </si>
  <si>
    <t>-625.281974126947 284.610874534886 -536.227249244523</t>
  </si>
  <si>
    <t>-642.396756101223 435.106311902322 -498.877672789844</t>
  </si>
  <si>
    <t>-673.908771321194 552.613512558362 -244.363229663852</t>
  </si>
  <si>
    <t>-467.078618694912 447.711225950342 -231.504681340506</t>
  </si>
  <si>
    <t>-619.28175707638 222.761335988353 -544.75515827674</t>
  </si>
  <si>
    <t>-611.486827592523 67.0071517120823 -540.500450593143</t>
  </si>
  <si>
    <t>-458.534271455338 140.280370399201 -250.747831796157</t>
  </si>
  <si>
    <t>-635.176323652122 314.41708651265 -104.456652731767</t>
  </si>
  <si>
    <t>-637.622585785128 330.688186356083 310.79252061653</t>
  </si>
  <si>
    <t>-646.72778772362 371.367816563107 772.103438354288</t>
  </si>
  <si>
    <t>-496.265966644225 345.400660092639 822.806192347453</t>
  </si>
  <si>
    <t>-573.169853630446 140.424169211411 -106.839466910848</t>
  </si>
  <si>
    <t>-560.385225755859 124.404296267752 308.229852896663</t>
  </si>
  <si>
    <t>-582.444287976943 80.267684131125 768.574819547114</t>
  </si>
  <si>
    <t>-429.313355046548 106.2290839701 810.536169195141</t>
  </si>
  <si>
    <t>9763-20170724T121302.701872200.bin</t>
  </si>
  <si>
    <t>-603.422041787791 227.127393279306 -103.84966947202</t>
  </si>
  <si>
    <t>-621.515172953757 222.031735023351 -212.955908868013</t>
  </si>
  <si>
    <t>-627.011599572564 226.379515919843 -305.566512866167</t>
  </si>
  <si>
    <t>-628.713742620971 233.247741730893 -389.161212393876</t>
  </si>
  <si>
    <t>-626.452403455584 242.980664611087 -472.457654119904</t>
  </si>
  <si>
    <t>-618.679980583713 260.139346977645 -593.660287424583</t>
  </si>
  <si>
    <t>-572.38014084349 281.10966512774 -653.299011252681</t>
  </si>
  <si>
    <t>-625.130633757063 283.541940946889 -536.293435410493</t>
  </si>
  <si>
    <t>-643.119120521493 434.211923058519 -500.055463700796</t>
  </si>
  <si>
    <t>-669.029588923986 559.561671488242 -248.669707235621</t>
  </si>
  <si>
    <t>-463.568885812054 451.525543762813 -240.75499963226</t>
  </si>
  <si>
    <t>-619.050323288621 221.678528724044 -544.661792201411</t>
  </si>
  <si>
    <t>-611.101471413168 65.9452738152258 -540.065857207084</t>
  </si>
  <si>
    <t>-457.573673131045 139.842826160273 -251.128340314158</t>
  </si>
  <si>
    <t>-634.648278107221 313.985136301455 -104.397054003835</t>
  </si>
  <si>
    <t>-637.226435470277 330.531225411225 310.840484865676</t>
  </si>
  <si>
    <t>-646.699404483809 371.378879546534 772.119174955465</t>
  </si>
  <si>
    <t>-496.300224515341 345.211236076047 822.904680433167</t>
  </si>
  <si>
    <t>-572.397382874416 140.212601530199 -106.682848536839</t>
  </si>
  <si>
    <t>-560.081622335552 124.078995413159 308.396223185628</t>
  </si>
  <si>
    <t>-582.344948353165 80.2058277695601 768.739238617905</t>
  </si>
  <si>
    <t>-429.22122545032 105.892767267418 810.895168644844</t>
  </si>
  <si>
    <t>9763-20170724T121302.740978500.bin</t>
  </si>
  <si>
    <t>-603.092476552431 226.964120568999 -103.790427447639</t>
  </si>
  <si>
    <t>-621.171079229924 221.823973009358 -212.897004781675</t>
  </si>
  <si>
    <t>-626.744180080874 226.099832095494 -305.506350532257</t>
  </si>
  <si>
    <t>-628.55318712942 232.891568345383 -389.104978818481</t>
  </si>
  <si>
    <t>-626.436927862787 242.540796726825 -472.414956541872</t>
  </si>
  <si>
    <t>-618.918554316228 259.572432249099 -593.651551355644</t>
  </si>
  <si>
    <t>-572.760023078366 280.569237853843 -653.390571203752</t>
  </si>
  <si>
    <t>-625.304074235261 283.030241757959 -536.300052583233</t>
  </si>
  <si>
    <t>-643.807123827158 433.754762923892 -500.585350733217</t>
  </si>
  <si>
    <t>-665.761292963426 563.553433259578 -251.088071216685</t>
  </si>
  <si>
    <t>-461.770827881348 452.638618004398 -245.228127725033</t>
  </si>
  <si>
    <t>-619.131126303822 221.167738769993 -544.607889988128</t>
  </si>
  <si>
    <t>-610.991434131424 65.4491534829372 -539.87700703782</t>
  </si>
  <si>
    <t>-457.01717152642 139.490553568349 -251.261367267153</t>
  </si>
  <si>
    <t>-634.430750438389 313.748444603114 -104.370347492553</t>
  </si>
  <si>
    <t>-637.032424278669 330.428257510969 310.861694079093</t>
  </si>
  <si>
    <t>-646.677798031057 371.392216612279 772.121179459534</t>
  </si>
  <si>
    <t>-496.266181665609 345.343175286684 822.930517437635</t>
  </si>
  <si>
    <t>-571.989806305806 140.144836018872 -106.608748434243</t>
  </si>
  <si>
    <t>-559.961077422166 123.93925934251 308.475939697098</t>
  </si>
  <si>
    <t>-582.34002882187 80.245761329234 768.816677245177</t>
  </si>
  <si>
    <t>-429.393895024965 106.872221811259 811.034259927541</t>
  </si>
  <si>
    <t>9763-20170724T121302.800161800.bin</t>
  </si>
  <si>
    <t>-602.400941466696 226.5862935158 -103.687707349317</t>
  </si>
  <si>
    <t>-620.454812673849 221.401663934953 -212.796262218817</t>
  </si>
  <si>
    <t>-626.176634441706 225.58101965813 -305.400865598731</t>
  </si>
  <si>
    <t>-628.191821644359 232.268869343284 -389.003315447902</t>
  </si>
  <si>
    <t>-626.356292351696 241.805224527093 -472.332861931427</t>
  </si>
  <si>
    <t>-619.330409476129 258.669071204783 -593.622560130754</t>
  </si>
  <si>
    <t>-573.45553686333 279.82924483773 -653.521944974836</t>
  </si>
  <si>
    <t>-625.642738742848 282.191596084087 -536.289371680479</t>
  </si>
  <si>
    <t>-645.367031539475 433.046919725745 -501.818580637076</t>
  </si>
  <si>
    <t>-656.575486492954 572.720486930416 -256.983391369987</t>
  </si>
  <si>
    <t>-457.494002222185 453.108161244617 -254.15944114841</t>
  </si>
  <si>
    <t>-619.183977727561 220.346972963937 -544.513919640875</t>
  </si>
  <si>
    <t>-610.497475201762 64.6700176832928 -539.634916423735</t>
  </si>
  <si>
    <t>-455.97884713081 139.188021638738 -251.613310406991</t>
  </si>
  <si>
    <t>-633.947762179892 313.24061046086 -104.288628139923</t>
  </si>
  <si>
    <t>-636.648719473849 330.219416287972 310.930664340338</t>
  </si>
  <si>
    <t>-646.621486587798 371.432975549396 772.142920285679</t>
  </si>
  <si>
    <t>-496.154290070503 345.727956200246 822.96310479685</t>
  </si>
  <si>
    <t>-571.078351407948 139.934638447909 -106.478462751357</t>
  </si>
  <si>
    <t>-559.549008297212 123.650794250219 308.617338610972</t>
  </si>
  <si>
    <t>-582.317221363719 80.1947161368385 768.961620914901</t>
  </si>
  <si>
    <t>-429.391183599006 106.840374385689 811.240012270296</t>
  </si>
  <si>
    <t>9763-20170724T121302.837259900.bin</t>
  </si>
  <si>
    <t>-602.021749278642 226.428985142003 -103.64628965749</t>
  </si>
  <si>
    <t>-620.044335301361 221.227144314396 -212.759182979128</t>
  </si>
  <si>
    <t>-625.837392311191 225.34266476936 -305.3623046678</t>
  </si>
  <si>
    <t>-627.957581120333 231.955537307386 -388.968052186545</t>
  </si>
  <si>
    <t>-626.268544742568 241.402509422386 -472.310946422605</t>
  </si>
  <si>
    <t>-619.502807444348 258.122747379761 -593.635210612535</t>
  </si>
  <si>
    <t>-573.760600551749 279.344236024201 -653.614539810364</t>
  </si>
  <si>
    <t>-625.749158955548 281.707768039882 -536.320514987466</t>
  </si>
  <si>
    <t>-646.101184659828 432.665276540228 -502.62372840468</t>
  </si>
  <si>
    <t>-651.586327087019 577.487676929675 -260.601095543876</t>
  </si>
  <si>
    <t>-455.394054700411 453.174898410095 -258.741955035333</t>
  </si>
  <si>
    <t>-619.193842171424 219.864410509358 -544.477847031659</t>
  </si>
  <si>
    <t>-610.167013164433 64.2084257431297 -539.567628927871</t>
  </si>
  <si>
    <t>-455.702813126405 139.214404444675 -251.866862469043</t>
  </si>
  <si>
    <t>-633.703505761164 312.977783558461 -104.246456209913</t>
  </si>
  <si>
    <t>-636.528606507012 330.141851602323 310.964404262593</t>
  </si>
  <si>
    <t>-646.621426127825 371.429771713678 772.153817054643</t>
  </si>
  <si>
    <t>-496.127864660858 345.848342983118 822.958425434136</t>
  </si>
  <si>
    <t>-570.584515357863 139.89023126811 -106.433116315932</t>
  </si>
  <si>
    <t>-559.31785091811 123.481852007979 308.664946101197</t>
  </si>
  <si>
    <t>-582.382581089798 80.1937043349481 769.011328099351</t>
  </si>
  <si>
    <t>-429.413479313691 106.714595057513 811.212155877917</t>
  </si>
  <si>
    <t>9763-20170724T121302.902425700.bin</t>
  </si>
  <si>
    <t>-601.248156142328 226.091888355097 -103.554639874815</t>
  </si>
  <si>
    <t>-619.232004362353 220.859937186504 -212.672550253151</t>
  </si>
  <si>
    <t>-625.106266441538 224.8995398063 -305.273791280315</t>
  </si>
  <si>
    <t>-627.346273264875 231.423683491591 -388.883449211073</t>
  </si>
  <si>
    <t>-625.823733904176 240.766206340357 -472.241312393152</t>
  </si>
  <si>
    <t>-619.352379288545 257.318602370462 -593.604708078619</t>
  </si>
  <si>
    <t>-573.864856003287 278.712748519695 -653.716073667493</t>
  </si>
  <si>
    <t>-625.528199240599 280.976110639971 -536.312207213805</t>
  </si>
  <si>
    <t>-646.124174327264 432.129782556658 -503.719257422534</t>
  </si>
  <si>
    <t>-640.842945423478 587.39101581969 -268.252471950508</t>
  </si>
  <si>
    <t>-449.826504662777 455.250253373714 -268.447650158829</t>
  </si>
  <si>
    <t>-618.855731830135 219.135002509751 -544.390726697086</t>
  </si>
  <si>
    <t>-609.378170275842 63.5097005008929 -539.410503078672</t>
  </si>
  <si>
    <t>-454.962577411054 139.532913211428 -252.288551001576</t>
  </si>
  <si>
    <t>-633.181316592993 312.388777355951 -104.155511273462</t>
  </si>
  <si>
    <t>-636.214470152991 329.936245039457 311.037803532412</t>
  </si>
  <si>
    <t>-646.611089590788 371.440690819142 772.174364833083</t>
  </si>
  <si>
    <t>-496.102925067011 345.89922691544 822.955578706945</t>
  </si>
  <si>
    <t>-569.534427394473 139.770376860923 -106.364983994474</t>
  </si>
  <si>
    <t>-558.857120841097 123.149339369497 308.740169786818</t>
  </si>
  <si>
    <t>-582.491094848243 80.1435139319647 769.054526709581</t>
  </si>
  <si>
    <t>-429.579546586672 107.222494530558 811.109678069012</t>
  </si>
  <si>
    <t>9763-20170724T121302.936514200.bin</t>
  </si>
  <si>
    <t>-600.824352417718 225.928577896596 -103.536810376841</t>
  </si>
  <si>
    <t>-618.767189610989 220.713873191242 -212.662256230178</t>
  </si>
  <si>
    <t>-624.667839964315 224.724310278276 -305.263207183413</t>
  </si>
  <si>
    <t>-626.957338377348 231.205625356346 -388.874610917495</t>
  </si>
  <si>
    <t>-625.510360639661 240.490604736256 -472.240280598638</t>
  </si>
  <si>
    <t>-619.178183534096 256.944345562611 -593.624384171282</t>
  </si>
  <si>
    <t>-573.803063003677 278.363191762071 -653.812087227704</t>
  </si>
  <si>
    <t>-625.302139308534 280.647029343616 -536.345183801745</t>
  </si>
  <si>
    <t>-646.316064950758 431.946349829058 -504.685645743792</t>
  </si>
  <si>
    <t>-635.587176080924 591.57411880953 -272.344549970464</t>
  </si>
  <si>
    <t>-446.672440738149 456.447479273201 -273.097405375242</t>
  </si>
  <si>
    <t>-618.611231175522 218.802313823229 -544.37917473757</t>
  </si>
  <si>
    <t>-608.985661734878 63.1856132304706 -539.390037665412</t>
  </si>
  <si>
    <t>-454.603074343757 139.648716836437 -252.392276929428</t>
  </si>
  <si>
    <t>-632.817497678576 312.115813614887 -104.114459524079</t>
  </si>
  <si>
    <t>-635.977576297312 329.804100072184 311.071910885649</t>
  </si>
  <si>
    <t>-646.582590202471 371.466109510095 772.186646574348</t>
  </si>
  <si>
    <t>-496.028017064004 346.175360769229 822.955838147337</t>
  </si>
  <si>
    <t>-569.015934630161 139.70817002137 -106.345600459003</t>
  </si>
  <si>
    <t>-558.566171091666 122.967275409444 308.760594632476</t>
  </si>
  <si>
    <t>-582.502548363782 80.0970505436485 769.085980308888</t>
  </si>
  <si>
    <t>-429.619585528491 107.361025910117 811.125201541486</t>
  </si>
  <si>
    <t>9763-20170724T121303.003246000.bin</t>
  </si>
  <si>
    <t>-599.947860427963 225.617685976452 -103.46405759276</t>
  </si>
  <si>
    <t>-617.818390740842 220.458923078666 -212.60402545142</t>
  </si>
  <si>
    <t>-623.735580519009 224.405926133163 -305.206759708596</t>
  </si>
  <si>
    <t>-626.07452772086 230.788497143114 -388.82441041746</t>
  </si>
  <si>
    <t>-624.71299603464 239.934260725946 -472.206910257338</t>
  </si>
  <si>
    <t>-618.546537644231 256.142401575171 -593.632498555535</t>
  </si>
  <si>
    <t>-573.291729747392 277.510788198476 -653.928638600977</t>
  </si>
  <si>
    <t>-624.562175314349 279.963997440884 -536.391020009629</t>
  </si>
  <si>
    <t>-646.173194320218 431.514772861476 -506.271756209355</t>
  </si>
  <si>
    <t>-626.513276396226 596.844965905639 -278.548196810518</t>
  </si>
  <si>
    <t>-442.51472311792 455.095149509325 -278.666772261862</t>
  </si>
  <si>
    <t>-617.942448294141 218.096930815527 -544.3131146486</t>
  </si>
  <si>
    <t>-608.292228921591 62.4687622086408 -539.240742671594</t>
  </si>
  <si>
    <t>-453.825072938299 139.569417888713 -252.566343015767</t>
  </si>
  <si>
    <t>-631.928311349218 311.660601182433 -104.029524633291</t>
  </si>
  <si>
    <t>-635.394552186135 329.58430379612 311.14432490962</t>
  </si>
  <si>
    <t>-646.56108237604 371.470372387975 772.212441736637</t>
  </si>
  <si>
    <t>-496.012137980782 346.18318842708 823.00016559559</t>
  </si>
  <si>
    <t>-568.18416032373 139.467086965129 -106.289361591906</t>
  </si>
  <si>
    <t>-558.119290734559 122.485168794031 308.816556488646</t>
  </si>
  <si>
    <t>-582.63848160451 79.9568279312894 769.127264390502</t>
  </si>
  <si>
    <t>-429.574794073457 106.552989927871 810.935921658841</t>
  </si>
  <si>
    <t>9763-20170724T121303.036334500.bin</t>
  </si>
  <si>
    <t>-599.536209154384 225.528528504101 -103.429225431573</t>
  </si>
  <si>
    <t>-617.354231851722 220.386889053812 -212.578532564776</t>
  </si>
  <si>
    <t>-623.249991529798 224.299257318693 -305.184102478955</t>
  </si>
  <si>
    <t>-625.579767011604 230.631392538415 -388.805974030229</t>
  </si>
  <si>
    <t>-624.219521134448 239.707270030637 -472.196008635206</t>
  </si>
  <si>
    <t>-618.066303462396 255.791929717617 -593.638768438208</t>
  </si>
  <si>
    <t>-572.831692562419 277.095429734893 -653.97281632664</t>
  </si>
  <si>
    <t>-624.028359423007 279.676271388318 -536.41792147692</t>
  </si>
  <si>
    <t>-645.493880640389 431.31253722953 -506.692532107691</t>
  </si>
  <si>
    <t>-622.747014685861 598.265648332451 -280.445177435536</t>
  </si>
  <si>
    <t>-441.18981170251 453.407018489871 -279.241221148608</t>
  </si>
  <si>
    <t>-617.504144339783 217.791808148288 -544.283593922897</t>
  </si>
  <si>
    <t>-607.983216801468 62.1615237600095 -539.183193735413</t>
  </si>
  <si>
    <t>-453.343590860655 139.389563456726 -252.72905937475</t>
  </si>
  <si>
    <t>-631.469078598984 311.529977923875 -104.010187826309</t>
  </si>
  <si>
    <t>-635.124893141605 329.499956263539 311.160053702755</t>
  </si>
  <si>
    <t>-646.53541066293 371.508564257361 772.216813049408</t>
  </si>
  <si>
    <t>-495.979874591192 346.277004864045 823.012684971562</t>
  </si>
  <si>
    <t>-567.813419238668 139.465979032205 -106.256043588367</t>
  </si>
  <si>
    <t>-558.013348064133 122.28389084278 308.847946974242</t>
  </si>
  <si>
    <t>-582.789915655781 79.9298441937003 769.139216753494</t>
  </si>
  <si>
    <t>-429.663818298631 106.530730767988 810.715915533308</t>
  </si>
  <si>
    <t>9763-20170724T121303.102015100.bin</t>
  </si>
  <si>
    <t>-598.617395574365 225.471670330596 -103.388100499982</t>
  </si>
  <si>
    <t>-616.392919796056 220.344548787994 -212.544989563855</t>
  </si>
  <si>
    <t>-622.30072022433 224.23243843942 -305.150762979026</t>
  </si>
  <si>
    <t>-624.659603411825 230.528747432812 -388.774530453652</t>
  </si>
  <si>
    <t>-623.345464998657 239.552751727219 -472.170973378481</t>
  </si>
  <si>
    <t>-617.277819807146 255.542779851672 -593.630547691553</t>
  </si>
  <si>
    <t>-572.092452982417 276.690293940153 -654.056323111887</t>
  </si>
  <si>
    <t>-623.082049574137 279.482949589921 -536.416700635996</t>
  </si>
  <si>
    <t>-643.905190251115 431.26181299371 -506.97149774745</t>
  </si>
  <si>
    <t>-616.45780651527 599.514387255694 -282.21315678149</t>
  </si>
  <si>
    <t>-440.537960068488 447.901153563291 -278.448183828907</t>
  </si>
  <si>
    <t>-616.798348912755 217.57019426036 -544.25360707318</t>
  </si>
  <si>
    <t>-607.708514783645 61.9060145829499 -539.135116694099</t>
  </si>
  <si>
    <t>-452.611094977525 139.172515931078 -253.098061014761</t>
  </si>
  <si>
    <t>-630.369516174646 311.397577176228 -103.966448039148</t>
  </si>
  <si>
    <t>-634.496508573602 329.389144397254 311.198471057921</t>
  </si>
  <si>
    <t>-646.509324675556 371.580236649377 772.213869315254</t>
  </si>
  <si>
    <t>-495.962108493049 346.354360771551 823.037269423728</t>
  </si>
  <si>
    <t>-567.081956751239 139.469887466368 -106.200264371303</t>
  </si>
  <si>
    <t>-557.662271557359 121.990354637571 308.900087230344</t>
  </si>
  <si>
    <t>-583.130901433946 79.8614228574315 769.1581855646</t>
  </si>
  <si>
    <t>-429.813277366531 106.240358356411 810.166376575204</t>
  </si>
  <si>
    <t>9763-20170724T121303.135102600.bin</t>
  </si>
  <si>
    <t>-598.129699694513 225.518467385576 -103.363154272763</t>
  </si>
  <si>
    <t>-615.873307563183 220.391735662301 -212.525322248852</t>
  </si>
  <si>
    <t>-621.780301622209 224.286017873531 -305.130791172412</t>
  </si>
  <si>
    <t>-624.147995700399 230.59079720855 -388.753602284294</t>
  </si>
  <si>
    <t>-622.851550051066 239.625107991851 -472.149189859604</t>
  </si>
  <si>
    <t>-616.81868310741 255.632730501986 -593.608222814598</t>
  </si>
  <si>
    <t>-571.661023823752 276.724866199612 -654.074075018265</t>
  </si>
  <si>
    <t>-622.563599091977 279.568504950264 -536.386810900457</t>
  </si>
  <si>
    <t>-643.152381944027 431.38304413064 -506.956288312762</t>
  </si>
  <si>
    <t>-613.335283853239 599.523790779021 -282.416207970531</t>
  </si>
  <si>
    <t>-439.634791857411 445.378538769569 -278.426590672713</t>
  </si>
  <si>
    <t>-616.368189006561 217.648747817319 -544.239643758623</t>
  </si>
  <si>
    <t>-607.480041041344 61.9829798044161 -539.16868216847</t>
  </si>
  <si>
    <t>-452.022605603 139.119203510656 -253.361196411234</t>
  </si>
  <si>
    <t>-629.789482513632 311.420750909106 -103.959729723178</t>
  </si>
  <si>
    <t>-634.177791492584 329.347380682449 311.205214837666</t>
  </si>
  <si>
    <t>-646.491297040806 371.632054892241 772.208904585796</t>
  </si>
  <si>
    <t>-495.940047717712 346.449101213785 823.041577702514</t>
  </si>
  <si>
    <t>-566.679301240827 139.576010005029 -106.166952743862</t>
  </si>
  <si>
    <t>-557.459962981993 121.83500101184 308.926867157183</t>
  </si>
  <si>
    <t>-583.306100900391 79.8450341414537 769.16468464384</t>
  </si>
  <si>
    <t>-429.902494741822 106.161485337844 809.890337941446</t>
  </si>
  <si>
    <t>9763-20170724T121303.202289900.bin</t>
  </si>
  <si>
    <t>-597.120252080087 225.539865932225 -103.316232614937</t>
  </si>
  <si>
    <t>-614.785598098019 220.404278894649 -212.490693568983</t>
  </si>
  <si>
    <t>-620.756479166143 224.283550839354 -305.092708420305</t>
  </si>
  <si>
    <t>-623.232080199166 230.5739549327 -388.713475144137</t>
  </si>
  <si>
    <t>-622.091964414687 239.59362057268 -472.113017139048</t>
  </si>
  <si>
    <t>-616.339313476411 255.579203209013 -593.588478284313</t>
  </si>
  <si>
    <t>-571.29447803564 276.559633886663 -654.177295387027</t>
  </si>
  <si>
    <t>-621.884588293345 279.531493149149 -536.354163434481</t>
  </si>
  <si>
    <t>-642.263319902053 431.397570642569 -507.053442431302</t>
  </si>
  <si>
    <t>-606.693336468823 599.27572779325 -283.155643536007</t>
  </si>
  <si>
    <t>-435.511594359211 442.353803531982 -278.595058603216</t>
  </si>
  <si>
    <t>-615.842513577329 217.597999624365 -544.218164039184</t>
  </si>
  <si>
    <t>-607.116800727936 61.9232522048019 -539.215593501081</t>
  </si>
  <si>
    <t>-451.210821835655 138.993849747647 -253.528109949003</t>
  </si>
  <si>
    <t>-628.711651377443 311.463354358863 -103.934531111991</t>
  </si>
  <si>
    <t>-633.539844043453 329.257266722007 311.231307731592</t>
  </si>
  <si>
    <t>-646.439268951751 371.804825532174 772.184159893059</t>
  </si>
  <si>
    <t>-495.876261148802 346.758543197303 823.049507130233</t>
  </si>
  <si>
    <t>-565.715655082981 139.554008300037 -106.099715996307</t>
  </si>
  <si>
    <t>-556.818138631154 121.25048703822 308.976684459262</t>
  </si>
  <si>
    <t>-583.487108310057 79.7182846929804 769.220868563472</t>
  </si>
  <si>
    <t>-429.843128116059 105.164659574907 809.591815425479</t>
  </si>
  <si>
    <t>9763-20170724T121303.246407200.bin</t>
  </si>
  <si>
    <t>-596.618447619449 225.542751940501 -103.278489295088</t>
  </si>
  <si>
    <t>-614.252877866569 220.401503224131 -212.457679924634</t>
  </si>
  <si>
    <t>-620.244692033607 224.275494159023 -305.058590038193</t>
  </si>
  <si>
    <t>-622.75692350435 230.561384384242 -388.678699697236</t>
  </si>
  <si>
    <t>-621.67074467181 239.576712616825 -472.079305644683</t>
  </si>
  <si>
    <t>-616.014901260956 255.557140231588 -593.560055293048</t>
  </si>
  <si>
    <t>-571.04097106213 276.516570628108 -654.208683243413</t>
  </si>
  <si>
    <t>-621.492235477815 279.51386282248 -536.321013978544</t>
  </si>
  <si>
    <t>-641.843576629635 431.414442610678 -507.173963523478</t>
  </si>
  <si>
    <t>-603.243276883831 599.257219118294 -283.751763124749</t>
  </si>
  <si>
    <t>-433.144383671135 441.173303091904 -278.814267298931</t>
  </si>
  <si>
    <t>-615.501020018482 217.576021511416 -544.189729078319</t>
  </si>
  <si>
    <t>-606.871100605264 61.8929898182141 -539.200714405038</t>
  </si>
  <si>
    <t>-450.689102291913 138.755340317534 -253.581326088468</t>
  </si>
  <si>
    <t>-628.164273027531 311.484887762457 -103.906105259774</t>
  </si>
  <si>
    <t>-633.279308788217 329.218257866431 311.25883317479</t>
  </si>
  <si>
    <t>-646.412587752784 371.894073869291 772.179246664984</t>
  </si>
  <si>
    <t>-495.819535593373 347.053994057872 823.056745757426</t>
  </si>
  <si>
    <t>-565.252532504125 139.53171508121 -106.065321235595</t>
  </si>
  <si>
    <t>-556.500758505227 121.044696885464 309.006111829429</t>
  </si>
  <si>
    <t>-583.576054491516 79.7242357748942 769.257316558294</t>
  </si>
  <si>
    <t>-429.881410434489 105.060102384528 809.504921156948</t>
  </si>
  <si>
    <t>9763-20170724T121303.304111300.bin</t>
  </si>
  <si>
    <t>-595.708518320369 225.760335590692 -103.216018531908</t>
  </si>
  <si>
    <t>-613.250736123851 220.60353080944 -212.40941438266</t>
  </si>
  <si>
    <t>-619.239585485097 224.431526480176 -305.012359776999</t>
  </si>
  <si>
    <t>-621.778711618539 230.6628267741 -388.635572980239</t>
  </si>
  <si>
    <t>-620.748686610996 239.611097785141 -472.044186969297</t>
  </si>
  <si>
    <t>-615.206508674466 255.480844923743 -593.544654040096</t>
  </si>
  <si>
    <t>-570.382417488992 276.412818464134 -654.313711279952</t>
  </si>
  <si>
    <t>-620.619474221878 279.490689245335 -536.3217434044</t>
  </si>
  <si>
    <t>-640.808294103238 431.441770597335 -507.435252785769</t>
  </si>
  <si>
    <t>-596.013887665519 599.300176052255 -285.184106212152</t>
  </si>
  <si>
    <t>-428.106784391726 438.988605845276 -277.705007596533</t>
  </si>
  <si>
    <t>-614.657302642674 217.543984490974 -544.140965705051</t>
  </si>
  <si>
    <t>-605.972994531515 61.8628827101688 -539.113701019781</t>
  </si>
  <si>
    <t>-450.354212205783 138.77054895721 -253.769706666717</t>
  </si>
  <si>
    <t>-627.280587770903 311.619102794053 -103.878375140375</t>
  </si>
  <si>
    <t>-632.78375359999 329.270437340689 311.285206098956</t>
  </si>
  <si>
    <t>-646.368483663498 372.044733533953 772.176639246348</t>
  </si>
  <si>
    <t>-495.740295718339 347.463406875392 823.075882986844</t>
  </si>
  <si>
    <t>-564.350619150421 139.920413217165 -105.951521773623</t>
  </si>
  <si>
    <t>-555.852500551033 121.07717518034 309.109124722813</t>
  </si>
  <si>
    <t>-583.678902382198 79.6155833468947 769.321507178508</t>
  </si>
  <si>
    <t>-429.896400443775 104.760393335614 809.353181455946</t>
  </si>
  <si>
    <t>9763-20170724T121303.338201900.bin</t>
  </si>
  <si>
    <t>-595.240616286075 226.029257755368 -103.185051280581</t>
  </si>
  <si>
    <t>-612.727913938672 220.863704533979 -212.386750391358</t>
  </si>
  <si>
    <t>-618.696177145564 224.656800685614 -304.992617671672</t>
  </si>
  <si>
    <t>-621.227853398273 230.845581140319 -388.619207348544</t>
  </si>
  <si>
    <t>-620.201921575158 239.742162679474 -472.033502964789</t>
  </si>
  <si>
    <t>-614.679107292103 255.525780879034 -593.546096925556</t>
  </si>
  <si>
    <t>-569.924932864846 276.455826410286 -654.367156830557</t>
  </si>
  <si>
    <t>-620.109242634565 279.573904568214 -536.340748361884</t>
  </si>
  <si>
    <t>-640.441539191966 431.57541741699 -507.748719665698</t>
  </si>
  <si>
    <t>-592.056282413149 599.716499812675 -286.466032739338</t>
  </si>
  <si>
    <t>-425.351399467564 438.298045641835 -276.361996423469</t>
  </si>
  <si>
    <t>-614.095682042925 217.626204726595 -544.113969196553</t>
  </si>
  <si>
    <t>-605.27794118134 61.9665270178957 -539.007340629101</t>
  </si>
  <si>
    <t>-450.186030096888 139.298826073251 -254.012315659201</t>
  </si>
  <si>
    <t>-626.81950623088 311.837068707143 -103.869689844989</t>
  </si>
  <si>
    <t>-632.537575858113 329.433765293222 311.29320436832</t>
  </si>
  <si>
    <t>-646.345113643469 372.13283998996 772.176879022423</t>
  </si>
  <si>
    <t>-495.685596329418 347.772144654133 823.089469651079</t>
  </si>
  <si>
    <t>-563.842014651016 140.232214754262 -105.903535652501</t>
  </si>
  <si>
    <t>-555.522778652046 121.169321796721 309.15064089487</t>
  </si>
  <si>
    <t>-583.70613536447 79.577287248464 769.337650672612</t>
  </si>
  <si>
    <t>-429.878067504105 104.528911839889 809.314557885133</t>
  </si>
  <si>
    <t>9763-20170724T121303.402423400.bin</t>
  </si>
  <si>
    <t>-594.361891732643 226.38150258857 -103.114636486584</t>
  </si>
  <si>
    <t>-611.824266971157 221.135583517413 -212.316466352192</t>
  </si>
  <si>
    <t>-617.825439890228 224.803826176201 -304.92510006251</t>
  </si>
  <si>
    <t>-620.410466760366 230.858279659156 -388.559986246411</t>
  </si>
  <si>
    <t>-619.463054541496 239.60113336777 -471.991366321351</t>
  </si>
  <si>
    <t>-614.083008786805 255.141969737117 -593.54179503837</t>
  </si>
  <si>
    <t>-569.477398356013 276.058421609685 -654.476458527963</t>
  </si>
  <si>
    <t>-619.503444198043 279.298965710838 -536.381473545621</t>
  </si>
  <si>
    <t>-639.917741320123 431.3887557804 -508.381679752504</t>
  </si>
  <si>
    <t>-583.548480838825 599.84410820936 -289.238400818614</t>
  </si>
  <si>
    <t>-421.541986324613 434.424648056571 -270.832142260893</t>
  </si>
  <si>
    <t>-613.384159941693 217.346181875758 -544.031562653807</t>
  </si>
  <si>
    <t>-604.274640450007 61.7045952469034 -538.63818225703</t>
  </si>
  <si>
    <t>-449.839865252467 140.829282726357 -254.020109564244</t>
  </si>
  <si>
    <t>-625.971556076043 312.208582563601 -103.848764391772</t>
  </si>
  <si>
    <t>-631.989928557778 329.519378114149 311.321950310783</t>
  </si>
  <si>
    <t>-646.289565674815 372.354292681628 772.169020256464</t>
  </si>
  <si>
    <t>-495.560418678298 348.473602607695 823.102617492718</t>
  </si>
  <si>
    <t>-562.957887607374 140.452986744975 -105.791002121952</t>
  </si>
  <si>
    <t>-554.813829393949 121.328442810971 309.26389737218</t>
  </si>
  <si>
    <t>-583.76422347729 79.5780817735231 769.405493754805</t>
  </si>
  <si>
    <t>-429.929828076278 104.669574798017 809.270413591395</t>
  </si>
  <si>
    <t>9763-20170724T121303.436514400.bin</t>
  </si>
  <si>
    <t>-594.046222445981 226.464457663224 -103.089937891929</t>
  </si>
  <si>
    <t>-611.495058356862 221.201289316097 -212.293041573909</t>
  </si>
  <si>
    <t>-617.508048235956 224.829434918814 -304.902604954797</t>
  </si>
  <si>
    <t>-620.113448430944 230.837583866868 -388.540169551287</t>
  </si>
  <si>
    <t>-619.196091805494 239.525136918692 -471.977824260586</t>
  </si>
  <si>
    <t>-613.87125318184 254.974764347086 -593.54205792257</t>
  </si>
  <si>
    <t>-569.339956933885 275.85853588948 -654.542481427476</t>
  </si>
  <si>
    <t>-619.272819582612 279.174290779072 -536.397851398858</t>
  </si>
  <si>
    <t>-639.573938207535 431.379172447732 -508.857503176546</t>
  </si>
  <si>
    <t>-580.112392532812 600.331076266052 -290.916801151681</t>
  </si>
  <si>
    <t>-421.600501718947 431.997243459189 -268.86615720078</t>
  </si>
  <si>
    <t>-613.142721037551 217.217077486725 -544.003491948096</t>
  </si>
  <si>
    <t>-604.029923044651 61.579232749672 -538.437675480534</t>
  </si>
  <si>
    <t>-449.42546031594 141.320365118506 -253.811746116566</t>
  </si>
  <si>
    <t>-625.663018992543 312.335594744901 -103.832406252693</t>
  </si>
  <si>
    <t>-631.917893444931 329.470706132213 311.34206420927</t>
  </si>
  <si>
    <t>-646.286792573109 372.431525100445 772.166068130767</t>
  </si>
  <si>
    <t>-495.559601161536 348.557586652577 823.109007372448</t>
  </si>
  <si>
    <t>-562.657496539398 140.503834445058 -105.749591030615</t>
  </si>
  <si>
    <t>-554.552705826753 121.371465796862 309.305649774242</t>
  </si>
  <si>
    <t>-583.803889983925 79.5867990347442 769.431729403492</t>
  </si>
  <si>
    <t>-430.009019934759 105.012628458237 809.237284748563</t>
  </si>
  <si>
    <t>9763-20170724T121303.503470100.bin</t>
  </si>
  <si>
    <t>-593.514603920409 226.696082766835 -103.060103277426</t>
  </si>
  <si>
    <t>-610.84348238649 221.446449569522 -212.283062728091</t>
  </si>
  <si>
    <t>-616.755273184648 225.003633951803 -304.901760805255</t>
  </si>
  <si>
    <t>-619.271609075213 230.913043181919 -388.549190661848</t>
  </si>
  <si>
    <t>-618.268826659284 239.467446713285 -471.999408908143</t>
  </si>
  <si>
    <t>-612.824168422503 254.685115672185 -593.587702608645</t>
  </si>
  <si>
    <t>-568.375536735125 275.446523054415 -654.690136393242</t>
  </si>
  <si>
    <t>-618.269437546607 278.994704626171 -536.494505785269</t>
  </si>
  <si>
    <t>-638.217757079082 431.364678380817 -509.697615576282</t>
  </si>
  <si>
    <t>-573.816451843471 600.794512397668 -293.538951336912</t>
  </si>
  <si>
    <t>-422.472276049706 427.036126731554 -264.358825126816</t>
  </si>
  <si>
    <t>-612.157081450837 217.020734076125 -543.977180491122</t>
  </si>
  <si>
    <t>-603.068479075699 61.3851691282985 -538.124181586857</t>
  </si>
  <si>
    <t>-448.3698726733 141.500236137761 -253.811236056519</t>
  </si>
  <si>
    <t>-625.080906654106 312.61754452363 -103.825785535265</t>
  </si>
  <si>
    <t>-631.761462127966 329.502849037124 311.352307888667</t>
  </si>
  <si>
    <t>-646.287485848064 372.560776999175 772.165800652473</t>
  </si>
  <si>
    <t>-495.5289002125 348.905514444142 823.117626822236</t>
  </si>
  <si>
    <t>-562.110164918799 140.745672491285 -105.681456820188</t>
  </si>
  <si>
    <t>-554.178625006544 121.43838790909 309.369079598179</t>
  </si>
  <si>
    <t>-583.831641366333 79.5511755651019 769.476538339366</t>
  </si>
  <si>
    <t>-430.024323977732 105.006929918338 809.21518711018</t>
  </si>
  <si>
    <t>9763-20170724T121303.534552600.bin</t>
  </si>
  <si>
    <t>-593.274901976687 226.869106994651 -103.032749721405</t>
  </si>
  <si>
    <t>-610.546771701757 221.620271965638 -212.264685009855</t>
  </si>
  <si>
    <t>-616.401574441657 225.160859409452 -304.887657208611</t>
  </si>
  <si>
    <t>-618.862822178538 231.048410258398 -388.538311087885</t>
  </si>
  <si>
    <t>-617.80195522867 239.572465318659 -471.991039890196</t>
  </si>
  <si>
    <t>-612.269219850723 254.736481504545 -593.581956709841</t>
  </si>
  <si>
    <t>-567.856702569128 275.444830364971 -654.728628675927</t>
  </si>
  <si>
    <t>-617.744840408979 279.07230015511 -536.50275703365</t>
  </si>
  <si>
    <t>-637.206836851513 431.590071330469 -510.142250703438</t>
  </si>
  <si>
    <t>-570.757660407523 601.049764863203 -294.627680919157</t>
  </si>
  <si>
    <t>-422.965171923382 424.73234884346 -262.719732453079</t>
  </si>
  <si>
    <t>-611.648975145589 217.09327049932 -543.955041983403</t>
  </si>
  <si>
    <t>-602.525169166253 61.4757019020194 -538.01952969241</t>
  </si>
  <si>
    <t>-447.932415475338 141.754218454775 -253.873897214183</t>
  </si>
  <si>
    <t>-624.828411399628 312.792982608438 -103.826245425819</t>
  </si>
  <si>
    <t>-631.656692836823 329.600698108755 311.352550608028</t>
  </si>
  <si>
    <t>-646.278588996245 372.636128257027 772.160359029041</t>
  </si>
  <si>
    <t>-495.481419682251 349.230770676393 823.113437847218</t>
  </si>
  <si>
    <t>-561.883013901862 140.91625541471 -105.647068414055</t>
  </si>
  <si>
    <t>-554.100514879596 121.530950486137 309.402638735751</t>
  </si>
  <si>
    <t>-583.844444856394 79.5591901197931 769.496682692016</t>
  </si>
  <si>
    <t>-430.128358762841 105.592307518941 809.214058297148</t>
  </si>
  <si>
    <t>9763-20170724T121303.604316500.bin</t>
  </si>
  <si>
    <t>-592.896091246712 227.086550777356 -103.022459835864</t>
  </si>
  <si>
    <t>-610.056609377869 221.828663554559 -212.271627149558</t>
  </si>
  <si>
    <t>-615.829267689865 225.302396679484 -304.902313218209</t>
  </si>
  <si>
    <t>-618.224165282243 231.106598171086 -388.56058166382</t>
  </si>
  <si>
    <t>-617.10624714312 239.526279266504 -472.023141375854</t>
  </si>
  <si>
    <t>-611.501835755351 254.515917779183 -593.632465680474</t>
  </si>
  <si>
    <t>-567.197852764362 275.130069370364 -654.889484270843</t>
  </si>
  <si>
    <t>-617.035964477178 278.931150998065 -536.592869145505</t>
  </si>
  <si>
    <t>-636.692427964509 431.648340536973 -511.617069869749</t>
  </si>
  <si>
    <t>-563.908418507762 601.186534693173 -298.220923178209</t>
  </si>
  <si>
    <t>-425.375075095883 418.688997612056 -260.119266802255</t>
  </si>
  <si>
    <t>-610.886060139683 216.945951989616 -543.949757725555</t>
  </si>
  <si>
    <t>-601.455506152003 61.3527143823717 -537.758714292113</t>
  </si>
  <si>
    <t>-447.545006853563 142.284588494424 -254.060316871027</t>
  </si>
  <si>
    <t>-624.527221053479 313.118035344721 -103.850019897568</t>
  </si>
  <si>
    <t>-631.702373858788 329.624683334786 311.33511192886</t>
  </si>
  <si>
    <t>-646.273298650404 372.814437710631 772.142541679459</t>
  </si>
  <si>
    <t>-495.488895935902 349.380847032239 823.120500971057</t>
  </si>
  <si>
    <t>-561.4534107187 141.039381824501 -105.600329586846</t>
  </si>
  <si>
    <t>-553.890491303685 121.691143258392 309.455106807033</t>
  </si>
  <si>
    <t>-583.782591319431 79.4522759829188 769.542315505913</t>
  </si>
  <si>
    <t>-429.896230032206 104.396996279421 809.298844802446</t>
  </si>
  <si>
    <t>9763-20170724T121303.636401400.bin</t>
  </si>
  <si>
    <t>-592.779361236554 227.174537982113 -103.007304930611</t>
  </si>
  <si>
    <t>-609.861549585631 221.892544859799 -212.267540027414</t>
  </si>
  <si>
    <t>-615.582836303671 225.337072856861 -304.902484895397</t>
  </si>
  <si>
    <t>-617.936019773126 231.110093664964 -388.564137732063</t>
  </si>
  <si>
    <t>-616.780868806523 239.49329487644 -472.029918063574</t>
  </si>
  <si>
    <t>-611.126568787549 254.422571559903 -593.644277100392</t>
  </si>
  <si>
    <t>-566.846217762772 275.010941193289 -654.926964754126</t>
  </si>
  <si>
    <t>-616.670740924569 278.867261031864 -536.618244280886</t>
  </si>
  <si>
    <t>-636.192219198881 431.695746729546 -512.188575437445</t>
  </si>
  <si>
    <t>-560.039995807148 601.934164417576 -300.532432554251</t>
  </si>
  <si>
    <t>-426.932916850196 416.226708719483 -258.773502509267</t>
  </si>
  <si>
    <t>-610.544497230372 216.876093108956 -543.943492914168</t>
  </si>
  <si>
    <t>-601.030259687147 61.2934373026719 -537.672182185074</t>
  </si>
  <si>
    <t>-447.214404501532 142.571593254188 -254.272165949133</t>
  </si>
  <si>
    <t>-624.55860907408 313.240225974863 -103.865590354959</t>
  </si>
  <si>
    <t>-631.829003155907 329.674793393739 311.320780376908</t>
  </si>
  <si>
    <t>-646.237354049569 372.941764050868 772.132152310814</t>
  </si>
  <si>
    <t>-495.401628593696 349.852741781535 823.115408318277</t>
  </si>
  <si>
    <t>-561.199011731635 141.106469916394 -105.567421284157</t>
  </si>
  <si>
    <t>-553.85780692551 121.827285146901 309.495237333079</t>
  </si>
  <si>
    <t>-583.774467519278 79.4288054350359 769.565460121094</t>
  </si>
  <si>
    <t>-429.930855705681 104.64175384232 809.31832877917</t>
  </si>
  <si>
    <t>9763-20170724T121303.705593700.bin</t>
  </si>
  <si>
    <t>-592.545684372073 227.38305335055 -103.020438318233</t>
  </si>
  <si>
    <t>-609.51740661547 222.102196031214 -212.297878848281</t>
  </si>
  <si>
    <t>-615.25915188399 225.513517275808 -304.932886548806</t>
  </si>
  <si>
    <t>-617.67184887963 231.240548260059 -388.595980006389</t>
  </si>
  <si>
    <t>-616.614268514858 239.558659926986 -472.069468840464</t>
  </si>
  <si>
    <t>-611.141761658771 254.369877221053 -593.70672712838</t>
  </si>
  <si>
    <t>-566.92135876383 274.729334260231 -655.109166733316</t>
  </si>
  <si>
    <t>-616.445305831925 278.883805976443 -536.68749383855</t>
  </si>
  <si>
    <t>-635.03571861159 431.865995980802 -512.478971085298</t>
  </si>
  <si>
    <t>-552.956900025142 603.191040487288 -303.937843352944</t>
  </si>
  <si>
    <t>-430.307077689435 412.240118191774 -254.508340624774</t>
  </si>
  <si>
    <t>-610.640737418903 216.857759791593 -543.979024819959</t>
  </si>
  <si>
    <t>-600.801574222437 61.2813837123367 -537.488787434588</t>
  </si>
  <si>
    <t>-447.576746562031 143.136432383284 -254.597318222219</t>
  </si>
  <si>
    <t>-624.447380068944 313.33927980411 -103.886129199504</t>
  </si>
  <si>
    <t>-632.057998256879 329.899145988077 311.289094366977</t>
  </si>
  <si>
    <t>-646.22214808531 373.177663684661 772.104480443521</t>
  </si>
  <si>
    <t>-495.356474016201 350.250384445911 823.07221097944</t>
  </si>
  <si>
    <t>-560.878566005016 141.451228103802 -105.528143441122</t>
  </si>
  <si>
    <t>-553.694916822775 121.805348448774 309.520076546958</t>
  </si>
  <si>
    <t>-583.765426095842 79.3835360104322 769.584347402032</t>
  </si>
  <si>
    <t>-430.028028918415 105.239237382695 809.335259118229</t>
  </si>
  <si>
    <t>9763-20170724T121303.738682300.bin</t>
  </si>
  <si>
    <t>-592.491270190006 227.572452288238 -102.993241330571</t>
  </si>
  <si>
    <t>-609.470340067697 222.292259243607 -212.269586064368</t>
  </si>
  <si>
    <t>-615.275999159531 225.762238038891 -304.898416446734</t>
  </si>
  <si>
    <t>-617.767836257222 231.567206406618 -388.553805031587</t>
  </si>
  <si>
    <t>-616.809068601325 239.989696782556 -472.017958719317</t>
  </si>
  <si>
    <t>-611.501058150785 254.98329173538 -593.640114865182</t>
  </si>
  <si>
    <t>-567.188793155195 275.236460517621 -655.011524708581</t>
  </si>
  <si>
    <t>-616.714410213767 279.41300710807 -536.576648066781</t>
  </si>
  <si>
    <t>-634.773641218109 432.411133634605 -512.006480856598</t>
  </si>
  <si>
    <t>-551.480935683147 604.545304076726 -304.616033836038</t>
  </si>
  <si>
    <t>-431.266173969412 412.85086070812 -252.172937860387</t>
  </si>
  <si>
    <t>-610.945854867388 217.395760946001 -543.970256388511</t>
  </si>
  <si>
    <t>-601.119363907935 61.8120252592262 -537.645318553358</t>
  </si>
  <si>
    <t>-448.707365142425 144.187710122036 -254.508700746602</t>
  </si>
  <si>
    <t>-624.370426693117 313.516750286519 -103.894983304469</t>
  </si>
  <si>
    <t>-631.960547348952 330.059442449886 311.281226185342</t>
  </si>
  <si>
    <t>-646.21402731856 373.258649283597 772.100806927049</t>
  </si>
  <si>
    <t>-495.323773074742 350.485424471954 823.064868484518</t>
  </si>
  <si>
    <t>-560.806698196531 141.58749354094 -105.512966060996</t>
  </si>
  <si>
    <t>-553.662608319749 121.776812045762 309.528135834891</t>
  </si>
  <si>
    <t>-583.7710457468 79.3642247753528 769.581891940531</t>
  </si>
  <si>
    <t>-429.987537927798 104.936256182116 809.337987628746</t>
  </si>
  <si>
    <t>9763-20170724T121303.803381900.bin</t>
  </si>
  <si>
    <t>-592.306957888174 227.435709762509 -103.000314360107</t>
  </si>
  <si>
    <t>-609.252662588168 222.177593003994 -212.282945680191</t>
  </si>
  <si>
    <t>-615.013616003763 225.777095294809 -304.909535817835</t>
  </si>
  <si>
    <t>-617.457405788872 231.748813773531 -388.554668301056</t>
  </si>
  <si>
    <t>-616.441437169624 240.386199268408 -471.996254593278</t>
  </si>
  <si>
    <t>-611.038759417194 255.746555458577 -593.568359709003</t>
  </si>
  <si>
    <t>-566.528315851372 275.769107495491 -654.872032184484</t>
  </si>
  <si>
    <t>-616.21691092124 280.010688517221 -536.43109342249</t>
  </si>
  <si>
    <t>-633.185660129526 433.000635123213 -510.821559380226</t>
  </si>
  <si>
    <t>-552.666837238869 605.78626251879 -302.878348072989</t>
  </si>
  <si>
    <t>-426.928617115602 417.843328143486 -249.813498193861</t>
  </si>
  <si>
    <t>-610.602013104055 218.002567853227 -544.016267008811</t>
  </si>
  <si>
    <t>-601.777867891842 62.3681064601601 -538.054354430466</t>
  </si>
  <si>
    <t>-450.304365505534 145.925029187836 -254.074273113446</t>
  </si>
  <si>
    <t>-623.89487636284 313.583565041382 -103.916652379414</t>
  </si>
  <si>
    <t>-631.389435387191 330.09427894847 311.262557852697</t>
  </si>
  <si>
    <t>-646.219790303859 373.375431964378 772.079807294391</t>
  </si>
  <si>
    <t>-495.383129088296 350.322499602664 823.076692945914</t>
  </si>
  <si>
    <t>-560.829677119998 141.09380125849 -105.482944550037</t>
  </si>
  <si>
    <t>-553.855104492405 121.396476490529 309.56644501952</t>
  </si>
  <si>
    <t>-583.682195501113 79.1849574160851 769.626408098385</t>
  </si>
  <si>
    <t>-429.776799209391 103.922393167983 809.4388166235</t>
  </si>
  <si>
    <t>9763-20170724T121303.836471100.bin</t>
  </si>
  <si>
    <t>-592.087988961733 227.069370888546 -102.985765881271</t>
  </si>
  <si>
    <t>-608.950432052987 221.879711700994 -212.284523888117</t>
  </si>
  <si>
    <t>-614.610940081843 225.521908217856 -304.915666096708</t>
  </si>
  <si>
    <t>-616.954012541178 231.529263354087 -388.561033702882</t>
  </si>
  <si>
    <t>-615.827960114186 240.196902661879 -471.998163752679</t>
  </si>
  <si>
    <t>-610.254905822695 255.596343207103 -593.55762739676</t>
  </si>
  <si>
    <t>-565.73737922633 275.438309909415 -654.914686210386</t>
  </si>
  <si>
    <t>-615.424482844135 279.849501951595 -536.41477248339</t>
  </si>
  <si>
    <t>-631.623239958151 432.811741281558 -510.138578124885</t>
  </si>
  <si>
    <t>-555.215462580991 606.123736670768 -301.08491797172</t>
  </si>
  <si>
    <t>-422.855190434594 422.012514467172 -250.762231594137</t>
  </si>
  <si>
    <t>-609.97616397902 217.828861134954 -544.021921410357</t>
  </si>
  <si>
    <t>-601.778907554115 62.1686904334842 -538.058735685086</t>
  </si>
  <si>
    <t>-450.27535107453 146.016797875871 -253.692900937333</t>
  </si>
  <si>
    <t>-623.399615396476 313.349761093893 -103.881577152034</t>
  </si>
  <si>
    <t>-631.156364310432 329.899430615023 311.291304094143</t>
  </si>
  <si>
    <t>-646.210171290564 373.423228560028 772.071309490552</t>
  </si>
  <si>
    <t>-495.382914417527 350.349767161929 823.086733543891</t>
  </si>
  <si>
    <t>-560.921209847221 140.572294257868 -105.454430374135</t>
  </si>
  <si>
    <t>-554.096258192056 120.878187160418 309.597604058765</t>
  </si>
  <si>
    <t>-583.671688689576 79.1524850807623 769.681731207661</t>
  </si>
  <si>
    <t>-429.716098158868 103.527736516844 809.523277420767</t>
  </si>
  <si>
    <t>9763-20170724T121303.903687700.bin</t>
  </si>
  <si>
    <t>-591.475657318703 226.308344323339 -102.924072277184</t>
  </si>
  <si>
    <t>-608.191887192079 221.308934427384 -212.254087625009</t>
  </si>
  <si>
    <t>-613.673447159263 224.994584489702 -304.894376236585</t>
  </si>
  <si>
    <t>-615.840132155317 230.99970823817 -388.544630973126</t>
  </si>
  <si>
    <t>-614.525781801529 239.622017506384 -471.983690759221</t>
  </si>
  <si>
    <t>-608.668157264993 254.908234165731 -593.544102708917</t>
  </si>
  <si>
    <t>-564.278022343216 274.190155600123 -655.171507917666</t>
  </si>
  <si>
    <t>-613.837400934048 279.225262426756 -536.428476682863</t>
  </si>
  <si>
    <t>-629.575391192761 432.004111799488 -509.145159203477</t>
  </si>
  <si>
    <t>-562.731262867943 606.088297401985 -297.472813111952</t>
  </si>
  <si>
    <t>-417.952687002265 428.867694071716 -257.716141755957</t>
  </si>
  <si>
    <t>-608.63942497843 217.176560110777 -543.980497211687</t>
  </si>
  <si>
    <t>-601.399901770282 61.4583326694806 -537.979496273674</t>
  </si>
  <si>
    <t>-449.743790098134 144.302578659639 -252.842216314448</t>
  </si>
  <si>
    <t>-622.244109554249 312.823245312577 -103.814715032605</t>
  </si>
  <si>
    <t>-630.63724545478 329.493681021399 311.340983906873</t>
  </si>
  <si>
    <t>-646.19507276994 373.420843951057 772.078781899723</t>
  </si>
  <si>
    <t>-495.394634873437 350.313155323904 823.157809939463</t>
  </si>
  <si>
    <t>-560.908607529035 139.782214189054 -105.434544593272</t>
  </si>
  <si>
    <t>-554.557266332648 119.883199500744 309.615215882945</t>
  </si>
  <si>
    <t>-583.622084255579 79.0346125788565 769.8217266844</t>
  </si>
  <si>
    <t>-429.691049684549 103.45552518063 809.730143346164</t>
  </si>
  <si>
    <t>9763-20170724T121303.935773000.bin</t>
  </si>
  <si>
    <t>-591.249700087793 226.004131189828 -102.894057069974</t>
  </si>
  <si>
    <t>-607.925601605701 221.077842935638 -212.233681161885</t>
  </si>
  <si>
    <t>-613.345377353611 224.805394485481 -304.875807582172</t>
  </si>
  <si>
    <t>-615.44619116299 230.840353312079 -388.52567128882</t>
  </si>
  <si>
    <t>-614.056218801584 239.483381847824 -471.961281515692</t>
  </si>
  <si>
    <t>-608.077589392785 254.789658983821 -593.513338011952</t>
  </si>
  <si>
    <t>-563.787120716318 273.797022715155 -655.297579720232</t>
  </si>
  <si>
    <t>-613.244114046798 279.101644326618 -536.395362444244</t>
  </si>
  <si>
    <t>-628.973918591431 431.79118229314 -508.659790953728</t>
  </si>
  <si>
    <t>-566.257508973664 606.829339481918 -296.511442244958</t>
  </si>
  <si>
    <t>-415.618262451641 433.27139816326 -262.837669851223</t>
  </si>
  <si>
    <t>-608.15774638276 217.045272786891 -543.959423793106</t>
  </si>
  <si>
    <t>-601.250948853993 61.3037992624659 -538.079162208122</t>
  </si>
  <si>
    <t>-449.643196213165 143.18616166865 -252.533550650079</t>
  </si>
  <si>
    <t>-621.853059543404 312.644173067232 -103.794195537715</t>
  </si>
  <si>
    <t>-630.378670272224 329.297365496818 311.359466839798</t>
  </si>
  <si>
    <t>-646.180775293652 373.414746077443 772.089855111379</t>
  </si>
  <si>
    <t>-495.400033773925 350.266367038115 823.209061344515</t>
  </si>
  <si>
    <t>-560.854739392999 139.41352124671 -105.429930985202</t>
  </si>
  <si>
    <t>-554.578316848864 119.508751332605 309.620755114745</t>
  </si>
  <si>
    <t>-583.596473542089 78.9734909714052 769.883246476242</t>
  </si>
  <si>
    <t>-429.629257370333 103.121503794999 809.817984472234</t>
  </si>
  <si>
    <t>9763-20170724T121304.004990000.bin</t>
  </si>
  <si>
    <t>-590.838208917592 225.81489500748 -102.861724509251</t>
  </si>
  <si>
    <t>-607.532967939985 220.954974600591 -212.201271318922</t>
  </si>
  <si>
    <t>-612.966518396269 224.733243174947 -304.840611277595</t>
  </si>
  <si>
    <t>-615.079282983552 230.81357565072 -388.486888724748</t>
  </si>
  <si>
    <t>-613.70119369701 239.500198719666 -471.918260719897</t>
  </si>
  <si>
    <t>-607.740109058331 254.868631533519 -593.463157559123</t>
  </si>
  <si>
    <t>-563.715905139172 273.510358576615 -655.548428687199</t>
  </si>
  <si>
    <t>-612.884534448678 279.152731771858 -536.331222624263</t>
  </si>
  <si>
    <t>-629.392605785394 431.733238663322 -508.54758988177</t>
  </si>
  <si>
    <t>-572.645481710174 610.483306843784 -297.818314458762</t>
  </si>
  <si>
    <t>-413.705960033024 442.769301192677 -274.178355257445</t>
  </si>
  <si>
    <t>-607.826893591727 217.097993993006 -543.929508244781</t>
  </si>
  <si>
    <t>-601.12917621314 61.3424581326749 -538.240141971883</t>
  </si>
  <si>
    <t>-449.416737546912 141.593050346403 -252.509536641639</t>
  </si>
  <si>
    <t>-621.273023559102 312.422379015811 -103.716557812988</t>
  </si>
  <si>
    <t>-630.082780152386 329.091173233061 311.430585628689</t>
  </si>
  <si>
    <t>-646.140856653337 373.487149653813 772.107478793825</t>
  </si>
  <si>
    <t>-495.336607489231 350.59281915028 823.271413083607</t>
  </si>
  <si>
    <t>-560.657882280662 139.205492254138 -105.390006348162</t>
  </si>
  <si>
    <t>-554.248336358336 119.187112254033 309.653120139983</t>
  </si>
  <si>
    <t>-583.56007437558 78.8768146765597 769.964943700381</t>
  </si>
  <si>
    <t>-429.576363585148 102.837415753266 809.949276948907</t>
  </si>
  <si>
    <t>9763-20170724T121304.037075700.bin</t>
  </si>
  <si>
    <t>-590.721010966144 225.898310967414 -102.820266502265</t>
  </si>
  <si>
    <t>-607.474046288706 221.0191505421 -212.150159704513</t>
  </si>
  <si>
    <t>-612.979594911939 224.790915070073 -304.785481097955</t>
  </si>
  <si>
    <t>-615.166369998519 230.869582837382 -388.429987063773</t>
  </si>
  <si>
    <t>-613.871106869385 239.560088319553 -471.862225120778</t>
  </si>
  <si>
    <t>-608.04071404829 254.941202059266 -593.412028420337</t>
  </si>
  <si>
    <t>-564.20136467448 273.52301712295 -655.645769572396</t>
  </si>
  <si>
    <t>-613.165698428999 279.215986072123 -536.274314133809</t>
  </si>
  <si>
    <t>-630.218599321657 431.780414074318 -508.707427355617</t>
  </si>
  <si>
    <t>-574.882102515536 612.883790691469 -299.618895215868</t>
  </si>
  <si>
    <t>-414.972527618286 445.79000473514 -278.237863630339</t>
  </si>
  <si>
    <t>-608.032344761774 217.168338820031 -543.879694783495</t>
  </si>
  <si>
    <t>-601.217622414996 61.4128137820339 -538.221419254444</t>
  </si>
  <si>
    <t>-449.149076991788 141.272548082989 -252.71437464595</t>
  </si>
  <si>
    <t>-621.13418278612 312.471506889922 -103.680822617059</t>
  </si>
  <si>
    <t>-629.984087971281 329.082626864043 311.46778767865</t>
  </si>
  <si>
    <t>-646.155243772144 373.492160114764 772.123032571679</t>
  </si>
  <si>
    <t>-495.376760052607 350.461826692544 823.302021333633</t>
  </si>
  <si>
    <t>-560.51875824105 139.329924239732 -105.353125951344</t>
  </si>
  <si>
    <t>-554.088203621413 119.21637635542 309.685053006828</t>
  </si>
  <si>
    <t>-583.562499796583 78.8622270297078 769.986247000126</t>
  </si>
  <si>
    <t>-429.619804320344 103.090064953098 809.967673572684</t>
  </si>
  <si>
    <t>9763-20170724T121304.108279300.bin</t>
  </si>
  <si>
    <t>-590.848653455839 226.2615119802 -102.76260486651</t>
  </si>
  <si>
    <t>-607.803831169968 221.268491741007 -212.056141831992</t>
  </si>
  <si>
    <t>-613.537748987682 224.942075705211 -304.68157536039</t>
  </si>
  <si>
    <t>-615.955163687978 230.931793917906 -388.326113969099</t>
  </si>
  <si>
    <t>-614.915802725699 239.539058567062 -471.770592498123</t>
  </si>
  <si>
    <t>-609.487309944414 254.807481875966 -593.353206942926</t>
  </si>
  <si>
    <t>-566.13936929817 273.419672512781 -655.921178517226</t>
  </si>
  <si>
    <t>-614.580584339217 279.122868310013 -536.230054354756</t>
  </si>
  <si>
    <t>-632.821625905042 431.74575252525 -509.378890691521</t>
  </si>
  <si>
    <t>-578.140262451544 613.531116926668 -300.710405458686</t>
  </si>
  <si>
    <t>-419.762611262329 444.879750433697 -280.172873095428</t>
  </si>
  <si>
    <t>-609.158151794326 217.092536544974 -543.777537396991</t>
  </si>
  <si>
    <t>-601.666164281389 61.3783144437302 -538.023098320708</t>
  </si>
  <si>
    <t>-449.646485542952 142.023521797927 -253.019680150387</t>
  </si>
  <si>
    <t>-621.405261152703 312.765856765453 -103.649884715169</t>
  </si>
  <si>
    <t>-629.86474188122 329.20908890601 311.513495745529</t>
  </si>
  <si>
    <t>-646.19003976653 373.525365031361 772.147851147509</t>
  </si>
  <si>
    <t>-495.385826247546 350.629241316796 823.311156553602</t>
  </si>
  <si>
    <t>-560.497868469154 139.738890718061 -105.296823299897</t>
  </si>
  <si>
    <t>-553.908645569105 119.500649586143 309.732868555814</t>
  </si>
  <si>
    <t>-583.552942849905 78.8059525175245 770.00043658893</t>
  </si>
  <si>
    <t>-429.651260554801 103.344079604676 809.950544465681</t>
  </si>
  <si>
    <t>9763-20170724T121304.137354700.bin</t>
  </si>
  <si>
    <t>-591.099521496743 226.444942486792 -102.749825268243</t>
  </si>
  <si>
    <t>-608.15274077195 221.376683573822 -212.024720839743</t>
  </si>
  <si>
    <t>-614.019747103374 224.972879800617 -304.644714350739</t>
  </si>
  <si>
    <t>-616.577414255707 230.888097382082 -388.290475241819</t>
  </si>
  <si>
    <t>-615.698933370248 239.417958290768 -471.744670169667</t>
  </si>
  <si>
    <t>-610.528093316514 254.571622786488 -593.352989689737</t>
  </si>
  <si>
    <t>-567.480151609915 273.231467197581 -656.113607347156</t>
  </si>
  <si>
    <t>-615.571248115191 278.935152283023 -536.245714885648</t>
  </si>
  <si>
    <t>-634.153445827104 431.502282349901 -509.408149154509</t>
  </si>
  <si>
    <t>-579.73349810542 611.73316273193 -299.327450935639</t>
  </si>
  <si>
    <t>-421.832439925665 442.629464401318 -278.839441306176</t>
  </si>
  <si>
    <t>-610.02266240351 216.909693268519 -543.738833668119</t>
  </si>
  <si>
    <t>-602.082151128455 61.2153361160272 -537.899996976935</t>
  </si>
  <si>
    <t>-450.198646651152 142.313780880138 -253.170339622328</t>
  </si>
  <si>
    <t>-621.801527857418 312.886053610216 -103.63585682512</t>
  </si>
  <si>
    <t>-630.003309409764 329.291911382048 311.53415420822</t>
  </si>
  <si>
    <t>-646.235493465551 373.524600901214 772.160049645704</t>
  </si>
  <si>
    <t>-495.435189632025 350.542644530667 823.296231097843</t>
  </si>
  <si>
    <t>-560.597696260634 139.970318220166 -105.28059646088</t>
  </si>
  <si>
    <t>-553.936194317978 119.662112817542 309.744490152224</t>
  </si>
  <si>
    <t>-583.578105331267 78.8237250144603 769.999301243785</t>
  </si>
  <si>
    <t>-429.681088111741 103.442048110512 809.917645620972</t>
  </si>
  <si>
    <t>9763-20170724T121304.205091800.bin</t>
  </si>
  <si>
    <t>-591.840319341975 226.619834550061 -102.764008536451</t>
  </si>
  <si>
    <t>-609.039123381266 221.446039344359 -212.011202931773</t>
  </si>
  <si>
    <t>-614.991348604278 224.966243298167 -304.628684986538</t>
  </si>
  <si>
    <t>-617.607809098891 230.811021107384 -388.277514047233</t>
  </si>
  <si>
    <t>-616.768798421734 239.268431201726 -471.73955740831</t>
  </si>
  <si>
    <t>-611.633227226622 254.312018571531 -593.362895401247</t>
  </si>
  <si>
    <t>-569.079152162369 273.02122605816 -656.444803375766</t>
  </si>
  <si>
    <t>-616.701035902321 278.723726550768 -536.278538787041</t>
  </si>
  <si>
    <t>-635.541172736726 431.228154602999 -509.450711401689</t>
  </si>
  <si>
    <t>-582.312103333742 610.771160015895 -298.477721988335</t>
  </si>
  <si>
    <t>-425.459080597622 441.426780563726 -272.629403084873</t>
  </si>
  <si>
    <t>-611.072227851519 216.6984362097 -543.712641188101</t>
  </si>
  <si>
    <t>-602.651070654034 61.0357279485638 -537.809388518085</t>
  </si>
  <si>
    <t>-450.850759235367 142.310488126717 -253.132200164466</t>
  </si>
  <si>
    <t>-622.856816869544 312.958443143962 -103.633860694308</t>
  </si>
  <si>
    <t>-630.661051676783 329.418012575406 311.541718647572</t>
  </si>
  <si>
    <t>-646.344918855053 373.507964409941 772.179490927705</t>
  </si>
  <si>
    <t>-495.481216208188 350.66861473392 823.192458449219</t>
  </si>
  <si>
    <t>-560.98913126582 140.20778865754 -105.29397545067</t>
  </si>
  <si>
    <t>-554.147900861513 119.863032206509 309.726395292709</t>
  </si>
  <si>
    <t>-583.605748490199 78.7744638143122 769.974689156039</t>
  </si>
  <si>
    <t>-429.640617497609 103.119053165008 809.798094267391</t>
  </si>
  <si>
    <t>9763-20170724T121304.238179600.bin</t>
  </si>
  <si>
    <t>-592.274455484725 226.612756182275 -102.791123897997</t>
  </si>
  <si>
    <t>-609.50823928359 221.428295975482 -212.032253864179</t>
  </si>
  <si>
    <t>-615.472841264465 224.948332908481 -304.64905500469</t>
  </si>
  <si>
    <t>-618.092252498004 230.794745668937 -388.297698690862</t>
  </si>
  <si>
    <t>-617.247195364354 239.254722592894 -471.759405086291</t>
  </si>
  <si>
    <t>-612.09298004563 254.300779510614 -593.381499939675</t>
  </si>
  <si>
    <t>-569.7461877249 272.967212920234 -656.615544593603</t>
  </si>
  <si>
    <t>-617.165746525096 278.71164791311 -536.297193953918</t>
  </si>
  <si>
    <t>-635.979772451679 431.250250911803 -509.562504741098</t>
  </si>
  <si>
    <t>-583.51533135056 611.285643930952 -298.817958093994</t>
  </si>
  <si>
    <t>-428.624231895961 440.588238291957 -270.188377197953</t>
  </si>
  <si>
    <t>-611.543456544623 216.68593874107 -543.732402365609</t>
  </si>
  <si>
    <t>-603.033907765028 61.0401110666403 -537.843157988531</t>
  </si>
  <si>
    <t>-450.972932584469 142.201734835851 -252.933207435339</t>
  </si>
  <si>
    <t>-623.404571824145 312.864076014121 -103.651698311666</t>
  </si>
  <si>
    <t>-631.071010398161 329.461598658569 311.521013226554</t>
  </si>
  <si>
    <t>-646.390522886489 373.513447422463 772.179705872583</t>
  </si>
  <si>
    <t>-495.518240024251 350.615315736519 823.140934682104</t>
  </si>
  <si>
    <t>-561.301602866407 140.289742664688 -105.329531538585</t>
  </si>
  <si>
    <t>-554.33671057001 119.976433849693 309.690332239148</t>
  </si>
  <si>
    <t>-583.678284609937 78.8353963607383 769.944205874616</t>
  </si>
  <si>
    <t>-429.848696204873 104.144363536459 809.690165269949</t>
  </si>
  <si>
    <t>9763-20170724T121304.303358800.bin</t>
  </si>
  <si>
    <t>-593.150460563826 226.344581445271 -102.85861553556</t>
  </si>
  <si>
    <t>-610.494994237828 221.161881396337 -212.082173215623</t>
  </si>
  <si>
    <t>-616.656115958771 224.674275131692 -304.686544911135</t>
  </si>
  <si>
    <t>-619.49606436688 230.514796429965 -388.328438288782</t>
  </si>
  <si>
    <t>-618.915711205092 238.973625770825 -471.792352285406</t>
  </si>
  <si>
    <t>-614.196346612259 254.028449074735 -593.43111130386</t>
  </si>
  <si>
    <t>-572.434003605646 272.598762937199 -657.080651177427</t>
  </si>
  <si>
    <t>-619.152972542187 278.427693292922 -536.331641705084</t>
  </si>
  <si>
    <t>-638.249995687118 430.959732257817 -509.792656697294</t>
  </si>
  <si>
    <t>-586.770589291613 611.552933728533 -299.282299910084</t>
  </si>
  <si>
    <t>-438.640461216762 435.698207326288 -266.401546055655</t>
  </si>
  <si>
    <t>-613.381330780565 216.417483033269 -543.782588236931</t>
  </si>
  <si>
    <t>-604.613497209054 60.7739864720602 -537.823130305976</t>
  </si>
  <si>
    <t>-452.284541522241 141.928806735983 -253.0686284144</t>
  </si>
  <si>
    <t>-624.422965596706 312.691766913615 -103.69236295762</t>
  </si>
  <si>
    <t>-631.524807669577 329.410098639734 311.48546717728</t>
  </si>
  <si>
    <t>-646.439081466923 373.554334899299 772.177594309556</t>
  </si>
  <si>
    <t>-495.557471919875 350.619360499998 823.094777601521</t>
  </si>
  <si>
    <t>-562.065074843837 139.930733823197 -105.443028570838</t>
  </si>
  <si>
    <t>-554.755016865837 119.802731953144 309.579860587396</t>
  </si>
  <si>
    <t>-583.658532631187 78.711105083793 769.881541902889</t>
  </si>
  <si>
    <t>-429.702634981789 103.294839149809 809.593592171198</t>
  </si>
  <si>
    <t>9763-20170724T121304.335442400.bin</t>
  </si>
  <si>
    <t>-593.716082861151 226.217332139262 -102.896652162368</t>
  </si>
  <si>
    <t>-611.131333010881 221.018100634199 -212.108232767885</t>
  </si>
  <si>
    <t>-617.445664914955 224.529432261782 -304.702215564035</t>
  </si>
  <si>
    <t>-620.461974439292 230.378357437668 -388.337174155178</t>
  </si>
  <si>
    <t>-620.095966725438 238.858545624267 -471.800351046349</t>
  </si>
  <si>
    <t>-615.731339911548 253.960829215867 -593.446566975397</t>
  </si>
  <si>
    <t>-574.279678623294 272.515493878013 -657.303328740537</t>
  </si>
  <si>
    <t>-620.570573181659 278.333282455966 -536.32562038376</t>
  </si>
  <si>
    <t>-639.738977953777 430.876400243252 -509.887043757031</t>
  </si>
  <si>
    <t>-588.758301963303 611.289827233553 -299.101223316057</t>
  </si>
  <si>
    <t>-444.331176013957 432.800107465579 -264.018948406251</t>
  </si>
  <si>
    <t>-614.722478733019 216.334788048408 -543.812879828122</t>
  </si>
  <si>
    <t>-605.911443262935 60.6944694152253 -537.837048428427</t>
  </si>
  <si>
    <t>-453.614839222092 142.403296315542 -253.338569845113</t>
  </si>
  <si>
    <t>-625.040058375532 312.627402059752 -103.71736829534</t>
  </si>
  <si>
    <t>-631.832364966082 329.40274811852 311.463343430288</t>
  </si>
  <si>
    <t>-646.49547425242 373.529200170684 772.179987499329</t>
  </si>
  <si>
    <t>-495.656883801064 350.277640919477 823.08080938502</t>
  </si>
  <si>
    <t>-562.621959388799 139.733840889226 -105.492316111737</t>
  </si>
  <si>
    <t>-555.085568602942 119.750629133483 309.533608238606</t>
  </si>
  <si>
    <t>-583.669837154381 78.7050114149611 769.859833427268</t>
  </si>
  <si>
    <t>-429.775392648365 103.694425545658 809.556758424311</t>
  </si>
  <si>
    <t>9763-20170724T121304.407184100.bin</t>
  </si>
  <si>
    <t>-595.059537488946 225.917723873622 -102.984185664911</t>
  </si>
  <si>
    <t>-612.573857125802 220.706856281411 -212.179496905709</t>
  </si>
  <si>
    <t>-619.143607420331 224.212973092624 -304.755752582917</t>
  </si>
  <si>
    <t>-622.460213685821 230.06503602642 -388.379317212113</t>
  </si>
  <si>
    <t>-622.463530547538 238.561107708877 -471.84146176754</t>
  </si>
  <si>
    <t>-618.714052759379 253.704936449868 -593.503118334761</t>
  </si>
  <si>
    <t>-577.697585904169 272.158526455917 -657.669651378644</t>
  </si>
  <si>
    <t>-623.299972549563 278.054861604395 -536.351497393858</t>
  </si>
  <si>
    <t>-642.286419823774 430.625283170888 -509.855800250032</t>
  </si>
  <si>
    <t>-593.552577277502 610.881301748316 -298.405067428513</t>
  </si>
  <si>
    <t>-458.226410121319 426.040675266879 -260.07305380672</t>
  </si>
  <si>
    <t>-617.418573919887 216.065058639258 -543.88656158651</t>
  </si>
  <si>
    <t>-608.718150970968 60.4183581282796 -537.847817996907</t>
  </si>
  <si>
    <t>-455.995123132995 143.058870276143 -254.208041597789</t>
  </si>
  <si>
    <t>-626.412990880052 312.399619358262 -103.759196347882</t>
  </si>
  <si>
    <t>-632.573798153379 329.516144107573 311.417450342096</t>
  </si>
  <si>
    <t>-646.597308422696 373.501274830696 772.17293343585</t>
  </si>
  <si>
    <t>-495.739885349065 350.154971336463 822.974480905408</t>
  </si>
  <si>
    <t>-563.903008475403 139.33928196481 -105.588326035211</t>
  </si>
  <si>
    <t>-555.928829442275 119.566883033346 309.439513654971</t>
  </si>
  <si>
    <t>-583.668658696369 78.6639565640935 769.823651416177</t>
  </si>
  <si>
    <t>-429.828965413074 103.98738266065 809.521399186016</t>
  </si>
  <si>
    <t>9763-20170724T121304.437257000.bin</t>
  </si>
  <si>
    <t>-595.786224195083 225.806893496544 -103.014551501252</t>
  </si>
  <si>
    <t>-613.368887148704 220.600652648161 -212.198973834526</t>
  </si>
  <si>
    <t>-620.025106460108 224.123947702448 -304.768473269418</t>
  </si>
  <si>
    <t>-623.431188056424 229.997832990967 -388.386878336312</t>
  </si>
  <si>
    <t>-623.53467439475 238.522856587294 -471.846107320928</t>
  </si>
  <si>
    <t>-619.942622300995 253.717467973654 -593.506068565015</t>
  </si>
  <si>
    <t>-579.086927582041 272.128168683429 -657.78726270056</t>
  </si>
  <si>
    <t>-624.445325299648 278.044332240251 -536.33809874056</t>
  </si>
  <si>
    <t>-642.447159552577 430.593936735304 -509.071490931017</t>
  </si>
  <si>
    <t>-596.089881322322 610.953841211667 -297.175418206559</t>
  </si>
  <si>
    <t>-461.567696892648 425.916105830303 -257.007594391759</t>
  </si>
  <si>
    <t>-618.592239469834 216.056045521352 -543.907276621355</t>
  </si>
  <si>
    <t>-610.057424829713 60.3944642790848 -537.796160807449</t>
  </si>
  <si>
    <t>-456.907269907363 143.298705035586 -254.561396323202</t>
  </si>
  <si>
    <t>-627.150638612831 312.376281899091 -103.781540581195</t>
  </si>
  <si>
    <t>-632.978697038934 329.525472980626 311.39856513295</t>
  </si>
  <si>
    <t>-646.656806208537 373.449130038983 772.177652307025</t>
  </si>
  <si>
    <t>-495.78940892858 350.044240565093 822.922871594035</t>
  </si>
  <si>
    <t>-564.622439279302 139.169358483308 -105.639189973442</t>
  </si>
  <si>
    <t>-556.429131045521 119.484440362264 309.388509511478</t>
  </si>
  <si>
    <t>-583.670714469916 78.6505013921433 769.807305265329</t>
  </si>
  <si>
    <t>-429.793748433559 103.738908629073 809.509854505059</t>
  </si>
  <si>
    <t>9763-20170724T121304.501591700.bin</t>
  </si>
  <si>
    <t>-597.377652546488 225.833646442003 -103.105236090972</t>
  </si>
  <si>
    <t>-615.093976820977 220.614659467858 -212.267449262029</t>
  </si>
  <si>
    <t>-621.871560427204 224.134115026891 -304.828337856608</t>
  </si>
  <si>
    <t>-625.387969772874 230.007659772269 -388.442146398187</t>
  </si>
  <si>
    <t>-625.600605327897 238.531585395161 -471.901322250674</t>
  </si>
  <si>
    <t>-622.16513276604 253.722277598861 -593.566346302847</t>
  </si>
  <si>
    <t>-581.460454160302 271.927020433205 -658.001691515067</t>
  </si>
  <si>
    <t>-626.456172690295 278.063063332356 -536.388029552903</t>
  </si>
  <si>
    <t>-642.346503142771 430.535968585965 -507.277896492136</t>
  </si>
  <si>
    <t>-601.99832481415 607.907553179037 -291.662554351581</t>
  </si>
  <si>
    <t>-456.113615963725 432.144281648389 -249.549927455644</t>
  </si>
  <si>
    <t>-620.889029504179 216.050347121607 -543.973499366348</t>
  </si>
  <si>
    <t>-612.80897285296 60.3858128418119 -537.834691700006</t>
  </si>
  <si>
    <t>-459.306773484047 143.428118105219 -254.403492488329</t>
  </si>
  <si>
    <t>-628.720726612658 312.500214321557 -103.862392018225</t>
  </si>
  <si>
    <t>-633.922387459229 329.691313612518 311.324309490333</t>
  </si>
  <si>
    <t>-646.785465849792 373.338916917491 772.176820400556</t>
  </si>
  <si>
    <t>-495.937570705954 349.554303490782 822.803124280586</t>
  </si>
  <si>
    <t>-566.246087107889 139.120531722797 -105.729958196426</t>
  </si>
  <si>
    <t>-557.576056739595 119.552585323539 309.293622724082</t>
  </si>
  <si>
    <t>-583.673806602548 78.5954648898764 769.772270525938</t>
  </si>
  <si>
    <t>-429.85781304006 104.082448954033 809.45711348272</t>
  </si>
  <si>
    <t>9763-20170724T121304.536685500.bin</t>
  </si>
  <si>
    <t>-598.129420218591 225.879014631189 -103.137500147907</t>
  </si>
  <si>
    <t>-615.906786201453 220.640365122841 -212.288914226932</t>
  </si>
  <si>
    <t>-622.718761958461 224.143750193098 -304.847842214984</t>
  </si>
  <si>
    <t>-626.258710839467 230.002814711102 -388.461574363007</t>
  </si>
  <si>
    <t>-626.486784759348 238.510331512101 -471.922498170729</t>
  </si>
  <si>
    <t>-623.064651322026 253.673752180631 -593.591155427707</t>
  </si>
  <si>
    <t>-582.344407656907 271.735416719674 -658.057029302429</t>
  </si>
  <si>
    <t>-627.293999384564 278.031990978308 -536.415786955554</t>
  </si>
  <si>
    <t>-642.427774343223 430.359261629577 -506.387373089314</t>
  </si>
  <si>
    <t>-605.358406631221 605.715888567056 -288.546831106431</t>
  </si>
  <si>
    <t>-449.959992048502 437.488066546373 -249.825760639945</t>
  </si>
  <si>
    <t>-621.838541190526 216.008282118442 -543.99232079861</t>
  </si>
  <si>
    <t>-613.952350738567 60.3150919298132 -537.903464557624</t>
  </si>
  <si>
    <t>-461.026817248805 143.229249771382 -254.174201423477</t>
  </si>
  <si>
    <t>-629.409224233369 312.567804176646 -103.893560660913</t>
  </si>
  <si>
    <t>-634.341120862213 329.785043673905 311.295416774362</t>
  </si>
  <si>
    <t>-646.809170542335 373.335059250413 772.166173846929</t>
  </si>
  <si>
    <t>-495.990630251373 349.336105327255 822.779034270692</t>
  </si>
  <si>
    <t>-567.037417838522 139.110903564159 -105.751983098624</t>
  </si>
  <si>
    <t>-558.070595846162 119.62337328592 309.269038544912</t>
  </si>
  <si>
    <t>-583.70604803987 78.6199647951858 769.76582706254</t>
  </si>
  <si>
    <t>-429.959324695115 104.562122611038 809.424037157522</t>
  </si>
  <si>
    <t>9763-20170724T121304.605409600.bin</t>
  </si>
  <si>
    <t>-599.298119848256 226.069304005459 -103.190011791574</t>
  </si>
  <si>
    <t>-617.182438259585 220.801055118047 -212.322548724834</t>
  </si>
  <si>
    <t>-623.975887710899 224.289272442721 -304.883342144854</t>
  </si>
  <si>
    <t>-627.45351995938 230.135293658615 -388.500643910887</t>
  </si>
  <si>
    <t>-627.572271836602 238.625206397472 -471.963613954943</t>
  </si>
  <si>
    <t>-623.938296290672 253.75332473517 -593.630503373564</t>
  </si>
  <si>
    <t>-583.026822502217 271.416166879947 -658.085870117601</t>
  </si>
  <si>
    <t>-628.138143892396 278.13874204355 -536.464404439865</t>
  </si>
  <si>
    <t>-642.738411756844 430.477123780399 -506.193924924144</t>
  </si>
  <si>
    <t>-612.205387877677 603.279895264692 -285.319552446583</t>
  </si>
  <si>
    <t>-446.733270700336 442.349638676773 -259.456344173575</t>
  </si>
  <si>
    <t>-622.927545144583 216.091682081045 -544.023870459857</t>
  </si>
  <si>
    <t>-615.638625047914 60.389597410438 -537.961944174164</t>
  </si>
  <si>
    <t>-463.467397688783 142.608049467721 -253.943267147772</t>
  </si>
  <si>
    <t>-630.43517090733 312.92460931328 -103.978950789645</t>
  </si>
  <si>
    <t>-635.018687475785 329.977234718106 311.220748965195</t>
  </si>
  <si>
    <t>-646.858440808634 373.345865026926 772.15675755614</t>
  </si>
  <si>
    <t>-496.067125188229 349.082223193801 822.72432881381</t>
  </si>
  <si>
    <t>-568.350156263156 139.120411543056 -105.797492020418</t>
  </si>
  <si>
    <t>-558.893049328645 119.9314365884 309.226478037917</t>
  </si>
  <si>
    <t>-583.705706937588 78.5787884972856 769.755785861923</t>
  </si>
  <si>
    <t>-429.865506060062 103.985675703646 809.398138713175</t>
  </si>
  <si>
    <t>9763-20170724T121304.634489600.bin</t>
  </si>
  <si>
    <t>-599.786750936173 226.165712524677 -103.211273706458</t>
  </si>
  <si>
    <t>-617.714221422734 220.885687646585 -212.336089535162</t>
  </si>
  <si>
    <t>-624.459037735826 224.326624960311 -304.902315354544</t>
  </si>
  <si>
    <t>-627.859135175245 230.111733913481 -388.527070615349</t>
  </si>
  <si>
    <t>-627.866557717989 238.519601535441 -471.99828130021</t>
  </si>
  <si>
    <t>-624.033434894231 253.502382631028 -593.677256277824</t>
  </si>
  <si>
    <t>-583.016164676278 270.861575938456 -658.147722971837</t>
  </si>
  <si>
    <t>-628.242300513681 277.962367782079 -536.543818793288</t>
  </si>
  <si>
    <t>-642.781846404718 430.324062055966 -506.27700761351</t>
  </si>
  <si>
    <t>-615.938368553696 601.408019640514 -283.592815150456</t>
  </si>
  <si>
    <t>-448.286413972051 441.665665072172 -265.599632119205</t>
  </si>
  <si>
    <t>-623.188520902566 215.893395576828 -544.027260433798</t>
  </si>
  <si>
    <t>-616.190939124849 60.1708388539414 -537.876336174477</t>
  </si>
  <si>
    <t>-464.049838381522 142.209486848711 -253.909397818079</t>
  </si>
  <si>
    <t>-630.785613772649 313.144715448751 -104.014475585964</t>
  </si>
  <si>
    <t>-635.131114359405 330.115819958155 311.191176612023</t>
  </si>
  <si>
    <t>-646.840525158604 373.361785891475 772.135995345698</t>
  </si>
  <si>
    <t>-496.069850605166 349.03993596376 822.737094126583</t>
  </si>
  <si>
    <t>-568.981822233149 139.073107219982 -105.806032344618</t>
  </si>
  <si>
    <t>-559.217787931403 120.12930867769 309.222181682665</t>
  </si>
  <si>
    <t>-583.701024938657 78.5841117010118 769.758012296537</t>
  </si>
  <si>
    <t>-429.863922790778 103.990307874136 809.412979500067</t>
  </si>
  <si>
    <t>9763-20170724T121304.701176200.bin</t>
  </si>
  <si>
    <t>-600.344121577166 226.609125222129 -103.254244016778</t>
  </si>
  <si>
    <t>-618.393252498274 221.337943200087 -212.359568685442</t>
  </si>
  <si>
    <t>-625.010440237564 224.761497521855 -304.935572320748</t>
  </si>
  <si>
    <t>-628.201800156257 230.515100428833 -388.570762052778</t>
  </si>
  <si>
    <t>-627.906085963684 238.865499253443 -472.047252349147</t>
  </si>
  <si>
    <t>-623.527053591716 253.728626398051 -593.722344032192</t>
  </si>
  <si>
    <t>-582.391351557689 270.471475171804 -658.280380711835</t>
  </si>
  <si>
    <t>-627.763939501031 278.2615993264 -536.622209430212</t>
  </si>
  <si>
    <t>-641.967934567377 430.613295073595 -506.376775815522</t>
  </si>
  <si>
    <t>-622.705616168183 601.149433463299 -282.490737999868</t>
  </si>
  <si>
    <t>-451.970165425186 443.794146200843 -276.390032453682</t>
  </si>
  <si>
    <t>-623.133118665389 216.152055245494 -544.042475104374</t>
  </si>
  <si>
    <t>-617.006504388347 60.4006515953306 -537.73138956137</t>
  </si>
  <si>
    <t>-463.877037965905 142.300747991363 -253.656073917314</t>
  </si>
  <si>
    <t>-630.825634139681 313.982006913299 -104.093874799231</t>
  </si>
  <si>
    <t>-634.923368870245 330.688506345068 311.124974265417</t>
  </si>
  <si>
    <t>-646.593554069971 373.610280111834 772.12552979445</t>
  </si>
  <si>
    <t>-496.026571969691 348.837392879555 823.112812378546</t>
  </si>
  <si>
    <t>-570.039096512 139.134161570926 -105.817374416652</t>
  </si>
  <si>
    <t>-559.74515455311 120.670714629315 309.219694852711</t>
  </si>
  <si>
    <t>-583.356283686463 78.5779480795613 769.763428193472</t>
  </si>
  <si>
    <t>-429.740961667221 104.383947698582 810.015198538368</t>
  </si>
  <si>
    <t>9763-20170724T121304.737270800.bin</t>
  </si>
  <si>
    <t>-600.452076105073 226.916151309693 -103.270124027412</t>
  </si>
  <si>
    <t>-618.576287701694 221.651873896099 -212.363158164653</t>
  </si>
  <si>
    <t>-625.162373041677 225.044303337114 -304.942543296841</t>
  </si>
  <si>
    <t>-628.290500641367 230.756536217015 -388.582964567416</t>
  </si>
  <si>
    <t>-627.898133388624 239.049149757388 -472.064720386253</t>
  </si>
  <si>
    <t>-623.342780471609 253.809729484741 -593.745913360587</t>
  </si>
  <si>
    <t>-582.202790458271 270.256809072515 -658.377274697194</t>
  </si>
  <si>
    <t>-627.607835238356 278.394657240393 -536.670254670332</t>
  </si>
  <si>
    <t>-642.3607863038 430.82791650764 -507.09086735893</t>
  </si>
  <si>
    <t>-625.257853678033 601.932275670888 -283.463239231131</t>
  </si>
  <si>
    <t>-452.434362309874 446.775885937801 -280.803461054834</t>
  </si>
  <si>
    <t>-623.07529583688 216.271502622889 -544.036415246941</t>
  </si>
  <si>
    <t>-617.226268330212 60.5095616202298 -537.615306525137</t>
  </si>
  <si>
    <t>-463.897485595604 142.460817573085 -253.36016760096</t>
  </si>
  <si>
    <t>-630.619784884727 314.522443636519 -104.129777941985</t>
  </si>
  <si>
    <t>-634.596474577408 331.059591526862 311.097039710262</t>
  </si>
  <si>
    <t>-646.472897910612 373.732355099829 772.136523369564</t>
  </si>
  <si>
    <t>-496.015617393743 348.71124106683 823.326056015586</t>
  </si>
  <si>
    <t>-570.441795723724 139.199263688741 -105.802204409111</t>
  </si>
  <si>
    <t>-559.83690627405 120.962179230969 309.237045113017</t>
  </si>
  <si>
    <t>-582.85940481271 78.5050151431647 769.819360627804</t>
  </si>
  <si>
    <t>-429.355050252073 103.637774091137 810.911630587784</t>
  </si>
  <si>
    <t>9763-20170724T121304.809032900.bin</t>
  </si>
  <si>
    <t>-600.857146421038 227.705675611541 -103.217207846058</t>
  </si>
  <si>
    <t>-619.148339837007 222.38880770527 -212.279908954624</t>
  </si>
  <si>
    <t>-625.751727585203 225.676761423066 -304.861881529407</t>
  </si>
  <si>
    <t>-628.85232057831 231.273962062069 -388.511086497456</t>
  </si>
  <si>
    <t>-628.392453764587 239.430516472236 -472.005930248007</t>
  </si>
  <si>
    <t>-623.697620103378 253.970532032614 -593.70823863247</t>
  </si>
  <si>
    <t>-582.644721977673 269.955594765513 -658.51074891143</t>
  </si>
  <si>
    <t>-628.013538061806 278.659802733375 -536.681489274329</t>
  </si>
  <si>
    <t>-643.408125432744 431.258100102552 -508.185295873517</t>
  </si>
  <si>
    <t>-630.038108809897 602.773071293386 -284.617715927517</t>
  </si>
  <si>
    <t>-456.383777599657 448.712961863864 -276.989642719074</t>
  </si>
  <si>
    <t>-623.501819261108 216.5210762635 -543.931203170255</t>
  </si>
  <si>
    <t>-617.802115056467 60.7523830374562 -537.212332372257</t>
  </si>
  <si>
    <t>-464.414430422472 143.476635365962 -252.534726747231</t>
  </si>
  <si>
    <t>-630.675152467042 315.846247158724 -104.168224181971</t>
  </si>
  <si>
    <t>-634.027534632413 331.853856249709 311.084894002166</t>
  </si>
  <si>
    <t>-646.186812684463 373.985575707809 772.159886046812</t>
  </si>
  <si>
    <t>-496.034798004204 348.179192151995 823.853303222835</t>
  </si>
  <si>
    <t>-571.293110622363 139.527517933766 -105.631104300389</t>
  </si>
  <si>
    <t>-560.015355953217 121.766860828859 309.411062432039</t>
  </si>
  <si>
    <t>-582.001627728471 78.5077035938675 770.07091152964</t>
  </si>
  <si>
    <t>-428.871829801715 103.555756811098 812.587884038506</t>
  </si>
  <si>
    <t>9763-20170724T121304.839098500.bin</t>
  </si>
  <si>
    <t>-601.202536271191 228.175701051402 -103.189428118727</t>
  </si>
  <si>
    <t>-619.541314150681 222.815093179277 -212.24200675906</t>
  </si>
  <si>
    <t>-626.172418493525 226.076849191391 -304.822737847039</t>
  </si>
  <si>
    <t>-629.292654565485 231.655350593878 -388.472510483852</t>
  </si>
  <si>
    <t>-628.846566470956 239.796796958349 -471.968947574269</t>
  </si>
  <si>
    <t>-624.165074019548 254.318985911057 -593.674142212914</t>
  </si>
  <si>
    <t>-583.215180988212 270.13839273728 -658.582271146879</t>
  </si>
  <si>
    <t>-628.437715091153 279.019200651865 -536.648683499961</t>
  </si>
  <si>
    <t>-643.472676584994 431.692470747535 -508.206717625885</t>
  </si>
  <si>
    <t>-632.396868338211 601.801922593453 -283.443235088959</t>
  </si>
  <si>
    <t>-458.783051619829 447.924320970685 -272.110614354019</t>
  </si>
  <si>
    <t>-624.000648717588 216.874788735498 -543.893206437626</t>
  </si>
  <si>
    <t>-618.473494307877 61.1130325492031 -537.06730967106</t>
  </si>
  <si>
    <t>-465.04561417421 144.410182405951 -252.236239907109</t>
  </si>
  <si>
    <t>-630.867277052641 316.47937080149 -104.175683915362</t>
  </si>
  <si>
    <t>-634.081360289026 332.343323018061 311.083989427427</t>
  </si>
  <si>
    <t>-646.059689323886 374.158802525195 772.173780525658</t>
  </si>
  <si>
    <t>-495.998236800573 348.212803808421 824.060010840648</t>
  </si>
  <si>
    <t>-571.802856935581 139.874347145487 -105.553521189888</t>
  </si>
  <si>
    <t>-560.275726855746 122.209268424186 309.485845696799</t>
  </si>
  <si>
    <t>-581.798618394732 78.5758074858813 770.11717501737</t>
  </si>
  <si>
    <t>-428.823938327934 103.899066648606 813.027337943216</t>
  </si>
  <si>
    <t>9763-20170724T121304.937936000.bin</t>
  </si>
  <si>
    <t>-602.484068558747 229.203765718183 -103.196014480368</t>
  </si>
  <si>
    <t>-620.723578510212 223.84555617759 -212.265315901818</t>
  </si>
  <si>
    <t>-627.300266289332 227.065207035578 -304.85156344373</t>
  </si>
  <si>
    <t>-630.383536272604 232.589172914286 -388.50630586237</t>
  </si>
  <si>
    <t>-629.91260840833 240.65818807107 -472.009662304518</t>
  </si>
  <si>
    <t>-625.208272686731 255.053558550537 -593.728809319099</t>
  </si>
  <si>
    <t>-584.563686752764 270.351520892199 -658.952959715987</t>
  </si>
  <si>
    <t>-629.38668983235 279.81958198096 -536.725232739972</t>
  </si>
  <si>
    <t>-644.438368559129 432.486891275346 -508.288157541355</t>
  </si>
  <si>
    <t>-640.516608506648 598.397479318124 -280.172155129075</t>
  </si>
  <si>
    <t>-465.911702560612 446.03877159446 -264.409358075977</t>
  </si>
  <si>
    <t>-625.15838347958 217.654040372205 -543.913805886186</t>
  </si>
  <si>
    <t>-620.124082912957 61.9008414445516 -536.91071698725</t>
  </si>
  <si>
    <t>-466.725874219387 145.689134965913 -252.400818292412</t>
  </si>
  <si>
    <t>-631.8033252749 317.768760378804 -104.26004081651</t>
  </si>
  <si>
    <t>-634.857137153602 333.257134931287 311.015052499537</t>
  </si>
  <si>
    <t>-645.915178105913 374.489742100055 772.177322072468</t>
  </si>
  <si>
    <t>-496.020833632814 348.123285788551 824.334090481318</t>
  </si>
  <si>
    <t>-573.395869281223 140.608176528694 -105.490663556826</t>
  </si>
  <si>
    <t>-561.141920550261 123.180757456773 309.537908942413</t>
  </si>
  <si>
    <t>-581.441211310215 78.7013298924794 770.188027037698</t>
  </si>
  <si>
    <t>-428.652496431814 104.173463867226 813.669092984194</t>
  </si>
  <si>
    <t>9763-20170724T121305.008132900.bin</t>
  </si>
  <si>
    <t>-603.250914336136 229.602598059378 -103.256112767731</t>
  </si>
  <si>
    <t>-621.361115862698 224.361838899316 -212.35265420716</t>
  </si>
  <si>
    <t>-627.801206330388 227.539541390083 -304.949981614982</t>
  </si>
  <si>
    <t>-630.755691526074 232.969640198856 -388.615485272124</t>
  </si>
  <si>
    <t>-630.152715516305 240.887984997787 -472.132484448435</t>
  </si>
  <si>
    <t>-625.254917682614 255.000488321386 -593.877144140763</t>
  </si>
  <si>
    <t>-584.751780347388 269.87989610295 -659.286022509062</t>
  </si>
  <si>
    <t>-629.444691282111 279.903929048893 -536.934072724192</t>
  </si>
  <si>
    <t>-644.646443373418 432.534354978655 -508.553532120585</t>
  </si>
  <si>
    <t>-643.93379347126 598.050274277029 -280.118438141218</t>
  </si>
  <si>
    <t>-471.373359006662 443.057118377455 -267.928820757983</t>
  </si>
  <si>
    <t>-625.36338077922 217.712119372112 -543.979047862395</t>
  </si>
  <si>
    <t>-620.649173491717 61.9457188269594 -536.66327527372</t>
  </si>
  <si>
    <t>-467.496155837205 146.252497016728 -252.582901146238</t>
  </si>
  <si>
    <t>-632.242420815533 318.41101611597 -104.31523594984</t>
  </si>
  <si>
    <t>-635.397131590564 333.629420762303 310.969057225888</t>
  </si>
  <si>
    <t>-646.000570853548 374.415000495991 772.192416640411</t>
  </si>
  <si>
    <t>-496.07930510079 348.095814004842 824.295535670627</t>
  </si>
  <si>
    <t>-574.493331802304 140.743386044721 -105.582501392924</t>
  </si>
  <si>
    <t>-562.095087626925 123.581154081951 309.45288243748</t>
  </si>
  <si>
    <t>-581.717020320312 78.8082264130148 770.124564015721</t>
  </si>
  <si>
    <t>-428.805000000863 104.43168746528 813.080151747094</t>
  </si>
  <si>
    <t>9763-20170724T121305.035205100.bin</t>
  </si>
  <si>
    <t>-603.5136873106 229.828144545501 -103.311328234698</t>
  </si>
  <si>
    <t>-621.609459730862 224.644073184217 -212.412934447199</t>
  </si>
  <si>
    <t>-627.966144042622 227.793531580458 -305.017007475021</t>
  </si>
  <si>
    <t>-630.819641621135 233.167563280338 -388.689680595469</t>
  </si>
  <si>
    <t>-630.091971939633 240.996414562092 -472.213983752176</t>
  </si>
  <si>
    <t>-624.987482631631 254.941299145197 -593.969593407779</t>
  </si>
  <si>
    <t>-584.527661829756 269.593971181117 -659.45633897484</t>
  </si>
  <si>
    <t>-629.21202141289 279.926654844883 -537.06493873172</t>
  </si>
  <si>
    <t>-644.330392838386 432.583835807354 -508.74966628982</t>
  </si>
  <si>
    <t>-644.688017949647 598.194224291746 -280.382479167547</t>
  </si>
  <si>
    <t>-473.811969832744 441.320194382777 -268.533927916987</t>
  </si>
  <si>
    <t>-625.242617151274 217.71794801603 -544.023485352993</t>
  </si>
  <si>
    <t>-620.73682359973 61.9664405990879 -536.534871832212</t>
  </si>
  <si>
    <t>-467.796914380183 146.406215099744 -252.879886856061</t>
  </si>
  <si>
    <t>-632.221804084849 318.822377562803 -104.353733712875</t>
  </si>
  <si>
    <t>-635.620994644788 333.792204699972 310.937656376393</t>
  </si>
  <si>
    <t>-646.076672157306 374.33601084986 772.19289577857</t>
  </si>
  <si>
    <t>-496.049831157692 348.381846847478 824.175129782743</t>
  </si>
  <si>
    <t>-575.027441044176 140.801322866757 -105.651512556327</t>
  </si>
  <si>
    <t>-562.501701515989 123.72899169221 309.383697195398</t>
  </si>
  <si>
    <t>-581.967027418885 78.8443187112111 770.057850102086</t>
  </si>
  <si>
    <t>-428.848758752824 104.026299612392 812.537031281057</t>
  </si>
  <si>
    <t>9763-20170724T121305.104919300.bin</t>
  </si>
  <si>
    <t>-604.169556885467 230.275936020962 -103.436673726811</t>
  </si>
  <si>
    <t>-622.220727463755 225.155563334391 -212.548602151727</t>
  </si>
  <si>
    <t>-628.447734790036 228.213651929439 -305.164628187926</t>
  </si>
  <si>
    <t>-631.152470075189 233.447125259891 -388.851164026428</t>
  </si>
  <si>
    <t>-630.246594257165 241.073734974427 -472.392396172722</t>
  </si>
  <si>
    <t>-624.852415630161 254.652959514485 -594.176814664674</t>
  </si>
  <si>
    <t>-584.496549272679 268.823394019842 -659.833626323273</t>
  </si>
  <si>
    <t>-629.04638048026 279.818611319779 -537.349350083462</t>
  </si>
  <si>
    <t>-643.823591961119 432.53946479971 -509.159226581285</t>
  </si>
  <si>
    <t>-645.103895621834 596.491812913318 -279.601853481727</t>
  </si>
  <si>
    <t>-483.082398201417 430.788194752066 -264.111999922997</t>
  </si>
  <si>
    <t>-625.3920956679 217.570778038 -544.128297937234</t>
  </si>
  <si>
    <t>-621.465378981273 61.8102239563941 -536.252685710001</t>
  </si>
  <si>
    <t>-469.489542905105 147.2494979213 -253.476059735541</t>
  </si>
  <si>
    <t>-632.402004050442 319.625787344308 -104.488314884714</t>
  </si>
  <si>
    <t>-636.222828346528 334.026367264481 310.819547686997</t>
  </si>
  <si>
    <t>-646.438674734422 373.963281793948 772.170269514413</t>
  </si>
  <si>
    <t>-496.249383609157 348.137042338137 823.745559700171</t>
  </si>
  <si>
    <t>-576.185303259364 140.858490080238 -105.781059558469</t>
  </si>
  <si>
    <t>-563.452712087768 124.216695470499 309.265368871702</t>
  </si>
  <si>
    <t>-582.506672021272 78.9732344191148 769.940832584719</t>
  </si>
  <si>
    <t>-429.106413768575 104.143527709422 811.397376771654</t>
  </si>
  <si>
    <t>9763-20170724T121305.139006000.bin</t>
  </si>
  <si>
    <t>-604.427283604469 230.47312557768 -103.488868553494</t>
  </si>
  <si>
    <t>-622.48633122028 225.380513533852 -212.600893980826</t>
  </si>
  <si>
    <t>-628.670233269109 228.43375581869 -305.219896268177</t>
  </si>
  <si>
    <t>-631.316607034255 233.651046330741 -388.909175974945</t>
  </si>
  <si>
    <t>-630.333178643063 241.245944505264 -472.452466032838</t>
  </si>
  <si>
    <t>-624.804636582917 254.761054430001 -594.238059438368</t>
  </si>
  <si>
    <t>-584.507858502468 268.709679799771 -659.978660881606</t>
  </si>
  <si>
    <t>-628.969350030101 279.96120261447 -537.423821954148</t>
  </si>
  <si>
    <t>-643.119619112511 432.672440771174 -509.012474497716</t>
  </si>
  <si>
    <t>-644.869279430059 596.902002438543 -279.656475169314</t>
  </si>
  <si>
    <t>-489.440707505068 425.266261861134 -261.4454318306</t>
  </si>
  <si>
    <t>-625.491668622471 217.700406704984 -544.175389422823</t>
  </si>
  <si>
    <t>-621.986921628711 61.9237389322393 -536.20558794831</t>
  </si>
  <si>
    <t>-469.764135948949 147.510509411199 -253.988807674542</t>
  </si>
  <si>
    <t>-632.419195396202 319.956461653326 -104.552600904683</t>
  </si>
  <si>
    <t>-636.50889820942 334.128027363967 310.760595379153</t>
  </si>
  <si>
    <t>-646.599176479648 373.797135313291 772.144486036456</t>
  </si>
  <si>
    <t>-496.311631678145 348.131458552652 823.51335965254</t>
  </si>
  <si>
    <t>-576.675872869907 140.970609321447 -105.820781172049</t>
  </si>
  <si>
    <t>-563.764935878946 124.35376825115 309.221127684334</t>
  </si>
  <si>
    <t>-582.678886339471 78.9709884223416 769.8958867393</t>
  </si>
  <si>
    <t>-429.074426719331 103.548201361394 810.950115870772</t>
  </si>
  <si>
    <t>9763-20170724T121305.206207500.bin</t>
  </si>
  <si>
    <t>-604.834907884815 230.822877154457 -103.557693865472</t>
  </si>
  <si>
    <t>-622.952296862113 225.798754543844 -212.663243621256</t>
  </si>
  <si>
    <t>-629.018942157219 228.857336620214 -305.289650216365</t>
  </si>
  <si>
    <t>-631.492219300078 234.054457915811 -388.985707784574</t>
  </si>
  <si>
    <t>-630.267802096983 241.59469481061 -472.530830396479</t>
  </si>
  <si>
    <t>-624.313787449334 254.985064057237 -594.310040680746</t>
  </si>
  <si>
    <t>-584.060916242516 268.373696503332 -660.193661847341</t>
  </si>
  <si>
    <t>-628.423184555165 280.255116645488 -537.522901389772</t>
  </si>
  <si>
    <t>-641.001681575403 433.151312181615 -509.174656196407</t>
  </si>
  <si>
    <t>-642.084055186597 597.700588428609 -280.043924318718</t>
  </si>
  <si>
    <t>-497.056595217445 417.193562139463 -261.802565735966</t>
  </si>
  <si>
    <t>-625.429744082855 217.96357281545 -544.22576364129</t>
  </si>
  <si>
    <t>-623.185301269593 62.1993533978962 -536.066954509524</t>
  </si>
  <si>
    <t>-469.318901460141 146.877890298116 -255.293083333363</t>
  </si>
  <si>
    <t>-632.412366710563 320.494371261716 -104.633231803936</t>
  </si>
  <si>
    <t>-636.864835045289 334.24138077953 310.690542281092</t>
  </si>
  <si>
    <t>-646.925203138615 373.424285745701 772.121499076251</t>
  </si>
  <si>
    <t>-496.50889346223 347.800387036369 823.133301967354</t>
  </si>
  <si>
    <t>-577.443492999969 141.082157427288 -105.891738699518</t>
  </si>
  <si>
    <t>-564.21786835916 124.702706788923 309.149629060646</t>
  </si>
  <si>
    <t>-582.900927679568 79.1219365869588 769.846865086399</t>
  </si>
  <si>
    <t>-429.182914977741 103.77745682196 810.426409449316</t>
  </si>
  <si>
    <t>9763-20170724T121305.237288900.bin</t>
  </si>
  <si>
    <t>-604.944004517762 230.976205444791 -103.58908648898</t>
  </si>
  <si>
    <t>-623.076797845523 226.005731494763 -212.694491302039</t>
  </si>
  <si>
    <t>-629.084296275545 229.058289554341 -305.325016836503</t>
  </si>
  <si>
    <t>-631.476273387081 234.228392068521 -389.024966177439</t>
  </si>
  <si>
    <t>-630.143030826187 241.715241748709 -472.573199023138</t>
  </si>
  <si>
    <t>-624.000430654533 254.997044649087 -594.355004616191</t>
  </si>
  <si>
    <t>-583.756852540322 268.064211884009 -660.308893688246</t>
  </si>
  <si>
    <t>-628.053138621782 280.323571255819 -537.588941107602</t>
  </si>
  <si>
    <t>-639.922265139799 433.277013649832 -509.360471367218</t>
  </si>
  <si>
    <t>-639.895758246308 598.190271693503 -280.488989887961</t>
  </si>
  <si>
    <t>-499.923235320414 413.627311304072 -263.379511931805</t>
  </si>
  <si>
    <t>-625.338310360581 218.014678986543 -544.247433719894</t>
  </si>
  <si>
    <t>-623.784478996679 62.2319435265622 -535.985356228966</t>
  </si>
  <si>
    <t>-469.249401631213 146.363604618412 -255.927218232819</t>
  </si>
  <si>
    <t>-632.281244031061 320.796598302994 -104.66797837015</t>
  </si>
  <si>
    <t>-636.826139757693 334.282043043095 310.663333650467</t>
  </si>
  <si>
    <t>-647.06898917055 373.244263323082 772.115813415163</t>
  </si>
  <si>
    <t>-496.628853546225 347.498321237311 822.995329478347</t>
  </si>
  <si>
    <t>-577.790671797697 141.101332443094 -105.909582266335</t>
  </si>
  <si>
    <t>-564.361551980978 124.848518146505 309.13031934855</t>
  </si>
  <si>
    <t>-582.926948143259 79.1465196615586 769.836674235457</t>
  </si>
  <si>
    <t>-429.110385159484 103.367333743329 810.30417269572</t>
  </si>
  <si>
    <t>9763-20170724T121305.300975400.bin</t>
  </si>
  <si>
    <t>-604.853235641582 231.32681638254 -103.604666071313</t>
  </si>
  <si>
    <t>-623.053114478903 226.448286350734 -212.703068068804</t>
  </si>
  <si>
    <t>-628.980918922757 229.513465814898 -305.338396961177</t>
  </si>
  <si>
    <t>-631.247722083604 234.668364982739 -389.042715586387</t>
  </si>
  <si>
    <t>-629.735757487982 242.104557544264 -472.592535698395</t>
  </si>
  <si>
    <t>-623.274557459365 255.267652196314 -594.370602276173</t>
  </si>
  <si>
    <t>-583.061033315477 267.665228870594 -660.471917388867</t>
  </si>
  <si>
    <t>-627.174068114141 280.659367750992 -537.622968296256</t>
  </si>
  <si>
    <t>-637.361931315541 433.772501873012 -509.539738953077</t>
  </si>
  <si>
    <t>-634.582272553302 599.064874320804 -280.958818897038</t>
  </si>
  <si>
    <t>-500.235150343884 410.417715525697 -263.305654361313</t>
  </si>
  <si>
    <t>-625.04520291056 218.324326771755 -544.247885081405</t>
  </si>
  <si>
    <t>-625.050975947941 62.5389741895697 -535.898258345374</t>
  </si>
  <si>
    <t>-469.23285213138 145.169504462286 -257.425177294336</t>
  </si>
  <si>
    <t>-631.636893052885 321.345202172748 -104.689224481521</t>
  </si>
  <si>
    <t>-636.521261736948 334.287869062477 310.655531669348</t>
  </si>
  <si>
    <t>-647.309169041689 372.919726099115 772.119574450444</t>
  </si>
  <si>
    <t>-496.880292059857 346.755401457673 822.818640590424</t>
  </si>
  <si>
    <t>-578.252960534523 141.204385617129 -105.898265949636</t>
  </si>
  <si>
    <t>-564.568995406631 125.053129003108 309.137276908164</t>
  </si>
  <si>
    <t>-582.954821325818 79.2591284133691 769.831424638793</t>
  </si>
  <si>
    <t>-429.12141301334 103.585150036409 810.171851529253</t>
  </si>
  <si>
    <t>9763-20170724T121305.339075700.bin</t>
  </si>
  <si>
    <t>-604.626095638586 231.425637112359 -103.5991317872</t>
  </si>
  <si>
    <t>-622.867950907561 226.569797819742 -212.691611527631</t>
  </si>
  <si>
    <t>-628.766736314823 229.625638479092 -305.328948247815</t>
  </si>
  <si>
    <t>-630.981207836065 234.760519900233 -389.036072966746</t>
  </si>
  <si>
    <t>-629.390602135492 242.159352436048 -472.587484590878</t>
  </si>
  <si>
    <t>-622.786029580297 255.246289663372 -594.366258166106</t>
  </si>
  <si>
    <t>-582.59606887991 267.280122565989 -660.549017270448</t>
  </si>
  <si>
    <t>-626.587866261918 280.677725255855 -537.629604593166</t>
  </si>
  <si>
    <t>-635.989943533297 433.86946299181 -509.689013379485</t>
  </si>
  <si>
    <t>-631.830851849819 599.490316211329 -281.36688942965</t>
  </si>
  <si>
    <t>-499.946052271868 409.256859141172 -262.229572625305</t>
  </si>
  <si>
    <t>-624.78032411925 218.32997038355 -544.231986875853</t>
  </si>
  <si>
    <t>-625.60607486873 62.5637228597475 -535.817031410965</t>
  </si>
  <si>
    <t>-469.526486215506 144.620599195468 -257.898672139184</t>
  </si>
  <si>
    <t>-631.130934457832 321.589297261839 -104.700217078192</t>
  </si>
  <si>
    <t>-636.251708657146 334.295946247778 310.648970163853</t>
  </si>
  <si>
    <t>-647.393894374577 372.784492332503 772.120910890096</t>
  </si>
  <si>
    <t>-497.005334028686 346.305404799976 822.77621122583</t>
  </si>
  <si>
    <t>-578.265243360872 141.159041157182 -105.885611313495</t>
  </si>
  <si>
    <t>-564.600372967717 125.144427127198 309.155876786475</t>
  </si>
  <si>
    <t>-582.915590582135 79.259097509183 769.846487939712</t>
  </si>
  <si>
    <t>-429.009473264788 103.152798877029 810.167555690647</t>
  </si>
  <si>
    <t>9763-20170724T121305.404255900.bin</t>
  </si>
  <si>
    <t>-604.15859889023 231.552812795248 -103.585155374014</t>
  </si>
  <si>
    <t>-622.487979674767 226.723103030651 -212.663912878258</t>
  </si>
  <si>
    <t>-628.253683576569 229.758197973721 -305.310524955998</t>
  </si>
  <si>
    <t>-630.263722894228 234.85122026798 -389.025359524149</t>
  </si>
  <si>
    <t>-628.383401078625 242.172491209125 -472.577548046947</t>
  </si>
  <si>
    <t>-621.262503324132 255.098577109935 -594.344411981548</t>
  </si>
  <si>
    <t>-581.128402264618 266.405222587321 -660.689150345876</t>
  </si>
  <si>
    <t>-624.966441802441 280.611014763101 -537.637592885186</t>
  </si>
  <si>
    <t>-632.4634288931 433.942580010873 -509.925330523188</t>
  </si>
  <si>
    <t>-626.181429206746 600.031469434704 -281.991943490978</t>
  </si>
  <si>
    <t>-500.697480394511 405.701756647672 -261.056728598353</t>
  </si>
  <si>
    <t>-623.807670152741 218.242574612897 -544.190653777928</t>
  </si>
  <si>
    <t>-626.281804961485 62.4939568947434 -535.597692905587</t>
  </si>
  <si>
    <t>-469.681820439397 143.670402539191 -257.727340386525</t>
  </si>
  <si>
    <t>-630.226578463275 322.004860919386 -104.723390807</t>
  </si>
  <si>
    <t>-635.616801457472 334.212036093674 310.637386046079</t>
  </si>
  <si>
    <t>-647.495177440007 372.595013812949 772.121042148795</t>
  </si>
  <si>
    <t>-497.19100107087 345.631635328289 822.7713126961</t>
  </si>
  <si>
    <t>-578.302108436467 141.06019933729 -105.82497378949</t>
  </si>
  <si>
    <t>-564.571371429805 125.259912876446 309.222542667703</t>
  </si>
  <si>
    <t>-582.884674926033 79.3861368121861 769.910155085291</t>
  </si>
  <si>
    <t>-428.884098544379 102.689343590071 810.216721434301</t>
  </si>
  <si>
    <t>9763-20170724T121305.435338400.bin</t>
  </si>
  <si>
    <t>-603.939427367452 231.619568343051 -103.565975210264</t>
  </si>
  <si>
    <t>-622.307918824032 226.798476840951 -212.638689235151</t>
  </si>
  <si>
    <t>-627.987973737717 229.797555174463 -305.291691196451</t>
  </si>
  <si>
    <t>-629.872838630071 234.836367345254 -389.012630809486</t>
  </si>
  <si>
    <t>-627.819514517454 242.074488909751 -472.568101514591</t>
  </si>
  <si>
    <t>-620.3940119909 254.843130723202 -594.333335037307</t>
  </si>
  <si>
    <t>-580.294810045213 265.746854003431 -660.766595365052</t>
  </si>
  <si>
    <t>-624.063506291134 280.430669865748 -537.658143290084</t>
  </si>
  <si>
    <t>-630.608974444461 433.87174511336 -510.174848969382</t>
  </si>
  <si>
    <t>-623.504460007823 600.058861300121 -282.337234405759</t>
  </si>
  <si>
    <t>-500.777327895785 403.994764203024 -261.231582258229</t>
  </si>
  <si>
    <t>-623.241054302816 218.050434459677 -544.14943666056</t>
  </si>
  <si>
    <t>-626.538103344435 62.3423641169697 -535.411417064046</t>
  </si>
  <si>
    <t>-469.664535115811 142.850571009859 -257.204177564258</t>
  </si>
  <si>
    <t>-629.772743039127 322.179576185711 -104.723904050348</t>
  </si>
  <si>
    <t>-635.372839630924 334.179825019803 310.640094247778</t>
  </si>
  <si>
    <t>-647.531271587143 372.519584984584 772.12192258199</t>
  </si>
  <si>
    <t>-497.239325734438 345.49397221313 822.775365399814</t>
  </si>
  <si>
    <t>-578.350407120005 141.010327977244 -105.784803390424</t>
  </si>
  <si>
    <t>-564.542408046509 125.296113718358 309.263410278544</t>
  </si>
  <si>
    <t>-582.843339900843 79.4098324047636 769.944549897086</t>
  </si>
  <si>
    <t>-428.77021737555 102.209750020898 810.2612380643</t>
  </si>
  <si>
    <t>9763-20170724T121305.501069500.bin</t>
  </si>
  <si>
    <t>-603.560441787876 231.969906636242 -103.524297323983</t>
  </si>
  <si>
    <t>-621.965401090609 227.218415713934 -212.593831831447</t>
  </si>
  <si>
    <t>-627.463615364362 230.132920513978 -305.26053107804</t>
  </si>
  <si>
    <t>-629.1012767028 235.031097396408 -388.994983697022</t>
  </si>
  <si>
    <t>-626.719454511969 242.051932205452 -472.56041610593</t>
  </si>
  <si>
    <t>-618.727680964721 254.410775553897 -594.33188920325</t>
  </si>
  <si>
    <t>-578.720977163052 264.478544911575 -660.952638980077</t>
  </si>
  <si>
    <t>-622.34740560662 280.189307542521 -537.740317580329</t>
  </si>
  <si>
    <t>-627.409405625864 433.748393908771 -510.685003664513</t>
  </si>
  <si>
    <t>-619.954144925213 599.49097490124 -282.535031743706</t>
  </si>
  <si>
    <t>-500.130909797602 401.501808018656 -262.753442367421</t>
  </si>
  <si>
    <t>-622.121413596404 217.786242196112 -544.058829376026</t>
  </si>
  <si>
    <t>-626.941560424345 62.1139881679387 -534.946638151243</t>
  </si>
  <si>
    <t>-469.541942650034 140.970635458917 -256.411642472418</t>
  </si>
  <si>
    <t>-628.896503528423 322.712986571478 -104.713417500869</t>
  </si>
  <si>
    <t>-634.926015781459 334.283625436908 310.656768748405</t>
  </si>
  <si>
    <t>-647.610000462936 372.367059316401 772.130413041123</t>
  </si>
  <si>
    <t>-497.385557137949 345.000354906218 822.800803148213</t>
  </si>
  <si>
    <t>-578.453052318191 141.248088605343 -105.712490467279</t>
  </si>
  <si>
    <t>-564.5195470607 125.395192847968 309.326231635353</t>
  </si>
  <si>
    <t>-582.754314989712 79.4675096351993 770.018669966088</t>
  </si>
  <si>
    <t>-428.648952891523 102.000296746086 810.362600366088</t>
  </si>
  <si>
    <t>9763-20170724T121305.537165500.bin</t>
  </si>
  <si>
    <t>-603.420761958939 232.323594046613 -103.50018057623</t>
  </si>
  <si>
    <t>-621.815045111031 227.617207298169 -212.573510669248</t>
  </si>
  <si>
    <t>-627.221411216032 230.49795037893 -305.24662709866</t>
  </si>
  <si>
    <t>-628.744681317433 235.334651818777 -388.98687497106</t>
  </si>
  <si>
    <t>-626.218100950453 242.257939180132 -472.556206052574</t>
  </si>
  <si>
    <t>-617.982975765179 254.432350630686 -594.330091714635</t>
  </si>
  <si>
    <t>-578.012123149555 264.094158181407 -661.032291657478</t>
  </si>
  <si>
    <t>-621.576340019909 280.295801009815 -537.775602777531</t>
  </si>
  <si>
    <t>-626.002012870388 433.875882099982 -510.755743077855</t>
  </si>
  <si>
    <t>-618.698602822997 599.262264634712 -282.342519964654</t>
  </si>
  <si>
    <t>-498.991407590661 401.159770406407 -263.000314888828</t>
  </si>
  <si>
    <t>-621.61664602392 217.884595089673 -544.017777637428</t>
  </si>
  <si>
    <t>-627.193828412977 62.2629842135311 -534.690622685436</t>
  </si>
  <si>
    <t>-469.325962402384 140.393693676484 -256.10905998784</t>
  </si>
  <si>
    <t>-628.460386310875 323.102542469313 -104.709576044701</t>
  </si>
  <si>
    <t>-634.756232897707 334.459849345406 310.662539831226</t>
  </si>
  <si>
    <t>-647.647677480576 372.289091788673 772.140139075529</t>
  </si>
  <si>
    <t>-497.478002336128 344.647442402521 822.823935269741</t>
  </si>
  <si>
    <t>-578.5819188459 141.542261497995 -105.673810638367</t>
  </si>
  <si>
    <t>-564.592905946603 125.564937449799 309.358312045743</t>
  </si>
  <si>
    <t>-582.717943167247 79.5075101037596 770.040858776599</t>
  </si>
  <si>
    <t>-428.614875389516 102.040000441234 810.393547634858</t>
  </si>
  <si>
    <t>9763-20170724T121305.600080800.bin</t>
  </si>
  <si>
    <t>-603.136588021895 233.046517588325 -103.454694143005</t>
  </si>
  <si>
    <t>-621.559025267181 228.412837629026 -212.526493953321</t>
  </si>
  <si>
    <t>-626.847876070168 231.201531194548 -305.209166939891</t>
  </si>
  <si>
    <t>-628.214417060324 235.89417403885 -388.960171571172</t>
  </si>
  <si>
    <t>-625.483438921655 242.605461427599 -472.540388654966</t>
  </si>
  <si>
    <t>-616.901109583076 254.392004164841 -594.328544969758</t>
  </si>
  <si>
    <t>-576.922902751107 263.310786123764 -661.129790362583</t>
  </si>
  <si>
    <t>-620.403963309913 280.432745277279 -537.849723839337</t>
  </si>
  <si>
    <t>-623.91735106448 434.050894640664 -510.910688167526</t>
  </si>
  <si>
    <t>-617.500834722582 598.035239493915 -281.462251737335</t>
  </si>
  <si>
    <t>-495.224409162131 401.595480325237 -261.250848904915</t>
  </si>
  <si>
    <t>-620.929900385587 218.007660547081 -543.92809552427</t>
  </si>
  <si>
    <t>-627.834653212454 62.458128364075 -534.156290457011</t>
  </si>
  <si>
    <t>-468.885385571714 139.580026125573 -254.119636306278</t>
  </si>
  <si>
    <t>-627.498754734429 323.97597321506 -104.720514988796</t>
  </si>
  <si>
    <t>-634.224344657263 334.910072025195 310.656116738995</t>
  </si>
  <si>
    <t>-647.740327384984 372.124196669032 772.158749521506</t>
  </si>
  <si>
    <t>-497.586785245301 344.376702906648 822.832390863899</t>
  </si>
  <si>
    <t>-578.98898232359 141.997811426528 -105.593733680236</t>
  </si>
  <si>
    <t>-564.695819052015 126.12865613234 309.43214601494</t>
  </si>
  <si>
    <t>-582.687052967762 79.6663611645281 770.096755345169</t>
  </si>
  <si>
    <t>-428.575133598666 102.151961105321 810.441986558742</t>
  </si>
  <si>
    <t>9763-20170724T121305.638182200.bin</t>
  </si>
  <si>
    <t>-603.002887806305 233.465089238202 -103.423155376709</t>
  </si>
  <si>
    <t>-621.462306680531 228.868378964431 -212.490166947119</t>
  </si>
  <si>
    <t>-626.711823402145 231.622772447788 -305.176187189952</t>
  </si>
  <si>
    <t>-628.01764394765 236.259549080401 -388.931248617869</t>
  </si>
  <si>
    <t>-625.202272624693 242.887674656798 -472.515316793183</t>
  </si>
  <si>
    <t>-616.472728434883 254.521210064048 -594.307692079901</t>
  </si>
  <si>
    <t>-576.4620112313 263.124750379048 -661.130845931815</t>
  </si>
  <si>
    <t>-619.945544156014 280.631014898519 -537.858975129231</t>
  </si>
  <si>
    <t>-623.022990863057 434.257647492954 -510.961892723749</t>
  </si>
  <si>
    <t>-616.99862206358 597.842541937356 -281.217904780152</t>
  </si>
  <si>
    <t>-493.598925511217 402.100714430907 -261.063889501445</t>
  </si>
  <si>
    <t>-620.660960163155 218.201570956499 -543.873438750414</t>
  </si>
  <si>
    <t>-628.109730550977 62.6948194922174 -533.87644948766</t>
  </si>
  <si>
    <t>-468.34185810906 139.319713331744 -253.273340145868</t>
  </si>
  <si>
    <t>-627.041500038962 324.539511362387 -104.725324853734</t>
  </si>
  <si>
    <t>-633.908801939267 335.1213384363 310.65819949867</t>
  </si>
  <si>
    <t>-647.780182799292 372.044355974942 772.169452670725</t>
  </si>
  <si>
    <t>-497.622173115368 344.295835280817 822.829209959018</t>
  </si>
  <si>
    <t>-579.203322674785 142.340920099747 -105.541654604375</t>
  </si>
  <si>
    <t>-564.734783803557 126.513882045204 309.479756843544</t>
  </si>
  <si>
    <t>-582.657546602197 79.7150065083329 770.119354827404</t>
  </si>
  <si>
    <t>-428.495117340577 101.880304184502 810.448884502359</t>
  </si>
  <si>
    <t>9763-20170724T121305.706221400.bin</t>
  </si>
  <si>
    <t>-602.750977936378 234.498623390273 -103.391821660185</t>
  </si>
  <si>
    <t>-621.277970668061 229.92564531933 -212.448376525703</t>
  </si>
  <si>
    <t>-626.516909451448 232.535750498231 -305.139185767458</t>
  </si>
  <si>
    <t>-627.79243096532 236.97794798731 -388.905339732756</t>
  </si>
  <si>
    <t>-624.92907555193 243.342922140397 -472.507997085748</t>
  </si>
  <si>
    <t>-616.11352454191 254.516464679064 -594.337355252121</t>
  </si>
  <si>
    <t>-576.013555528727 262.493026058153 -661.184731829974</t>
  </si>
  <si>
    <t>-619.454645226073 280.835819199929 -537.977895556917</t>
  </si>
  <si>
    <t>-621.979786042387 434.572215069728 -511.630614258134</t>
  </si>
  <si>
    <t>-615.377338768317 597.904754349977 -281.723136038776</t>
  </si>
  <si>
    <t>-491.050176364603 402.731056745836 -261.76152668535</t>
  </si>
  <si>
    <t>-620.508734971344 218.391531644958 -543.781373967538</t>
  </si>
  <si>
    <t>-628.7207619322 62.96890250876 -533.228891104791</t>
  </si>
  <si>
    <t>-467.90177272054 138.883458017163 -252.715667990769</t>
  </si>
  <si>
    <t>-626.310269942817 325.734914850662 -104.724771306825</t>
  </si>
  <si>
    <t>-633.509417107292 335.633684218709 310.669979215036</t>
  </si>
  <si>
    <t>-647.921222989481 371.846290730256 772.187868127298</t>
  </si>
  <si>
    <t>-497.936406083651 343.175359874585 822.847035969911</t>
  </si>
  <si>
    <t>-579.450085327868 143.230500935099 -105.449428577227</t>
  </si>
  <si>
    <t>-564.62791684957 127.445294566613 309.56110968596</t>
  </si>
  <si>
    <t>-582.622270693872 79.8482971129415 770.143199038311</t>
  </si>
  <si>
    <t>-428.443877014583 102.010416547831 810.413204419777</t>
  </si>
  <si>
    <t>9763-20170724T121305.738306400.bin</t>
  </si>
  <si>
    <t>-602.613136138423 235.086301482967 -103.381600143995</t>
  </si>
  <si>
    <t>-621.135136440061 230.512849392579 -212.438989881904</t>
  </si>
  <si>
    <t>-626.382686154625 233.044476423374 -305.131370027611</t>
  </si>
  <si>
    <t>-627.673364844117 237.386060808053 -388.90272431347</t>
  </si>
  <si>
    <t>-624.834246406008 243.618778070167 -472.516212185437</t>
  </si>
  <si>
    <t>-616.064677947033 254.565695348583 -594.36934301825</t>
  </si>
  <si>
    <t>-575.942672146682 262.29342018456 -661.232674488808</t>
  </si>
  <si>
    <t>-619.328751027475 280.988470413709 -538.053953889395</t>
  </si>
  <si>
    <t>-621.600731692419 434.780816928845 -512.049705989238</t>
  </si>
  <si>
    <t>-614.135031495135 598.289599857048 -282.293866193773</t>
  </si>
  <si>
    <t>-489.951589793188 403.082173694227 -261.773908293667</t>
  </si>
  <si>
    <t>-620.496588320374 218.535989814452 -543.748426234187</t>
  </si>
  <si>
    <t>-628.922864211715 63.1331363320082 -532.90218057021</t>
  </si>
  <si>
    <t>-468.056787741389 139.239325089628 -252.594314099911</t>
  </si>
  <si>
    <t>-626.022829349957 326.399119841855 -104.737406703131</t>
  </si>
  <si>
    <t>-633.430622383777 335.992099370024 310.660797669728</t>
  </si>
  <si>
    <t>-647.971357840803 371.802116028136 772.193256533172</t>
  </si>
  <si>
    <t>-497.932213674281 343.344223168711 822.811786591138</t>
  </si>
  <si>
    <t>-579.433683607933 143.75177908314 -105.414832229091</t>
  </si>
  <si>
    <t>-564.536981480504 127.936448489045 309.591882143954</t>
  </si>
  <si>
    <t>-582.582517478102 79.8923859441438 770.143016917231</t>
  </si>
  <si>
    <t>-428.309890258144 101.405470013495 810.40413877312</t>
  </si>
  <si>
    <t>9763-20170724T121305.805300100.bin</t>
  </si>
  <si>
    <t>-602.215489372435 236.312043429911 -103.380455305541</t>
  </si>
  <si>
    <t>-620.757029241022 231.699175245812 -212.433023338638</t>
  </si>
  <si>
    <t>-626.051040793691 234.09496618145 -305.126328629508</t>
  </si>
  <si>
    <t>-627.399510728363 238.274034792917 -388.904891742719</t>
  </si>
  <si>
    <t>-624.635108321134 244.305824186558 -472.535788715368</t>
  </si>
  <si>
    <t>-615.995560896783 254.915561292502 -594.427949790667</t>
  </si>
  <si>
    <t>-575.975351216305 262.307975076595 -661.390234700136</t>
  </si>
  <si>
    <t>-619.117347133348 281.491939651763 -538.176752558107</t>
  </si>
  <si>
    <t>-620.792943479451 435.407291339602 -512.826801411582</t>
  </si>
  <si>
    <t>-611.153887641203 599.944046515543 -283.887369803401</t>
  </si>
  <si>
    <t>-488.961694229363 403.681927551494 -261.554096100235</t>
  </si>
  <si>
    <t>-620.455770186986 219.028142533218 -543.708718250233</t>
  </si>
  <si>
    <t>-629.216772589889 63.6857896966917 -532.353754238256</t>
  </si>
  <si>
    <t>-469.070258992187 141.051751411169 -252.123462997415</t>
  </si>
  <si>
    <t>-625.237725435745 327.642188352611 -104.793536778035</t>
  </si>
  <si>
    <t>-633.341480407379 336.695581322389 310.603854934301</t>
  </si>
  <si>
    <t>-648.056392471105 371.743168279746 772.182333162988</t>
  </si>
  <si>
    <t>-497.940198567015 343.577870758236 822.736000675135</t>
  </si>
  <si>
    <t>-579.391146791637 144.90135578449 -105.326294183763</t>
  </si>
  <si>
    <t>-564.378025328302 129.031064215395 309.674089583644</t>
  </si>
  <si>
    <t>-582.538454559652 80.0847695189259 770.13940763717</t>
  </si>
  <si>
    <t>-428.309365064396 101.969651193387 810.367205639343</t>
  </si>
  <si>
    <t>9763-20170724T121305.844400800.bin</t>
  </si>
  <si>
    <t>-602.064822375046 236.852865586585 -103.372470424661</t>
  </si>
  <si>
    <t>-620.554064468616 232.241420006081 -212.433803835983</t>
  </si>
  <si>
    <t>-625.832367557666 234.577027701193 -305.129609886294</t>
  </si>
  <si>
    <t>-627.180451426492 238.680504418438 -388.911961458034</t>
  </si>
  <si>
    <t>-624.431103210905 244.614626319479 -472.550333519504</t>
  </si>
  <si>
    <t>-615.83099792056 255.060458260672 -594.459474254374</t>
  </si>
  <si>
    <t>-575.866858034842 262.31975014129 -661.469698951108</t>
  </si>
  <si>
    <t>-618.897689109933 281.711460822154 -538.240614311862</t>
  </si>
  <si>
    <t>-620.251196004453 435.69224986392 -513.221674976928</t>
  </si>
  <si>
    <t>-609.859094433586 600.724073476638 -284.671913197187</t>
  </si>
  <si>
    <t>-489.299459461068 403.535747767653 -261.636225739924</t>
  </si>
  <si>
    <t>-620.31166529461 219.242276115535 -543.692956518489</t>
  </si>
  <si>
    <t>-629.232713748054 63.9287729484358 -532.095217668534</t>
  </si>
  <si>
    <t>-469.228878423 141.591417278468 -251.789842898754</t>
  </si>
  <si>
    <t>-624.892718208882 328.295983593396 -104.825340385362</t>
  </si>
  <si>
    <t>-633.205589506915 337.034276523568 310.574649268989</t>
  </si>
  <si>
    <t>-648.104087978992 371.71094972047 772.178745957277</t>
  </si>
  <si>
    <t>-497.977333917805 343.57149202602 822.715301023856</t>
  </si>
  <si>
    <t>-579.39449250669 145.330826308799 -105.287300410803</t>
  </si>
  <si>
    <t>-564.334475526582 129.388853364381 309.708673908647</t>
  </si>
  <si>
    <t>-582.4496940355 80.0664835965113 770.142105586235</t>
  </si>
  <si>
    <t>-428.070794069724 100.825854666944 810.391698310973</t>
  </si>
  <si>
    <t>9763-20170724T121305.907380300.bin</t>
  </si>
  <si>
    <t>-601.727829200906 237.885796480837 -103.380810441028</t>
  </si>
  <si>
    <t>-620.089040278507 233.312637116868 -212.465451764089</t>
  </si>
  <si>
    <t>-625.270434275492 235.558227778241 -305.168922145287</t>
  </si>
  <si>
    <t>-626.541667308699 239.536340991863 -388.958596089022</t>
  </si>
  <si>
    <t>-623.728872452162 245.302111936407 -472.60656034409</t>
  </si>
  <si>
    <t>-615.054009556955 255.455792399174 -594.535006558899</t>
  </si>
  <si>
    <t>-575.140507682473 262.493869840278 -661.599152085084</t>
  </si>
  <si>
    <t>-618.088875214502 282.239419538965 -538.377432757896</t>
  </si>
  <si>
    <t>-618.979794747124 436.319821127402 -513.990438551519</t>
  </si>
  <si>
    <t>-607.763056679119 602.309420048132 -286.174399526899</t>
  </si>
  <si>
    <t>-490.880827307543 403.0352741283 -262.157419987025</t>
  </si>
  <si>
    <t>-619.63212420613 219.761543836066 -543.690157686457</t>
  </si>
  <si>
    <t>-628.840564282544 64.4954286116722 -531.605805173814</t>
  </si>
  <si>
    <t>-469.631597510153 142.638765738788 -251.666695344925</t>
  </si>
  <si>
    <t>-624.04216970526 329.546624624538 -104.880704317605</t>
  </si>
  <si>
    <t>-632.801565253507 337.651500927732 310.522921427405</t>
  </si>
  <si>
    <t>-648.173220431105 371.678833589237 772.158402860006</t>
  </si>
  <si>
    <t>-498.019927893122 343.671673089784 822.689689855179</t>
  </si>
  <si>
    <t>-579.590482478654 146.177778129483 -105.23918215009</t>
  </si>
  <si>
    <t>-564.486717488404 130.11356119228 309.750489247396</t>
  </si>
  <si>
    <t>-582.325280866848 80.204216511981 770.159252147071</t>
  </si>
  <si>
    <t>-427.983902035969 101.120072733574 810.471599635202</t>
  </si>
  <si>
    <t>9763-20170724T121305.942966400.bin</t>
  </si>
  <si>
    <t>-601.582836123213 238.386131664918 -103.384467944716</t>
  </si>
  <si>
    <t>-619.830777222052 233.849062610537 -212.489648524504</t>
  </si>
  <si>
    <t>-624.919941513079 236.090858814117 -305.19832608879</t>
  </si>
  <si>
    <t>-626.11107506584 240.054340506539 -388.989830813356</t>
  </si>
  <si>
    <t>-623.222278403525 245.793026861972 -472.636979398631</t>
  </si>
  <si>
    <t>-614.44151351268 255.894904197841 -594.562241129686</t>
  </si>
  <si>
    <t>-574.501042414305 262.843344773743 -661.61964264163</t>
  </si>
  <si>
    <t>-617.475531526509 282.700821278671 -538.415382130274</t>
  </si>
  <si>
    <t>-618.025662126505 436.801661935783 -514.162853874202</t>
  </si>
  <si>
    <t>-607.063162311057 603.204002226655 -286.635499329283</t>
  </si>
  <si>
    <t>-492.103278563759 402.878779277063 -262.086692256926</t>
  </si>
  <si>
    <t>-619.113349858224 220.223811307428 -543.709673242462</t>
  </si>
  <si>
    <t>-628.61218546325 64.9829157949698 -531.502649506076</t>
  </si>
  <si>
    <t>-469.684475550524 143.259518038602 -252.036037485195</t>
  </si>
  <si>
    <t>-623.618896300559 330.172522943416 -104.908635927522</t>
  </si>
  <si>
    <t>-632.648111158397 337.976436826204 310.494965219966</t>
  </si>
  <si>
    <t>-648.200151420756 371.670066186608 772.14773690003</t>
  </si>
  <si>
    <t>-497.993150232706 343.961713580389 822.684163090336</t>
  </si>
  <si>
    <t>-579.722106239642 146.575177668997 -105.212639368898</t>
  </si>
  <si>
    <t>-564.539428954464 130.395427304285 309.769642012573</t>
  </si>
  <si>
    <t>-582.265116079517 80.3017322927376 770.183962925669</t>
  </si>
  <si>
    <t>-427.989246533161 101.631003792596 810.530525955868</t>
  </si>
  <si>
    <t>9763-20170724T121306.003227300.bin</t>
  </si>
  <si>
    <t>-601.502224295332 239.361660319573 -103.361310705752</t>
  </si>
  <si>
    <t>-619.451248198569 234.941792468602 -212.520789111789</t>
  </si>
  <si>
    <t>-624.286258151296 237.22600702951 -305.242070969612</t>
  </si>
  <si>
    <t>-625.250131040906 241.207832055444 -389.035488944708</t>
  </si>
  <si>
    <t>-622.137870536683 246.943905423102 -472.674987295538</t>
  </si>
  <si>
    <t>-613.036132551504 257.01811462206 -594.579022080302</t>
  </si>
  <si>
    <t>-572.962840594572 263.768795288576 -661.577345607959</t>
  </si>
  <si>
    <t>-616.103491830449 283.832836290712 -538.438055138778</t>
  </si>
  <si>
    <t>-615.917783097959 437.958814760764 -514.3322010434</t>
  </si>
  <si>
    <t>-605.913207106422 604.929397667731 -287.177081298742</t>
  </si>
  <si>
    <t>-495.178367116511 402.322506669341 -261.940491882734</t>
  </si>
  <si>
    <t>-617.956221267897 221.362329206414 -543.739046307476</t>
  </si>
  <si>
    <t>-628.204747185297 66.1851782803265 -531.45716622349</t>
  </si>
  <si>
    <t>-469.359651669824 143.369551914216 -252.695068144134</t>
  </si>
  <si>
    <t>-623.041202657722 331.233201072223 -104.937854467756</t>
  </si>
  <si>
    <t>-632.623915751118 338.669936748044 310.460084547415</t>
  </si>
  <si>
    <t>-648.272821583941 371.66309265691 772.132523966098</t>
  </si>
  <si>
    <t>-498.048405131509 344.061365349996 822.675757520194</t>
  </si>
  <si>
    <t>-580.150536537015 147.481224436188 -105.160774053041</t>
  </si>
  <si>
    <t>-564.875305174871 130.983604307943 309.805567817596</t>
  </si>
  <si>
    <t>-582.051604013515 80.3807102601522 770.206807175599</t>
  </si>
  <si>
    <t>-427.722004470464 101.026634271192 810.70291767544</t>
  </si>
  <si>
    <t>9763-20170724T121306.035312300.bin</t>
  </si>
  <si>
    <t>-601.522866621694 239.745793802925 -103.366545884917</t>
  </si>
  <si>
    <t>-619.306047694034 235.411677781461 -212.556638337294</t>
  </si>
  <si>
    <t>-623.990115026462 237.741273653427 -305.284668905687</t>
  </si>
  <si>
    <t>-624.815019898577 241.755680920955 -389.077995657592</t>
  </si>
  <si>
    <t>-621.562057435372 247.51464884438 -472.710506911923</t>
  </si>
  <si>
    <t>-612.253755500022 257.612671599365 -594.596927213341</t>
  </si>
  <si>
    <t>-572.095543027364 264.263258781616 -661.554355158634</t>
  </si>
  <si>
    <t>-615.361308830098 284.414359828178 -538.452160537353</t>
  </si>
  <si>
    <t>-614.789249063825 438.533492120255 -514.295127722245</t>
  </si>
  <si>
    <t>-605.505827427829 605.403916225664 -287.036000735781</t>
  </si>
  <si>
    <t>-496.376421705505 401.990724000973 -261.300638704506</t>
  </si>
  <si>
    <t>-617.315006171127 221.948968301379 -543.776384011993</t>
  </si>
  <si>
    <t>-627.927172426611 66.7850372042226 -531.551641238115</t>
  </si>
  <si>
    <t>-469.186969068625 143.155175056073 -252.895879247323</t>
  </si>
  <si>
    <t>-622.794117194366 331.684454475112 -104.950784373319</t>
  </si>
  <si>
    <t>-632.627300330046 338.954463345343 310.444337666539</t>
  </si>
  <si>
    <t>-648.301610377858 371.648290291711 772.130325113705</t>
  </si>
  <si>
    <t>-498.056434115937 344.188648623813 822.688856357766</t>
  </si>
  <si>
    <t>-580.412471712966 147.740464162233 -105.162165252447</t>
  </si>
  <si>
    <t>-565.159988274386 131.122354819194 309.800276572083</t>
  </si>
  <si>
    <t>-581.944076776687 80.4058711640614 770.218968312397</t>
  </si>
  <si>
    <t>-427.618161676478 100.958787851368 810.776644295943</t>
  </si>
  <si>
    <t>9763-20170724T121306.105148800.bin</t>
  </si>
  <si>
    <t>-601.550180577895 239.955421580193 -103.366066060004</t>
  </si>
  <si>
    <t>-619.011735987924 235.834235863643 -212.616213682172</t>
  </si>
  <si>
    <t>-623.337375255354 238.315921128977 -305.357549105093</t>
  </si>
  <si>
    <t>-623.806632703511 242.460136328068 -389.147533877587</t>
  </si>
  <si>
    <t>-620.16816251455 248.33681070992 -472.755825056661</t>
  </si>
  <si>
    <t>-610.265372710114 258.592817901725 -594.582325623961</t>
  </si>
  <si>
    <t>-569.880275782125 265.085896220865 -661.418722828809</t>
  </si>
  <si>
    <t>-613.515363114861 285.316614569878 -538.408199005573</t>
  </si>
  <si>
    <t>-612.104836867798 439.332051034525 -513.582111142998</t>
  </si>
  <si>
    <t>-605.482264524578 604.968426123226 -285.329463053868</t>
  </si>
  <si>
    <t>-496.460515181961 401.578739020118 -258.959603005562</t>
  </si>
  <si>
    <t>-615.705864788808 222.868668768103 -543.843578287455</t>
  </si>
  <si>
    <t>-627.057784338864 67.7446750658692 -531.85310789837</t>
  </si>
  <si>
    <t>-469.628178274235 143.131826143536 -252.034643048393</t>
  </si>
  <si>
    <t>-622.372057141929 332.195052409141 -104.951911341825</t>
  </si>
  <si>
    <t>-632.717987060353 339.204223322807 310.435178054541</t>
  </si>
  <si>
    <t>-648.39023978739 371.580230697433 772.134571896116</t>
  </si>
  <si>
    <t>-498.148528560264 344.15415777899 822.721632753973</t>
  </si>
  <si>
    <t>-580.848647224032 147.602966983836 -105.201725821489</t>
  </si>
  <si>
    <t>-565.656476224617 131.233322643827 309.772763622151</t>
  </si>
  <si>
    <t>-581.774237608865 80.4645544501545 770.22701885755</t>
  </si>
  <si>
    <t>-427.359215986026 100.201459106421 810.850252174442</t>
  </si>
  <si>
    <t>9763-20170724T121306.143253300.bin</t>
  </si>
  <si>
    <t>-601.545693482848 239.9427287505 -103.393220479276</t>
  </si>
  <si>
    <t>-618.851074740705 235.925972554308 -212.672206455859</t>
  </si>
  <si>
    <t>-622.972775124441 238.493247655886 -305.420436003412</t>
  </si>
  <si>
    <t>-623.230270488722 242.713460487606 -389.207579602974</t>
  </si>
  <si>
    <t>-619.352981430431 248.662982047518 -472.799969478583</t>
  </si>
  <si>
    <t>-609.072447793521 259.020932533958 -594.586565584808</t>
  </si>
  <si>
    <t>-568.513952209852 265.44573523127 -661.324234111693</t>
  </si>
  <si>
    <t>-612.442618383111 285.695497954363 -538.396163606459</t>
  </si>
  <si>
    <t>-610.887081103835 439.673793201018 -513.319854916725</t>
  </si>
  <si>
    <t>-605.752166879258 604.361327773025 -284.343279122616</t>
  </si>
  <si>
    <t>-495.530653653992 401.587101949488 -258.221091353889</t>
  </si>
  <si>
    <t>-614.724284345911 223.25665495714 -543.899200311587</t>
  </si>
  <si>
    <t>-626.367819996634 68.1456364396131 -532.076263928977</t>
  </si>
  <si>
    <t>-469.505234443258 143.027896572336 -251.004215429734</t>
  </si>
  <si>
    <t>-622.212681254823 332.296474576507 -104.959650816177</t>
  </si>
  <si>
    <t>-632.791780487261 339.203292652193 310.423239741545</t>
  </si>
  <si>
    <t>-648.457621147138 371.531528073234 772.135213503756</t>
  </si>
  <si>
    <t>-498.260981491279 343.867576814275 822.726720243028</t>
  </si>
  <si>
    <t>-581.038995883739 147.573618849849 -105.23455571624</t>
  </si>
  <si>
    <t>-565.831013358986 131.286490068474 309.742620636559</t>
  </si>
  <si>
    <t>-581.717558323839 80.5250230650549 770.21829310813</t>
  </si>
  <si>
    <t>-427.287732222879 100.133334836704 810.847943608084</t>
  </si>
  <si>
    <t>9763-20170724T121306.201915800.bin</t>
  </si>
  <si>
    <t>-601.838835183836 240.157589516182 -103.41131484611</t>
  </si>
  <si>
    <t>-618.846875698415 236.303360838352 -212.742778821885</t>
  </si>
  <si>
    <t>-622.621062139647 239.017613592836 -305.50172998892</t>
  </si>
  <si>
    <t>-622.52658561531 243.372135807669 -389.282214175828</t>
  </si>
  <si>
    <t>-618.260283844353 249.454775690589 -472.846117621518</t>
  </si>
  <si>
    <t>-607.371550810596 260.003675346633 -594.563325908237</t>
  </si>
  <si>
    <t>-566.453774618838 266.317936165684 -661.092145744286</t>
  </si>
  <si>
    <t>-610.987600113085 286.588586426728 -538.345893564029</t>
  </si>
  <si>
    <t>-609.480881567643 440.474598732072 -512.782888437654</t>
  </si>
  <si>
    <t>-606.289307016503 603.692932725897 -282.72179295013</t>
  </si>
  <si>
    <t>-494.049468064329 401.935418389346 -257.333347209188</t>
  </si>
  <si>
    <t>-613.311229550936 224.161616727632 -543.964070278058</t>
  </si>
  <si>
    <t>-625.189449758055 69.0434636721852 -532.458860778892</t>
  </si>
  <si>
    <t>-468.983406446672 143.076077589812 -249.40924594492</t>
  </si>
  <si>
    <t>-622.47598036721 332.518404803003 -104.947376708554</t>
  </si>
  <si>
    <t>-633.105608688611 339.313286504655 310.436102277461</t>
  </si>
  <si>
    <t>-648.605430441112 371.381065912469 772.155192834422</t>
  </si>
  <si>
    <t>-498.468622207705 343.402621741163 822.751343725202</t>
  </si>
  <si>
    <t>-581.454292496455 147.849585147337 -105.286466665679</t>
  </si>
  <si>
    <t>-565.906111152957 131.431580115746 309.672914778998</t>
  </si>
  <si>
    <t>-581.640424426 80.6653597059285 770.153089704976</t>
  </si>
  <si>
    <t>-427.182607561719 100.138280978842 810.741257737217</t>
  </si>
  <si>
    <t>9763-20170724T121306.234036000.bin</t>
  </si>
  <si>
    <t>-601.943344775762 240.305773489711 -103.420138653675</t>
  </si>
  <si>
    <t>-618.894850738664 236.481979173568 -212.761468654476</t>
  </si>
  <si>
    <t>-622.576146762476 239.246565034168 -305.522695124161</t>
  </si>
  <si>
    <t>-622.378884816786 243.654050489218 -389.300122062582</t>
  </si>
  <si>
    <t>-617.990414884272 249.79619956697 -472.853374841982</t>
  </si>
  <si>
    <t>-606.902464176437 260.437284794823 -594.544606567271</t>
  </si>
  <si>
    <t>-565.818272321519 266.709748263867 -660.974855752997</t>
  </si>
  <si>
    <t>-610.627187426995 286.980165897886 -538.314286885086</t>
  </si>
  <si>
    <t>-609.297929972016 440.844456332588 -512.609296006745</t>
  </si>
  <si>
    <t>-606.612058180258 603.776125653419 -282.338427438901</t>
  </si>
  <si>
    <t>-493.843016226602 402.276536573285 -257.246745146422</t>
  </si>
  <si>
    <t>-612.90829110709 224.55585682343 -543.980809890058</t>
  </si>
  <si>
    <t>-624.701412815178 69.4237728017765 -532.664682306242</t>
  </si>
  <si>
    <t>-468.411720410489 142.880034360844 -248.571000828841</t>
  </si>
  <si>
    <t>-622.646942713226 332.611415455339 -104.936098223874</t>
  </si>
  <si>
    <t>-633.314684576088 339.382574124083 310.446786961528</t>
  </si>
  <si>
    <t>-648.66612431617 371.31759055216 772.168072607229</t>
  </si>
  <si>
    <t>-498.524974488899 343.33376189651 822.748403687986</t>
  </si>
  <si>
    <t>-581.470852062813 148.019774240498 -105.326758162823</t>
  </si>
  <si>
    <t>-565.887657789205 131.562898536029 309.629782957843</t>
  </si>
  <si>
    <t>-581.611782004864 80.752549854169 770.105371877275</t>
  </si>
  <si>
    <t>-427.140398648764 100.171223880324 810.667922664071</t>
  </si>
  <si>
    <t>9763-20170724T121306.303729000.bin</t>
  </si>
  <si>
    <t>-602.194738428698 240.586629875364 -103.472520185524</t>
  </si>
  <si>
    <t>-619.083310571371 236.756785589953 -212.823415698133</t>
  </si>
  <si>
    <t>-622.689425384861 239.591201627726 -305.585430640652</t>
  </si>
  <si>
    <t>-622.412196570575 244.087931249569 -389.357933792711</t>
  </si>
  <si>
    <t>-617.931037166084 250.346187765318 -472.897588644029</t>
  </si>
  <si>
    <t>-606.692209840787 261.185959750278 -594.557523341327</t>
  </si>
  <si>
    <t>-565.342423244098 267.457826652508 -660.822685988159</t>
  </si>
  <si>
    <t>-610.601817663496 287.641970012293 -538.29895145861</t>
  </si>
  <si>
    <t>-609.831892605443 441.480357426364 -512.401508336332</t>
  </si>
  <si>
    <t>-607.679073076527 604.308549938525 -282.051940178519</t>
  </si>
  <si>
    <t>-493.846812907939 403.424152266944 -256.828056175551</t>
  </si>
  <si>
    <t>-612.645467754353 225.217184353064 -544.049634545611</t>
  </si>
  <si>
    <t>-623.873513828801 70.0231033440741 -532.872331425342</t>
  </si>
  <si>
    <t>-467.446298450623 143.951807894346 -248.188603625149</t>
  </si>
  <si>
    <t>-623.170744005078 332.783509266177 -104.951258885854</t>
  </si>
  <si>
    <t>-633.702124390113 339.400360354387 310.437653896661</t>
  </si>
  <si>
    <t>-648.752407790311 371.2198197288 772.179529970776</t>
  </si>
  <si>
    <t>-498.541574322183 343.584378916032 822.744194333141</t>
  </si>
  <si>
    <t>-581.444006658742 148.379177320607 -105.408923456969</t>
  </si>
  <si>
    <t>-565.818798994581 131.767677857436 309.539844373128</t>
  </si>
  <si>
    <t>-581.521622049138 80.9400311871605 770.012293456283</t>
  </si>
  <si>
    <t>-427.146915745247 101.134558701633 810.564535873655</t>
  </si>
  <si>
    <t>9763-20170724T121306.337820100.bin</t>
  </si>
  <si>
    <t>-602.333581667838 240.720902491086 -103.50472963987</t>
  </si>
  <si>
    <t>-619.227343853866 236.876084237902 -212.854161893229</t>
  </si>
  <si>
    <t>-622.818696761474 239.737743640959 -305.616013731211</t>
  </si>
  <si>
    <t>-622.519033242181 244.272261786432 -389.386435692745</t>
  </si>
  <si>
    <t>-618.00548630403 250.582564463213 -472.920551031007</t>
  </si>
  <si>
    <t>-606.708470819487 261.512664541979 -594.56688562559</t>
  </si>
  <si>
    <t>-565.26497958209 267.83103444072 -660.769013785757</t>
  </si>
  <si>
    <t>-610.711604664764 287.929553431862 -538.296393259888</t>
  </si>
  <si>
    <t>-610.295067858823 441.747343009974 -512.294829712053</t>
  </si>
  <si>
    <t>-608.549658715137 604.583874445274 -281.947845834945</t>
  </si>
  <si>
    <t>-494.314469142312 403.932165923699 -256.694116088705</t>
  </si>
  <si>
    <t>-612.619468930396 225.503702720211 -544.082584691871</t>
  </si>
  <si>
    <t>-623.480598505459 70.2751175829208 -532.979206069005</t>
  </si>
  <si>
    <t>-467.150152498857 144.799860273906 -248.59597249729</t>
  </si>
  <si>
    <t>-623.426237317115 332.876534407989 -104.956698200063</t>
  </si>
  <si>
    <t>-633.886496727221 339.392980137297 310.435540537507</t>
  </si>
  <si>
    <t>-648.810397186318 371.15276906237 772.185568014914</t>
  </si>
  <si>
    <t>-498.586778128535 343.56925991472 822.74093116426</t>
  </si>
  <si>
    <t>-581.442325313429 148.514245470968 -105.456325826621</t>
  </si>
  <si>
    <t>-565.814992261278 131.811630408432 309.488788464868</t>
  </si>
  <si>
    <t>-581.429997567543 80.9642468024954 769.972854360147</t>
  </si>
  <si>
    <t>-426.988602684136 100.532665373927 810.577542455133</t>
  </si>
  <si>
    <t>9763-20170724T121306.405032400.bin</t>
  </si>
  <si>
    <t>-602.770562910192 240.841745694294 -103.551973796555</t>
  </si>
  <si>
    <t>-619.671014708323 236.963581964399 -212.89919754064</t>
  </si>
  <si>
    <t>-623.229165856769 239.912036611971 -305.659563328533</t>
  </si>
  <si>
    <t>-622.879946200185 244.567686991878 -389.4231889804</t>
  </si>
  <si>
    <t>-618.296055372101 251.04249366217 -472.940808155953</t>
  </si>
  <si>
    <t>-606.871336847249 262.261292357681 -594.549047230729</t>
  </si>
  <si>
    <t>-565.298638942858 268.768990226874 -660.651693055098</t>
  </si>
  <si>
    <t>-611.061281744307 288.549244579337 -538.231736523166</t>
  </si>
  <si>
    <t>-611.216604883399 442.32506949139 -511.968102895145</t>
  </si>
  <si>
    <t>-610.753862491085 605.283298492245 -281.700718441305</t>
  </si>
  <si>
    <t>-495.528772359775 405.308768906527 -255.586882621748</t>
  </si>
  <si>
    <t>-612.707566008243 226.127851352509 -544.144959662851</t>
  </si>
  <si>
    <t>-622.900582020884 70.8344898837026 -533.263233626317</t>
  </si>
  <si>
    <t>-467.219397456425 147.060819839812 -249.841969115275</t>
  </si>
  <si>
    <t>-624.070498209878 332.978820643359 -104.986105439416</t>
  </si>
  <si>
    <t>-634.264968735456 339.338003044463 310.415224678553</t>
  </si>
  <si>
    <t>-648.947689097879 371.007269561756 772.187960966766</t>
  </si>
  <si>
    <t>-498.725842215038 343.36816962092 822.718149641306</t>
  </si>
  <si>
    <t>-581.674586204296 148.612231175311 -105.51877918942</t>
  </si>
  <si>
    <t>-565.865256593941 131.827408446476 309.416117866179</t>
  </si>
  <si>
    <t>-581.265518299937 81.0397739323112 769.907441029656</t>
  </si>
  <si>
    <t>-426.809266309118 100.369133663591 810.570690192264</t>
  </si>
  <si>
    <t>9763-20170724T121306.437118100.bin</t>
  </si>
  <si>
    <t>-603.06415313148 240.875496477997 -103.577421678663</t>
  </si>
  <si>
    <t>-619.984373574288 237.000172238047 -212.921763624089</t>
  </si>
  <si>
    <t>-623.510527608852 240.003925017776 -305.68154289084</t>
  </si>
  <si>
    <t>-623.111172252673 244.729029976208 -389.440918534737</t>
  </si>
  <si>
    <t>-618.455400513382 251.292088265107 -472.947808998098</t>
  </si>
  <si>
    <t>-606.901449282742 262.658971680904 -594.529968134017</t>
  </si>
  <si>
    <t>-565.262578974543 269.271005164252 -660.58065900973</t>
  </si>
  <si>
    <t>-611.190762057673 288.87988938951 -538.188855088923</t>
  </si>
  <si>
    <t>-611.589615510664 442.622816709576 -511.731659617808</t>
  </si>
  <si>
    <t>-611.924909776474 605.702014105317 -281.550039020954</t>
  </si>
  <si>
    <t>-496.455341718226 405.917693552606 -255.063541188118</t>
  </si>
  <si>
    <t>-612.751680321068 226.46284989659 -544.172611412184</t>
  </si>
  <si>
    <t>-622.689463444789 71.1428192991962 -533.458965748885</t>
  </si>
  <si>
    <t>-467.460258273084 147.801972286216 -250.361630164937</t>
  </si>
  <si>
    <t>-624.398374400483 333.0483090336 -104.997482338221</t>
  </si>
  <si>
    <t>-634.476916954202 339.324777749466 310.407864160016</t>
  </si>
  <si>
    <t>-649.012006025425 370.927695006863 772.190432777455</t>
  </si>
  <si>
    <t>-498.785794695801 343.2956509293 822.711396564426</t>
  </si>
  <si>
    <t>-581.914575010384 148.624375142877 -105.56011212567</t>
  </si>
  <si>
    <t>-565.99775893138 131.794861087081 309.368882299523</t>
  </si>
  <si>
    <t>-581.204409704858 81.1124862080437 769.878139904787</t>
  </si>
  <si>
    <t>-426.773802600196 100.580012373684 810.572634215701</t>
  </si>
  <si>
    <t>9763-20170724T121306.502293400.bin</t>
  </si>
  <si>
    <t>-603.666249616296 240.893718120236 -103.641316037379</t>
  </si>
  <si>
    <t>-620.653437827159 237.041666018143 -212.976005402511</t>
  </si>
  <si>
    <t>-624.14051751976 240.1717700996 -305.733148030358</t>
  </si>
  <si>
    <t>-623.665031086295 245.05102605947 -389.483430041535</t>
  </si>
  <si>
    <t>-618.890543648524 251.808138952105 -472.968049830971</t>
  </si>
  <si>
    <t>-607.115948029611 263.499070286573 -594.498263372159</t>
  </si>
  <si>
    <t>-565.342670763454 270.276580083059 -660.447360815335</t>
  </si>
  <si>
    <t>-611.54738902791 289.570963166428 -538.099062620591</t>
  </si>
  <si>
    <t>-612.173721233238 443.239981842516 -511.247243554505</t>
  </si>
  <si>
    <t>-614.347154948643 606.077229375042 -280.904095773654</t>
  </si>
  <si>
    <t>-498.316133396812 406.663756460164 -254.077160444871</t>
  </si>
  <si>
    <t>-613.017654357264 227.167563763281 -544.244666348663</t>
  </si>
  <si>
    <t>-622.669329804652 71.7915463666568 -534.041571436189</t>
  </si>
  <si>
    <t>-468.094334180648 147.897418605216 -251.214788417269</t>
  </si>
  <si>
    <t>-624.946641095114 333.176726646105 -105.025505806293</t>
  </si>
  <si>
    <t>-634.815434918139 339.266495450551 310.387699069027</t>
  </si>
  <si>
    <t>-649.135004461659 370.767521375898 772.191439787194</t>
  </si>
  <si>
    <t>-498.865347799731 343.33328106326 822.691032195992</t>
  </si>
  <si>
    <t>-582.529203957538 148.528325181903 -105.655906030396</t>
  </si>
  <si>
    <t>-566.318564623678 131.847963710585 309.26767192914</t>
  </si>
  <si>
    <t>-581.051504913523 81.2024489521377 769.822881464571</t>
  </si>
  <si>
    <t>-426.677166255049 100.99090027078 810.575801460275</t>
  </si>
  <si>
    <t>9763-20170724T121306.538951800.bin</t>
  </si>
  <si>
    <t>-604.060483322071 240.909695012311 -103.671976873766</t>
  </si>
  <si>
    <t>-621.063979306294 237.080807837208 -213.005012466205</t>
  </si>
  <si>
    <t>-624.535389938539 240.290396174419 -305.760000111819</t>
  </si>
  <si>
    <t>-624.03231872832 245.266140113894 -389.504315719786</t>
  </si>
  <si>
    <t>-619.216188193646 252.1435834895 -472.976711517118</t>
  </si>
  <si>
    <t>-607.364299144832 264.036803566854 -594.479864747565</t>
  </si>
  <si>
    <t>-565.535408793441 270.888343391113 -660.385917302148</t>
  </si>
  <si>
    <t>-611.839684157657 290.015023709226 -538.040920464363</t>
  </si>
  <si>
    <t>-612.572924803308 443.638828513738 -510.893226461533</t>
  </si>
  <si>
    <t>-615.75099691974 606.08452565438 -280.285489430634</t>
  </si>
  <si>
    <t>-498.92925687861 407.118759184847 -253.566756527735</t>
  </si>
  <si>
    <t>-613.289989037113 227.62128899738 -544.289723226479</t>
  </si>
  <si>
    <t>-622.921936564249 72.2271609519439 -534.339546172217</t>
  </si>
  <si>
    <t>-468.466553237266 147.600677035342 -251.305356355958</t>
  </si>
  <si>
    <t>-625.285105150099 333.252639678981 -105.043878266956</t>
  </si>
  <si>
    <t>-635.052130321726 339.257466291809 310.372914703861</t>
  </si>
  <si>
    <t>-649.209498017888 370.681501444812 772.193630362822</t>
  </si>
  <si>
    <t>-498.944843777415 343.201543496563 822.683230970556</t>
  </si>
  <si>
    <t>-582.987714994686 148.503890389365 -105.684861583671</t>
  </si>
  <si>
    <t>-566.490572343085 131.892244814737 309.230204443511</t>
  </si>
  <si>
    <t>-580.991838239479 81.2596336669908 769.796079229387</t>
  </si>
  <si>
    <t>-426.615586365334 101.006978255366 810.561607997394</t>
  </si>
  <si>
    <t>9763-20170724T121306.602623900.bin</t>
  </si>
  <si>
    <t>-604.890838078258 240.899801078614 -103.730568941503</t>
  </si>
  <si>
    <t>-621.934702472113 237.161005924945 -213.060361328401</t>
  </si>
  <si>
    <t>-625.361654478577 240.533088724772 -305.811339186433</t>
  </si>
  <si>
    <t>-624.785036034465 245.690550404767 -389.544211492882</t>
  </si>
  <si>
    <t>-619.860816894992 252.781777268286 -472.992369825181</t>
  </si>
  <si>
    <t>-607.812138379656 265.021629722356 -594.441706892189</t>
  </si>
  <si>
    <t>-565.880255120234 271.957557948173 -660.273511903277</t>
  </si>
  <si>
    <t>-612.327907227316 290.836736889036 -537.931391724372</t>
  </si>
  <si>
    <t>-612.983616539361 444.343309561507 -510.146614581995</t>
  </si>
  <si>
    <t>-618.219043510681 605.29630888771 -278.532150366468</t>
  </si>
  <si>
    <t>-499.111160187926 407.710571161057 -251.668210825924</t>
  </si>
  <si>
    <t>-613.870113477688 228.464623158134 -544.370312909493</t>
  </si>
  <si>
    <t>-623.699061108013 73.0646713525548 -534.829381221123</t>
  </si>
  <si>
    <t>-469.522389638982 146.82220372401 -250.313306525281</t>
  </si>
  <si>
    <t>-625.876292913906 333.343500454293 -105.071623291554</t>
  </si>
  <si>
    <t>-635.582735094534 339.29984481313 310.347351937748</t>
  </si>
  <si>
    <t>-649.331942877775 370.547646220543 772.194846079629</t>
  </si>
  <si>
    <t>-499.030439474395 343.209503800285 822.651740480015</t>
  </si>
  <si>
    <t>-584.039636234051 148.377926411638 -105.77356436957</t>
  </si>
  <si>
    <t>-567.007623457581 131.941956780201 309.126892742154</t>
  </si>
  <si>
    <t>-580.89293903803 81.4017387962181 769.723596518466</t>
  </si>
  <si>
    <t>-426.536221444493 101.317451805442 810.481318187187</t>
  </si>
  <si>
    <t>9763-20170724T121306.635799900.bin</t>
  </si>
  <si>
    <t>-605.332619202717 240.869155878544 -103.760507284852</t>
  </si>
  <si>
    <t>-622.413278145183 237.190146692934 -213.086624779895</t>
  </si>
  <si>
    <t>-625.834894660171 240.645023750509 -305.834678655004</t>
  </si>
  <si>
    <t>-625.238222231745 245.890726291665 -389.562097532614</t>
  </si>
  <si>
    <t>-620.278490165337 253.082650078371 -472.99941545068</t>
  </si>
  <si>
    <t>-608.160756051932 265.482009937931 -594.425735940868</t>
  </si>
  <si>
    <t>-566.184092480061 272.417764371321 -660.229044879283</t>
  </si>
  <si>
    <t>-612.671554128073 291.221776638086 -537.880521961921</t>
  </si>
  <si>
    <t>-613.153222560896 444.66338952657 -509.800407863493</t>
  </si>
  <si>
    <t>-618.901371444278 605.068695797576 -277.81841492887</t>
  </si>
  <si>
    <t>-499.32615243267 407.803697993928 -250.674404138607</t>
  </si>
  <si>
    <t>-614.284131624626 228.860808433074 -544.409380882031</t>
  </si>
  <si>
    <t>-624.314666179361 73.4598076958432 -535.046484096044</t>
  </si>
  <si>
    <t>-469.847867197239 146.283760014297 -249.924200355949</t>
  </si>
  <si>
    <t>-626.21051015867 333.381422759886 -105.077914951635</t>
  </si>
  <si>
    <t>-635.796460963743 339.295950480895 310.344468629379</t>
  </si>
  <si>
    <t>-649.416909472471 370.452030176476 772.198820501436</t>
  </si>
  <si>
    <t>-499.146300752764 342.913884431966 822.638966538021</t>
  </si>
  <si>
    <t>-584.597376689003 148.273491570858 -105.835831050838</t>
  </si>
  <si>
    <t>-567.295535676176 132.061267429867 309.062197950928</t>
  </si>
  <si>
    <t>-580.856226266367 81.4789864371915 769.677595765412</t>
  </si>
  <si>
    <t>-426.542472297439 101.784779308145 810.405536279004</t>
  </si>
  <si>
    <t>9763-20170724T121306.706993300.bin</t>
  </si>
  <si>
    <t>-606.230635297076 240.842530025888 -103.816448815879</t>
  </si>
  <si>
    <t>-623.44236609961 237.233113768258 -213.12441260735</t>
  </si>
  <si>
    <t>-626.905175656346 240.806170764089 -305.866336896625</t>
  </si>
  <si>
    <t>-626.31656611125 246.185112654449 -389.585363855743</t>
  </si>
  <si>
    <t>-621.334823036219 253.532736205266 -473.007947244566</t>
  </si>
  <si>
    <t>-609.151150974298 266.183979048742 -594.401667919908</t>
  </si>
  <si>
    <t>-567.095191908479 273.05882973262 -660.160565091066</t>
  </si>
  <si>
    <t>-613.607907244777 291.803291963149 -537.797487883623</t>
  </si>
  <si>
    <t>-613.716542154461 445.219638571926 -509.524405167077</t>
  </si>
  <si>
    <t>-618.711350163975 605.172714389065 -277.212900655933</t>
  </si>
  <si>
    <t>-500.522251223437 407.069009970267 -250.104689970308</t>
  </si>
  <si>
    <t>-615.386448752696 229.462474733417 -544.472788539072</t>
  </si>
  <si>
    <t>-625.911054645767 74.087706059845 -535.431954231325</t>
  </si>
  <si>
    <t>-470.773256042309 145.600505037978 -249.43704357956</t>
  </si>
  <si>
    <t>-626.962646062513 333.481419921995 -105.101480900338</t>
  </si>
  <si>
    <t>-636.248703797735 339.247770928121 310.329741273066</t>
  </si>
  <si>
    <t>-649.612347313587 370.203690185944 772.21621754109</t>
  </si>
  <si>
    <t>-499.440321337338 342.065676457858 822.619089066044</t>
  </si>
  <si>
    <t>-585.706063071217 148.145236940124 -105.934529246245</t>
  </si>
  <si>
    <t>-567.764320758733 132.432981017948 308.955570184039</t>
  </si>
  <si>
    <t>-580.812886808219 81.6387589758565 769.571557156549</t>
  </si>
  <si>
    <t>-426.416043239645 101.462364314199 810.221746769551</t>
  </si>
  <si>
    <t>9763-20170724T121306.738076100.bin</t>
  </si>
  <si>
    <t>-606.745696951428 240.900645729398 -103.829376767756</t>
  </si>
  <si>
    <t>-624.038662492646 237.298167647259 -213.124713627873</t>
  </si>
  <si>
    <t>-627.556512704771 240.890254427311 -305.863835226519</t>
  </si>
  <si>
    <t>-627.011728952257 246.292524468306 -389.581533751982</t>
  </si>
  <si>
    <t>-622.067598317684 253.668486525787 -473.003983399024</t>
  </si>
  <si>
    <t>-609.932123209867 266.366186298382 -594.397642794109</t>
  </si>
  <si>
    <t>-567.848390684094 273.19081853674 -660.144066379859</t>
  </si>
  <si>
    <t>-614.331870624223 291.962180339351 -537.778513248089</t>
  </si>
  <si>
    <t>-614.340610212215 445.396734239895 -509.582185572501</t>
  </si>
  <si>
    <t>-618.320315491303 605.061112463125 -277.052541942365</t>
  </si>
  <si>
    <t>-501.107421242926 406.343025220085 -250.206050674157</t>
  </si>
  <si>
    <t>-616.182306356652 229.626636304005 -544.483686297446</t>
  </si>
  <si>
    <t>-626.925600955666 74.2558687123014 -535.4949325452</t>
  </si>
  <si>
    <t>-471.202719042981 145.584323938019 -249.297994728927</t>
  </si>
  <si>
    <t>-627.444965233898 333.504985893104 -105.107256469832</t>
  </si>
  <si>
    <t>-636.567436888856 339.23575315883 310.328159683918</t>
  </si>
  <si>
    <t>-649.73444386796 370.064901476079 772.224925848298</t>
  </si>
  <si>
    <t>-499.666861279229 341.327560748073 822.600637841444</t>
  </si>
  <si>
    <t>-586.287421328295 148.264205688617 -105.949497444833</t>
  </si>
  <si>
    <t>-567.846282022671 132.733426175595 308.925563722463</t>
  </si>
  <si>
    <t>-580.828150473398 81.7536888251198 769.512226214478</t>
  </si>
  <si>
    <t>-426.411474657288 101.569772579132 810.091071931179</t>
  </si>
  <si>
    <t>9763-20170724T121306.806273000.bin</t>
  </si>
  <si>
    <t>-607.932266490646 241.152315587929 -103.848429519855</t>
  </si>
  <si>
    <t>-625.36388289813 237.542628024333 -213.121518032374</t>
  </si>
  <si>
    <t>-629.030783183184 241.151640514451 -305.854256290978</t>
  </si>
  <si>
    <t>-628.631625865287 246.578036473725 -389.571242850764</t>
  </si>
  <si>
    <t>-623.842073868285 253.986624162846 -472.999717361627</t>
  </si>
  <si>
    <t>-611.941385326301 266.739812007318 -594.410719188002</t>
  </si>
  <si>
    <t>-569.958435588278 273.487616628079 -660.22957504004</t>
  </si>
  <si>
    <t>-616.171303830658 292.307532656857 -537.76604401703</t>
  </si>
  <si>
    <t>-615.920843111182 445.772091527123 -509.743595226427</t>
  </si>
  <si>
    <t>-617.948662862619 604.445781468619 -276.511687908385</t>
  </si>
  <si>
    <t>-502.102694099173 404.849829925751 -250.249915835176</t>
  </si>
  <si>
    <t>-618.155282952401 229.980092901542 -544.507434898723</t>
  </si>
  <si>
    <t>-629.248346381328 74.6380271082835 -535.430430263235</t>
  </si>
  <si>
    <t>-472.577659123577 145.900948947226 -249.417859929674</t>
  </si>
  <si>
    <t>-628.653328039516 333.636124319424 -105.116007490488</t>
  </si>
  <si>
    <t>-637.51250874215 339.306998195271 310.325843769151</t>
  </si>
  <si>
    <t>-649.934249965214 369.859027464939 772.233481789442</t>
  </si>
  <si>
    <t>-499.911564867179 340.709733778235 822.506056820885</t>
  </si>
  <si>
    <t>-587.430888438721 148.665857874174 -105.977138774485</t>
  </si>
  <si>
    <t>-567.836964214799 133.447928600646 308.856723830486</t>
  </si>
  <si>
    <t>-580.824511388642 81.8879086460843 769.354064743511</t>
  </si>
  <si>
    <t>-426.328823686491 101.482699371177 809.73924871745</t>
  </si>
  <si>
    <t>9763-20170724T121306.837355800.bin</t>
  </si>
  <si>
    <t>-608.648168983988 241.327536450988 -103.870271774397</t>
  </si>
  <si>
    <t>-626.12972269846 237.688505397667 -213.134362322353</t>
  </si>
  <si>
    <t>-629.852712497043 241.307170144798 -305.864643220296</t>
  </si>
  <si>
    <t>-629.507117182598 246.753886431228 -389.580498617281</t>
  </si>
  <si>
    <t>-624.772790691666 254.192647560888 -473.00936836742</t>
  </si>
  <si>
    <t>-612.95289892507 267.000242792792 -594.422540593356</t>
  </si>
  <si>
    <t>-571.06206054627 273.730951775441 -660.301783431298</t>
  </si>
  <si>
    <t>-617.107355625129 292.541117011692 -537.760053516484</t>
  </si>
  <si>
    <t>-616.675489087428 446.011785202073 -509.789910571272</t>
  </si>
  <si>
    <t>-618.024871886684 604.347619199792 -276.323479061486</t>
  </si>
  <si>
    <t>-502.688374969221 404.49550680821 -249.767508785751</t>
  </si>
  <si>
    <t>-619.171332419391 230.219667764729 -544.535083126991</t>
  </si>
  <si>
    <t>-630.420028315158 74.8792914427936 -535.513649949487</t>
  </si>
  <si>
    <t>-473.604236408425 146.234690997025 -250.144726992682</t>
  </si>
  <si>
    <t>-629.429888496742 333.733109258812 -105.139257355565</t>
  </si>
  <si>
    <t>-638.147225655692 339.286201333726 310.307171725897</t>
  </si>
  <si>
    <t>-650.062980225755 369.729371726835 772.236609150774</t>
  </si>
  <si>
    <t>-500.127894073158 340.045737259051 822.457723362664</t>
  </si>
  <si>
    <t>-588.060539660926 148.899063246898 -105.998217692699</t>
  </si>
  <si>
    <t>-567.925227550582 133.798910015893 308.814035576718</t>
  </si>
  <si>
    <t>-580.82934313652 81.9731201122718 769.274637067883</t>
  </si>
  <si>
    <t>-426.306514290352 101.527502551202 809.575412846763</t>
  </si>
  <si>
    <t>9763-20170724T121306.902031800.bin</t>
  </si>
  <si>
    <t>-610.11416090873 241.793312601613 -103.923335778449</t>
  </si>
  <si>
    <t>-627.674057319748 238.06755740799 -213.172003040647</t>
  </si>
  <si>
    <t>-631.462315134587 241.702668265914 -305.898938624302</t>
  </si>
  <si>
    <t>-631.169969846395 247.197424715221 -389.611784657741</t>
  </si>
  <si>
    <t>-626.480140385741 254.714291806842 -473.036241244998</t>
  </si>
  <si>
    <t>-614.71368186033 267.665170310896 -594.439437031708</t>
  </si>
  <si>
    <t>-573.004901165934 274.408887363727 -660.43273995794</t>
  </si>
  <si>
    <t>-618.769017233689 293.13582663103 -537.73813518105</t>
  </si>
  <si>
    <t>-617.928806356321 446.618377301056 -509.776319637372</t>
  </si>
  <si>
    <t>-618.485267877335 605.083152555148 -276.394013487681</t>
  </si>
  <si>
    <t>-504.889903416613 404.322730251929 -249.19226346285</t>
  </si>
  <si>
    <t>-620.984336235752 230.829016302467 -544.599503213806</t>
  </si>
  <si>
    <t>-632.45707042984 75.5036113095343 -535.865674564987</t>
  </si>
  <si>
    <t>-475.806023369834 147.14448376923 -252.239289915468</t>
  </si>
  <si>
    <t>-630.858151391105 334.223865102904 -105.239517634235</t>
  </si>
  <si>
    <t>-639.191883025984 339.513708397311 310.218199886313</t>
  </si>
  <si>
    <t>-650.282464736761 369.509741950068 772.225348989118</t>
  </si>
  <si>
    <t>-500.401743343371 339.347258171533 822.323484617931</t>
  </si>
  <si>
    <t>-589.540243168915 149.287118889438 -106.015366522889</t>
  </si>
  <si>
    <t>-568.409028548353 134.41367999628 308.755514308059</t>
  </si>
  <si>
    <t>-580.810241423496 82.1487069221057 769.148158710153</t>
  </si>
  <si>
    <t>-426.293400780154 101.964671021788 809.344039388084</t>
  </si>
  <si>
    <t>9763-20170724T121306.938175800.bin</t>
  </si>
  <si>
    <t>-610.763704960377 242.049653122031 -103.959251563864</t>
  </si>
  <si>
    <t>-628.397082199438 238.268786744426 -213.194048073826</t>
  </si>
  <si>
    <t>-632.224922922513 241.864081097265 -305.920949965886</t>
  </si>
  <si>
    <t>-631.957089958224 247.324190657311 -389.636247830399</t>
  </si>
  <si>
    <t>-627.280151022234 254.803455431702 -473.064834187427</t>
  </si>
  <si>
    <t>-615.519106563706 267.694589001375 -594.474934968716</t>
  </si>
  <si>
    <t>-573.877186400487 274.397752315481 -660.514517166621</t>
  </si>
  <si>
    <t>-619.50616282992 293.189820138363 -537.779795594875</t>
  </si>
  <si>
    <t>-618.441206377004 446.687166231422 -509.914164841869</t>
  </si>
  <si>
    <t>-618.819448148445 605.269028339819 -276.611320827786</t>
  </si>
  <si>
    <t>-505.848886022511 404.213420467957 -248.991263357904</t>
  </si>
  <si>
    <t>-621.853432818824 230.885932542778 -544.6224512691</t>
  </si>
  <si>
    <t>-633.381090088864 75.5620540592408 -536.007944447034</t>
  </si>
  <si>
    <t>-476.921155367431 146.770082962585 -252.921216915282</t>
  </si>
  <si>
    <t>-631.446191885051 334.635920014141 -105.300871732966</t>
  </si>
  <si>
    <t>-639.569787384533 339.689798969136 310.164060563754</t>
  </si>
  <si>
    <t>-650.359588276708 369.435936015594 772.205165048272</t>
  </si>
  <si>
    <t>-500.407233560511 339.513734762422 822.232959230111</t>
  </si>
  <si>
    <t>-590.249179029081 149.388175727253 -106.03228171954</t>
  </si>
  <si>
    <t>-568.731993760819 134.673997710834 308.72446223196</t>
  </si>
  <si>
    <t>-580.761283134657 82.2128950317192 769.115351354031</t>
  </si>
  <si>
    <t>-426.226265137977 101.879324269155 809.314812433884</t>
  </si>
  <si>
    <t>9763-20170724T121307.003350400.bin</t>
  </si>
  <si>
    <t>-612.126616682243 242.488002420493 -104.027404920992</t>
  </si>
  <si>
    <t>-629.953395747929 238.576950580488 -213.226362971889</t>
  </si>
  <si>
    <t>-633.902786615275 242.078616166095 -305.951619162331</t>
  </si>
  <si>
    <t>-633.723581681863 247.453007779617 -389.672723883978</t>
  </si>
  <si>
    <t>-629.110980520212 254.839479884126 -473.113169121286</t>
  </si>
  <si>
    <t>-617.416042535909 267.58019603246 -594.545511805223</t>
  </si>
  <si>
    <t>-575.915669699915 274.161736346779 -660.68628667799</t>
  </si>
  <si>
    <t>-621.178663769009 293.135745304173 -537.862253050643</t>
  </si>
  <si>
    <t>-619.469167157258 446.648935369613 -510.133281573234</t>
  </si>
  <si>
    <t>-620.245428699125 604.43321441776 -276.291106821123</t>
  </si>
  <si>
    <t>-505.261542453801 404.846804515123 -246.416481895204</t>
  </si>
  <si>
    <t>-623.916780027526 230.843291710589 -544.661718514125</t>
  </si>
  <si>
    <t>-635.938422894676 75.5157707545723 -536.327128450106</t>
  </si>
  <si>
    <t>-479.238368301179 145.785589461817 -253.462552426166</t>
  </si>
  <si>
    <t>-632.631952097157 335.371381414381 -105.43384554193</t>
  </si>
  <si>
    <t>-640.324998380375 339.848002651587 310.045895801986</t>
  </si>
  <si>
    <t>-650.466394616431 369.329636775163 772.156869511014</t>
  </si>
  <si>
    <t>-500.465302220033 339.59951931787 822.153178532863</t>
  </si>
  <si>
    <t>-591.812352061351 149.469176349764 -106.037429672308</t>
  </si>
  <si>
    <t>-569.535812972621 135.201558085265 308.694708088156</t>
  </si>
  <si>
    <t>-580.559464593919 82.278922954778 769.106328519712</t>
  </si>
  <si>
    <t>-426.035240144195 101.738583121149 809.447457888655</t>
  </si>
  <si>
    <t>9763-20170724T121307.037495300.bin</t>
  </si>
  <si>
    <t>-612.823900750157 242.643233611191 -104.042567612558</t>
  </si>
  <si>
    <t>-630.786402873232 238.658278219483 -213.216590750377</t>
  </si>
  <si>
    <t>-634.810328176496 242.115403673266 -305.940354460929</t>
  </si>
  <si>
    <t>-634.678350932935 247.452133775372 -389.663898957012</t>
  </si>
  <si>
    <t>-630.091262713058 254.796267257755 -473.109505636975</t>
  </si>
  <si>
    <t>-618.408090845137 267.466826292378 -594.550354254578</t>
  </si>
  <si>
    <t>-577.001130801266 273.965759737359 -660.757813139631</t>
  </si>
  <si>
    <t>-622.015086953832 293.046986333285 -537.868002621969</t>
  </si>
  <si>
    <t>-619.67218196092 446.545783778783 -510.074430568011</t>
  </si>
  <si>
    <t>-621.198458232117 602.941187463488 -275.304901065402</t>
  </si>
  <si>
    <t>-502.284747925661 406.071367610469 -242.895954295023</t>
  </si>
  <si>
    <t>-625.053886895477 230.767381403562 -544.65825256597</t>
  </si>
  <si>
    <t>-637.589274544715 75.4786127127131 -536.450830782027</t>
  </si>
  <si>
    <t>-480.440372591095 145.142986444996 -253.43675334311</t>
  </si>
  <si>
    <t>-633.139650978462 335.73705197256 -105.500417884929</t>
  </si>
  <si>
    <t>-640.702123330925 339.953860507089 309.984341284164</t>
  </si>
  <si>
    <t>-650.495165926418 369.324224320893 772.124613343826</t>
  </si>
  <si>
    <t>-500.467721692718 339.78976770479 822.157576098674</t>
  </si>
  <si>
    <t>-592.678773716206 149.389395495467 -106.008444926782</t>
  </si>
  <si>
    <t>-570.020993185904 135.412875697396 308.713039450046</t>
  </si>
  <si>
    <t>-580.464005643132 82.3347746642107 769.138115832588</t>
  </si>
  <si>
    <t>-426.026525298108 102.309605758481 809.559686220342</t>
  </si>
  <si>
    <t>9763-20170724T121307.102170300.bin</t>
  </si>
  <si>
    <t>-614.42273610999 242.763116076316 -104.050045521692</t>
  </si>
  <si>
    <t>-632.777918851676 238.654873926119 -213.154127829201</t>
  </si>
  <si>
    <t>-636.998349447297 242.070059246395 -305.870734393683</t>
  </si>
  <si>
    <t>-636.977993361244 247.378856816038 -389.596172276619</t>
  </si>
  <si>
    <t>-632.431277015504 254.685763029967 -473.047156876532</t>
  </si>
  <si>
    <t>-620.725995340337 267.277339022154 -594.49405860368</t>
  </si>
  <si>
    <t>-579.548363938518 273.55600781875 -660.865778436871</t>
  </si>
  <si>
    <t>-623.909961659731 292.865857885311 -537.79016057094</t>
  </si>
  <si>
    <t>-619.182508577117 446.134849834839 -509.123242335907</t>
  </si>
  <si>
    <t>-621.658142005626 596.48695123446 -270.446239892782</t>
  </si>
  <si>
    <t>-488.254795795017 410.57733609981 -230.575416480055</t>
  </si>
  <si>
    <t>-627.814460331594 230.638601842419 -544.61827190185</t>
  </si>
  <si>
    <t>-642.03097315392 75.4744625042381 -536.764334617229</t>
  </si>
  <si>
    <t>-483.12679877686 143.123881131982 -253.894112536977</t>
  </si>
  <si>
    <t>-634.308683839484 336.284724077217 -105.600068359916</t>
  </si>
  <si>
    <t>-641.266669806731 340.126044410971 309.898942910792</t>
  </si>
  <si>
    <t>-650.39938325881 369.4526548599 772.057208606948</t>
  </si>
  <si>
    <t>-500.584018570581 339.6030567249 822.536624373399</t>
  </si>
  <si>
    <t>-594.738188671693 149.065690421289 -105.927420789129</t>
  </si>
  <si>
    <t>-571.057998359644 135.631981206117 308.754861345459</t>
  </si>
  <si>
    <t>-580.262754223978 82.3170952093706 769.213605669953</t>
  </si>
  <si>
    <t>-425.812083351453 101.888148558758 809.781796967525</t>
  </si>
  <si>
    <t>9763-20170724T121307.133756300.bin</t>
  </si>
  <si>
    <t>-615.354245031511 242.754738341131 -104.068363497144</t>
  </si>
  <si>
    <t>-633.910021513583 238.644610635321 -213.138510676757</t>
  </si>
  <si>
    <t>-638.235996719702 242.062906644387 -305.850039015877</t>
  </si>
  <si>
    <t>-638.281414447335 247.37138167275 -389.575492166852</t>
  </si>
  <si>
    <t>-633.768513821371 254.665948062973 -473.029514622287</t>
  </si>
  <si>
    <t>-622.077200768868 267.219179116068 -594.481712130341</t>
  </si>
  <si>
    <t>-581.023459961179 273.341613687016 -660.944622179318</t>
  </si>
  <si>
    <t>-624.999716442781 292.805905801355 -537.763080754019</t>
  </si>
  <si>
    <t>-618.704779489416 445.9054589858 -508.345167331859</t>
  </si>
  <si>
    <t>-619.504546925212 591.206234278308 -266.548514269948</t>
  </si>
  <si>
    <t>-476.736160069016 413.600104022591 -221.584980212523</t>
  </si>
  <si>
    <t>-629.41491738621 230.615478634293 -544.615909731338</t>
  </si>
  <si>
    <t>-644.653102017351 75.5524098601791 -536.95550828842</t>
  </si>
  <si>
    <t>-484.580214862905 141.572905836304 -254.646925490861</t>
  </si>
  <si>
    <t>-634.832007741743 336.417248917618 -105.61446300896</t>
  </si>
  <si>
    <t>-641.377623192508 340.221440816657 309.891632926321</t>
  </si>
  <si>
    <t>-650.289132893141 369.522346449811 772.062559528972</t>
  </si>
  <si>
    <t>-500.549623266839 339.732232602922 822.801560140592</t>
  </si>
  <si>
    <t>-596.080099550259 148.91527600315 -105.898301943452</t>
  </si>
  <si>
    <t>-571.770654360676 135.716392971321 308.755038029722</t>
  </si>
  <si>
    <t>-580.16788449666 82.2735918916287 769.238110372347</t>
  </si>
  <si>
    <t>-425.643897782736 101.162364990368 809.851135814593</t>
  </si>
  <si>
    <t>9763-20170724T121307.203445800.bin</t>
  </si>
  <si>
    <t>-617.650034783318 242.831856207458 -104.006092353896</t>
  </si>
  <si>
    <t>-636.553868251452 238.787297446589 -213.018821768061</t>
  </si>
  <si>
    <t>-641.028165111565 242.234580828633 -305.722331773156</t>
  </si>
  <si>
    <t>-641.146608741252 247.557366491797 -389.446804383907</t>
  </si>
  <si>
    <t>-636.644634720798 254.838529499325 -472.902561453711</t>
  </si>
  <si>
    <t>-624.901196986263 267.333428385219 -594.355767216244</t>
  </si>
  <si>
    <t>-584.060874605135 273.181582003785 -660.974722447889</t>
  </si>
  <si>
    <t>-627.366233930546 292.905174545864 -537.608403812019</t>
  </si>
  <si>
    <t>-616.246147069279 445.012977265263 -504.775989470388</t>
  </si>
  <si>
    <t>-603.278030545255 576.738101405959 -255.659708011727</t>
  </si>
  <si>
    <t>-445.288990030338 415.359386020203 -201.392107146117</t>
  </si>
  <si>
    <t>-632.741844310149 230.796750424757 -544.517890375739</t>
  </si>
  <si>
    <t>-649.979912001084 75.9311229506379 -537.321105915384</t>
  </si>
  <si>
    <t>-488.166389640175 138.339240011448 -256.487987342614</t>
  </si>
  <si>
    <t>-636.034452395764 337.023149407858 -105.601899719637</t>
  </si>
  <si>
    <t>-641.768585246483 340.586162369762 309.918260879123</t>
  </si>
  <si>
    <t>-650.26771792337 369.452449845441 772.10715914986</t>
  </si>
  <si>
    <t>-500.723756342851 339.22536390728 823.163534711187</t>
  </si>
  <si>
    <t>-599.505580777989 148.605622988708 -105.800737849554</t>
  </si>
  <si>
    <t>-573.412920517544 135.962766291325 308.761567877241</t>
  </si>
  <si>
    <t>-580.010617614185 82.308726052675 769.29032033214</t>
  </si>
  <si>
    <t>-425.441983847331 100.795690282948 809.917417432366</t>
  </si>
  <si>
    <t>9763-20170724T121307.235553000.bin</t>
  </si>
  <si>
    <t>-619.07583891426 243.037363446124 -103.965014634784</t>
  </si>
  <si>
    <t>-638.18591880127 239.046795364573 -212.943814743596</t>
  </si>
  <si>
    <t>-642.81045779941 242.494081235301 -305.639875715983</t>
  </si>
  <si>
    <t>-643.056399822164 247.801267263522 -389.365010547595</t>
  </si>
  <si>
    <t>-638.673584477268 255.04753748271 -472.830169484825</t>
  </si>
  <si>
    <t>-627.095880063985 267.46929236604 -594.306710341195</t>
  </si>
  <si>
    <t>-586.410445989887 273.192201109368 -661.031190909198</t>
  </si>
  <si>
    <t>-629.294208689749 293.056420167622 -537.555479777662</t>
  </si>
  <si>
    <t>-616.138420695526 444.665162386168 -503.309365201761</t>
  </si>
  <si>
    <t>-590.467520537298 568.124169992851 -250.965455791207</t>
  </si>
  <si>
    <t>-428.314851836642 412.6820300174 -191.865700042969</t>
  </si>
  <si>
    <t>-635.057843701 230.981217179678 -544.452340981529</t>
  </si>
  <si>
    <t>-653.031234344203 76.1914898251166 -537.442966628237</t>
  </si>
  <si>
    <t>-491.125063424007 136.957137912354 -257.342241711766</t>
  </si>
  <si>
    <t>-637.000373048271 337.548928486947 -105.592346333362</t>
  </si>
  <si>
    <t>-642.236130568907 340.834062560031 309.936732418447</t>
  </si>
  <si>
    <t>-650.341716550496 369.335923405812 772.129374149393</t>
  </si>
  <si>
    <t>-500.866390999259 338.846943811778 823.230768139112</t>
  </si>
  <si>
    <t>-601.465580891411 148.566415822574 -105.748276636414</t>
  </si>
  <si>
    <t>-574.159318068252 136.284883120511 308.74679636199</t>
  </si>
  <si>
    <t>-579.964808682267 82.4015266311771 769.292601427283</t>
  </si>
  <si>
    <t>-425.382088193089 100.807675692889 809.903100185689</t>
  </si>
  <si>
    <t>9763-20170724T121307.300230000.bin</t>
  </si>
  <si>
    <t>-622.198460427557 243.883600038323 -103.936490861587</t>
  </si>
  <si>
    <t>-641.807282407894 239.939644158388 -212.828319791995</t>
  </si>
  <si>
    <t>-646.928430420812 243.504779567476 -305.493899250177</t>
  </si>
  <si>
    <t>-647.64400599188 248.951039293252 -389.207363010337</t>
  </si>
  <si>
    <t>-643.74553959723 256.358278199747 -472.682375072477</t>
  </si>
  <si>
    <t>-632.886907778656 269.033435835876 -594.199233732769</t>
  </si>
  <si>
    <t>-592.595166626592 274.708048289288 -661.166458739735</t>
  </si>
  <si>
    <t>-634.318526966517 294.455014441954 -537.349060041563</t>
  </si>
  <si>
    <t>-616.926892663125 445.06526842004 -500.783080134125</t>
  </si>
  <si>
    <t>-559.339682795949 546.778623950813 -244.040509953343</t>
  </si>
  <si>
    <t>-392.442772350426 400.983344391696 -174.487212387518</t>
  </si>
  <si>
    <t>-640.984584447402 232.488498713896 -544.408377358798</t>
  </si>
  <si>
    <t>-660.752873603047 77.8627871400818 -538.107097744214</t>
  </si>
  <si>
    <t>-499.195445026217 135.608484840062 -258.912329903964</t>
  </si>
  <si>
    <t>-639.533193695821 338.976858690598 -105.605779685888</t>
  </si>
  <si>
    <t>-643.69160331604 341.581526378645 309.940324977063</t>
  </si>
  <si>
    <t>-650.571102512284 369.10784037307 772.165056990372</t>
  </si>
  <si>
    <t>-501.191951061366 338.035477008607 823.19635006299</t>
  </si>
  <si>
    <t>-605.141396010723 148.786608110704 -105.700412430291</t>
  </si>
  <si>
    <t>-575.538587826626 137.408402788639 308.66273243744</t>
  </si>
  <si>
    <t>-579.797092381385 82.5008875298399 769.215122667855</t>
  </si>
  <si>
    <t>-425.059796279335 99.613121785836 809.802728841555</t>
  </si>
  <si>
    <t>9763-20170724T121307.338945300.bin</t>
  </si>
  <si>
    <t>-623.883572412048 244.509286646017 -103.938884469731</t>
  </si>
  <si>
    <t>-643.747451146727 240.555156131571 -212.784104174628</t>
  </si>
  <si>
    <t>-649.125144605912 244.232542796017 -305.430752759419</t>
  </si>
  <si>
    <t>-650.078228737053 249.825709139376 -389.132172826992</t>
  </si>
  <si>
    <t>-646.41736519106 257.416062215365 -472.601519960229</t>
  </si>
  <si>
    <t>-635.901016402585 270.39269810948 -594.116710500368</t>
  </si>
  <si>
    <t>-595.79458143512 276.152907092521 -661.187558194653</t>
  </si>
  <si>
    <t>-636.908579652021 295.641042405218 -537.180357864945</t>
  </si>
  <si>
    <t>-617.149961871828 445.733215889716 -499.628671343555</t>
  </si>
  <si>
    <t>-543.023706868519 533.21612353312 -241.887355120918</t>
  </si>
  <si>
    <t>-374.111921211456 392.645990335534 -166.671844710115</t>
  </si>
  <si>
    <t>-644.122480100917 233.756025488693 -544.413368727344</t>
  </si>
  <si>
    <t>-665.041604102994 79.2663899467602 -538.652381802374</t>
  </si>
  <si>
    <t>-503.756786429591 135.435998236273 -259.72581728191</t>
  </si>
  <si>
    <t>-640.992172994967 339.891149602368 -105.636438144402</t>
  </si>
  <si>
    <t>-644.71533024537 342.064535493646 309.916226928799</t>
  </si>
  <si>
    <t>-650.744263852693 368.948517416448 772.170338944819</t>
  </si>
  <si>
    <t>-501.396661751841 337.549216362572 823.0937157859</t>
  </si>
  <si>
    <t>-607.027104065352 149.114195446769 -105.681127493786</t>
  </si>
  <si>
    <t>-576.21698300185 138.265915724031 308.608200500123</t>
  </si>
  <si>
    <t>-579.737712022967 82.6697298972344 769.139206332549</t>
  </si>
  <si>
    <t>-424.970432933207 99.5468364847311 809.710890558985</t>
  </si>
  <si>
    <t>9763-20170724T121307.403119100.bin</t>
  </si>
  <si>
    <t>-628.01081295275 246.116843884293 -103.961347424884</t>
  </si>
  <si>
    <t>-648.365421971771 242.15264509767 -212.715498770051</t>
  </si>
  <si>
    <t>-654.100516052533 246.181170033599 -305.326097306437</t>
  </si>
  <si>
    <t>-655.324495165556 252.220468914326 -388.993021450657</t>
  </si>
  <si>
    <t>-651.867194633344 260.358938659378 -472.419275136483</t>
  </si>
  <si>
    <t>-641.563206948858 274.227900794963 -593.854016325933</t>
  </si>
  <si>
    <t>-601.715718386693 280.267477115791 -661.054713596903</t>
  </si>
  <si>
    <t>-641.815599537752 298.968131270556 -536.686796003041</t>
  </si>
  <si>
    <t>-616.806192436909 447.750256803206 -497.059852290111</t>
  </si>
  <si>
    <t>-513.382105677633 504.229364830582 -240.754921825287</t>
  </si>
  <si>
    <t>-341.425396022644 373.684434684094 -155.095901622964</t>
  </si>
  <si>
    <t>-650.353307950043 237.316739044681 -544.45240484541</t>
  </si>
  <si>
    <t>-673.883234387643 83.1508830555081 -540.257784194824</t>
  </si>
  <si>
    <t>-513.657096484983 135.402926941149 -261.412285238289</t>
  </si>
  <si>
    <t>-644.641361951689 342.010218976658 -105.718332382876</t>
  </si>
  <si>
    <t>-647.155096568555 343.126761313229 309.847623461128</t>
  </si>
  <si>
    <t>-651.151435751645 368.59124201321 772.174884883542</t>
  </si>
  <si>
    <t>-501.924235045912 336.211406749336 822.836523414754</t>
  </si>
  <si>
    <t>-611.705025326577 150.095974333317 -105.596557152247</t>
  </si>
  <si>
    <t>-577.494464011502 140.292323215841 308.45192622896</t>
  </si>
  <si>
    <t>-579.612033343446 83.0264390168181 768.904386129763</t>
  </si>
  <si>
    <t>-424.829160282296 99.8460754677226 809.440709359696</t>
  </si>
  <si>
    <t>9763-20170724T121307.435205900.bin</t>
  </si>
  <si>
    <t>-630.464919490321 246.894460383441 -103.975523213015</t>
  </si>
  <si>
    <t>-650.991451540094 243.019842327994 -212.70062359539</t>
  </si>
  <si>
    <t>-656.805232883632 247.317410767744 -305.294147571034</t>
  </si>
  <si>
    <t>-658.059702332208 253.671933631859 -388.937278511556</t>
  </si>
  <si>
    <t>-654.584981844783 262.183345249234 -472.325716756696</t>
  </si>
  <si>
    <t>-644.197975106754 276.650475222075 -593.683515398086</t>
  </si>
  <si>
    <t>-604.387691955222 282.881020678344 -660.888796409239</t>
  </si>
  <si>
    <t>-644.137496965844 301.054811532778 -536.371554977468</t>
  </si>
  <si>
    <t>-616.611602226967 449.172575172355 -495.916949528259</t>
  </si>
  <si>
    <t>-500.968750905898 488.318713075695 -241.60824510017</t>
  </si>
  <si>
    <t>-327.712271841401 362.66874556142 -151.370638673061</t>
  </si>
  <si>
    <t>-653.373879305973 239.550268019023 -544.494119465902</t>
  </si>
  <si>
    <t>-678.406557253583 85.5999499212276 -541.222124748744</t>
  </si>
  <si>
    <t>-518.724303331296 135.51943292871 -262.491525152256</t>
  </si>
  <si>
    <t>-646.570440639929 343.105441325227 -105.752742708807</t>
  </si>
  <si>
    <t>-648.619606269535 343.691132362954 309.816842430222</t>
  </si>
  <si>
    <t>-651.403992365384 368.367295685376 772.178035466872</t>
  </si>
  <si>
    <t>-502.332888713223 335.065196604341 822.701426897801</t>
  </si>
  <si>
    <t>-614.647236510354 150.463422688603 -105.547254260019</t>
  </si>
  <si>
    <t>-578.13555276211 141.379352473534 308.321027724173</t>
  </si>
  <si>
    <t>-579.522887518471 83.1860493314816 768.733018146151</t>
  </si>
  <si>
    <t>-424.69690435564 99.562677491152 809.286202134769</t>
  </si>
  <si>
    <t>9763-20170724T121307.501885400.bin</t>
  </si>
  <si>
    <t>-635.850049749119 248.191864279422 -103.945239045569</t>
  </si>
  <si>
    <t>-656.79687091977 244.555442759696 -212.59830072827</t>
  </si>
  <si>
    <t>-662.670001838533 249.36115783095 -305.163180073132</t>
  </si>
  <si>
    <t>-663.833598574793 256.281372778782 -388.762694268139</t>
  </si>
  <si>
    <t>-660.112221744071 265.428555966026 -472.07312843466</t>
  </si>
  <si>
    <t>-649.186382472313 280.876339905384 -593.262688284968</t>
  </si>
  <si>
    <t>-609.227699334981 287.28134914613 -660.363296602724</t>
  </si>
  <si>
    <t>-648.552849148381 304.67265689936 -535.699083943698</t>
  </si>
  <si>
    <t>-616.041150903069 451.554560254512 -494.371488781192</t>
  </si>
  <si>
    <t>-481.796224102721 457.847049743449 -246.344694588121</t>
  </si>
  <si>
    <t>-307.628929218555 342.9139889102 -144.34119617667</t>
  </si>
  <si>
    <t>-659.408375455067 243.523150750123 -544.472492822879</t>
  </si>
  <si>
    <t>-687.858739627238 90.1631401282871 -542.90669988769</t>
  </si>
  <si>
    <t>-528.87669373831 134.991121510335 -264.940398302622</t>
  </si>
  <si>
    <t>-650.638531019261 345.167001085115 -105.785179010031</t>
  </si>
  <si>
    <t>-651.657426444849 344.931317408507 309.788495213701</t>
  </si>
  <si>
    <t>-651.855204891429 367.966154501418 772.174973755289</t>
  </si>
  <si>
    <t>-503.00304714647 333.290767449634 822.419078598243</t>
  </si>
  <si>
    <t>-621.356077963227 151.026124190024 -105.45406353942</t>
  </si>
  <si>
    <t>-579.053588303551 143.700208227316 307.897466378078</t>
  </si>
  <si>
    <t>-579.290603350044 83.5351050037543 768.260820255388</t>
  </si>
  <si>
    <t>-424.419505477646 99.161282919471 808.937614484353</t>
  </si>
  <si>
    <t>9763-20170724T121307.538040300.bin</t>
  </si>
  <si>
    <t>-638.848232620394 248.750751104557 -103.891445110829</t>
  </si>
  <si>
    <t>-660.113124747752 245.247470633778 -212.487220594023</t>
  </si>
  <si>
    <t>-665.976098271394 250.312855487222 -305.038878446697</t>
  </si>
  <si>
    <t>-667.004106309479 257.509464338315 -388.616888918742</t>
  </si>
  <si>
    <t>-663.015532487737 266.950270973016 -471.882126121005</t>
  </si>
  <si>
    <t>-651.552629354343 282.827208467728 -592.966529623561</t>
  </si>
  <si>
    <t>-611.414378873177 289.233451945393 -659.959814121913</t>
  </si>
  <si>
    <t>-650.69534832958 306.326104485185 -535.283745343558</t>
  </si>
  <si>
    <t>-614.9827112806 452.213229703571 -493.15728987807</t>
  </si>
  <si>
    <t>-473.706017343335 444.714002811888 -249.101551644762</t>
  </si>
  <si>
    <t>-300.977607832803 334.294467316959 -139.918237730695</t>
  </si>
  <si>
    <t>-662.469506011358 245.394939458751 -544.387765044445</t>
  </si>
  <si>
    <t>-692.990490817392 92.415933110105 -543.633249021402</t>
  </si>
  <si>
    <t>-534.141255568842 134.319477672673 -266.338907804973</t>
  </si>
  <si>
    <t>-652.986117711866 346.138131043696 -105.763632466942</t>
  </si>
  <si>
    <t>-652.964726126297 345.515601063972 309.810931536021</t>
  </si>
  <si>
    <t>-651.937403309132 367.852791199671 772.182385046747</t>
  </si>
  <si>
    <t>-503.345470947447 332.163223682067 822.486648322462</t>
  </si>
  <si>
    <t>-624.997105224872 151.23993031497 -105.36235743101</t>
  </si>
  <si>
    <t>-578.512254448624 145.164327455914 307.560020159487</t>
  </si>
  <si>
    <t>-579.080821276769 83.6893722805785 767.927234412713</t>
  </si>
  <si>
    <t>-424.194369627433 98.6648160093632 808.789805443627</t>
  </si>
  <si>
    <t>9763-20170724T121307.604222300.bin</t>
  </si>
  <si>
    <t>-645.087812355376 248.720522432069 -103.651176900727</t>
  </si>
  <si>
    <t>-666.990956986574 245.8415813208 -212.138359217712</t>
  </si>
  <si>
    <t>-672.888649170416 251.513838399565 -304.65254727959</t>
  </si>
  <si>
    <t>-673.726040678873 259.260512227074 -388.183569208677</t>
  </si>
  <si>
    <t>-669.31971022194 269.202225391957 -471.369334487998</t>
  </si>
  <si>
    <t>-656.997632790307 285.721883946988 -592.283311438199</t>
  </si>
  <si>
    <t>-616.480381054339 291.818024887815 -659.077004545595</t>
  </si>
  <si>
    <t>-655.455387766898 308.670305615238 -534.393540741637</t>
  </si>
  <si>
    <t>-613.317074357258 452.448691054051 -490.95441244882</t>
  </si>
  <si>
    <t>-463.272418436732 423.930171081283 -253.779772436671</t>
  </si>
  <si>
    <t>-290.769105809271 327.572476442264 -131.688169090972</t>
  </si>
  <si>
    <t>-669.353555200609 248.275979866367 -544.061159975079</t>
  </si>
  <si>
    <t>-704.772205819827 96.3620379287122 -544.807532516927</t>
  </si>
  <si>
    <t>-545.679199211533 132.186491267389 -269.27481062635</t>
  </si>
  <si>
    <t>-657.636981791705 347.212624865095 -105.477922958119</t>
  </si>
  <si>
    <t>-655.432004860342 346.487740498104 310.090650401536</t>
  </si>
  <si>
    <t>-651.88965467095 367.847500448213 772.330731486646</t>
  </si>
  <si>
    <t>-504.4003706757 328.553807111474 823.190830373392</t>
  </si>
  <si>
    <t>-632.750915735236 149.962613216613 -105.105200616526</t>
  </si>
  <si>
    <t>-574.520624799534 148.487121702635 306.367352690859</t>
  </si>
  <si>
    <t>-578.514245501876 83.943202822426 766.851452133847</t>
  </si>
  <si>
    <t>-423.668998264573 97.337760040833 808.412543595619</t>
  </si>
  <si>
    <t>9763-20170724T121307.637416600.bin</t>
  </si>
  <si>
    <t>-648.159671516786 248.264400829155 -103.378938606632</t>
  </si>
  <si>
    <t>-670.340451708248 245.793254896159 -211.819640535686</t>
  </si>
  <si>
    <t>-676.156694090362 251.74651323824 -304.321419726371</t>
  </si>
  <si>
    <t>-676.789629324848 259.710352387166 -387.833731153302</t>
  </si>
  <si>
    <t>-672.050520629774 269.802703473366 -470.983119302591</t>
  </si>
  <si>
    <t>-659.105370069984 286.451380015385 -591.814253803328</t>
  </si>
  <si>
    <t>-618.352849253239 292.12969253824 -658.501624972342</t>
  </si>
  <si>
    <t>-657.174009721301 309.16383527831 -533.843249235142</t>
  </si>
  <si>
    <t>-612.163224363615 452.150811550843 -490.503499360547</t>
  </si>
  <si>
    <t>-462.691530673915 416.86962496985 -253.877200516353</t>
  </si>
  <si>
    <t>-285.419187407357 331.491580153265 -130.452559382389</t>
  </si>
  <si>
    <t>-672.397181009018 249.128336080577 -543.746159826095</t>
  </si>
  <si>
    <t>-711.079518440503 98.0050316596071 -545.32966796831</t>
  </si>
  <si>
    <t>-551.090553881235 130.23035784269 -270.820960605518</t>
  </si>
  <si>
    <t>-659.403548216517 347.15791906423 -105.228288630739</t>
  </si>
  <si>
    <t>-656.514057478739 346.899708301573 310.336557417816</t>
  </si>
  <si>
    <t>-651.857700143556 367.982837988611 772.451661261132</t>
  </si>
  <si>
    <t>-505.012594583092 326.669397387696 823.574380795018</t>
  </si>
  <si>
    <t>-637.142697573665 148.858106420914 -104.722628701638</t>
  </si>
  <si>
    <t>-571.139367147389 150.374563641679 305.574687757736</t>
  </si>
  <si>
    <t>-578.165884092418 83.9917323184277 765.997648800216</t>
  </si>
  <si>
    <t>-423.386520623602 96.5978126790274 808.048195066067</t>
  </si>
  <si>
    <t>9763-20170724T121307.704098300.bin</t>
  </si>
  <si>
    <t>-654.218226453894 245.680548570645 -102.855032767932</t>
  </si>
  <si>
    <t>-676.515366798967 244.482748131305 -211.293430478981</t>
  </si>
  <si>
    <t>-681.813796385965 250.983944228737 -303.789414447635</t>
  </si>
  <si>
    <t>-681.758104738098 259.24680959702 -387.275052043358</t>
  </si>
  <si>
    <t>-676.132137010897 269.397790094971 -470.362047938789</t>
  </si>
  <si>
    <t>-661.696232794932 285.854251749775 -591.050588974816</t>
  </si>
  <si>
    <t>-620.414265375547 290.331158676154 -657.503295476249</t>
  </si>
  <si>
    <t>-659.011196095819 308.230926558948 -532.978840316732</t>
  </si>
  <si>
    <t>-608.823406556777 449.594566933205 -489.779992043289</t>
  </si>
  <si>
    <t>-469.062648047846 411.649721136347 -247.693853450052</t>
  </si>
  <si>
    <t>-283.267527148227 332.036713240024 -133.280169936332</t>
  </si>
  <si>
    <t>-677.049957843047 249.035851160912 -543.208059072541</t>
  </si>
  <si>
    <t>-722.801362280017 99.8915434338942 -545.726098420203</t>
  </si>
  <si>
    <t>-559.96525953961 124.329592489906 -273.911281120933</t>
  </si>
  <si>
    <t>-660.818888559101 346.284812048911 -104.718949393828</t>
  </si>
  <si>
    <t>-658.260396068529 347.677912476364 310.845862977432</t>
  </si>
  <si>
    <t>-651.969938119546 368.109667148911 772.716161531881</t>
  </si>
  <si>
    <t>-506.164328909288 323.497353937102 824.041347211989</t>
  </si>
  <si>
    <t>-647.895517330195 144.41976467927 -103.915868381212</t>
  </si>
  <si>
    <t>-563.869805520623 152.440396801681 302.996875982615</t>
  </si>
  <si>
    <t>-576.546708825005 83.3345405585801 763.578292958026</t>
  </si>
  <si>
    <t>-422.316426352192 93.4123216414864 808.246953146915</t>
  </si>
  <si>
    <t>9763-20170724T121307.736220000.bin</t>
  </si>
  <si>
    <t>-657.186004180272 243.375813932838 -102.68101677048</t>
  </si>
  <si>
    <t>-679.319153128294 243.133785553815 -211.159473555849</t>
  </si>
  <si>
    <t>-684.112810427312 249.985879687244 -303.657592025825</t>
  </si>
  <si>
    <t>-683.481404791256 258.403135227325 -387.125451724359</t>
  </si>
  <si>
    <t>-677.180590812186 268.527928906396 -470.167089874236</t>
  </si>
  <si>
    <t>-661.667432182303 284.74879111867 -590.753855158958</t>
  </si>
  <si>
    <t>-620.051125111054 288.512297637993 -657.041993132147</t>
  </si>
  <si>
    <t>-658.76306703619 306.994083834311 -532.642333474065</t>
  </si>
  <si>
    <t>-606.712454791502 447.809762686148 -490.219978527363</t>
  </si>
  <si>
    <t>-476.332846187302 415.073846100188 -242.211701451325</t>
  </si>
  <si>
    <t>-288.320141788221 331.442097116727 -134.482945830444</t>
  </si>
  <si>
    <t>-678.185983896768 248.268345941196 -543.040519236857</t>
  </si>
  <si>
    <t>-727.756989896861 100.358655526119 -545.844378964083</t>
  </si>
  <si>
    <t>-563.367934130638 120.522696549752 -275.595333554982</t>
  </si>
  <si>
    <t>-660.832789893582 345.149778908053 -104.468812908924</t>
  </si>
  <si>
    <t>-659.010394912676 347.629159981077 311.094835483213</t>
  </si>
  <si>
    <t>-652.145248317838 367.922346131687 772.864947842413</t>
  </si>
  <si>
    <t>-506.717989408918 322.03491446232 824.139368259733</t>
  </si>
  <si>
    <t>-653.900084699383 141.239301870271 -103.82976635537</t>
  </si>
  <si>
    <t>-561.689266585092 150.790285138867 301.273338156564</t>
  </si>
  <si>
    <t>-575.007013326204 82.5131741853211 762.205888587981</t>
  </si>
  <si>
    <t>-421.414527289764 90.7574720496455 809.378153914929</t>
  </si>
  <si>
    <t>9763-20170724T121307.802398800.bin</t>
  </si>
  <si>
    <t>-662.506612233502 241.508013410129 -103.35669951503</t>
  </si>
  <si>
    <t>-684.48595440341 243.693552321329 -211.8445670788</t>
  </si>
  <si>
    <t>-688.164533455102 251.527633853925 -304.315818472555</t>
  </si>
  <si>
    <t>-686.196288551703 260.446515809479 -387.710802984561</t>
  </si>
  <si>
    <t>-678.277414120521 270.662002793763 -470.602630961501</t>
  </si>
  <si>
    <t>-660.134095293238 286.571265558803 -590.863409399492</t>
  </si>
  <si>
    <t>-617.71618926178 289.007514648704 -656.704127062889</t>
  </si>
  <si>
    <t>-657.398576540996 308.563436678987 -532.647561771721</t>
  </si>
  <si>
    <t>-603.269912888373 449.177736198244 -492.497539808722</t>
  </si>
  <si>
    <t>-491.987753550383 434.705666518754 -233.682157892407</t>
  </si>
  <si>
    <t>-306.695079660363 336.142620700717 -134.180993265038</t>
  </si>
  <si>
    <t>-678.791967398137 250.617267095905 -543.540731059971</t>
  </si>
  <si>
    <t>-734.896467768888 105.078748607829 -546.872689526656</t>
  </si>
  <si>
    <t>-569.038049310468 116.1446033798 -279.451939223135</t>
  </si>
  <si>
    <t>-660.760620512373 343.04193403517 -104.252122811889</t>
  </si>
  <si>
    <t>-660.66541537272 348.207081007464 311.290795396213</t>
  </si>
  <si>
    <t>-652.661877725066 367.586878845227 773.028437273637</t>
  </si>
  <si>
    <t>-507.883544811559 319.204502022521 823.843661543724</t>
  </si>
  <si>
    <t>-664.607171815281 141.218349884608 -105.651023594269</t>
  </si>
  <si>
    <t>-564.716754216465 147.115348332533 297.697107013768</t>
  </si>
  <si>
    <t>-569.314466434225 85.160850416567 759.245406009983</t>
  </si>
  <si>
    <t>-417.847205352819 90.6254589894006 813.204956273401</t>
  </si>
  <si>
    <t>9763-20170724T121307.839539900.bin</t>
  </si>
  <si>
    <t>-664.057271364951 246.54465677242 -104.438047571437</t>
  </si>
  <si>
    <t>-686.140676736669 250.031291695203 -212.870897254013</t>
  </si>
  <si>
    <t>-689.433180395766 258.419302823866 -305.308071142505</t>
  </si>
  <si>
    <t>-686.95585343894 267.634498937289 -388.657212852979</t>
  </si>
  <si>
    <t>-678.389817426247 277.933990778129 -471.47424953971</t>
  </si>
  <si>
    <t>-659.169200234044 293.73517469861 -591.58175184319</t>
  </si>
  <si>
    <t>-616.35510788322 295.548547485692 -657.185664360571</t>
  </si>
  <si>
    <t>-656.598932025868 315.638727364785 -533.324855485912</t>
  </si>
  <si>
    <t>-600.631041946423 455.475252224099 -492.871408429185</t>
  </si>
  <si>
    <t>-496.299492352726 449.074272952996 -230.855104037752</t>
  </si>
  <si>
    <t>-315.024165531189 343.110550032908 -131.560169287778</t>
  </si>
  <si>
    <t>-678.607266129884 257.964574336452 -544.434466591273</t>
  </si>
  <si>
    <t>-736.949462391446 113.298173207495 -548.085964877678</t>
  </si>
  <si>
    <t>-773.130516012693 5.92768605619221 -289.742900469671</t>
  </si>
  <si>
    <t>-571.15798811773 120.364263016436 -282.009657953963</t>
  </si>
  <si>
    <t>-661.109579461185 344.766228484723 -104.486982046577</t>
  </si>
  <si>
    <t>-661.203352446963 351.063998627455 311.040326757156</t>
  </si>
  <si>
    <t>-652.974232792402 367.462851539109 772.948391657313</t>
  </si>
  <si>
    <t>-508.419368007146 317.993864797279 823.352096680922</t>
  </si>
  <si>
    <t>-667.288579378958 150.71724341215 -107.813576044979</t>
  </si>
  <si>
    <t>-568.39205817012 152.083545236826 295.820213125209</t>
  </si>
  <si>
    <t>-562.637719276926 95.2860908501134 756.781626440063</t>
  </si>
  <si>
    <t>-411.845405315029 101.60114280009 812.50979248383</t>
  </si>
  <si>
    <t>9763-20170724T121307.902208800.bin</t>
  </si>
  <si>
    <t>-667.564743759595 256.421865614974 -107.283512445178</t>
  </si>
  <si>
    <t>-690.058834665805 262.029049152507 -215.542833255794</t>
  </si>
  <si>
    <t>-692.884000668001 271.447569196097 -307.896014025559</t>
  </si>
  <si>
    <t>-689.694617820755 281.294368542504 -391.148734844571</t>
  </si>
  <si>
    <t>-680.157578818725 291.905882568309 -473.820136396189</t>
  </si>
  <si>
    <t>-659.263392015813 307.809369549274 -593.634411632569</t>
  </si>
  <si>
    <t>-615.784736414683 308.755736621491 -658.818122029474</t>
  </si>
  <si>
    <t>-657.050444897823 329.475806967407 -535.274202998109</t>
  </si>
  <si>
    <t>-597.541077105205 467.403657993954 -493.16318091545</t>
  </si>
  <si>
    <t>-499.153301034881 466.897104134398 -228.780700515739</t>
  </si>
  <si>
    <t>-326.66082490768 354.455580775382 -121.301389270285</t>
  </si>
  <si>
    <t>-679.812688081123 272.186517477541 -546.847771061536</t>
  </si>
  <si>
    <t>-741.312486476496 128.914596503383 -551.128329071936</t>
  </si>
  <si>
    <t>-780.382549892118 19.6894451347202 -293.986452878954</t>
  </si>
  <si>
    <t>-575.771589724852 129.426920508329 -287.621354240845</t>
  </si>
  <si>
    <t>-663.644213665427 348.565419212555 -105.548395840872</t>
  </si>
  <si>
    <t>-662.74568087546 356.747082155097 309.945105835851</t>
  </si>
  <si>
    <t>-653.443231551591 367.244446524845 772.478103129901</t>
  </si>
  <si>
    <t>-509.431180565845 315.733382132865 822.387776615003</t>
  </si>
  <si>
    <t>-671.831972076404 165.281491384498 -112.86950875533</t>
  </si>
  <si>
    <t>-576.431995794403 157.045174629316 291.523405288105</t>
  </si>
  <si>
    <t>-554.908138018903 95.7173153228064 750.201821473791</t>
  </si>
  <si>
    <t>-403.975880300567 108.677926138584 804.380064246347</t>
  </si>
  <si>
    <t>9763-20170724T121307.938309100.bin</t>
  </si>
  <si>
    <t>-670.664550360807 256.299090488219 -108.25002140313</t>
  </si>
  <si>
    <t>-693.245342860806 262.589597295237 -216.4536562658</t>
  </si>
  <si>
    <t>-695.988432596977 272.317779211914 -308.777433455246</t>
  </si>
  <si>
    <t>-692.673760943346 282.336963482255 -392.004651928513</t>
  </si>
  <si>
    <t>-682.969190169667 293.007476902312 -474.649014855068</t>
  </si>
  <si>
    <t>-661.792248865517 308.870608376631 -594.418914082155</t>
  </si>
  <si>
    <t>-618.20912462223 309.494886306434 -659.536710480596</t>
  </si>
  <si>
    <t>-659.557282653967 330.488676035974 -536.041555218107</t>
  </si>
  <si>
    <t>-598.750425640272 467.532210209998 -492.836202713584</t>
  </si>
  <si>
    <t>-499.488088822062 464.423894412134 -228.798428847946</t>
  </si>
  <si>
    <t>-329.842069706419 353.216907716576 -115.653529481393</t>
  </si>
  <si>
    <t>-682.611770609115 273.331383079988 -547.688284691838</t>
  </si>
  <si>
    <t>-745.047626420589 130.471620473659 -552.061901788988</t>
  </si>
  <si>
    <t>-784.967753152243 20.746531682456 -295.263721439649</t>
  </si>
  <si>
    <t>-579.590963731881 129.098409686905 -289.901018020354</t>
  </si>
  <si>
    <t>-666.057599538177 347.64550830664 -105.891602312139</t>
  </si>
  <si>
    <t>-664.855643892768 356.886487892702 309.578876689711</t>
  </si>
  <si>
    <t>-653.668026086356 367.18801591802 772.231847163915</t>
  </si>
  <si>
    <t>-509.944729557416 314.668321125264 821.922207254278</t>
  </si>
  <si>
    <t>-675.581027591527 165.055535516969 -114.305523990449</t>
  </si>
  <si>
    <t>-579.012047562412 152.666899268543 289.703903111726</t>
  </si>
  <si>
    <t>-558.170299912459 84.1608105706073 747.46521198751</t>
  </si>
  <si>
    <t>-406.931735205717 101.41006478321 799.553582134135</t>
  </si>
  <si>
    <t>9763-20170724T121308.003484000.bin</t>
  </si>
  <si>
    <t>-677.518858849105 250.338836725542 -109.396125131369</t>
  </si>
  <si>
    <t>-700.253259045547 257.192133654337 -217.533417730072</t>
  </si>
  <si>
    <t>-703.108679646686 267.153534769579 -309.828906630715</t>
  </si>
  <si>
    <t>-699.89434020363 277.260911142419 -393.049274059527</t>
  </si>
  <si>
    <t>-690.294680484163 287.882872855451 -475.712244662131</t>
  </si>
  <si>
    <t>-669.283515624717 303.511486260486 -595.542224305213</t>
  </si>
  <si>
    <t>-625.877388092806 303.728574336319 -660.780738495456</t>
  </si>
  <si>
    <t>-666.759671358369 325.153618732847 -537.185688067595</t>
  </si>
  <si>
    <t>-604.034021759344 460.820992849018 -492.509859942871</t>
  </si>
  <si>
    <t>-499.704261414298 446.79813451756 -230.790041728249</t>
  </si>
  <si>
    <t>-333.643215054301 345.340512513701 -103.988611230551</t>
  </si>
  <si>
    <t>-690.24650171693 268.153553423943 -548.738065512013</t>
  </si>
  <si>
    <t>-753.69697436757 125.717693587837 -552.942648379033</t>
  </si>
  <si>
    <t>-794.187493481947 16.5242379690962 -296.006903785929</t>
  </si>
  <si>
    <t>-587.912077223305 123.255749715953 -293.280044179962</t>
  </si>
  <si>
    <t>-673.327162102113 341.913605707501 -106.274301933152</t>
  </si>
  <si>
    <t>-670.212294475843 353.607864187929 309.124487846757</t>
  </si>
  <si>
    <t>-653.997165972877 367.26737370369 771.774716983039</t>
  </si>
  <si>
    <t>-510.320546381764 314.137365738273 820.948381867325</t>
  </si>
  <si>
    <t>-682.063179109145 158.764395343832 -115.931716665396</t>
  </si>
  <si>
    <t>-580.389785166943 141.29085141487 286.63477232628</t>
  </si>
  <si>
    <t>-585.438508911934 57.6778280883009 741.982521738179</t>
  </si>
  <si>
    <t>-434.207544564505 73.7391456590408 794.471065249048</t>
  </si>
  <si>
    <t>9763-20170724T121308.034569000.bin</t>
  </si>
  <si>
    <t>-680.957872207074 245.933170963375 -109.464816955108</t>
  </si>
  <si>
    <t>-703.848618271712 252.626391679374 -217.579176519661</t>
  </si>
  <si>
    <t>-706.910586456915 262.520015406631 -309.875323670747</t>
  </si>
  <si>
    <t>-703.906269081502 272.573133491286 -393.110242263783</t>
  </si>
  <si>
    <t>-694.536924406034 283.141553661109 -475.806499245329</t>
  </si>
  <si>
    <t>-673.882556078682 298.683078605176 -595.709611584124</t>
  </si>
  <si>
    <t>-630.714494124828 298.847628562237 -661.106157151837</t>
  </si>
  <si>
    <t>-671.19333857321 320.371347762733 -537.377574282416</t>
  </si>
  <si>
    <t>-608.21805122097 455.877728945225 -492.613681245968</t>
  </si>
  <si>
    <t>-500.706042484494 435.871310333303 -232.576242959578</t>
  </si>
  <si>
    <t>-335.776370364887 342.154553712421 -98.5466472117655</t>
  </si>
  <si>
    <t>-694.697777720826 263.355677705516 -548.816671000721</t>
  </si>
  <si>
    <t>-758.049388510093 120.835510040471 -552.803579388113</t>
  </si>
  <si>
    <t>-798.426253145029 13.0211551466355 -295.268298311022</t>
  </si>
  <si>
    <t>-591.71697112829 118.940983249365 -294.371211981851</t>
  </si>
  <si>
    <t>-677.559239471799 337.796123284374 -106.262570739379</t>
  </si>
  <si>
    <t>-672.983930326286 351.21839022997 309.070432766794</t>
  </si>
  <si>
    <t>-654.114829823242 367.339944548093 771.59554908723</t>
  </si>
  <si>
    <t>-510.444277058188 313.997913246708 820.55683691193</t>
  </si>
  <si>
    <t>-684.932128777693 153.976713454298 -116.017599853318</t>
  </si>
  <si>
    <t>-581.010782979996 135.28996569575 285.919840969065</t>
  </si>
  <si>
    <t>-606.419255463286 42.1129866558636 738.727239604339</t>
  </si>
  <si>
    <t>-455.377519823726 50.7878399218312 793.453457147737</t>
  </si>
  <si>
    <t>9763-20170724T121308.103755300.bin</t>
  </si>
  <si>
    <t>-686.282928426732 235.727548585597 -108.634531764141</t>
  </si>
  <si>
    <t>-709.658189545093 241.237332731447 -216.712051190174</t>
  </si>
  <si>
    <t>-713.454928710676 250.597466511755 -309.036455231169</t>
  </si>
  <si>
    <t>-711.218539353114 260.327230755948 -392.333902938357</t>
  </si>
  <si>
    <t>-702.701010340415 270.73388701637 -475.142575022094</t>
  </si>
  <si>
    <t>-683.367181085447 286.207538670017 -595.274627841673</t>
  </si>
  <si>
    <t>-640.937641777025 286.65973566187 -661.151255368648</t>
  </si>
  <si>
    <t>-680.399601190087 308.084193296851 -537.026437195927</t>
  </si>
  <si>
    <t>-618.130032954388 443.888421672416 -492.067993011299</t>
  </si>
  <si>
    <t>-502.27768719479 415.51305642001 -236.428233607295</t>
  </si>
  <si>
    <t>-339.072248082163 338.623821467373 -90.138868393926</t>
  </si>
  <si>
    <t>-703.301860386785 250.75129808979 -548.097015286596</t>
  </si>
  <si>
    <t>-764.782774643097 107.38897734092 -551.278595128147</t>
  </si>
  <si>
    <t>-804.330180565129 2.87826370179982 -292.257138447218</t>
  </si>
  <si>
    <t>-597.708936192492 108.925556977916 -295.434096134193</t>
  </si>
  <si>
    <t>-684.807385393919 328.283210725471 -105.932119271575</t>
  </si>
  <si>
    <t>-677.855012294368 345.615587081027 309.223102421042</t>
  </si>
  <si>
    <t>-654.168607434544 367.498875466581 771.356325999544</t>
  </si>
  <si>
    <t>-510.330508782489 314.411316714527 820.101706946652</t>
  </si>
  <si>
    <t>-687.991460784817 143.015415844005 -114.715632581423</t>
  </si>
  <si>
    <t>-584.180086562649 122.129787513773 287.142059913298</t>
  </si>
  <si>
    <t>-648.697205687785 7.86030596170804 731.305989055886</t>
  </si>
  <si>
    <t>-500.252571955835 -1.76362665137958 792.587343578502</t>
  </si>
  <si>
    <t>9763-20170724T121308.136497900.bin</t>
  </si>
  <si>
    <t>-687.850973409443 229.945971234412 -107.747603786342</t>
  </si>
  <si>
    <t>-711.583693359992 234.458144955166 -215.793349362089</t>
  </si>
  <si>
    <t>-715.91888032306 243.378742362394 -308.137569838587</t>
  </si>
  <si>
    <t>-714.242588470471 252.868299108923 -391.475926725469</t>
  </si>
  <si>
    <t>-706.34262012993 263.200748553842 -474.355165468182</t>
  </si>
  <si>
    <t>-687.959443856903 278.749144161655 -594.626756223005</t>
  </si>
  <si>
    <t>-646.013607415946 279.570535282263 -660.8088894889</t>
  </si>
  <si>
    <t>-684.862651064513 300.726384154913 -536.423167903687</t>
  </si>
  <si>
    <t>-623.481629355285 436.903891821423 -491.440466830467</t>
  </si>
  <si>
    <t>-503.936250136878 406.613857960553 -237.728067563789</t>
  </si>
  <si>
    <t>-340.572405117539 337.123393579893 -87.9552688277295</t>
  </si>
  <si>
    <t>-707.189109842447 243.126671554274 -547.282050229616</t>
  </si>
  <si>
    <t>-767.047583715635 99.0676771346666 -549.873837486683</t>
  </si>
  <si>
    <t>-599.279901536199 103.281696217049 -295.05656352838</t>
  </si>
  <si>
    <t>-687.603575487345 322.636528538413 -105.597659844986</t>
  </si>
  <si>
    <t>-679.804782799166 342.40662837181 309.433592921686</t>
  </si>
  <si>
    <t>-654.156548558926 367.592844446564 771.29050407388</t>
  </si>
  <si>
    <t>-510.148157917875 314.888678043509 819.949400800744</t>
  </si>
  <si>
    <t>-688.282043002499 137.245725691131 -113.331942342765</t>
  </si>
  <si>
    <t>-587.403059786639 114.521084423433 289.1722195567</t>
  </si>
  <si>
    <t>-667.61649549668 -10.0321104691739 727.968830660228</t>
  </si>
  <si>
    <t>-521.414523767052 -25.0540153976985 793.414657879929</t>
  </si>
  <si>
    <t>9763-20170724T121308.203178100.bin</t>
  </si>
  <si>
    <t>-690.455863428369 215.278425746763 -105.311544237982</t>
  </si>
  <si>
    <t>-715.0635805644 217.353531101846 -213.235759380918</t>
  </si>
  <si>
    <t>-720.742816801789 225.094794797913 -305.613577445214</t>
  </si>
  <si>
    <t>-720.479681863843 233.87755902853 -389.045846806195</t>
  </si>
  <si>
    <t>-714.154994394025 243.896718277578 -472.098447226081</t>
  </si>
  <si>
    <t>-698.217092874739 259.432630766755 -592.719987293946</t>
  </si>
  <si>
    <t>-657.401691300688 261.275202578847 -659.584959692788</t>
  </si>
  <si>
    <t>-694.855727174165 281.7712336777 -534.668864748392</t>
  </si>
  <si>
    <t>-635.556474955149 418.747619119806 -489.28715117946</t>
  </si>
  <si>
    <t>-511.201355298466 392.616495266757 -237.430988859132</t>
  </si>
  <si>
    <t>-348.052566314757 330.074452738626 -84.3966024914189</t>
  </si>
  <si>
    <t>-715.565365828797 223.459699668672 -544.915762249212</t>
  </si>
  <si>
    <t>-771.108100081392 77.6865308246252 -545.764727719331</t>
  </si>
  <si>
    <t>-600.979413795581 89.6967235301499 -293.198265671992</t>
  </si>
  <si>
    <t>-693.293909777685 307.898245180923 -104.54706902138</t>
  </si>
  <si>
    <t>-683.388017781929 333.878918947355 310.09668608606</t>
  </si>
  <si>
    <t>-654.083799248015 367.510088347024 771.236604397808</t>
  </si>
  <si>
    <t>-509.788901361115 315.584994656521 819.884183418032</t>
  </si>
  <si>
    <t>-688.051581137963 122.619420358911 -109.612139972245</t>
  </si>
  <si>
    <t>-599.979501250871 96.9165076640616 295.709055556158</t>
  </si>
  <si>
    <t>-702.258477703796 -40.8135359836906 725.881299704895</t>
  </si>
  <si>
    <t>-560.004466983024 -57.295303499006 799.20239101201</t>
  </si>
  <si>
    <t>9763-20170724T121308.235273700.bin</t>
  </si>
  <si>
    <t>-692.305107505941 205.710866503503 -103.821484636841</t>
  </si>
  <si>
    <t>-717.22275956173 206.649749054735 -211.690515543128</t>
  </si>
  <si>
    <t>-723.526181136925 213.771035902383 -304.077694681818</t>
  </si>
  <si>
    <t>-723.957189873617 222.141326892453 -387.55151406079</t>
  </si>
  <si>
    <t>-718.442143566772 231.918524888358 -470.69075397044</t>
  </si>
  <si>
    <t>-703.798315656507 247.301727034926 -591.495736467687</t>
  </si>
  <si>
    <t>-663.620341514991 249.720871816295 -658.727362786096</t>
  </si>
  <si>
    <t>-700.330199193922 269.899355461193 -533.551190558033</t>
  </si>
  <si>
    <t>-642.917529087155 407.930046527061 -488.878263565305</t>
  </si>
  <si>
    <t>-518.521914152527 388.4357103188 -236.44157379941</t>
  </si>
  <si>
    <t>-356.689489472821 320.856645672799 -84.1527515550504</t>
  </si>
  <si>
    <t>-720.117555438834 211.204208181153 -543.423861278995</t>
  </si>
  <si>
    <t>-773.199661920466 64.4936163769371 -543.298482398096</t>
  </si>
  <si>
    <t>-601.39422186394 81.6306691508503 -291.801581647862</t>
  </si>
  <si>
    <t>-696.543604485831 298.21822401341 -103.683922917993</t>
  </si>
  <si>
    <t>-685.415553071329 328.438060228566 310.641486351801</t>
  </si>
  <si>
    <t>-654.075483123099 367.341437911823 771.266264619721</t>
  </si>
  <si>
    <t>-509.567257718616 316.016549650409 819.917681514868</t>
  </si>
  <si>
    <t>-688.645721881275 113.137627218536 -107.379351150563</t>
  </si>
  <si>
    <t>-609.052356191774 86.4134623444738 299.625912417788</t>
  </si>
  <si>
    <t>-716.712712445848 -49.2710130856913 728.987063600997</t>
  </si>
  <si>
    <t>-574.791911010111 -64.9484062685201 803.125609787922</t>
  </si>
  <si>
    <t>9763-20170724T121308.303457500.bin</t>
  </si>
  <si>
    <t>-697.658992906663 179.777033444029 -100.22895295742</t>
  </si>
  <si>
    <t>-722.689227557125 179.111701702388 -208.074008890779</t>
  </si>
  <si>
    <t>-729.972206209791 185.158088425989 -300.465719571361</t>
  </si>
  <si>
    <t>-731.647349276217 192.733755525653 -383.999825900162</t>
  </si>
  <si>
    <t>-727.721560047584 201.96677749305 -467.29127440865</t>
  </si>
  <si>
    <t>-715.759640187544 216.882865413023 -588.449686993736</t>
  </si>
  <si>
    <t>-676.958974734474 220.507243356767 -656.431861710267</t>
  </si>
  <si>
    <t>-712.29128711526 240.120988608554 -530.759038501855</t>
  </si>
  <si>
    <t>-660.613284490675 381.319481966568 -489.131218509536</t>
  </si>
  <si>
    <t>-544.863857929902 381.791116286045 -231.875526970528</t>
  </si>
  <si>
    <t>-380.400202098349 287.962545921074 -97.3526716702884</t>
  </si>
  <si>
    <t>-729.725681891663 180.554523262266 -539.81368547381</t>
  </si>
  <si>
    <t>-777.064380734996 31.9630989117509 -537.106833162344</t>
  </si>
  <si>
    <t>-601.294519938751 60.6933886408474 -288.008488915719</t>
  </si>
  <si>
    <t>-703.518371163774 271.91670781326 -100.897845695621</t>
  </si>
  <si>
    <t>-689.477552440683 313.479161488724 312.355080243841</t>
  </si>
  <si>
    <t>-654.013212379678 366.637083548202 771.37401143263</t>
  </si>
  <si>
    <t>-508.44909787737 318.207394440735 819.845420412197</t>
  </si>
  <si>
    <t>-692.399378474094 87.4202885138579 -102.684489359242</t>
  </si>
  <si>
    <t>-629.80755814524 61.2605021635968 307.316166487091</t>
  </si>
  <si>
    <t>-732.21011103206 -47.3485655878053 745.675090188315</t>
  </si>
  <si>
    <t>-585.560749302144 -63.4497871001863 809.850765902453</t>
  </si>
  <si>
    <t>9763-20170724T121308.335682800.bin</t>
  </si>
  <si>
    <t>-701.766627191705 163.96896872128 -98.0119461403021</t>
  </si>
  <si>
    <t>-726.874418184532 162.748818294533 -205.834149932371</t>
  </si>
  <si>
    <t>-734.612594230303 168.288609748291 -298.220557837958</t>
  </si>
  <si>
    <t>-736.866662517972 175.419861970773 -381.780155814103</t>
  </si>
  <si>
    <t>-733.687403027509 184.257157529718 -465.14643211796</t>
  </si>
  <si>
    <t>-722.996765255963 198.676226131641 -586.48361053088</t>
  </si>
  <si>
    <t>-684.794332651945 202.697916931728 -654.781659754937</t>
  </si>
  <si>
    <t>-719.597934801862 222.345991532931 -528.964548475458</t>
  </si>
  <si>
    <t>-671.464087074734 365.213023820268 -488.784549565831</t>
  </si>
  <si>
    <t>-564.362490966952 375.811890048717 -228.025101897832</t>
  </si>
  <si>
    <t>-395.165505627916 264.481667579686 -114.330504404627</t>
  </si>
  <si>
    <t>-735.777378858981 162.352912355519 -537.519189010745</t>
  </si>
  <si>
    <t>-779.911715094454 12.8387371476915 -533.176825083495</t>
  </si>
  <si>
    <t>-601.303384286807 48.1080832729999 -284.880514235875</t>
  </si>
  <si>
    <t>-708.684131340295 256.022373765023 -98.851849816091</t>
  </si>
  <si>
    <t>-691.213827076672 303.903865081781 313.585717218915</t>
  </si>
  <si>
    <t>-653.989353462087 366.090479190972 771.448604862371</t>
  </si>
  <si>
    <t>-508.033038556935 318.797531296114 819.863072565676</t>
  </si>
  <si>
    <t>-695.210409758504 72.0164500226042 -100.225390358198</t>
  </si>
  <si>
    <t>-640.369560493657 49.5447221710238 311.101823798784</t>
  </si>
  <si>
    <t>-738.395261505761 -49.6834441894093 753.399959093471</t>
  </si>
  <si>
    <t>-588.344783153763 -65.4500733695404 809.257808331863</t>
  </si>
  <si>
    <t>9763-20170724T121308.402876200.bin</t>
  </si>
  <si>
    <t>-712.436547276935 129.36976055448 -93.5435956065023</t>
  </si>
  <si>
    <t>-738.724828003952 127.969370945892 -201.081774684933</t>
  </si>
  <si>
    <t>-747.510182169239 132.758686173044 -293.416691884487</t>
  </si>
  <si>
    <t>-750.757171178176 138.938788723166 -377.019296725915</t>
  </si>
  <si>
    <t>-748.629129997598 146.587299546168 -460.536325013125</t>
  </si>
  <si>
    <t>-739.549535538692 159.01787225307 -582.224401732361</t>
  </si>
  <si>
    <t>-702.021003556765 163.028916664063 -650.895487701144</t>
  </si>
  <si>
    <t>-736.782277970702 183.975769202046 -525.218347824838</t>
  </si>
  <si>
    <t>-696.906662031736 330.633313447267 -489.644040136882</t>
  </si>
  <si>
    <t>-615.249558614389 355.448686641917 -220.766834558266</t>
  </si>
  <si>
    <t>-430.092727698505 227.741327690756 -162.833351939824</t>
  </si>
  <si>
    <t>-750.284891687522 123.151162464582 -532.43906361599</t>
  </si>
  <si>
    <t>-603.153194156042 20.2222261167694 -275.725270660751</t>
  </si>
  <si>
    <t>-723.741678240883 221.760251741258 -93.1338960683877</t>
  </si>
  <si>
    <t>-692.569348065804 283.317231443849 316.672861564787</t>
  </si>
  <si>
    <t>-653.806311344679 365.234403851164 771.578614617716</t>
  </si>
  <si>
    <t>-505.671435139454 324.640524415593 819.45367420653</t>
  </si>
  <si>
    <t>-702.011125814553 37.7543820613405 -97.0599689354043</t>
  </si>
  <si>
    <t>-659.302321123479 20.9557648959071 315.973153930258</t>
  </si>
  <si>
    <t>-748.734020925587 -66.1756313355477 761.836029509895</t>
  </si>
  <si>
    <t>-594.142446444564 -77.0158264513343 805.053379900379</t>
  </si>
  <si>
    <t>9763-20170724T121308.434487200.bin</t>
  </si>
  <si>
    <t>-717.530833553008 111.763553512259 -90.9521100648643</t>
  </si>
  <si>
    <t>-744.463544668173 110.37022088064 -198.33091725527</t>
  </si>
  <si>
    <t>-753.664559270875 114.665153372696 -290.649504493415</t>
  </si>
  <si>
    <t>-757.250703783753 120.146452174488 -374.286977625158</t>
  </si>
  <si>
    <t>-755.436281570195 126.851098882592 -457.892553185909</t>
  </si>
  <si>
    <t>-746.799310106559 137.624740968118 -579.770542721327</t>
  </si>
  <si>
    <t>-709.599208813632 141.17208936374 -648.645723077576</t>
  </si>
  <si>
    <t>-744.658767078706 163.533477135469 -523.163257247478</t>
  </si>
  <si>
    <t>-708.829572599776 311.720595567041 -489.618913968507</t>
  </si>
  <si>
    <t>-641.840038294321 340.680614185825 -217.126288404173</t>
  </si>
  <si>
    <t>-451.051317689401 213.297768423148 -180.769204008639</t>
  </si>
  <si>
    <t>-756.519510541186 102.261298136588 -529.419857462143</t>
  </si>
  <si>
    <t>-604.257538108802 4.62010904018598 -271.560336626339</t>
  </si>
  <si>
    <t>-731.789384690304 203.81302306795 -89.531632287343</t>
  </si>
  <si>
    <t>-692.34470262601 273.763543394708 318.210403051641</t>
  </si>
  <si>
    <t>-653.927118432903 364.84211731037 771.540508412923</t>
  </si>
  <si>
    <t>-504.216849349651 329.343377747277 818.556652479335</t>
  </si>
  <si>
    <t>-703.829949621921 20.0291852430069 -95.488998097983</t>
  </si>
  <si>
    <t>-666.123349382027 8.55371121179769 318.212760427866</t>
  </si>
  <si>
    <t>-754.415527792877 -66.6401094766679 764.93118717014</t>
  </si>
  <si>
    <t>-599.06195680238 -76.2353424344183 805.63776266337</t>
  </si>
  <si>
    <t>9763-20170724T121308.503674200.bin</t>
  </si>
  <si>
    <t>-722.047092121917 79.0920159197185 -84.9529560777095</t>
  </si>
  <si>
    <t>-749.675553835288 77.0856094291762 -192.144890692942</t>
  </si>
  <si>
    <t>-759.291647933593 80.2535054418959 -284.466911969596</t>
  </si>
  <si>
    <t>-763.199172169621 84.3648880937185 -368.168453853907</t>
  </si>
  <si>
    <t>-761.669828884063 89.3755713486703 -451.898411172604</t>
  </si>
  <si>
    <t>-753.427536351187 97.3023092109738 -574.021899935077</t>
  </si>
  <si>
    <t>-716.783423314514 100.361563073192 -643.217741138613</t>
  </si>
  <si>
    <t>-753.25510959543 124.872545376865 -518.164087558233</t>
  </si>
  <si>
    <t>-729.026361957954 276.105558416565 -489.244420733272</t>
  </si>
  <si>
    <t>-689.02793583804 317.846941190759 -213.135061457661</t>
  </si>
  <si>
    <t>-497.612138093739 186.3187086344 -210.155923950506</t>
  </si>
  <si>
    <t>-760.833421877247 62.7754678738588 -522.706230887472</t>
  </si>
  <si>
    <t>-745.428771380006 168.737475056534 -81.5261482791915</t>
  </si>
  <si>
    <t>-688.230076612442 257.179518482008 320.479955433041</t>
  </si>
  <si>
    <t>-655.244249387695 363.441833505393 771.000066506644</t>
  </si>
  <si>
    <t>-502.138972768762 339.522671998235 814.249127351261</t>
  </si>
  <si>
    <t>-671.791212920358 -12.3490877430636 322.302762081114</t>
  </si>
  <si>
    <t>-756.910908255098 -68.7918893415645 770.297164895443</t>
  </si>
  <si>
    <t>-600.565819309609 -75.6241335046652 807.624718233501</t>
  </si>
  <si>
    <t>9763-20170724T121308.534822700.bin</t>
  </si>
  <si>
    <t>-722.809420911983 66.0353970546253 -80.8194729023251</t>
  </si>
  <si>
    <t>-750.335198290639 63.1334612129413 -188.017447766472</t>
  </si>
  <si>
    <t>-759.953686586805 65.6594091153888 -280.358780007153</t>
  </si>
  <si>
    <t>-763.889342682164 69.1957493944988 -364.085498443133</t>
  </si>
  <si>
    <t>-762.413296967778 73.6606895132995 -447.847066002741</t>
  </si>
  <si>
    <t>-754.273539978586 80.8229256902432 -570.024794152252</t>
  </si>
  <si>
    <t>-717.799082868627 84.2356043881564 -639.293589203514</t>
  </si>
  <si>
    <t>-755.357997793502 108.878803454817 -514.419722978092</t>
  </si>
  <si>
    <t>-737.406035197846 261.300100337963 -486.948920787972</t>
  </si>
  <si>
    <t>-706.110647753653 306.897935081628 -210.326346637648</t>
  </si>
  <si>
    <t>-516.729570502554 172.843981494685 -220.951768956598</t>
  </si>
  <si>
    <t>-760.33236508688 46.4816051746025 -518.408841968386</t>
  </si>
  <si>
    <t>-750.857699220633 154.144521565817 -77.2000390274684</t>
  </si>
  <si>
    <t>-683.881622324052 250.081732244661 321.564075094127</t>
  </si>
  <si>
    <t>-655.925816337766 361.87778787905 770.91860799527</t>
  </si>
  <si>
    <t>-501.378218801258 344.384461892539 812.062722174834</t>
  </si>
  <si>
    <t>-673.358916519361 -20.1040245528734 326.356465178588</t>
  </si>
  <si>
    <t>-757.462698482282 -69.2949927713421 775.42595762947</t>
  </si>
  <si>
    <t>-600.890257715832 -74.6471697616748 812.034960666335</t>
  </si>
  <si>
    <t>9763-20170724T121308.603006800.bin</t>
  </si>
  <si>
    <t>-717.564675632341 47.335259415212 -79.2463403403713</t>
  </si>
  <si>
    <t>-744.869478211588 41.4755088619959 -186.379952011287</t>
  </si>
  <si>
    <t>-754.647933453728 42.1335731006366 -278.736806362847</t>
  </si>
  <si>
    <t>-758.827381687256 44.1834775958246 -362.501191203421</t>
  </si>
  <si>
    <t>-757.68436893491 47.4286338047777 -446.324098504909</t>
  </si>
  <si>
    <t>-750.110392012618 53.1139439856511 -568.615833686439</t>
  </si>
  <si>
    <t>-713.998553098386 57.6485475456689 -638.010164931158</t>
  </si>
  <si>
    <t>-753.720973373151 81.9459061183748 -513.516668323468</t>
  </si>
  <si>
    <t>-750.25390157445 235.931169390821 -489.003012453287</t>
  </si>
  <si>
    <t>-721.245590997903 282.709502998974 -212.32824112065</t>
  </si>
  <si>
    <t>-536.26624884358 146.103122849697 -245.037928493071</t>
  </si>
  <si>
    <t>-753.146710783891 19.2922312096625 -516.393768043476</t>
  </si>
  <si>
    <t>-750.240439206412 134.134709617092 -77.4141617545301</t>
  </si>
  <si>
    <t>-666.482940431962 238.710078484863 315.97022595057</t>
  </si>
  <si>
    <t>-642.385366208087 354.075188169785 763.373539879008</t>
  </si>
  <si>
    <t>-486.587546686654 349.934398928689 803.295110113132</t>
  </si>
  <si>
    <t>-672.12002643163 -30.5369846779304 329.529538151233</t>
  </si>
  <si>
    <t>-755.592278919139 -70.2912245635712 781.060159219915</t>
  </si>
  <si>
    <t>-599.758722061859 -73.1079412239492 820.957675846548</t>
  </si>
  <si>
    <t>9763-20170724T121308.636738500.bin</t>
  </si>
  <si>
    <t>-714.746659623784 41.2260213036748 -81.0397490564795</t>
  </si>
  <si>
    <t>-741.710180588492 33.4215314144258 -188.135733496099</t>
  </si>
  <si>
    <t>-751.531068656898 32.8357057268677 -280.48847416577</t>
  </si>
  <si>
    <t>-755.858052178132 33.9133284288118 -364.263554910063</t>
  </si>
  <si>
    <t>-754.965857213489 36.375672183111 -448.116257344797</t>
  </si>
  <si>
    <t>-747.859029061496 41.1396924662758 -570.475231718075</t>
  </si>
  <si>
    <t>-712.039274341474 46.2886734616013 -639.977964748433</t>
  </si>
  <si>
    <t>-752.633283011106 70.34658001239 -515.662717245492</t>
  </si>
  <si>
    <t>-756.118840416507 224.517116693934 -492.219568970642</t>
  </si>
  <si>
    <t>-722.637244562141 269.601087806657 -215.768849959359</t>
  </si>
  <si>
    <t>-540.145880672621 131.89224568092 -256.777227013548</t>
  </si>
  <si>
    <t>-749.321660671423 7.75199815089627 -517.907610352273</t>
  </si>
  <si>
    <t>-750.187989880054 126.786042640085 -80.3127523318832</t>
  </si>
  <si>
    <t>-661.246311316003 234.304323017916 311.135598859254</t>
  </si>
  <si>
    <t>-637.131800255911 346.507564509162 759.267635812894</t>
  </si>
  <si>
    <t>-481.648096221356 348.574831292149 800.551496115747</t>
  </si>
  <si>
    <t>-671.526123543966 -33.7981997368838 329.347885554464</t>
  </si>
  <si>
    <t>-753.932681750885 -70.8398492799211 782.497550652859</t>
  </si>
  <si>
    <t>-598.780664098521 -71.5519562297618 825.055145644846</t>
  </si>
  <si>
    <t>9763-20170724T121308.703928300.bin</t>
  </si>
  <si>
    <t>-716.563736537738 30.5056188894773 -84.3673973251094</t>
  </si>
  <si>
    <t>-742.307051103107 18.9232352979766 -191.421733856763</t>
  </si>
  <si>
    <t>-752.000281224785 15.7504815053703 -283.735331575567</t>
  </si>
  <si>
    <t>-756.533654817938 14.7194064915225 -367.500106315647</t>
  </si>
  <si>
    <t>-756.16113840054 15.3706791927843 -451.390381842927</t>
  </si>
  <si>
    <t>-750.136249064573 17.840083567819 -573.875093499766</t>
  </si>
  <si>
    <t>-715.15430136176 23.9462377987984 -643.726487910111</t>
  </si>
  <si>
    <t>-756.620524790144 47.8784406370823 -519.691333392247</t>
  </si>
  <si>
    <t>-772.236029889121 201.929839395627 -500.633531212274</t>
  </si>
  <si>
    <t>-725.288633928901 248.294251955612 -226.362146337114</t>
  </si>
  <si>
    <t>-549.027672315293 106.4184618834 -278.81994907822</t>
  </si>
  <si>
    <t>-757.910255743984 113.25507212366 -84.8210517356547</t>
  </si>
  <si>
    <t>-665.059907752252 225.676885450229 304.335415606103</t>
  </si>
  <si>
    <t>-640.753350195013 327.69946215172 757.43834967412</t>
  </si>
  <si>
    <t>-483.946877915002 341.111813801137 790.839636508828</t>
  </si>
  <si>
    <t>-673.35012552502 -38.5149074507849 328.512906686103</t>
  </si>
  <si>
    <t>-752.396446305724 -71.143645914884 783.867030759478</t>
  </si>
  <si>
    <t>-598.04380895289 -65.8333324621858 828.932676793137</t>
  </si>
  <si>
    <t>9763-20170724T121308.737019700.bin</t>
  </si>
  <si>
    <t>-720.140679574601 25.8469424027439 -85.3672319107533</t>
  </si>
  <si>
    <t>-745.07922890922 12.710224759986 -192.432637189207</t>
  </si>
  <si>
    <t>-754.491710948291 8.31145570286981 -284.724893393168</t>
  </si>
  <si>
    <t>-758.916076139065 6.19101693463654 -368.475069522434</t>
  </si>
  <si>
    <t>-758.580116990822 5.79248604996246 -452.366907836984</t>
  </si>
  <si>
    <t>-752.762717264162 6.77751682675716 -574.882662965904</t>
  </si>
  <si>
    <t>-718.151037279244 13.0453666777262 -644.9039398681</t>
  </si>
  <si>
    <t>-759.946809389609 37.3626410122743 -521.094416227539</t>
  </si>
  <si>
    <t>-779.326610355603 191.267865540103 -504.288931632281</t>
  </si>
  <si>
    <t>-726.708280760462 238.706170629161 -231.233052877551</t>
  </si>
  <si>
    <t>-553.149877390191 94.8834360792252 -287.278105660479</t>
  </si>
  <si>
    <t>-764.025293693993 107.427852021392 -86.5118395442098</t>
  </si>
  <si>
    <t>-669.332161330907 220.70844706939 301.950931598751</t>
  </si>
  <si>
    <t>-649.868435476945 308.703147773553 756.219527528595</t>
  </si>
  <si>
    <t>-492.989793607903 329.440514440879 785.251545583318</t>
  </si>
  <si>
    <t>-675.943597095556 -40.5538150970456 328.086688117878</t>
  </si>
  <si>
    <t>-752.261977032747 -71.1094720847386 784.073329395596</t>
  </si>
  <si>
    <t>-598.125056608819 -62.641931046981 829.393710837709</t>
  </si>
  <si>
    <t>9763-20170724T121308.801191100.bin</t>
  </si>
  <si>
    <t>-729.619761367935 19.6812839135569 -87.1980147750684</t>
  </si>
  <si>
    <t>-753.055592890897 4.55226535763904 -194.339745704922</t>
  </si>
  <si>
    <t>-767.557087520083 20.5555049318846 -523.783675009447</t>
  </si>
  <si>
    <t>-793.010997897543 173.976848655154 -511.693428913112</t>
  </si>
  <si>
    <t>-730.816343494582 226.996766009427 -241.694760916859</t>
  </si>
  <si>
    <t>-561.457104249971 79.1222942593749 -299.996564973532</t>
  </si>
  <si>
    <t>-777.738840895789 98.5868980464666 -89.6175774366313</t>
  </si>
  <si>
    <t>-677.508855472787 202.804837884307 299.991408073128</t>
  </si>
  <si>
    <t>-684.39162319018 259.850512319531 759.227076380233</t>
  </si>
  <si>
    <t>-529.764331880544 291.317638746097 790.596460589351</t>
  </si>
  <si>
    <t>-681.909298656798 -43.480017777355 327.060707348717</t>
  </si>
  <si>
    <t>-752.527548522342 -71.0848674784806 784.138463800565</t>
  </si>
  <si>
    <t>-598.620623538925 -57.6140654492992 829.027807108187</t>
  </si>
  <si>
    <t>9763-20170724T121308.837294500.bin</t>
  </si>
  <si>
    <t>-734.354575457389 17.5046209542779 -87.9386757726454</t>
  </si>
  <si>
    <t>-757.187815679743 1.7865602216948 -195.125814344299</t>
  </si>
  <si>
    <t>-771.130625524023 13.6480255103365 -524.904182479562</t>
  </si>
  <si>
    <t>-799.066062382604 166.838939778474 -515.41850512868</t>
  </si>
  <si>
    <t>-733.419688920217 223.826455023853 -247.050209487866</t>
  </si>
  <si>
    <t>-565.563794745793 74.233721541832 -305.316427702101</t>
  </si>
  <si>
    <t>-784.141689766889 95.2197901128629 -90.3308827268954</t>
  </si>
  <si>
    <t>-681.849728129616 192.165189366757 300.617315234153</t>
  </si>
  <si>
    <t>-706.263883032516 232.149590588941 761.255271678646</t>
  </si>
  <si>
    <t>-553.113843634728 267.309257444927 795.790943472169</t>
  </si>
  <si>
    <t>-684.478881697397 -44.2295853520118 326.595091913668</t>
  </si>
  <si>
    <t>-752.746491437181 -71.0185721386501 784.082183402011</t>
  </si>
  <si>
    <t>-598.849730818586 -56.2717967695694 828.603630918294</t>
  </si>
  <si>
    <t>9763-20170724T121308.901969000.bin</t>
  </si>
  <si>
    <t>-741.118012094321 14.4691888215161 -89.5056786311098</t>
  </si>
  <si>
    <t>-776.410670376913 2.15876665096039 -526.835056822309</t>
  </si>
  <si>
    <t>-806.578881824458 155.108858745808 -521.719840305349</t>
  </si>
  <si>
    <t>-737.99118520647 217.75162526803 -255.355086522141</t>
  </si>
  <si>
    <t>-571.489399986195 66.3950768639834 -312.947515167265</t>
  </si>
  <si>
    <t>-792.302964341652 91.3991942666003 -92.654657999217</t>
  </si>
  <si>
    <t>-692.558280298861 167.87834150286 303.457064733912</t>
  </si>
  <si>
    <t>-751.343364523373 173.01374908132 763.240031835448</t>
  </si>
  <si>
    <t>-600.3465787191 210.459653900939 804.247541445941</t>
  </si>
  <si>
    <t>-688.40867429676 -45.0803180029143 325.860399137289</t>
  </si>
  <si>
    <t>-753.119787436062 -70.8903607793172 783.956163191508</t>
  </si>
  <si>
    <t>-599.133919808955 -55.1683132161652 827.830664978932</t>
  </si>
  <si>
    <t>9763-20170724T121308.938569700.bin</t>
  </si>
  <si>
    <t>-743.60236050207 13.9089454836667 -89.9426674840485</t>
  </si>
  <si>
    <t>-808.953777796448 151.568720622839 -523.775718422393</t>
  </si>
  <si>
    <t>-740.084394444337 216.272244736749 -257.976822926958</t>
  </si>
  <si>
    <t>-574.081058754369 64.3113133502493 -315.416731747039</t>
  </si>
  <si>
    <t>-795.22393716482 90.5007666179795 -93.2039997368735</t>
  </si>
  <si>
    <t>-699.345980132187 155.849897710488 305.844244069534</t>
  </si>
  <si>
    <t>-773.756920527423 144.8769984905 763.281898692986</t>
  </si>
  <si>
    <t>-623.04601267997 180.694647631871 806.722824948011</t>
  </si>
  <si>
    <t>-689.811634802815 -45.3043016552642 325.659531366734</t>
  </si>
  <si>
    <t>-753.260476680914 -70.8691774326066 783.913720888323</t>
  </si>
  <si>
    <t>-599.206805286656 -55.0793808148378 827.525416027456</t>
  </si>
  <si>
    <t>9763-20170724T121309.003244900.bin</t>
  </si>
  <si>
    <t>-746.853355143615 13.5947134747817 -90.0219589512641</t>
  </si>
  <si>
    <t>-811.230241129126 147.950671212111 -526.483382161234</t>
  </si>
  <si>
    <t>-742.322187461331 216.757205985801 -261.727040729198</t>
  </si>
  <si>
    <t>-578.54528451904 61.5348434789275 -316.787302825568</t>
  </si>
  <si>
    <t>-798.724529041845 90.3139143765084 -93.4448231047026</t>
  </si>
  <si>
    <t>-714.518579763932 134.426916129858 311.111667067404</t>
  </si>
  <si>
    <t>-808.72103838097 98.1349576385178 762.423447494895</t>
  </si>
  <si>
    <t>-656.973898315831 121.309885952574 810.584990293947</t>
  </si>
  <si>
    <t>-691.930529425243 -46.2722184629301 325.518335614028</t>
  </si>
  <si>
    <t>-753.436357252757 -70.9059701297574 783.898619447171</t>
  </si>
  <si>
    <t>-599.212942484809 -55.8495427938615 827.168255131542</t>
  </si>
  <si>
    <t>9763-20170724T121309.034363700.bin</t>
  </si>
  <si>
    <t>-747.443666430624 13.9367568370667 -89.9118149367559</t>
  </si>
  <si>
    <t>-811.132135469906 148.138849985402 -527.260412289352</t>
  </si>
  <si>
    <t>-742.118293339763 219.056263034866 -263.089320430682</t>
  </si>
  <si>
    <t>-580.571396420759 61.2440369979759 -317.370406297217</t>
  </si>
  <si>
    <t>-799.306021228046 91.2640277565547 -93.4747007262764</t>
  </si>
  <si>
    <t>-722.832377325864 124.496669337363 313.649278349297</t>
  </si>
  <si>
    <t>-813.093282388033 89.5019625622763 765.428944004942</t>
  </si>
  <si>
    <t>-661.416579385356 102.501986928306 817.477149553852</t>
  </si>
  <si>
    <t>-693.216462987854 -47.2197968769037 325.421273962188</t>
  </si>
  <si>
    <t>-753.495132086257 -70.9703828683323 783.908026338609</t>
  </si>
  <si>
    <t>-599.216118731906 -56.186388080821 827.073181993722</t>
  </si>
  <si>
    <t>9763-20170724T121309.105055000.bin</t>
  </si>
  <si>
    <t>-746.51302176923 15.9505301096215 -90.5095267396803</t>
  </si>
  <si>
    <t>-767.981180520708 0.435297089369215 -198.007973625905</t>
  </si>
  <si>
    <t>-809.635180562255 151.238894743667 -528.405678863188</t>
  </si>
  <si>
    <t>-739.609289874599 226.984726258684 -265.846177147284</t>
  </si>
  <si>
    <t>-582.82370078054 63.1318110828256 -316.036071863864</t>
  </si>
  <si>
    <t>-795.349144128357 94.9274418988953 -94.4242421242034</t>
  </si>
  <si>
    <t>-743.766473914627 112.386059066912 317.56728157986</t>
  </si>
  <si>
    <t>-799.706530810081 96.4610279437129 778.207111209283</t>
  </si>
  <si>
    <t>-648.858237175241 104.187966140546 833.604775331863</t>
  </si>
  <si>
    <t>-695.25745052554 -49.3334812598887 324.939210813985</t>
  </si>
  <si>
    <t>-753.431441963304 -71.3171258722491 783.887217755402</t>
  </si>
  <si>
    <t>-599.082354076357 -57.6102309248831 827.157675867063</t>
  </si>
  <si>
    <t>9763-20170724T121309.138105800.bin</t>
  </si>
  <si>
    <t>-745.666564780537 17.353391324973 -91.1210891165821</t>
  </si>
  <si>
    <t>-766.988959307334 2.11633498414449 -198.688234511272</t>
  </si>
  <si>
    <t>-808.433488400551 153.426780827608 -528.782341118315</t>
  </si>
  <si>
    <t>-737.420308256904 231.082258509393 -267.04706222637</t>
  </si>
  <si>
    <t>-581.765243894165 65.2503006316233 -314.161689292553</t>
  </si>
  <si>
    <t>-792.874469977487 96.9193000480936 -95.0897274332527</t>
  </si>
  <si>
    <t>-750.074884304166 109.354274275288 318.088371675145</t>
  </si>
  <si>
    <t>-797.543759570795 96.750178599264 780.170082598379</t>
  </si>
  <si>
    <t>-646.369214016357 103.386318125646 834.81478816239</t>
  </si>
  <si>
    <t>-695.862327023673 -49.4086837868576 324.682754246787</t>
  </si>
  <si>
    <t>-753.265769260276 -71.4120465160609 783.893612091498</t>
  </si>
  <si>
    <t>-598.920480370322 -58.5166737568961 827.425478329705</t>
  </si>
  <si>
    <t>9763-20170724T121309.203290300.bin</t>
  </si>
  <si>
    <t>-744.5149496582 19.493667526453 -90.9152118756253</t>
  </si>
  <si>
    <t>-765.877286654293 5.21454008016053 -198.605757100692</t>
  </si>
  <si>
    <t>-782.21792149677 5.39771013339714 -529.050853845193</t>
  </si>
  <si>
    <t>-806.190948763927 159.499725879484 -527.221200277083</t>
  </si>
  <si>
    <t>-733.843359965759 239.522628439264 -266.566814815727</t>
  </si>
  <si>
    <t>-579.760853665558 71.9970604240134 -312.851450187794</t>
  </si>
  <si>
    <t>-790.682907644854 100.208469830613 -94.3635376152592</t>
  </si>
  <si>
    <t>-757.407094784494 104.151634950976 319.858341334275</t>
  </si>
  <si>
    <t>-792.622332878262 94.9071413126167 781.157652528166</t>
  </si>
  <si>
    <t>-640.539316779381 99.9755947699196 833.396333572394</t>
  </si>
  <si>
    <t>-696.957154979025 -49.9771781100208 324.528891014968</t>
  </si>
  <si>
    <t>-752.808367039972 -71.3378066589521 783.969438278847</t>
  </si>
  <si>
    <t>-598.467069191227 -61.2641347049839 828.253820772253</t>
  </si>
  <si>
    <t>9763-20170724T121309.237103100.bin</t>
  </si>
  <si>
    <t>-744.45380721978 21.0016120752484 -90.7660016118332</t>
  </si>
  <si>
    <t>-766.030310573972 7.44051557186776 -198.506789654085</t>
  </si>
  <si>
    <t>-783.284551032021 9.23925937345984 -528.90222169092</t>
  </si>
  <si>
    <t>-805.542692471183 163.630741721451 -525.957820832143</t>
  </si>
  <si>
    <t>-732.805306840096 244.580824930002 -265.698414245488</t>
  </si>
  <si>
    <t>-579.313758607434 77.0029096129497 -313.724685013256</t>
  </si>
  <si>
    <t>-789.619639948914 102.373214542673 -94.0298738481279</t>
  </si>
  <si>
    <t>-761.755488946069 102.821150275883 320.609746735298</t>
  </si>
  <si>
    <t>-793.476288932478 93.5835963166173 781.798276854924</t>
  </si>
  <si>
    <t>-641.072562490763 97.8451911868465 833.166973786513</t>
  </si>
  <si>
    <t>-698.266078243259 -50.2004842756755 324.423076644159</t>
  </si>
  <si>
    <t>-752.692041515064 -71.2787555010209 783.976218850528</t>
  </si>
  <si>
    <t>-598.338116146728 -62.4878792184404 828.489188003163</t>
  </si>
  <si>
    <t>9763-20170724T121309.300272700.bin</t>
  </si>
  <si>
    <t>-743.715071943935 24.2694889199838 -90.9102612718145</t>
  </si>
  <si>
    <t>-765.593620421736 12.2276939850804 -198.770503382914</t>
  </si>
  <si>
    <t>-774.597247635008 4.41979957226658 -290.878116160335</t>
  </si>
  <si>
    <t>-784.732035698916 16.5687434134616 -529.071624731999</t>
  </si>
  <si>
    <t>-803.900684046239 171.338418176441 -524.363554167998</t>
  </si>
  <si>
    <t>-730.889643228893 253.179059325313 -264.459474688877</t>
  </si>
  <si>
    <t>-575.837105704636 87.503918555743 -314.047539150685</t>
  </si>
  <si>
    <t>-787.28288463012 107.327332751142 -93.782045980268</t>
  </si>
  <si>
    <t>-770.004722796281 100.178221981259 321.372188542894</t>
  </si>
  <si>
    <t>-794.913749662398 91.880195780815 783.121125326134</t>
  </si>
  <si>
    <t>-641.764930467194 94.6557426282593 832.330547195784</t>
  </si>
  <si>
    <t>-700.185455655364 -49.9018696359167 323.960591241225</t>
  </si>
  <si>
    <t>-752.853981039442 -71.1174779427038 783.830108711861</t>
  </si>
  <si>
    <t>-598.331810681537 -64.8423959504235 828.185218025212</t>
  </si>
  <si>
    <t>9763-20170724T121309.335972000.bin</t>
  </si>
  <si>
    <t>-743.637652267518 26.2713008346791 -91.1512159479374</t>
  </si>
  <si>
    <t>-765.59319316702 14.9476515500487 -199.073461199794</t>
  </si>
  <si>
    <t>-774.700521070314 7.56664167788404 -291.206076604077</t>
  </si>
  <si>
    <t>-779.977408371347 1.09509837681662 -374.683033997473</t>
  </si>
  <si>
    <t>-784.775524799258 20.5659300832704 -529.359998402835</t>
  </si>
  <si>
    <t>-801.974721623447 175.556351166573 -523.859258937287</t>
  </si>
  <si>
    <t>-730.81852699014 257.703870375474 -263.53791241234</t>
  </si>
  <si>
    <t>-573.095697759744 94.815960962464 -313.932198105665</t>
  </si>
  <si>
    <t>-786.065094133771 110.555444061104 -93.8573416186074</t>
  </si>
  <si>
    <t>-773.87418194714 99.7536390534001 321.39839104764</t>
  </si>
  <si>
    <t>-795.578782323135 91.5406289051871 783.358192046314</t>
  </si>
  <si>
    <t>-642.08439711523 93.6031113365098 831.514632350554</t>
  </si>
  <si>
    <t>-700.971258246675 -49.2944701271758 323.500318993507</t>
  </si>
  <si>
    <t>-753.1870895371 -71.0227619312477 783.422668551993</t>
  </si>
  <si>
    <t>-598.495711296976 -65.8630808011617 827.329831250021</t>
  </si>
  <si>
    <t>9763-20170724T121309.405159000.bin</t>
  </si>
  <si>
    <t>-743.052111647825 29.0197384090657 -91.9785785292006</t>
  </si>
  <si>
    <t>-764.861722620187 19.0223318963226 -200.061458054019</t>
  </si>
  <si>
    <t>-773.864138319259 12.5519795053233 -292.272752769192</t>
  </si>
  <si>
    <t>-779.070713146483 6.84202264605256 -375.809734849309</t>
  </si>
  <si>
    <t>-780.784345321226 1.18854301300098 -459.495072691272</t>
  </si>
  <si>
    <t>-782.780659730232 27.6255630977425 -530.340508070227</t>
  </si>
  <si>
    <t>-795.641855445667 182.931205318538 -522.464884938743</t>
  </si>
  <si>
    <t>-732.812991440974 267.988411773579 -260.937835140166</t>
  </si>
  <si>
    <t>-566.140956460898 113.856481621256 -310.053232221685</t>
  </si>
  <si>
    <t>-782.911448434018 114.637834979831 -94.1673865316483</t>
  </si>
  <si>
    <t>-776.839736678312 100.098368565689 321.108850801274</t>
  </si>
  <si>
    <t>-796.026495198212 91.1090809923494 783.418139097858</t>
  </si>
  <si>
    <t>-642.258750754033 92.198114936607 830.72688750106</t>
  </si>
  <si>
    <t>-701.01181249352 -46.7310891810253 322.35046305949</t>
  </si>
  <si>
    <t>-754.180902463193 -70.5677678575153 782.15267913645</t>
  </si>
  <si>
    <t>-599.066803272509 -66.3791790442783 824.648291632351</t>
  </si>
  <si>
    <t>9763-20170724T121309.437809600.bin</t>
  </si>
  <si>
    <t>-742.389249102889 29.9525983667054 -92.2580019530811</t>
  </si>
  <si>
    <t>-764.148383593739 20.5186716480562 -200.401608064747</t>
  </si>
  <si>
    <t>-772.984623676311 14.4885449493386 -292.658779726085</t>
  </si>
  <si>
    <t>-777.995945126476 9.16476156953513 -376.233271311142</t>
  </si>
  <si>
    <t>-779.468510628739 3.87187616545452 -459.946831824835</t>
  </si>
  <si>
    <t>-780.736666834987 30.6347054478988 -530.686744599239</t>
  </si>
  <si>
    <t>-791.755425660929 186.022499850235 -521.847396943192</t>
  </si>
  <si>
    <t>-734.559717294543 274.237131738485 -260.073766404207</t>
  </si>
  <si>
    <t>-563.437505324073 124.654437950713 -307.935542612152</t>
  </si>
  <si>
    <t>-780.970563243167 116.526613140773 -94.2347640893308</t>
  </si>
  <si>
    <t>-776.378816627297 100.734100946566 321.014668729446</t>
  </si>
  <si>
    <t>-795.993758003102 90.9475012365956 783.425002220924</t>
  </si>
  <si>
    <t>-642.223631426947 91.8124885312845 830.730687268677</t>
  </si>
  <si>
    <t>-699.846680895152 -44.8645017624331 321.831967108319</t>
  </si>
  <si>
    <t>-754.708217000011 -70.2993743111206 781.456329646787</t>
  </si>
  <si>
    <t>-599.386525716973 -65.847050451338 823.159398572381</t>
  </si>
  <si>
    <t>9763-20170724T121309.471899600.bin</t>
  </si>
  <si>
    <t>-741.529993014456 30.9046626408981 -92.3421803122457</t>
  </si>
  <si>
    <t>-763.498473086973 21.8117914103655 -200.472746454019</t>
  </si>
  <si>
    <t>-772.247113602473 16.1491959236087 -292.761500294315</t>
  </si>
  <si>
    <t>-777.071223197669 11.185333353646 -376.369036254421</t>
  </si>
  <si>
    <t>-778.245341480471 6.26348838155172 -460.110024944227</t>
  </si>
  <si>
    <t>-778.734002713389 33.3704660931139 -530.728573837625</t>
  </si>
  <si>
    <t>-788.131610725849 188.791715680629 -521.095209426441</t>
  </si>
  <si>
    <t>-737.265204246505 281.208579101357 -259.464959541324</t>
  </si>
  <si>
    <t>-561.831250985156 135.997180246806 -305.128759055978</t>
  </si>
  <si>
    <t>-779.028098158465 118.14329085217 -94.1781381865101</t>
  </si>
  <si>
    <t>-775.426270631047 101.292990243986 321.039522122265</t>
  </si>
  <si>
    <t>-795.935852361328 90.7644884375372 783.437602909262</t>
  </si>
  <si>
    <t>-642.192911222693 91.1331405258088 830.837757717913</t>
  </si>
  <si>
    <t>-697.704985168273 -42.712064255652 321.514837865309</t>
  </si>
  <si>
    <t>-755.1708290279 -70.1889841736365 780.773130258708</t>
  </si>
  <si>
    <t>-599.634257303274 -67.2550171155985 821.804876404173</t>
  </si>
  <si>
    <t>9763-20170724T121309.572900000.bin</t>
  </si>
  <si>
    <t>-739.762194676784 32.243717273991 -92.1588619791905</t>
  </si>
  <si>
    <t>-762.38747341903 23.8767658117049 -200.212417819805</t>
  </si>
  <si>
    <t>-771.053248152488 19.0872286803528 -292.558491570185</t>
  </si>
  <si>
    <t>-775.537891283118 15.0092136255903 -376.232870277995</t>
  </si>
  <si>
    <t>-776.098611921114 11.0365903973066 -460.030561132798</t>
  </si>
  <si>
    <t>-772.613845868875 5.0881184304385 -582.494457091747</t>
  </si>
  <si>
    <t>-734.732305489352 4.78935514402156 -651.088183143411</t>
  </si>
  <si>
    <t>-775.106131450349 39.0065514502089 -530.306393992968</t>
  </si>
  <si>
    <t>-781.559573453138 194.441748374486 -518.970042450488</t>
  </si>
  <si>
    <t>-744.418671248874 297.700419753938 -259.091611996853</t>
  </si>
  <si>
    <t>-560.567452944313 161.236322743887 -298.140644063851</t>
  </si>
  <si>
    <t>-775.104248433815 120.969887996479 -93.7278935045474</t>
  </si>
  <si>
    <t>-773.94050916744 102.376948624971 321.42934232099</t>
  </si>
  <si>
    <t>-795.783498134919 90.6557334833442 783.505089117579</t>
  </si>
  <si>
    <t>-642.097606939445 90.7617051590069 831.091664131312</t>
  </si>
  <si>
    <t>-688.927888057679 -37.8889929878424 321.232987946809</t>
  </si>
  <si>
    <t>-755.641825275281 -70.0504023882463 779.253243764422</t>
  </si>
  <si>
    <t>-599.920191305356 -68.1405351100502 819.638190228217</t>
  </si>
  <si>
    <t>9763-20170724T121309.602981400.bin</t>
  </si>
  <si>
    <t>-738.738254483509 33.025286541083 -90.9881216113706</t>
  </si>
  <si>
    <t>-761.839998293926 25.4785283777064 -199.001432635697</t>
  </si>
  <si>
    <t>-770.408683134361 21.5616940245468 -291.397617228408</t>
  </si>
  <si>
    <t>-774.600884617657 18.350701389023 -375.124884385747</t>
  </si>
  <si>
    <t>-774.656918804181 15.2973658658088 -458.962896438736</t>
  </si>
  <si>
    <t>-770.199646700241 10.7368174454764 -581.454703205271</t>
  </si>
  <si>
    <t>-731.415536098067 10.1483474784523 -649.540429427326</t>
  </si>
  <si>
    <t>-772.334254387733 44.0766116881996 -528.879653034239</t>
  </si>
  <si>
    <t>-775.730552974512 199.533133585346 -516.023437573209</t>
  </si>
  <si>
    <t>-752.542014404988 313.266755596547 -258.913474149743</t>
  </si>
  <si>
    <t>-560.890709905653 186.133511412503 -291.400531907611</t>
  </si>
  <si>
    <t>-771.807002577985 123.483097487649 -92.768114563929</t>
  </si>
  <si>
    <t>-773.646702290262 103.545223393874 322.324264233147</t>
  </si>
  <si>
    <t>-795.788138034758 90.4645469757315 783.854645035161</t>
  </si>
  <si>
    <t>-642.094784708034 90.0114685732328 831.414646073803</t>
  </si>
  <si>
    <t>-671.88650155552 -30.7560005726491 321.262085831195</t>
  </si>
  <si>
    <t>-755.008179221296 -70.44398720359 776.729490969749</t>
  </si>
  <si>
    <t>-599.608759597961 -70.9615252879521 818.377908647407</t>
  </si>
  <si>
    <t>9763-20170724T121309.634693700.bin</t>
  </si>
  <si>
    <t>-738.214769565208 33.4674097267903 -90.0652932645388</t>
  </si>
  <si>
    <t>-761.587202511136 26.0487975311112 -198.029144116337</t>
  </si>
  <si>
    <t>-770.132035799991 22.4243425440131 -290.439531005726</t>
  </si>
  <si>
    <t>-774.194114315659 19.5530813855262 -374.18550327236</t>
  </si>
  <si>
    <t>-774.005420774047 16.8997443799071 -458.036944318376</t>
  </si>
  <si>
    <t>-769.061274188556 12.9834400955569 -580.532411990373</t>
  </si>
  <si>
    <t>-729.951759841549 12.2391583391382 -648.430215061854</t>
  </si>
  <si>
    <t>-771.00075612261 46.0465611075688 -527.775375866025</t>
  </si>
  <si>
    <t>-772.764380314117 201.430980119284 -513.907808386132</t>
  </si>
  <si>
    <t>-756.007285986496 319.297157617481 -258.163020942774</t>
  </si>
  <si>
    <t>-560.632022647167 197.231531417259 -287.778642919169</t>
  </si>
  <si>
    <t>-770.317444043581 124.656899875403 -92.2143317773382</t>
  </si>
  <si>
    <t>-773.786815036306 104.56146661395 322.860092382478</t>
  </si>
  <si>
    <t>-795.859579208233 90.3664154384478 784.076721620406</t>
  </si>
  <si>
    <t>-642.127277068497 89.5147709423718 831.505190323366</t>
  </si>
  <si>
    <t>-660.275061650323 -24.9861244601666 320.716414303473</t>
  </si>
  <si>
    <t>-754.494704026449 -68.2744766225619 773.152872887222</t>
  </si>
  <si>
    <t>-600.037385450029 -71.0947782999174 818.083943126713</t>
  </si>
  <si>
    <t>9763-20170724T121309.699869000.bin</t>
  </si>
  <si>
    <t>-740.573930560409 41.6023358739467 -90.9148422311689</t>
  </si>
  <si>
    <t>-764.985522010605 34.5623479110741 -198.673912866824</t>
  </si>
  <si>
    <t>-773.655467102834 31.5563612210285 -291.094781852808</t>
  </si>
  <si>
    <t>-777.513377318471 29.3456282230309 -374.870488816586</t>
  </si>
  <si>
    <t>-776.794701546656 27.4153360971186 -458.73879525231</t>
  </si>
  <si>
    <t>-770.716279902617 24.5983843845256 -581.213497579323</t>
  </si>
  <si>
    <t>-731.000742542783 23.355745447876 -648.751201317402</t>
  </si>
  <si>
    <t>-772.32465752633 57.1706536596334 -528.140943077538</t>
  </si>
  <si>
    <t>-770.629757145692 212.364928591467 -512.368462448865</t>
  </si>
  <si>
    <t>-765.785837015723 335.866535391825 -258.788962160397</t>
  </si>
  <si>
    <t>-563.22173284252 224.830400254773 -283.023562097361</t>
  </si>
  <si>
    <t>-769.86418135986 130.470630760068 -92.567219204328</t>
  </si>
  <si>
    <t>-776.263449165459 110.365730031169 322.47187140371</t>
  </si>
  <si>
    <t>-796.237200283048 90.3610752252494 783.87994122745</t>
  </si>
  <si>
    <t>-642.328226386584 88.6719585556493 830.709350797442</t>
  </si>
  <si>
    <t>-638.404334010688 -1.1945764306306 313.101116731528</t>
  </si>
  <si>
    <t>-760.573321772427 -48.3976148205729 756.261070119497</t>
  </si>
  <si>
    <t>-612.520800688158 -54.1989609130887 818.95577802349</t>
  </si>
  <si>
    <t>9763-20170724T121309.737497800.bin</t>
  </si>
  <si>
    <t>-742.289155646813 44.5796177875277 -92.155021957803</t>
  </si>
  <si>
    <t>-767.518276073896 37.9589739994103 -199.752200359723</t>
  </si>
  <si>
    <t>-776.375110559947 35.3030304302488 -292.16616506728</t>
  </si>
  <si>
    <t>-780.197217438838 33.3854304194301 -375.95076783581</t>
  </si>
  <si>
    <t>-779.238656496123 31.7008849102435 -459.821848460722</t>
  </si>
  <si>
    <t>-772.590122325107 29.1732849693776 -582.273319190838</t>
  </si>
  <si>
    <t>-732.587538714608 27.5449229718224 -649.633130012263</t>
  </si>
  <si>
    <t>-774.065839092535 61.6051624884135 -529.110947952255</t>
  </si>
  <si>
    <t>-770.761173394766 216.727959966759 -512.833381882516</t>
  </si>
  <si>
    <t>-770.571941565943 341.089108375463 -259.628067410197</t>
  </si>
  <si>
    <t>-564.237875030693 236.659677451052 -281.290779582198</t>
  </si>
  <si>
    <t>-770.782933616842 132.722247535434 -93.1290848385563</t>
  </si>
  <si>
    <t>-777.329350725478 112.618396740637 321.907729939442</t>
  </si>
  <si>
    <t>-796.470641839812 90.421911043838 783.602251742609</t>
  </si>
  <si>
    <t>-642.457334874633 88.3922444565374 830.073894095982</t>
  </si>
  <si>
    <t>-624.802510939015 5.92381162417041 307.365108312372</t>
  </si>
  <si>
    <t>-761.277649279332 -46.447582493031 746.371344623901</t>
  </si>
  <si>
    <t>-618.371457646316 -51.0714062454003 820.129459780159</t>
  </si>
  <si>
    <t>9763-20170724T121309.802172400.bin</t>
  </si>
  <si>
    <t>-745.5668040343 46.6656231208849 -94.1767437227925</t>
  </si>
  <si>
    <t>-772.373959999377 40.7504564138735 -201.432933539611</t>
  </si>
  <si>
    <t>-781.639525548473 38.5790170746668 -293.819519031543</t>
  </si>
  <si>
    <t>-785.458122208338 37.0101447945258 -377.611413676206</t>
  </si>
  <si>
    <t>-784.127853111644 35.5409824248841 -461.481558240681</t>
  </si>
  <si>
    <t>-776.544396201159 33.1481724194077 -583.881384116729</t>
  </si>
  <si>
    <t>-736.268339110178 30.671349021356 -651.052142197495</t>
  </si>
  <si>
    <t>-777.813435084019 65.4880020570686 -530.657521073294</t>
  </si>
  <si>
    <t>-771.713581807216 220.492944991537 -514.074971942597</t>
  </si>
  <si>
    <t>-780.808640393434 344.300698962475 -260.762043262489</t>
  </si>
  <si>
    <t>-566.112680547642 257.276732026714 -277.524812056639</t>
  </si>
  <si>
    <t>-781.930538632313 2.90823755902056 -529.689223934187</t>
  </si>
  <si>
    <t>-772.706141150629 134.827281530045 -94.0980518657484</t>
  </si>
  <si>
    <t>-778.504779942389 114.811523681835 320.954162906049</t>
  </si>
  <si>
    <t>-796.693680420995 90.4479198139697 783.105382505975</t>
  </si>
  <si>
    <t>-642.599884485149 87.8350491391275 829.280121700736</t>
  </si>
  <si>
    <t>-599.128921215247 12.5965877757362 296.174400400153</t>
  </si>
  <si>
    <t>-754.104167019763 -59.9338636727703 726.387509317408</t>
  </si>
  <si>
    <t>-618.345467115199 -57.0445075737207 812.672214476751</t>
  </si>
  <si>
    <t>9763-20170724T121309.835805700.bin</t>
  </si>
  <si>
    <t>-746.274308121874 46.6887861019086 -94.9308201280836</t>
  </si>
  <si>
    <t>-773.827080104158 40.9723792565674 -202.008622379309</t>
  </si>
  <si>
    <t>-783.305680249679 38.9950772120478 -294.377841495064</t>
  </si>
  <si>
    <t>-787.143473868603 37.5872880947413 -378.171898115299</t>
  </si>
  <si>
    <t>-785.659944705305 36.245806610104 -462.041595713717</t>
  </si>
  <si>
    <t>-777.666821746929 33.9862560900324 -584.417814444048</t>
  </si>
  <si>
    <t>-737.458362172675 31.2469188177929 -651.618777747052</t>
  </si>
  <si>
    <t>-778.94381372813 66.2565587573285 -531.152022953969</t>
  </si>
  <si>
    <t>-771.944968105727 221.178079725804 -514.426819257537</t>
  </si>
  <si>
    <t>-785.578563722189 344.678237415353 -261.167231104868</t>
  </si>
  <si>
    <t>-567.143407093186 266.774077456759 -274.034319321956</t>
  </si>
  <si>
    <t>-783.404579537543 3.69880498806378 -530.288326835295</t>
  </si>
  <si>
    <t>-773.225690258022 135.053966218789 -94.3823927125645</t>
  </si>
  <si>
    <t>-778.817114570725 114.856099379654 320.663850443891</t>
  </si>
  <si>
    <t>-796.753727528273 90.457729630984 782.924656752044</t>
  </si>
  <si>
    <t>-642.62692215768 87.8448423072259 828.988795330516</t>
  </si>
  <si>
    <t>-589.596215422295 14.2091134361308 291.687366021211</t>
  </si>
  <si>
    <t>-746.124066845498 -72.451514273635 718.208042401281</t>
  </si>
  <si>
    <t>-612.715619154267 -67.0687113453268 807.968924927252</t>
  </si>
  <si>
    <t>9763-20170724T121309.899997900.bin</t>
  </si>
  <si>
    <t>-746.071628601874 46.225393696559 -96.5839161523644</t>
  </si>
  <si>
    <t>-774.644813076927 40.9423268283485 -203.416287727084</t>
  </si>
  <si>
    <t>-784.347230689884 39.3485964983388 -295.769822394133</t>
  </si>
  <si>
    <t>-788.120943591655 38.2249550340753 -379.570855563539</t>
  </si>
  <si>
    <t>-786.311658326313 37.0721970277395 -463.436994058345</t>
  </si>
  <si>
    <t>-777.565032149544 34.9488463672824 -585.764182330948</t>
  </si>
  <si>
    <t>-737.834757002638 32.0407206853042 -653.241949490896</t>
  </si>
  <si>
    <t>-779.148223862933 67.1581737302076 -532.46983064649</t>
  </si>
  <si>
    <t>-771.995195409932 222.085367827169 -515.70922228556</t>
  </si>
  <si>
    <t>-794.341545595269 343.750937344862 -262.180675575548</t>
  </si>
  <si>
    <t>-570.694591792618 281.069836483524 -263.468305364165</t>
  </si>
  <si>
    <t>-783.657714885183 4.60282700682683 -531.706389795991</t>
  </si>
  <si>
    <t>-774.17345559735 134.50534719253 -94.8343815709374</t>
  </si>
  <si>
    <t>-778.678270319674 113.881812180507 320.204138691189</t>
  </si>
  <si>
    <t>-796.636489620626 90.5191401303837 782.625268770304</t>
  </si>
  <si>
    <t>-642.579636742451 87.8545681285405 828.92014508331</t>
  </si>
  <si>
    <t>-581.509268990153 11.3581981526322 287.536791904528</t>
  </si>
  <si>
    <t>-717.899846308686 -102.133683098275 715.168697852505</t>
  </si>
  <si>
    <t>-582.216578544381 -95.6240398453383 801.374979017746</t>
  </si>
  <si>
    <t>9763-20170724T121309.936624600.bin</t>
  </si>
  <si>
    <t>-745.337007424645 46.1149653047673 -97.119684160106</t>
  </si>
  <si>
    <t>-773.974083913751 40.9337779014127 -203.939847813782</t>
  </si>
  <si>
    <t>-783.635366329775 39.4135823443735 -296.298936434575</t>
  </si>
  <si>
    <t>-787.33146575708 38.3205113142581 -380.10391662747</t>
  </si>
  <si>
    <t>-785.407405348925 37.1563492396826 -463.967433831453</t>
  </si>
  <si>
    <t>-776.456904549718 34.9577674782595 -586.278405547471</t>
  </si>
  <si>
    <t>-737.126097065886 32.1139890938725 -653.992546016458</t>
  </si>
  <si>
    <t>-778.296333023977 67.211461391279 -533.018946806615</t>
  </si>
  <si>
    <t>-771.952275761516 222.186415908438 -516.59521459734</t>
  </si>
  <si>
    <t>-798.876159612778 342.158214400788 -262.704578425952</t>
  </si>
  <si>
    <t>-573.745240409731 285.361074550059 -256.48760111159</t>
  </si>
  <si>
    <t>-782.472320391001 4.63360598836834 -532.199776819793</t>
  </si>
  <si>
    <t>-774.525840475721 134.121224978386 -94.9354831642671</t>
  </si>
  <si>
    <t>-778.44708777734 113.432629752068 320.105676862839</t>
  </si>
  <si>
    <t>-796.313123577664 90.9244379153529 782.577798761035</t>
  </si>
  <si>
    <t>-642.404811672126 88.4075071187576 829.371927985531</t>
  </si>
  <si>
    <t>-581.620818738959 5.95461543944111 287.997788256927</t>
  </si>
  <si>
    <t>-695.257133215009 -113.581444550173 720.778506154736</t>
  </si>
  <si>
    <t>-555.171571815284 -110.662036073044 799.84405708441</t>
  </si>
  <si>
    <t>9763-20170724T121310.001301700.bin</t>
  </si>
  <si>
    <t>-742.36315402659 46.3073827525041 -97.2508988157491</t>
  </si>
  <si>
    <t>-770.22552451442 41.055573757596 -204.272349456863</t>
  </si>
  <si>
    <t>-779.401086548193 39.438192062034 -296.679271098639</t>
  </si>
  <si>
    <t>-782.728412190773 38.2238252667207 -380.498085861293</t>
  </si>
  <si>
    <t>-780.510874483685 36.9194920278601 -464.352308089045</t>
  </si>
  <si>
    <t>-771.216422909324 34.4989494471274 -586.633347577731</t>
  </si>
  <si>
    <t>-732.709224277367 32.1361767742387 -654.8376255137</t>
  </si>
  <si>
    <t>-773.883697672791 66.8863772373234 -533.490323262909</t>
  </si>
  <si>
    <t>-770.639454258483 222.063262477934 -518.256493018182</t>
  </si>
  <si>
    <t>-804.52264069817 336.210772639437 -262.520555175786</t>
  </si>
  <si>
    <t>-577.468874516615 292.004066983532 -241.523142759446</t>
  </si>
  <si>
    <t>-776.705771961089 4.23576020671635 -532.464626351328</t>
  </si>
  <si>
    <t>-773.741294490748 133.502698070061 -94.8289763618358</t>
  </si>
  <si>
    <t>-778.929297388731 112.908376767416 320.203012995374</t>
  </si>
  <si>
    <t>-796.021667685523 91.3112102471714 782.629350765579</t>
  </si>
  <si>
    <t>-642.263065402199 88.9753636925566 829.922984404151</t>
  </si>
  <si>
    <t>-590.986224854811 -10.1568521475851 293.373762824802</t>
  </si>
  <si>
    <t>-640.294437821875 -128.233297749141 738.556507261763</t>
  </si>
  <si>
    <t>-491.046422635801 -122.512463754219 798.35746822386</t>
  </si>
  <si>
    <t>9763-20170724T121310.035034800.bin</t>
  </si>
  <si>
    <t>-740.009701971864 45.9233085027254 -97.1770796814415</t>
  </si>
  <si>
    <t>-767.308553160898 40.4733833096893 -204.333916343139</t>
  </si>
  <si>
    <t>-776.188239640492 38.6729416425956 -296.766256697685</t>
  </si>
  <si>
    <t>-779.322948024904 37.2940219914408 -380.589861966163</t>
  </si>
  <si>
    <t>-776.988990786572 35.8424853612014 -464.438449563392</t>
  </si>
  <si>
    <t>-767.606167499544 33.236036455884 -586.708997189487</t>
  </si>
  <si>
    <t>-729.45681979448 31.1983973408069 -655.124602262484</t>
  </si>
  <si>
    <t>-770.718223456742 65.7194001973971 -533.648685335544</t>
  </si>
  <si>
    <t>-769.529443204288 220.996694803011 -518.857788928025</t>
  </si>
  <si>
    <t>-805.037765010451 330.634064607312 -261.375037788075</t>
  </si>
  <si>
    <t>-577.462028668004 292.833396031609 -234.376847482082</t>
  </si>
  <si>
    <t>-772.728187560997 3.04031500040446 -532.46678795126</t>
  </si>
  <si>
    <t>-772.333425936445 132.638237655247 -94.8724622182808</t>
  </si>
  <si>
    <t>-779.170879299468 112.337916982505 320.150117053739</t>
  </si>
  <si>
    <t>-795.982451141799 91.3514456301396 782.616269174895</t>
  </si>
  <si>
    <t>-642.251767126778 88.9802644676797 829.998363566185</t>
  </si>
  <si>
    <t>-598.983502314711 -20.0178987084137 297.088913630048</t>
  </si>
  <si>
    <t>-617.347787794537 -131.579870972205 746.378939408099</t>
  </si>
  <si>
    <t>-465.066178124128 -119.558630671294 796.872798880516</t>
  </si>
  <si>
    <t>9763-20170724T121310.103218600.bin</t>
  </si>
  <si>
    <t>-734.898935704475 42.1885208674298 -96.7600021096355</t>
  </si>
  <si>
    <t>-761.141967541756 35.934313403161 -204.136307229505</t>
  </si>
  <si>
    <t>-769.583948177961 33.6219541723799 -296.598447110057</t>
  </si>
  <si>
    <t>-772.501208107872 31.878633844613 -380.423198365238</t>
  </si>
  <si>
    <t>-770.12175158489 30.1960599488548 -464.26614733588</t>
  </si>
  <si>
    <t>-760.849993779098 27.421418210492 -586.541292760157</t>
  </si>
  <si>
    <t>-723.330625158745 26.0280235632026 -655.320454599483</t>
  </si>
  <si>
    <t>-764.551377181009 59.9903736039291 -533.571585600899</t>
  </si>
  <si>
    <t>-766.660151518362 215.306246202125 -518.930561904218</t>
  </si>
  <si>
    <t>-804.313068384231 313.30265600337 -257.095689332129</t>
  </si>
  <si>
    <t>-576.574302373189 284.479653732076 -221.700158119252</t>
  </si>
  <si>
    <t>-768.179256684309 128.360737868213 -95.2009326101232</t>
  </si>
  <si>
    <t>-777.876444447984 109.779672172801 319.845208065679</t>
  </si>
  <si>
    <t>-795.821847730592 91.3922439769221 782.59570975501</t>
  </si>
  <si>
    <t>-642.129088055667 89.6363212258871 830.12732062113</t>
  </si>
  <si>
    <t>-601.29237632684 -36.7083289578304 301.508342597438</t>
  </si>
  <si>
    <t>-591.040554746295 -125.163944498443 756.039153923488</t>
  </si>
  <si>
    <t>-438.473186999896 -100.04509212817 800.491855879803</t>
  </si>
  <si>
    <t>9763-20170724T121310.136826500.bin</t>
  </si>
  <si>
    <t>-731.632283361425 38.0170548170954 -96.092252018891</t>
  </si>
  <si>
    <t>-757.208487057543 31.281805515458 -203.600340734467</t>
  </si>
  <si>
    <t>-765.421068051637 28.6538574301508 -296.074521578157</t>
  </si>
  <si>
    <t>-768.264109688546 26.6870058911218 -379.896898039112</t>
  </si>
  <si>
    <t>-765.939352913325 24.8609125889216 -463.738341836821</t>
  </si>
  <si>
    <t>-756.882084205356 21.980398673506 -586.027355414295</t>
  </si>
  <si>
    <t>-719.651196889734 20.7698693188722 -654.966578798654</t>
  </si>
  <si>
    <t>-760.690858489782 54.59687092275 -533.09427589477</t>
  </si>
  <si>
    <t>-763.985355895869 209.890598818836 -518.271748611328</t>
  </si>
  <si>
    <t>-802.441494851646 301.496411078431 -254.248785517812</t>
  </si>
  <si>
    <t>-574.68922841671 277.725777175555 -215.359647926985</t>
  </si>
  <si>
    <t>-765.070674780299 124.083320355114 -95.2327459101821</t>
  </si>
  <si>
    <t>-776.459545013068 107.324235580091 319.848004389356</t>
  </si>
  <si>
    <t>-795.720140190159 91.3111324731531 782.613830027795</t>
  </si>
  <si>
    <t>-642.061823949639 89.8352534799301 830.266517445154</t>
  </si>
  <si>
    <t>-601.603737634512 -40.1989590816688 304.07677206509</t>
  </si>
  <si>
    <t>-590.96040640628 -124.312584154144 759.490295009556</t>
  </si>
  <si>
    <t>-439.91325044865 -95.9111620104745 807.05035652473</t>
  </si>
  <si>
    <t>9763-20170724T121310.202002200.bin</t>
  </si>
  <si>
    <t>-722.776004910593 25.7498449656268 -94.4307433374328</t>
  </si>
  <si>
    <t>-747.071733392336 17.7515001434986 -202.149146295201</t>
  </si>
  <si>
    <t>-754.914916150795 14.474985295466 -294.634574897759</t>
  </si>
  <si>
    <t>-757.69182623784 12.1133064516175 -378.449012647724</t>
  </si>
  <si>
    <t>-755.554498276429 10.104622627493 -462.29130135325</t>
  </si>
  <si>
    <t>-747.032225212496 7.20446856660556 -584.618322180317</t>
  </si>
  <si>
    <t>-710.489241555689 6.30563229166364 -653.929287163765</t>
  </si>
  <si>
    <t>-750.754464549064 39.82946033092 -531.684442408213</t>
  </si>
  <si>
    <t>-754.89421624481 194.986409663945 -516.021545499524</t>
  </si>
  <si>
    <t>-796.715985403337 276.822424150947 -249.315047736321</t>
  </si>
  <si>
    <t>-569.726649473075 257.414729327608 -204.063270100321</t>
  </si>
  <si>
    <t>-757.158707747207 111.558115753429 -94.9804611566152</t>
  </si>
  <si>
    <t>-771.61134446139 99.7964364508416 320.176555280053</t>
  </si>
  <si>
    <t>-795.090128649374 91.1473344226133 782.804438864</t>
  </si>
  <si>
    <t>-641.674342462019 91.4848001412265 831.253421193913</t>
  </si>
  <si>
    <t>-605.164645703687 -49.0162601682769 309.544269845006</t>
  </si>
  <si>
    <t>-597.658187544339 -124.852953404528 766.321980884768</t>
  </si>
  <si>
    <t>-447.233881594987 -95.7732186357857 815.421308028906</t>
  </si>
  <si>
    <t>9763-20170724T121310.233192600.bin</t>
  </si>
  <si>
    <t>-717.383515522706 18.6538512644238 -94.1385336247107</t>
  </si>
  <si>
    <t>-741.365625693068 10.1760140499059 -201.890400440961</t>
  </si>
  <si>
    <t>-749.259333008161 6.69325271117941 -294.364141412178</t>
  </si>
  <si>
    <t>-752.196160822702 4.22346720396308 -378.169985574878</t>
  </si>
  <si>
    <t>-750.326849289446 2.19080846339784 -462.018085211171</t>
  </si>
  <si>
    <t>-745.944401520775 31.9492537776005 -531.424457249999</t>
  </si>
  <si>
    <t>-750.624426553833 186.998858353199 -515.289945940285</t>
  </si>
  <si>
    <t>-793.711220385324 265.378907012328 -247.747937145662</t>
  </si>
  <si>
    <t>-567.193466410966 248.712420066897 -199.163159545164</t>
  </si>
  <si>
    <t>-752.655325514793 104.251802044024 -94.7836996601114</t>
  </si>
  <si>
    <t>-767.872883222502 94.9349698337487 320.408110353801</t>
  </si>
  <si>
    <t>-794.558611186525 90.9163701089715 782.978365485057</t>
  </si>
  <si>
    <t>-641.378703434512 92.2873193670039 832.15018638731</t>
  </si>
  <si>
    <t>-604.157737357925 -55.7898104749825 310.989356908842</t>
  </si>
  <si>
    <t>-599.334210906609 -128.014173305493 768.81506565287</t>
  </si>
  <si>
    <t>-448.286107980743 -100.162173235324 816.696155023395</t>
  </si>
  <si>
    <t>9763-20170724T121310.304895500.bin</t>
  </si>
  <si>
    <t>-705.081348769632 7.97473372115201 -94.0451336899293</t>
  </si>
  <si>
    <t>-736.400892602275 19.4762236168003 -531.410184790835</t>
  </si>
  <si>
    <t>-744.333789103003 174.526002469645 -515.612251916627</t>
  </si>
  <si>
    <t>-788.355313724011 246.629865231176 -246.462177080188</t>
  </si>
  <si>
    <t>-562.896049316685 234.494154884814 -191.970007389853</t>
  </si>
  <si>
    <t>-742.451665471114 91.139875300812 -94.1138815832911</t>
  </si>
  <si>
    <t>-758.002682026004 86.5707164121254 321.144916025101</t>
  </si>
  <si>
    <t>-793.228988969093 90.3410931902367 783.382601521589</t>
  </si>
  <si>
    <t>-640.711881319578 95.1375280272787 834.36678581053</t>
  </si>
  <si>
    <t>-597.045138483095 -67.2780353451917 312.11070629266</t>
  </si>
  <si>
    <t>-601.022395436572 -133.492675940667 769.630631067773</t>
  </si>
  <si>
    <t>-449.738501667699 -102.433993094687 814.71195648907</t>
  </si>
  <si>
    <t>9763-20170724T121310.336103500.bin</t>
  </si>
  <si>
    <t>-697.641128458385 4.01372091411031 -93.8005145654677</t>
  </si>
  <si>
    <t>-730.106924608097 13.8342035219816 -531.228954894594</t>
  </si>
  <si>
    <t>-740.008365971824 168.814612853399 -516.093507494259</t>
  </si>
  <si>
    <t>-785.541098542542 238.086592596212 -246.451530246989</t>
  </si>
  <si>
    <t>-560.559515311778 227.815810946483 -189.650748464207</t>
  </si>
  <si>
    <t>-736.534349036991 85.0249501284989 -93.635054273646</t>
  </si>
  <si>
    <t>-752.543405972961 82.8660671452008 321.625809825153</t>
  </si>
  <si>
    <t>-792.585098771067 90.0816414085257 783.552701369604</t>
  </si>
  <si>
    <t>-640.410483586082 96.7095352753358 835.348313866172</t>
  </si>
  <si>
    <t>-595.092945540123 -70.9113964366725 313.082553786479</t>
  </si>
  <si>
    <t>-602.10759101874 -133.837752007651 770.327253231625</t>
  </si>
  <si>
    <t>-450.66488748912 -101.238919183638 813.757958388755</t>
  </si>
  <si>
    <t>9763-20170724T121310.404294700.bin</t>
  </si>
  <si>
    <t>-716.795509114318 0.194378606043301 -530.907451881452</t>
  </si>
  <si>
    <t>-730.761626391625 154.9327147478 -517.015097586426</t>
  </si>
  <si>
    <t>-780.536628418205 220.738929743585 -247.254761715733</t>
  </si>
  <si>
    <t>-556.488059718382 217.055974659169 -186.121978264186</t>
  </si>
  <si>
    <t>-724.596379461193 71.3788903621921 -92.6373352027866</t>
  </si>
  <si>
    <t>-740.692077534258 75.2357476259576 322.607927989392</t>
  </si>
  <si>
    <t>-791.615365397266 89.7100181479609 783.638538938112</t>
  </si>
  <si>
    <t>-640.001141818482 99.9094133318072 836.4865144561</t>
  </si>
  <si>
    <t>-587.927122427729 -81.1817080499986 314.503727828086</t>
  </si>
  <si>
    <t>-603.851685201121 -134.056803733269 772.363676746234</t>
  </si>
  <si>
    <t>-451.756097739621 -100.899506032218 813.000661493253</t>
  </si>
  <si>
    <t>9763-20170724T121310.438058500.bin</t>
  </si>
  <si>
    <t>-726.573144260972 148.285214602469 -517.203704649544</t>
  </si>
  <si>
    <t>-778.513488868745 213.949983975112 -247.817545443356</t>
  </si>
  <si>
    <t>-555.00939472405 213.055829657695 -184.622282691187</t>
  </si>
  <si>
    <t>-718.951395049306 64.8719736214211 -91.9565173636813</t>
  </si>
  <si>
    <t>-734.234631252022 72.4701526371578 323.267928129061</t>
  </si>
  <si>
    <t>-791.274216593989 89.669512552679 783.621566853445</t>
  </si>
  <si>
    <t>-639.88767843278 101.737167464758 836.728324323698</t>
  </si>
  <si>
    <t>-583.4408129062 -84.4861864750001 315.438133938722</t>
  </si>
  <si>
    <t>-604.41458409336 -134.402224276422 773.464620517095</t>
  </si>
  <si>
    <t>-452.193898738585 -100.632258534863 813.116492666475</t>
  </si>
  <si>
    <t>9763-20170724T121310.498722400.bin</t>
  </si>
  <si>
    <t>-717.74460122094 133.194616216606 -517.066582534519</t>
  </si>
  <si>
    <t>-773.632701210643 199.469674765589 -248.621575372086</t>
  </si>
  <si>
    <t>-551.139973608593 205.948427319747 -182.262662646157</t>
  </si>
  <si>
    <t>-707.943955335872 51.4922582296508 -89.9387194181736</t>
  </si>
  <si>
    <t>-719.397301825415 68.413001679332 325.133673291857</t>
  </si>
  <si>
    <t>-790.587047832851 89.9411287561966 783.461970146541</t>
  </si>
  <si>
    <t>-639.695644769098 105.52491324076 837.059988273926</t>
  </si>
  <si>
    <t>-572.925706256354 -89.7609288740396 318.331714343504</t>
  </si>
  <si>
    <t>-605.440781483314 -135.263013079869 775.850517038176</t>
  </si>
  <si>
    <t>-453.036161529838 -100.421383631905 813.833382302383</t>
  </si>
  <si>
    <t>9763-20170724T121310.536981400.bin</t>
  </si>
  <si>
    <t>-712.930419206862 124.841740615166 -516.58712789613</t>
  </si>
  <si>
    <t>-770.473368984645 191.895846419371 -248.685752027968</t>
  </si>
  <si>
    <t>-548.448463182663 201.713022637954 -181.179342732196</t>
  </si>
  <si>
    <t>-702.416103978322 44.2919328026665 -88.3169790787192</t>
  </si>
  <si>
    <t>-709.629251628013 68.4338078920159 326.493462487779</t>
  </si>
  <si>
    <t>-790.035163461478 90.3353799280449 783.39782740659</t>
  </si>
  <si>
    <t>-639.542875794637 107.680977475159 837.573684324525</t>
  </si>
  <si>
    <t>-567.023223540014 -91.6489421044248 320.332575696726</t>
  </si>
  <si>
    <t>-605.865235170335 -135.659431278682 777.267830065729</t>
  </si>
  <si>
    <t>-453.375071202942 -100.426364362439 814.540003397761</t>
  </si>
  <si>
    <t>9763-20170724T121310.603164500.bin</t>
  </si>
  <si>
    <t>-703.125339516473 108.699878432535 -514.043798479319</t>
  </si>
  <si>
    <t>-763.572655709606 177.749876564276 -247.291434865157</t>
  </si>
  <si>
    <t>-542.365698322998 192.873963276755 -178.10141980861</t>
  </si>
  <si>
    <t>-690.356212416743 31.0154267492653 -83.6305749508734</t>
  </si>
  <si>
    <t>-683.300121902624 74.50935957508 329.601902752033</t>
  </si>
  <si>
    <t>-788.551034724148 92.3402235343515 782.096611002243</t>
  </si>
  <si>
    <t>-639.112025257419 111.571237031174 838.505528809748</t>
  </si>
  <si>
    <t>-554.979418316331 -94.3721189310268 325.223817747479</t>
  </si>
  <si>
    <t>-606.479885922574 -136.556744359588 780.486632471538</t>
  </si>
  <si>
    <t>-453.93796119514 -100.374348616888 816.620297224583</t>
  </si>
  <si>
    <t>9763-20170724T121310.635775900.bin</t>
  </si>
  <si>
    <t>-698.294128387356 103.707823314392 -513.274331386948</t>
  </si>
  <si>
    <t>-760.124293857597 173.28006120193 -246.974999071336</t>
  </si>
  <si>
    <t>-539.314376928986 191.543159556496 -177.275688449403</t>
  </si>
  <si>
    <t>-685.173871526952 29.2076082913368 -81.8659594800158</t>
  </si>
  <si>
    <t>-668.021154149433 83.9528779899733 329.730136189775</t>
  </si>
  <si>
    <t>-787.560421040024 99.8236608263514 778.615384723294</t>
  </si>
  <si>
    <t>-639.088998792132 119.178612078986 837.483305639175</t>
  </si>
  <si>
    <t>-549.307340414323 -94.3249194794807 326.917055199417</t>
  </si>
  <si>
    <t>-606.728476360521 -137.070189442294 781.285162061295</t>
  </si>
  <si>
    <t>-453.986160617458 -101.252809527471 816.932453768156</t>
  </si>
  <si>
    <t>9763-20170724T121310.702972000.bin</t>
  </si>
  <si>
    <t>-691.909901854302 108.841859230147 -516.675441479422</t>
  </si>
  <si>
    <t>-755.949677742832 178.173707699045 -250.836004534751</t>
  </si>
  <si>
    <t>-536.159708891001 201.058270015933 -179.301372848122</t>
  </si>
  <si>
    <t>-682.486606658053 47.6600942512982 -84.5894871185131</t>
  </si>
  <si>
    <t>-640.998204709003 129.372810575231 320.755218525465</t>
  </si>
  <si>
    <t>-790.013718976903 138.933108059219 758.887775639436</t>
  </si>
  <si>
    <t>-644.782762819593 155.224820062117 826.165931896756</t>
  </si>
  <si>
    <t>-541.321827185503 -86.048272870748 327.206628038823</t>
  </si>
  <si>
    <t>-607.471585149389 -137.600124047638 781.237560735914</t>
  </si>
  <si>
    <t>-454.717137345997 -100.585293783565 815.585527692119</t>
  </si>
  <si>
    <t>9763-20170724T121310.736459000.bin</t>
  </si>
  <si>
    <t>-688.922093889044 106.385335313674 -519.621554069642</t>
  </si>
  <si>
    <t>-754.02095705517 174.686699301742 -253.772613671367</t>
  </si>
  <si>
    <t>-534.866807395201 199.412590164424 -180.912202326855</t>
  </si>
  <si>
    <t>-682.861050288427 47.3475558161272 -86.9470296362787</t>
  </si>
  <si>
    <t>-629.44387883165 142.982898048152 313.930942341715</t>
  </si>
  <si>
    <t>-789.566393131526 146.790868586581 747.752123754407</t>
  </si>
  <si>
    <t>-646.51981931444 160.310160357553 820.131319526811</t>
  </si>
  <si>
    <t>-538.451601303452 -83.3388972189905 326.785018047677</t>
  </si>
  <si>
    <t>-607.854794024938 -137.678655713114 780.835367478388</t>
  </si>
  <si>
    <t>-454.957768154195 -100.746778108664 814.634578951401</t>
  </si>
  <si>
    <t>9763-20170724T121310.803632600.bin</t>
  </si>
  <si>
    <t>-683.27916103772 93.9968389859223 -524.28796458576</t>
  </si>
  <si>
    <t>-751.114992071772 159.027204174947 -258.302999966484</t>
  </si>
  <si>
    <t>-533.262939818336 186.040172597771 -182.413177666928</t>
  </si>
  <si>
    <t>-682.993765002204 39.9123372446452 -90.8829690189649</t>
  </si>
  <si>
    <t>-613.320010648726 152.364246269045 303.074819511142</t>
  </si>
  <si>
    <t>-782.247318759385 149.342963163189 733.511592931116</t>
  </si>
  <si>
    <t>-642.289225819428 162.388394899059 811.776317826671</t>
  </si>
  <si>
    <t>-533.317554286885 -80.1548940339985 326.343033088314</t>
  </si>
  <si>
    <t>-608.443179873813 -137.56267948773 780.02819744425</t>
  </si>
  <si>
    <t>-455.190891317315 -101.22822409652 812.851275013108</t>
  </si>
  <si>
    <t>9763-20170724T121310.835410800.bin</t>
  </si>
  <si>
    <t>-680.454534062287 87.9982942709703 -525.901645742802</t>
  </si>
  <si>
    <t>-749.813965506957 151.307720367256 -259.894617344615</t>
  </si>
  <si>
    <t>-532.521612412389 178.497172532168 -182.478043009761</t>
  </si>
  <si>
    <t>-681.845034070207 36.3740076577487 -92.2236084292859</t>
  </si>
  <si>
    <t>-610.102482456365 150.446346369935 300.896149216931</t>
  </si>
  <si>
    <t>-776.276305907332 142.84507387497 732.487275649883</t>
  </si>
  <si>
    <t>-636.665148127479 161.37231421609 810.264466980988</t>
  </si>
  <si>
    <t>-531.503720785564 -79.2345082983516 326.293350228168</t>
  </si>
  <si>
    <t>-608.734940631611 -137.452705665761 779.676212433333</t>
  </si>
  <si>
    <t>-455.393527542971 -101.104436724093 812.065081238803</t>
  </si>
  <si>
    <t>9763-20170724T121310.902101600.bin</t>
  </si>
  <si>
    <t>-675.647845946449 83.8608969936249 -528.08318966038</t>
  </si>
  <si>
    <t>-747.852175255425 144.660538623357 -262.24769467742</t>
  </si>
  <si>
    <t>-531.725290882059 170.85089761813 -181.304369314387</t>
  </si>
  <si>
    <t>-679.822381616924 34.458008959366 -94.3535478001488</t>
  </si>
  <si>
    <t>-615.972348000504 138.634670948354 302.85290856573</t>
  </si>
  <si>
    <t>-751.233989652982 132.638687642301 745.48460996048</t>
  </si>
  <si>
    <t>-608.901748796267 161.993684429705 814.503462895904</t>
  </si>
  <si>
    <t>-533.182362710797 -80.8095023141509 325.616254301146</t>
  </si>
  <si>
    <t>-608.866947153147 -137.415009152124 779.221458195964</t>
  </si>
  <si>
    <t>-455.381290200313 -101.553748784073 811.469966511199</t>
  </si>
  <si>
    <t>9763-20170724T121310.937303100.bin</t>
  </si>
  <si>
    <t>-674.38483807261 86.5810154870105 -529.220414656206</t>
  </si>
  <si>
    <t>-748.02968591173 146.45547696204 -263.570167486706</t>
  </si>
  <si>
    <t>-532.535085722071 170.913906893651 -180.429551847244</t>
  </si>
  <si>
    <t>-679.166161128856 36.5063703653173 -95.0769141898967</t>
  </si>
  <si>
    <t>-624.204884179386 129.882083903262 306.124823696205</t>
  </si>
  <si>
    <t>-734.14841674527 131.722405313789 756.154214235264</t>
  </si>
  <si>
    <t>-589.527679601155 166.442646295448 817.498924626525</t>
  </si>
  <si>
    <t>-536.578741337597 -83.2089834400022 324.852102984018</t>
  </si>
  <si>
    <t>-608.203753580001 -137.453347588085 779.17753333921</t>
  </si>
  <si>
    <t>-454.985152536924 -101.531659306885 812.607856645866</t>
  </si>
  <si>
    <t>9763-20170724T121311.002478700.bin</t>
  </si>
  <si>
    <t>-673.533890304502 99.8061143425634 -530.937888441315</t>
  </si>
  <si>
    <t>-749.297482265386 160.011548566017 -265.959050170997</t>
  </si>
  <si>
    <t>-534.730587046573 176.62645061168 -178.589197651842</t>
  </si>
  <si>
    <t>-677.618365420578 46.3867193383007 -96.0624615772726</t>
  </si>
  <si>
    <t>-643.411692473802 112.114757490455 312.853634456405</t>
  </si>
  <si>
    <t>-700.98230928279 135.135809747535 771.502180190688</t>
  </si>
  <si>
    <t>-552.35081163746 164.373307200634 825.702576321711</t>
  </si>
  <si>
    <t>-547.674134815869 -90.8556254136929 322.873743970321</t>
  </si>
  <si>
    <t>-605.985211243776 -137.55909077158 779.714659912501</t>
  </si>
  <si>
    <t>-454.126287438451 -99.5220281251436 816.807356609966</t>
  </si>
  <si>
    <t>9763-20170724T121311.037178300.bin</t>
  </si>
  <si>
    <t>-672.771392138131 108.765568486153 -531.614429365</t>
  </si>
  <si>
    <t>-748.981425950544 170.286388980391 -267.066052556933</t>
  </si>
  <si>
    <t>-534.786010509098 181.446596437817 -177.935678833958</t>
  </si>
  <si>
    <t>-676.135354854598 52.6070730863098 -96.8406300064906</t>
  </si>
  <si>
    <t>-648.219620316464 106.779099437428 314.241746489395</t>
  </si>
  <si>
    <t>-695.345487128719 137.026778615708 774.80844614783</t>
  </si>
  <si>
    <t>-546.813242525123 162.408792049256 831.179984925441</t>
  </si>
  <si>
    <t>-556.671327634171 -96.5406910995084 321.497372501952</t>
  </si>
  <si>
    <t>-605.166084188256 -137.767067883055 779.980195385481</t>
  </si>
  <si>
    <t>-454.436395725383 -96.7702657239183 818.497828546723</t>
  </si>
  <si>
    <t>9763-20170724T121311.101856100.bin</t>
  </si>
  <si>
    <t>-670.834600095786 123.924949213847 -532.001963144108</t>
  </si>
  <si>
    <t>-746.857134676534 190.276956815913 -268.56970024367</t>
  </si>
  <si>
    <t>-533.8121919178 189.288852729365 -176.052672983424</t>
  </si>
  <si>
    <t>-671.798029121017 64.0624966439395 -99.1584994385837</t>
  </si>
  <si>
    <t>-658.755410461315 105.694668022202 314.120212161598</t>
  </si>
  <si>
    <t>-691.846813433498 141.922031143323 775.494319811023</t>
  </si>
  <si>
    <t>-541.918601151674 165.372757054323 828.930441655073</t>
  </si>
  <si>
    <t>-570.84524592562 -105.943851010042 319.400177976852</t>
  </si>
  <si>
    <t>-604.731950700014 -138.717005189656 780.17913908413</t>
  </si>
  <si>
    <t>-455.013850154495 -94.6782606362999 819.279879572129</t>
  </si>
  <si>
    <t>9763-20170724T121311.142010700.bin</t>
  </si>
  <si>
    <t>-670.581376034915 130.380625441326 -530.808410236812</t>
  </si>
  <si>
    <t>-747.575559313508 198.915700421644 -268.218623480997</t>
  </si>
  <si>
    <t>-535.488699949603 191.717996382393 -173.794629307959</t>
  </si>
  <si>
    <t>-668.812011167078 69.0389049152586 -99.4016731326478</t>
  </si>
  <si>
    <t>-664.579662131287 101.93603671529 314.847637187527</t>
  </si>
  <si>
    <t>-693.336580739065 139.142155740975 775.648312133425</t>
  </si>
  <si>
    <t>-542.774092133308 161.393084227484 827.79874255913</t>
  </si>
  <si>
    <t>-573.101365609397 -106.179922100091 318.833122194096</t>
  </si>
  <si>
    <t>-605.129280053417 -138.701142772192 780.0381908985</t>
  </si>
  <si>
    <t>-455.096495130147 -95.1895309539445 818.518367365817</t>
  </si>
  <si>
    <t>9763-20170724T121311.204696500.bin</t>
  </si>
  <si>
    <t>-618.712164423852 0.521542227539157 -96.3529490182444</t>
  </si>
  <si>
    <t>-665.992564019762 146.909806629707 -527.928103783291</t>
  </si>
  <si>
    <t>-746.761152545059 215.827891614291 -266.575167648581</t>
  </si>
  <si>
    <t>-537.933707587251 196.465929771829 -166.751668375173</t>
  </si>
  <si>
    <t>-665.95963929993 82.2523532369391 -99.5489427954026</t>
  </si>
  <si>
    <t>-665.254084190228 105.031862029796 315.400668339828</t>
  </si>
  <si>
    <t>-692.501100108458 139.78020177603 776.438352663511</t>
  </si>
  <si>
    <t>-541.876150765662 161.064685368077 828.811154887264</t>
  </si>
  <si>
    <t>-572.607788900652 -98.2600705645523 318.62894886607</t>
  </si>
  <si>
    <t>-605.729699402668 -138.046221762037 779.681824558039</t>
  </si>
  <si>
    <t>-454.660289285505 -97.3431080690166 817.16686176865</t>
  </si>
  <si>
    <t>9763-20170724T121311.236804100.bin</t>
  </si>
  <si>
    <t>-618.985516349248 4.98632646824399 -96.0737532448021</t>
  </si>
  <si>
    <t>-664.217637799228 153.662475754752 -526.037572167713</t>
  </si>
  <si>
    <t>-745.801107999314 222.688726638881 -264.966454774417</t>
  </si>
  <si>
    <t>-538.919222848479 196.698846912387 -162.629055049149</t>
  </si>
  <si>
    <t>-664.113818212496 88.0079669299157 -99.2470179556767</t>
  </si>
  <si>
    <t>-663.158964049003 107.868600696366 315.852070125285</t>
  </si>
  <si>
    <t>-692.134758643593 139.78076933629 776.923540697039</t>
  </si>
  <si>
    <t>-541.635779287863 160.550810490652 829.861818430268</t>
  </si>
  <si>
    <t>-571.810740041619 -93.3312612553618 319.043419133551</t>
  </si>
  <si>
    <t>-605.964762585172 -137.611857977367 779.584285892496</t>
  </si>
  <si>
    <t>-454.475503878294 -98.1255695206437 816.673947610067</t>
  </si>
  <si>
    <t>9763-20170724T121311.300991000.bin</t>
  </si>
  <si>
    <t>-618.081162108144 15.4410830215338 -95.3136069406137</t>
  </si>
  <si>
    <t>-637.748603117919 4.06122893813244 -203.670528977108</t>
  </si>
  <si>
    <t>-643.007796810363 14.8057070084301 -534.134485120372</t>
  </si>
  <si>
    <t>-662.836870307583 169.025275767207 -521.732082046684</t>
  </si>
  <si>
    <t>-742.955419049469 238.727998047817 -260.387170458922</t>
  </si>
  <si>
    <t>-538.570317878587 202.043380503132 -156.322386032894</t>
  </si>
  <si>
    <t>-659.391714744815 101.378255447196 -98.2774980696557</t>
  </si>
  <si>
    <t>-660.958827910455 113.019934803775 317.131555036782</t>
  </si>
  <si>
    <t>-691.87400105182 139.800277152671 778.053903164667</t>
  </si>
  <si>
    <t>-541.479144755673 159.441189222163 831.714698108029</t>
  </si>
  <si>
    <t>-567.963509448958 -82.7225756541584 319.805534257716</t>
  </si>
  <si>
    <t>-606.362579248888 -136.810256402705 779.341891734464</t>
  </si>
  <si>
    <t>-454.270112409465 -98.9269241793581 815.626484549334</t>
  </si>
  <si>
    <t>9763-20170724T121311.338115200.bin</t>
  </si>
  <si>
    <t>-617.948721736978 21.0023486780283 -94.7278137789485</t>
  </si>
  <si>
    <t>-638.439256612755 9.69771212935893 -202.939723011973</t>
  </si>
  <si>
    <t>-645.067003782917 3.77091785385846 -295.388627583418</t>
  </si>
  <si>
    <t>-644.86691844881 22.8781207239426 -533.175632660229</t>
  </si>
  <si>
    <t>-662.839497548081 177.197564196429 -519.142464516361</t>
  </si>
  <si>
    <t>-742.181716609894 246.492513844804 -257.452458045696</t>
  </si>
  <si>
    <t>-538.529629485937 205.751415466237 -153.459499951096</t>
  </si>
  <si>
    <t>-657.576291901869 107.05365221858 -97.6019162223116</t>
  </si>
  <si>
    <t>-660.51381378829 115.556779191737 317.875804557753</t>
  </si>
  <si>
    <t>-691.953502059601 139.790514007645 778.6863891613</t>
  </si>
  <si>
    <t>-541.464889601913 158.330107296335 832.475439906327</t>
  </si>
  <si>
    <t>-565.562468652857 -76.9958111603401 320.26885764585</t>
  </si>
  <si>
    <t>-606.446358878555 -136.416358984764 779.187234277706</t>
  </si>
  <si>
    <t>-454.09379184966 -99.3460517748326 815.218766613946</t>
  </si>
  <si>
    <t>9763-20170724T121311.401790400.bin</t>
  </si>
  <si>
    <t>-618.683835854666 31.2070890785199 -92.9168088154265</t>
  </si>
  <si>
    <t>-640.542776976506 19.9298774623176 -200.863600858872</t>
  </si>
  <si>
    <t>-647.989763595899 14.8453938288053 -293.300165494071</t>
  </si>
  <si>
    <t>-651.018310293127 11.2516570002608 -377.062048894442</t>
  </si>
  <si>
    <t>-649.718758101747 8.49921975594543 -460.900403469587</t>
  </si>
  <si>
    <t>-643.024001910008 5.09139073455981 -583.327846818776</t>
  </si>
  <si>
    <t>-608.107913753197 5.98225265107749 -653.472614316334</t>
  </si>
  <si>
    <t>-648.26926882756 37.8469887275173 -530.604060762452</t>
  </si>
  <si>
    <t>-663.201054035639 192.228358898941 -513.52552809087</t>
  </si>
  <si>
    <t>-741.465850314063 258.478251073019 -250.724982666482</t>
  </si>
  <si>
    <t>-538.691546469598 212.490896258663 -147.205567454661</t>
  </si>
  <si>
    <t>-655.545648383302 118.864016427881 -96.0313986656054</t>
  </si>
  <si>
    <t>-659.503613367666 121.903475187528 319.513704393564</t>
  </si>
  <si>
    <t>-692.099616918848 139.602328334252 780.203063581927</t>
  </si>
  <si>
    <t>-541.541302573252 156.93734499825 834.198657082918</t>
  </si>
  <si>
    <t>-559.146658991356 -64.3608870638795 321.769871290561</t>
  </si>
  <si>
    <t>-606.388627725691 -135.560666331198 778.83490434955</t>
  </si>
  <si>
    <t>-453.489302385106 -100.553259696841 814.613200356655</t>
  </si>
  <si>
    <t>9763-20170724T121311.438658000.bin</t>
  </si>
  <si>
    <t>-619.346558711979 35.7602909839011 -92.1601058962332</t>
  </si>
  <si>
    <t>-641.951625044287 24.4341435299025 -199.947981645438</t>
  </si>
  <si>
    <t>-649.757408043071 19.7397255297215 -292.375544531775</t>
  </si>
  <si>
    <t>-652.977840997967 16.6597100463159 -376.150717072708</t>
  </si>
  <si>
    <t>-651.723923281669 14.565759239993 -460.008928143646</t>
  </si>
  <si>
    <t>-644.925196794765 12.2658824741507 -582.456422270237</t>
  </si>
  <si>
    <t>-610.089770799263 13.8043117937254 -652.630063331372</t>
  </si>
  <si>
    <t>-649.973469785 44.5603344483388 -529.429773507089</t>
  </si>
  <si>
    <t>-663.798839155088 198.886982734585 -510.992279580337</t>
  </si>
  <si>
    <t>-741.470155090323 263.360272434791 -247.574445344023</t>
  </si>
  <si>
    <t>-539.031135263153 215.124970215674 -144.422668961992</t>
  </si>
  <si>
    <t>-655.341713237145 124.076329431425 -95.3613279722655</t>
  </si>
  <si>
    <t>-659.147641166101 125.079489140464 320.195000902284</t>
  </si>
  <si>
    <t>-692.267905244871 139.508904347304 780.696772604261</t>
  </si>
  <si>
    <t>-541.63673016076 156.160381196437 834.704349624045</t>
  </si>
  <si>
    <t>-554.278859280512 -57.3086233856802 322.295775218856</t>
  </si>
  <si>
    <t>-606.32946525815 -135.161704223012 778.147596075097</t>
  </si>
  <si>
    <t>-453.02870051063 -101.828843373654 813.807169118175</t>
  </si>
  <si>
    <t>9763-20170724T121311.503843100.bin</t>
  </si>
  <si>
    <t>-621.789211664516 44.107255044059 -90.6455090738901</t>
  </si>
  <si>
    <t>-645.831701439156 32.3681102336641 -198.077580376754</t>
  </si>
  <si>
    <t>-654.219996489458 28.2964909823299 -290.483742645643</t>
  </si>
  <si>
    <t>-657.65844200149 26.1395540128965 -374.279085460084</t>
  </si>
  <si>
    <t>-656.28406102868 25.2966233426091 -458.157139875341</t>
  </si>
  <si>
    <t>-648.915809618285 25.1540182844506 -580.59325991874</t>
  </si>
  <si>
    <t>-613.9167137468 27.9274842145383 -650.647477725814</t>
  </si>
  <si>
    <t>-653.864109953221 56.5307580905137 -527.00900433984</t>
  </si>
  <si>
    <t>-666.323738735647 210.630422679256 -506.060227560184</t>
  </si>
  <si>
    <t>-742.772821165287 272.121152922993 -241.573994847344</t>
  </si>
  <si>
    <t>-540.773625826054 218.90858268568 -140.019644277152</t>
  </si>
  <si>
    <t>-656.31214096768 133.329131961645 -94.164466908623</t>
  </si>
  <si>
    <t>-659.63833500777 130.831009474218 321.389768915014</t>
  </si>
  <si>
    <t>-692.826918365018 139.278969851212 781.365485461872</t>
  </si>
  <si>
    <t>-541.968512668559 154.592472616207 835.134011530185</t>
  </si>
  <si>
    <t>-540.618667941821 -41.8849726788362 322.782622805428</t>
  </si>
  <si>
    <t>-605.711830349048 -134.555834660492 775.432035315296</t>
  </si>
  <si>
    <t>-451.899425439642 -104.299036590121 811.627201279736</t>
  </si>
  <si>
    <t>9763-20170724T121311.535613200.bin</t>
  </si>
  <si>
    <t>-623.550042682089 47.5015033101613 -89.7956906988126</t>
  </si>
  <si>
    <t>-648.015033061909 35.7006070648381 -197.125475758951</t>
  </si>
  <si>
    <t>-656.517583682994 32.0318626293642 -289.538091623784</t>
  </si>
  <si>
    <t>-659.937652824077 30.4128153373949 -373.346352359553</t>
  </si>
  <si>
    <t>-658.409298172315 30.2685026062832 -457.225948823426</t>
  </si>
  <si>
    <t>-650.656833002141 31.3112018524175 -579.633931611576</t>
  </si>
  <si>
    <t>-615.450157555865 34.7371067244926 -649.555182715977</t>
  </si>
  <si>
    <t>-655.621071584668 62.1754103790381 -525.754490795756</t>
  </si>
  <si>
    <t>-667.610247353865 216.106523795376 -503.464759587883</t>
  </si>
  <si>
    <t>-743.313107310847 276.371166694922 -238.482035807966</t>
  </si>
  <si>
    <t>-541.273407483962 221.704274721757 -137.784298012067</t>
  </si>
  <si>
    <t>-657.388191506028 137.469476859412 -93.5680415486867</t>
  </si>
  <si>
    <t>-661.257791845563 133.439056247183 321.969402500575</t>
  </si>
  <si>
    <t>-693.222923177276 139.148066502473 781.694362990012</t>
  </si>
  <si>
    <t>-542.192199867769 153.650378368599 835.203426014696</t>
  </si>
  <si>
    <t>-531.646020982411 -34.326693842796 322.547332610392</t>
  </si>
  <si>
    <t>-604.559334740862 -134.346556412857 773.259068980746</t>
  </si>
  <si>
    <t>-450.866824878783 -105.58376667293 811.14212752619</t>
  </si>
  <si>
    <t>9763-20170724T121311.605300300.bin</t>
  </si>
  <si>
    <t>-622.078212923467 59.355457494129 -90.107116678113</t>
  </si>
  <si>
    <t>-647.294441554695 48.0119810644014 -197.312405011035</t>
  </si>
  <si>
    <t>-655.938183007816 45.4701945039601 -289.749675925602</t>
  </si>
  <si>
    <t>-659.250681511184 45.1545835283364 -373.577265107475</t>
  </si>
  <si>
    <t>-657.358530139994 46.5736656697568 -457.437485281196</t>
  </si>
  <si>
    <t>-648.77774101553 50.1662937574765 -579.742026562358</t>
  </si>
  <si>
    <t>-613.083714304246 54.9041677410983 -649.338705003539</t>
  </si>
  <si>
    <t>-653.796110595813 79.9149484106024 -525.243692690419</t>
  </si>
  <si>
    <t>-664.648808959879 233.456198203702 -499.875988886098</t>
  </si>
  <si>
    <t>-738.919515043614 291.002758848766 -233.885820166714</t>
  </si>
  <si>
    <t>-537.033222342346 233.116821014681 -134.690660284446</t>
  </si>
  <si>
    <t>-651.289815388723 17.2646976033147 -526.908171824194</t>
  </si>
  <si>
    <t>-657.823726706717 147.894946207538 -93.5487962405001</t>
  </si>
  <si>
    <t>-663.705198877023 140.551062980215 321.919666078794</t>
  </si>
  <si>
    <t>-694.123992137445 138.915079628492 781.930790857093</t>
  </si>
  <si>
    <t>-542.607963855355 151.227294400104 834.610377442443</t>
  </si>
  <si>
    <t>-501.738247210673 -6.62694784080031 316.463224160384</t>
  </si>
  <si>
    <t>-589.238402940741 -111.801360471536 759.128355172463</t>
  </si>
  <si>
    <t>-437.055513682704 -88.2890450526379 805.726441215307</t>
  </si>
  <si>
    <t>9763-20170724T121311.637889100.bin</t>
  </si>
  <si>
    <t>-620.67235628974 68.0517755383444 -92.0171885664838</t>
  </si>
  <si>
    <t>-646.189597859784 57.2293598240681 -199.205068926828</t>
  </si>
  <si>
    <t>-654.808138695332 55.4205039156436 -291.662090316604</t>
  </si>
  <si>
    <t>-657.972240672576 55.877064850597 -375.494654999625</t>
  </si>
  <si>
    <t>-655.798142526479 58.164397720841 -459.328864406577</t>
  </si>
  <si>
    <t>-646.654303780271 63.1205932795056 -581.54488194443</t>
  </si>
  <si>
    <t>-610.66693716089 68.5239768940819 -650.941777460617</t>
  </si>
  <si>
    <t>-651.739553393385 92.2663151913448 -526.72782691884</t>
  </si>
  <si>
    <t>-661.717281550748 245.585841954481 -499.762840383967</t>
  </si>
  <si>
    <t>-735.544584100119 301.604486156208 -233.32323141589</t>
  </si>
  <si>
    <t>-533.764291073225 242.669592405992 -134.530915073788</t>
  </si>
  <si>
    <t>-649.593396729142 29.6258245084941 -529.107304624817</t>
  </si>
  <si>
    <t>-657.923436461928 154.065914747168 -94.6018712914729</t>
  </si>
  <si>
    <t>-664.629752405132 145.381954392794 320.828305344963</t>
  </si>
  <si>
    <t>-694.486570183664 138.90088850272 781.576453742191</t>
  </si>
  <si>
    <t>-542.755795351998 150.52191618394 833.793000319594</t>
  </si>
  <si>
    <t>-486.039854699693 11.332417208871 309.673200475752</t>
  </si>
  <si>
    <t>-583.73042928923 -99.0292671079628 747.727218566588</t>
  </si>
  <si>
    <t>-433.47810908564 -77.28804695699 800.97570053238</t>
  </si>
  <si>
    <t>9763-20170724T121311.703065100.bin</t>
  </si>
  <si>
    <t>-624.212091965664 76.399286657746 -96.0931563023038</t>
  </si>
  <si>
    <t>-650.607468422137 66.7878672972893 -203.183820064416</t>
  </si>
  <si>
    <t>-659.258464310344 66.589673114368 -295.655079692595</t>
  </si>
  <si>
    <t>-662.140531419254 68.7172010561799 -379.472313537425</t>
  </si>
  <si>
    <t>-659.359809057182 72.8614046253606 -463.217269229695</t>
  </si>
  <si>
    <t>-648.966377545349 80.7106969441638 -585.181522756594</t>
  </si>
  <si>
    <t>-612.27588588745 87.5226823669909 -654.084382355854</t>
  </si>
  <si>
    <t>-654.366993326806 108.556298089873 -529.722532836481</t>
  </si>
  <si>
    <t>-662.728226807989 261.35994744845 -499.402845808936</t>
  </si>
  <si>
    <t>-736.263344828081 315.17475908525 -232.428844362775</t>
  </si>
  <si>
    <t>-534.603887753481 254.511418532496 -134.439269568614</t>
  </si>
  <si>
    <t>-652.68692662621 45.9765961753415 -533.606897446923</t>
  </si>
  <si>
    <t>-661.629251697276 160.861097486183 -96.823109807732</t>
  </si>
  <si>
    <t>-668.217073945433 150.190231969386 318.562605400557</t>
  </si>
  <si>
    <t>-694.919140124062 138.875404929549 780.65684832846</t>
  </si>
  <si>
    <t>-542.897319663396 149.727561664542 832.18760690555</t>
  </si>
  <si>
    <t>-468.60057466363 30.9852131101111 296.140887130552</t>
  </si>
  <si>
    <t>-581.173336227127 -91.8964970605871 725.559889115497</t>
  </si>
  <si>
    <t>-441.424983946284 -73.0571290504445 803.015017749363</t>
  </si>
  <si>
    <t>9763-20170724T121311.735152600.bin</t>
  </si>
  <si>
    <t>-627.151075291868 77.4013131867309 -97.7800738230977</t>
  </si>
  <si>
    <t>-654.023645578252 68.3542205802128 -204.801128798388</t>
  </si>
  <si>
    <t>-662.762957814939 68.9089881963437 -297.262881117638</t>
  </si>
  <si>
    <t>-665.585897326144 71.8177059483746 -381.058366006879</t>
  </si>
  <si>
    <t>-662.601214004101 76.8336472902765 -464.748646454339</t>
  </si>
  <si>
    <t>-651.748465317878 86.0449278234855 -586.577705248088</t>
  </si>
  <si>
    <t>-614.784137920799 93.6403739724865 -655.252068011562</t>
  </si>
  <si>
    <t>-657.350299994587 113.269131230574 -530.831014893311</t>
  </si>
  <si>
    <t>-665.398327690528 265.788213296766 -499.000156584759</t>
  </si>
  <si>
    <t>-738.592503078838 319.294914493684 -231.870611726492</t>
  </si>
  <si>
    <t>-536.837526843205 258.113617763984 -134.401018936234</t>
  </si>
  <si>
    <t>-655.670852231471 50.7368346353119 -535.409404497278</t>
  </si>
  <si>
    <t>-663.96073133099 162.017623144534 -97.6693120758346</t>
  </si>
  <si>
    <t>-670.08456860591 150.674814149482 317.705719847071</t>
  </si>
  <si>
    <t>-695.036532372433 138.751974328915 780.259719517079</t>
  </si>
  <si>
    <t>-542.905841051624 148.871070391338 831.618254691644</t>
  </si>
  <si>
    <t>-467.234978293252 34.7244787538621 292.181586699989</t>
  </si>
  <si>
    <t>-580.589491596027 -94.8671314373028 722.160558134253</t>
  </si>
  <si>
    <t>-445.708737167633 -76.2630919840194 807.862854583472</t>
  </si>
  <si>
    <t>9763-20170724T121311.803338200.bin</t>
  </si>
  <si>
    <t>-630.69008073209 77.2170719470823 -99.5559245586082</t>
  </si>
  <si>
    <t>-657.847332884629 68.6983475163042 -206.548469028274</t>
  </si>
  <si>
    <t>-666.797298218368 70.3673258001472 -298.976545598828</t>
  </si>
  <si>
    <t>-669.76765539923 74.5464456210084 -382.713343304161</t>
  </si>
  <si>
    <t>-666.871210050483 81.0967303161401 -466.300665581244</t>
  </si>
  <si>
    <t>-656.066291715903 92.8352377207475 -587.916306812773</t>
  </si>
  <si>
    <t>-618.96885348547 102.224205968006 -656.296386478367</t>
  </si>
  <si>
    <t>-661.938997321496 118.889736107774 -531.641039123726</t>
  </si>
  <si>
    <t>-670.443104530313 270.708925875187 -497.023683754229</t>
  </si>
  <si>
    <t>-742.04392212788 325.202264914406 -229.661727910471</t>
  </si>
  <si>
    <t>-539.34713193272 264.512100440453 -133.853368607023</t>
  </si>
  <si>
    <t>-659.675847255549 56.4789798699303 -537.463992484339</t>
  </si>
  <si>
    <t>-666.819010026459 162.054339820748 -98.5942111823643</t>
  </si>
  <si>
    <t>-672.960492836408 149.990774592025 316.760362231965</t>
  </si>
  <si>
    <t>-695.215842776306 138.601806994372 779.669184040885</t>
  </si>
  <si>
    <t>-542.960710575132 148.307063211927 830.737795281564</t>
  </si>
  <si>
    <t>-476.453515107415 32.4855852257547 292.805472943234</t>
  </si>
  <si>
    <t>-575.676514407001 -102.542516616955 725.124689529053</t>
  </si>
  <si>
    <t>-437.030486614167 -82.8775545151739 804.33578852733</t>
  </si>
  <si>
    <t>9763-20170724T121311.838436300.bin</t>
  </si>
  <si>
    <t>-630.925095959875 76.7552894996243 -99.876958305995</t>
  </si>
  <si>
    <t>-657.818584172551 68.3531369247285 -206.945465863584</t>
  </si>
  <si>
    <t>-666.873093717495 70.4130654337328 -299.355485850541</t>
  </si>
  <si>
    <t>-670.060214110628 75.0791928305111 -383.058477719682</t>
  </si>
  <si>
    <t>-667.495844856204 82.2666261262957 -466.604299246788</t>
  </si>
  <si>
    <t>-657.293146595314 95.112835920952 -588.160083230692</t>
  </si>
  <si>
    <t>-620.371410468292 105.463824849915 -656.496417896802</t>
  </si>
  <si>
    <t>-663.185738890263 120.644027043747 -531.647509683639</t>
  </si>
  <si>
    <t>-672.769281579707 272.145236324293 -495.899582686028</t>
  </si>
  <si>
    <t>-742.902135586602 327.564064295445 -228.339050369572</t>
  </si>
  <si>
    <t>-539.495700842772 267.889163836024 -133.400780212041</t>
  </si>
  <si>
    <t>-660.354282207686 58.3080781143635 -537.997488570461</t>
  </si>
  <si>
    <t>-667.075437708037 161.640195468559 -98.8088122530525</t>
  </si>
  <si>
    <t>-673.672546738399 149.425953716043 316.534326202394</t>
  </si>
  <si>
    <t>-695.26705337114 138.485270121149 779.494525173685</t>
  </si>
  <si>
    <t>-542.981793818265 147.979367046376 830.512875574737</t>
  </si>
  <si>
    <t>-486.291656748953 26.6172498791229 295.628726941192</t>
  </si>
  <si>
    <t>-565.817337320398 -99.4495763255304 734.121685872221</t>
  </si>
  <si>
    <t>-422.725228458724 -77.1738026018838 804.208953611361</t>
  </si>
  <si>
    <t>9763-20170724T121311.902104800.bin</t>
  </si>
  <si>
    <t>-628.470159449162 76.0939101914678 -99.4250638662888</t>
  </si>
  <si>
    <t>-654.364481192796 67.3127710977915 -206.709163490904</t>
  </si>
  <si>
    <t>-663.576867940186 69.5675724950574 -299.098875148812</t>
  </si>
  <si>
    <t>-667.307114447161 74.6840043463762 -382.753195444766</t>
  </si>
  <si>
    <t>-665.677625922764 82.6513585904295 -466.25178969453</t>
  </si>
  <si>
    <t>-657.253199567675 97.0454100676675 -587.770393659517</t>
  </si>
  <si>
    <t>-621.225486319597 109.203209448659 -656.286130099083</t>
  </si>
  <si>
    <t>-663.076548006312 121.818053878742 -530.914031983042</t>
  </si>
  <si>
    <t>-675.802713225695 272.720340126502 -493.516363346364</t>
  </si>
  <si>
    <t>-743.390050210532 329.347699092968 -225.55403323505</t>
  </si>
  <si>
    <t>-538.049401033213 273.382366771464 -132.539853444273</t>
  </si>
  <si>
    <t>-658.822937426041 59.6408027742009 -537.984076837085</t>
  </si>
  <si>
    <t>-664.838876775403 161.095096817344 -98.9199017424163</t>
  </si>
  <si>
    <t>-673.543081335081 148.874463292325 316.384185589174</t>
  </si>
  <si>
    <t>-695.347346800303 138.382542655658 779.281393989563</t>
  </si>
  <si>
    <t>-543.029963660416 147.730943383369 830.230885972202</t>
  </si>
  <si>
    <t>-509.973391229428 12.7828904645739 303.436575724013</t>
  </si>
  <si>
    <t>-549.27276496371 -88.5538522509864 753.81270605811</t>
  </si>
  <si>
    <t>-401.283613821798 -53.6370318971963 806.38538036024</t>
  </si>
  <si>
    <t>9763-20170724T121311.934204600.bin</t>
  </si>
  <si>
    <t>-627.022961480293 75.6585699086472 -99.5414903383794</t>
  </si>
  <si>
    <t>-652.629181184408 66.8251037395876 -206.890460694787</t>
  </si>
  <si>
    <t>-661.921673550492 69.0748947761967 -299.272241522406</t>
  </si>
  <si>
    <t>-665.865413604249 74.2311618127492 -382.91433177507</t>
  </si>
  <si>
    <t>-664.594331605691 82.3072770609647 -466.408677842021</t>
  </si>
  <si>
    <t>-656.852004676754 96.9575063265297 -587.942079434831</t>
  </si>
  <si>
    <t>-621.270532801014 109.884370854199 -656.550189917722</t>
  </si>
  <si>
    <t>-662.72843033413 121.585797898454 -531.028412159691</t>
  </si>
  <si>
    <t>-677.43070923578 272.183338715735 -493.186854961081</t>
  </si>
  <si>
    <t>-744.174935216791 328.260791128703 -224.897598292375</t>
  </si>
  <si>
    <t>-537.779218371888 275.175662693064 -132.532470750235</t>
  </si>
  <si>
    <t>-657.770017770702 59.4723455027051 -538.20002778379</t>
  </si>
  <si>
    <t>-663.738055181046 160.65199027909 -99.0241575553973</t>
  </si>
  <si>
    <t>-672.62950573611 148.306515175327 316.272292730168</t>
  </si>
  <si>
    <t>-695.326605391621 138.410261710923 779.191602117898</t>
  </si>
  <si>
    <t>-543.012539139852 147.718485696264 830.158339716596</t>
  </si>
  <si>
    <t>-515.000514262103 9.22123739568406 304.793315945906</t>
  </si>
  <si>
    <t>-548.312095685475 -89.4963233902358 756.565020603096</t>
  </si>
  <si>
    <t>-400.282345113722 -51.1943608433899 806.604718504348</t>
  </si>
  <si>
    <t>9763-20170724T121312.001384500.bin</t>
  </si>
  <si>
    <t>-626.169826498451 72.9091450253568 -99.781593783986</t>
  </si>
  <si>
    <t>-651.556113104744 64.6137563207121 -207.225609859674</t>
  </si>
  <si>
    <t>-660.967653620847 66.9449964059872 -299.593489809612</t>
  </si>
  <si>
    <t>-665.167671026812 72.0433065503853 -383.226554233707</t>
  </si>
  <si>
    <t>-664.316062126442 79.957313322293 -466.741749960007</t>
  </si>
  <si>
    <t>-657.374675545592 94.2779726252356 -588.362888696582</t>
  </si>
  <si>
    <t>-622.584301732768 107.981037724809 -657.225361056113</t>
  </si>
  <si>
    <t>-663.399348789594 119.018508844886 -531.513492335628</t>
  </si>
  <si>
    <t>-680.770292711623 269.759076273501 -494.802766741117</t>
  </si>
  <si>
    <t>-747.75481498109 319.892325180589 -225.399169771471</t>
  </si>
  <si>
    <t>-539.61157587751 272.438305351287 -133.89491683216</t>
  </si>
  <si>
    <t>-657.441767728495 56.9695841113048 -538.479555769683</t>
  </si>
  <si>
    <t>-663.789483021131 157.981654839014 -98.9473361776155</t>
  </si>
  <si>
    <t>-671.492298815094 146.184932161106 316.388813314415</t>
  </si>
  <si>
    <t>-695.130259016005 138.463724149655 779.185047416966</t>
  </si>
  <si>
    <t>-542.922251845589 147.980660558278 830.429436619272</t>
  </si>
  <si>
    <t>-515.195514529514 2.05977218742009 305.159755903839</t>
  </si>
  <si>
    <t>-545.437238005686 -85.0685292977391 759.192428247644</t>
  </si>
  <si>
    <t>-396.777115832088 -46.5659736864259 807.167014572153</t>
  </si>
  <si>
    <t>9763-20170724T121312.038716800.bin</t>
  </si>
  <si>
    <t>-625.604961899373 71.033205291476 -99.5256518754181</t>
  </si>
  <si>
    <t>-650.576246553128 62.6504611053606 -207.060171458847</t>
  </si>
  <si>
    <t>-659.932719532649 64.757719630235 -299.439047278935</t>
  </si>
  <si>
    <t>-664.207512424577 69.5983001904183 -383.083733549308</t>
  </si>
  <si>
    <t>-663.558737924291 77.2107937244164 -466.628588534208</t>
  </si>
  <si>
    <t>-657.054957613178 91.0526526935223 -588.32928962164</t>
  </si>
  <si>
    <t>-622.689154400089 104.787726075314 -657.398366998145</t>
  </si>
  <si>
    <t>-663.076968952214 115.998547923024 -531.569426721477</t>
  </si>
  <si>
    <t>-681.253960220166 266.727312707862 -495.589481428378</t>
  </si>
  <si>
    <t>-749.182115549104 313.806539616726 -225.871259103388</t>
  </si>
  <si>
    <t>-540.323343875242 268.320701067442 -134.999951452446</t>
  </si>
  <si>
    <t>-656.740462422084 53.9596899786757 -538.286775735848</t>
  </si>
  <si>
    <t>-663.700231409856 155.608782564965 -98.8223347279792</t>
  </si>
  <si>
    <t>-672.073576407615 144.369124496583 316.516253579989</t>
  </si>
  <si>
    <t>-695.050283478568 138.452052722634 779.216168162785</t>
  </si>
  <si>
    <t>-542.898976164172 148.341548873544 830.558267391505</t>
  </si>
  <si>
    <t>-516.838099818768 -0.322093353447144 305.795668051832</t>
  </si>
  <si>
    <t>-546.372839670922 -85.1989002625623 759.901620588988</t>
  </si>
  <si>
    <t>-397.161686420557 -46.8979353993395 806.300879674174</t>
  </si>
  <si>
    <t>9763-20170724T121312.103896000.bin</t>
  </si>
  <si>
    <t>-622.803533661406 67.1011037596777 -99.7198625923081</t>
  </si>
  <si>
    <t>-647.105087985901 58.3228532709841 -207.376137176271</t>
  </si>
  <si>
    <t>-656.54855257714 59.8198900030711 -299.75796941207</t>
  </si>
  <si>
    <t>-661.166185147041 63.9977118138127 -383.420192364997</t>
  </si>
  <si>
    <t>-661.128767825569 70.8597200249092 -467.032639070526</t>
  </si>
  <si>
    <t>-655.811545640291 83.5209562049208 -588.919148979391</t>
  </si>
  <si>
    <t>-622.286945366977 97.0728982580931 -658.436488854165</t>
  </si>
  <si>
    <t>-661.751141360743 108.967293056762 -532.373293695789</t>
  </si>
  <si>
    <t>-681.97570819528 259.697826655733 -497.698825880379</t>
  </si>
  <si>
    <t>-749.196425155538 304.586202535009 -227.430492693628</t>
  </si>
  <si>
    <t>-539.595809874001 261.841459668574 -136.937499366397</t>
  </si>
  <si>
    <t>-654.538268992493 46.9631496633151 -538.499599558154</t>
  </si>
  <si>
    <t>-663.321184558223 150.517119321947 -99.0205213465638</t>
  </si>
  <si>
    <t>-672.142824420158 140.841504018682 316.348209840469</t>
  </si>
  <si>
    <t>-694.733676423674 138.442991187834 779.24524139715</t>
  </si>
  <si>
    <t>-542.763289484395 148.986267223821 830.991587080725</t>
  </si>
  <si>
    <t>-520.042975219797 -4.50957515293703 306.577044947243</t>
  </si>
  <si>
    <t>-547.279611912563 -84.6385714966855 761.033819494235</t>
  </si>
  <si>
    <t>-397.559801054001 -45.8035195968982 805.301659368171</t>
  </si>
  <si>
    <t>9763-20170724T121312.135838500.bin</t>
  </si>
  <si>
    <t>-621.85401267196 65.6083773971081 -100.026940609113</t>
  </si>
  <si>
    <t>-646.016666146818 56.557724812013 -207.691926376588</t>
  </si>
  <si>
    <t>-655.601846716861 57.6702388311114 -300.064673447147</t>
  </si>
  <si>
    <t>-660.451135753596 61.4333595016128 -383.733358573604</t>
  </si>
  <si>
    <t>-660.751816344885 67.8234943929347 -467.382829324179</t>
  </si>
  <si>
    <t>-656.045307271565 79.7367329085018 -589.369880919948</t>
  </si>
  <si>
    <t>-622.905615538041 93.0895878987271 -659.10985222761</t>
  </si>
  <si>
    <t>-661.967303237062 105.499093037645 -532.96541072276</t>
  </si>
  <si>
    <t>-683.43835875034 256.25826866427 -499.119116201253</t>
  </si>
  <si>
    <t>-749.276314060197 300.926736106508 -228.474161583229</t>
  </si>
  <si>
    <t>-539.434866070803 259.329128327292 -138.004758623733</t>
  </si>
  <si>
    <t>-654.253770532194 43.519394582017 -538.720660661561</t>
  </si>
  <si>
    <t>-663.328253522995 148.265957881292 -99.202349971375</t>
  </si>
  <si>
    <t>-671.655159962387 139.423812190165 316.195152632112</t>
  </si>
  <si>
    <t>-694.578932476243 138.401338387873 779.219881755495</t>
  </si>
  <si>
    <t>-542.678566183904 148.816077602263 831.197041513341</t>
  </si>
  <si>
    <t>-522.564737748976 -6.97772829755831 306.806726202697</t>
  </si>
  <si>
    <t>-547.522537303264 -84.7096743189773 761.701966317984</t>
  </si>
  <si>
    <t>-397.749913042975 -45.433636509249 805.398399791612</t>
  </si>
  <si>
    <t>9763-20170724T121312.200014500.bin</t>
  </si>
  <si>
    <t>-618.874629899966 63.3935898615814 -100.681593241919</t>
  </si>
  <si>
    <t>-642.973449306422 53.4401401826349 -208.28125777977</t>
  </si>
  <si>
    <t>-652.973934940503 53.4629881708593 -300.616679526798</t>
  </si>
  <si>
    <t>-658.386941363539 56.1022452114003 -384.293823407982</t>
  </si>
  <si>
    <t>-659.445762652229 61.2468920240353 -468.022751905998</t>
  </si>
  <si>
    <t>-656.061416096571 71.2147632583938 -590.228041659433</t>
  </si>
  <si>
    <t>-623.803995113955 83.8435451327014 -660.514408081737</t>
  </si>
  <si>
    <t>-661.838740639922 97.8136995169489 -534.197876517628</t>
  </si>
  <si>
    <t>-685.327882654227 248.760817834469 -502.550769654129</t>
  </si>
  <si>
    <t>-748.451105836568 293.697842504736 -231.304322370684</t>
  </si>
  <si>
    <t>-537.80927583695 254.238216363273 -141.74145185816</t>
  </si>
  <si>
    <t>-653.254143000138 35.8683681409343 -539.01294020527</t>
  </si>
  <si>
    <t>-662.139142632255 144.748706531993 -99.674007622898</t>
  </si>
  <si>
    <t>-669.884963284061 137.270219903753 315.761536346763</t>
  </si>
  <si>
    <t>-694.273676764111 138.586930573499 778.974380801592</t>
  </si>
  <si>
    <t>-542.574952824586 149.778598405398 831.377276631078</t>
  </si>
  <si>
    <t>-532.066175767172 -14.7131488140576 307.579933852896</t>
  </si>
  <si>
    <t>-548.362002105897 -84.7262618142954 763.767815067769</t>
  </si>
  <si>
    <t>-399.086659005658 -42.2758189783231 806.178439707445</t>
  </si>
  <si>
    <t>9763-20170724T121312.245906900.bin</t>
  </si>
  <si>
    <t>-616.561506382787 62.5864746030738 -101.073032808893</t>
  </si>
  <si>
    <t>-640.59681963718 52.0733159485017 -208.633578645865</t>
  </si>
  <si>
    <t>-650.835112854472 51.4189753352612 -300.940615885538</t>
  </si>
  <si>
    <t>-656.584505012922 53.3663093930031 -384.614283568053</t>
  </si>
  <si>
    <t>-658.105557368272 57.7517055919288 -468.379390657143</t>
  </si>
  <si>
    <t>-655.536489058789 66.5432356093747 -590.694619309951</t>
  </si>
  <si>
    <t>-623.79055949309 78.6486048937613 -661.30539374668</t>
  </si>
  <si>
    <t>-661.145808153931 93.6516705155641 -534.892181187078</t>
  </si>
  <si>
    <t>-685.439902693496 244.742684400162 -504.549424561621</t>
  </si>
  <si>
    <t>-747.154962797332 290.427758017115 -233.10384422159</t>
  </si>
  <si>
    <t>-536.120199622107 251.500384277676 -144.236028162458</t>
  </si>
  <si>
    <t>-652.181765890315 31.7196318809933 -539.155373711724</t>
  </si>
  <si>
    <t>-660.740295522638 143.359625690997 -100.028517720556</t>
  </si>
  <si>
    <t>-668.619138082655 136.552239889865 315.416062109721</t>
  </si>
  <si>
    <t>-694.113397647597 138.700799237719 778.782530184039</t>
  </si>
  <si>
    <t>-542.521079422769 150.095458073014 831.449300749722</t>
  </si>
  <si>
    <t>-538.041502208786 -19.4339835604319 308.234350408701</t>
  </si>
  <si>
    <t>-548.658007601726 -84.7440761276926 765.120737878237</t>
  </si>
  <si>
    <t>-399.759433595192 -40.6056241643796 807.130732111457</t>
  </si>
  <si>
    <t>9763-20170724T121312.302560100.bin</t>
  </si>
  <si>
    <t>-613.023843277663 62.4298711053038 -101.005337498876</t>
  </si>
  <si>
    <t>-636.388849809892 50.9584284792677 -208.615578329315</t>
  </si>
  <si>
    <t>-646.888697856015 48.9121797484595 -300.872898865136</t>
  </si>
  <si>
    <t>-653.23362986877 49.3990700848758 -384.524803705853</t>
  </si>
  <si>
    <t>-655.725167490386 52.1546093867137 -468.336193130967</t>
  </si>
  <si>
    <t>-654.994500047581 58.4077958897842 -590.832258190095</t>
  </si>
  <si>
    <t>-624.337835842588 69.2365756687959 -662.128153105474</t>
  </si>
  <si>
    <t>-660.131932994357 86.6139736970554 -535.530797885564</t>
  </si>
  <si>
    <t>-686.103236960845 237.862351983386 -507.626872291496</t>
  </si>
  <si>
    <t>-744.44751539599 287.081151086608 -236.053497421874</t>
  </si>
  <si>
    <t>-533.115800379562 247.901371777636 -148.005760508</t>
  </si>
  <si>
    <t>-650.498414828989 24.7135391012821 -538.633242202114</t>
  </si>
  <si>
    <t>-657.636639690512 141.567045434943 -100.479543132588</t>
  </si>
  <si>
    <t>-667.060453701005 136.203592506477 314.953960039363</t>
  </si>
  <si>
    <t>-693.849674190358 139.041145257406 778.464478966494</t>
  </si>
  <si>
    <t>-542.424641428304 150.690926317697 831.554493700595</t>
  </si>
  <si>
    <t>-547.562298352942 -27.7101026104551 310.135787383737</t>
  </si>
  <si>
    <t>-549.008304687043 -84.863001373019 768.172503151274</t>
  </si>
  <si>
    <t>-401.252237662851 -36.6177030282815 809.698254699599</t>
  </si>
  <si>
    <t>9763-20170724T121312.339807400.bin</t>
  </si>
  <si>
    <t>-612.115039963577 62.3803536673327 -100.646065521205</t>
  </si>
  <si>
    <t>-635.051360037259 50.6684460886331 -208.322779492995</t>
  </si>
  <si>
    <t>-645.577434023346 48.0702067418879 -300.563020335473</t>
  </si>
  <si>
    <t>-652.121831113906 47.9389370813283 -384.200928679526</t>
  </si>
  <si>
    <t>-654.998647964711 49.9724402319512 -468.020571331713</t>
  </si>
  <si>
    <t>-655.041972180253 55.072667310325 -590.572263232756</t>
  </si>
  <si>
    <t>-624.858581508191 65.244288581946 -662.16620032548</t>
  </si>
  <si>
    <t>-659.905935121548 83.7866430336585 -535.507671773671</t>
  </si>
  <si>
    <t>-686.26980535998 235.177962030002 -508.731147210164</t>
  </si>
  <si>
    <t>-743.40033799048 286.283525936431 -237.248442978137</t>
  </si>
  <si>
    <t>-532.123306779472 246.716378211603 -149.242793016143</t>
  </si>
  <si>
    <t>-650.140017785401 21.8828238944598 -538.087448120355</t>
  </si>
  <si>
    <t>-656.4600506473 140.881083805305 -100.508919660377</t>
  </si>
  <si>
    <t>-666.663581262187 136.11997736281 314.913543171809</t>
  </si>
  <si>
    <t>-693.774759314006 139.203941786225 778.374872571537</t>
  </si>
  <si>
    <t>-542.391129137665 150.55172189307 831.647984583662</t>
  </si>
  <si>
    <t>-549.618423004441 -29.5381348067049 311.091583243606</t>
  </si>
  <si>
    <t>-549.315260079243 -84.9438060712023 769.532302285751</t>
  </si>
  <si>
    <t>-401.606649792923 -36.0744382109774 810.492393973678</t>
  </si>
  <si>
    <t>9763-20170724T121312.399490000.bin</t>
  </si>
  <si>
    <t>-610.885083103167 58.6695414848059 -99.5631521008056</t>
  </si>
  <si>
    <t>-633.483486137822 46.693191489715 -207.282177909181</t>
  </si>
  <si>
    <t>-644.048990873151 43.1015718566528 -299.48469440485</t>
  </si>
  <si>
    <t>-650.795652623348 41.7793846699483 -383.095992327144</t>
  </si>
  <si>
    <t>-654.059697040258 42.3371724667049 -466.924237053358</t>
  </si>
  <si>
    <t>-654.88868253027 44.9800700204064 -589.550743747602</t>
  </si>
  <si>
    <t>-625.265441183418 53.5451289091116 -661.587686123086</t>
  </si>
  <si>
    <t>-659.224960219347 74.8195578927825 -535.043395303185</t>
  </si>
  <si>
    <t>-684.702475128327 226.919626202009 -511.044304872496</t>
  </si>
  <si>
    <t>-741.033700607343 278.897754784136 -239.560126460496</t>
  </si>
  <si>
    <t>-530.379708193826 238.785074826287 -150.316759186489</t>
  </si>
  <si>
    <t>-649.824775744367 12.8214926094938 -536.443216111863</t>
  </si>
  <si>
    <t>-655.390948362917 137.330772260781 -100.217076206853</t>
  </si>
  <si>
    <t>-664.648272325539 134.343834992745 315.244107088919</t>
  </si>
  <si>
    <t>-693.468108556885 139.685921833469 778.400836067619</t>
  </si>
  <si>
    <t>-542.257320510581 150.890812849531 832.192885374092</t>
  </si>
  <si>
    <t>-547.764693015465 -31.3802934655769 312.763500807183</t>
  </si>
  <si>
    <t>-549.784675328943 -84.98608319613 771.768355833863</t>
  </si>
  <si>
    <t>-401.818463859128 -36.1180899221204 811.789788143802</t>
  </si>
  <si>
    <t>9763-20170724T121312.436694600.bin</t>
  </si>
  <si>
    <t>-609.931141925154 56.3987525712696 -98.8969722238089</t>
  </si>
  <si>
    <t>-632.634293917206 44.0924188609865 -206.556814833433</t>
  </si>
  <si>
    <t>-643.220611143911 39.9434519071619 -298.733512982645</t>
  </si>
  <si>
    <t>-649.966007282138 37.9948591024731 -382.332739895829</t>
  </si>
  <si>
    <t>-653.214054403132 37.7956786714349 -466.163224234267</t>
  </si>
  <si>
    <t>-654.009139685569 39.183923516197 -588.810503101953</t>
  </si>
  <si>
    <t>-624.440672695305 46.7866022621979 -660.977818681228</t>
  </si>
  <si>
    <t>-658.181122216934 69.6062257209219 -534.613547935682</t>
  </si>
  <si>
    <t>-682.717135631785 222.063045109736 -512.138122438889</t>
  </si>
  <si>
    <t>-739.038933921495 274.059740411917 -240.655459777789</t>
  </si>
  <si>
    <t>-528.877047371822 233.079407060718 -150.649486952675</t>
  </si>
  <si>
    <t>-649.139332653756 7.54341646421517 -535.374430548043</t>
  </si>
  <si>
    <t>-655.051175350685 135.133460757547 -99.8485950782381</t>
  </si>
  <si>
    <t>-663.14921502552 133.287769015859 315.643430732222</t>
  </si>
  <si>
    <t>-693.224889025661 139.91958212378 778.547606888306</t>
  </si>
  <si>
    <t>-542.168589806354 151.521673527233 832.6885931555</t>
  </si>
  <si>
    <t>-546.237420166338 -31.5148746752134 313.629350591414</t>
  </si>
  <si>
    <t>-550.016406089068 -85.0136819377717 772.670049645476</t>
  </si>
  <si>
    <t>-402.114146050225 -35.6401246419582 812.305511035603</t>
  </si>
  <si>
    <t>9763-20170724T121312.502371300.bin</t>
  </si>
  <si>
    <t>-607.544097598531 52.8621191843486 -97.9346779856121</t>
  </si>
  <si>
    <t>-630.53358456563 39.9579744881717 -205.463623848583</t>
  </si>
  <si>
    <t>-641.182833664761 34.9253146409224 -297.589059348688</t>
  </si>
  <si>
    <t>-647.920067208169 32.0011217196475 -381.160478591775</t>
  </si>
  <si>
    <t>-651.101944607054 30.6332793573583 -464.9825838979</t>
  </si>
  <si>
    <t>-651.745194962041 30.0869590802586 -587.637546802837</t>
  </si>
  <si>
    <t>-622.039185152949 35.7563500557762 -659.925951040764</t>
  </si>
  <si>
    <t>-655.678144395134 61.4028928250482 -533.933948335931</t>
  </si>
  <si>
    <t>-678.415671332446 214.373880157817 -513.671355581374</t>
  </si>
  <si>
    <t>-734.156734219671 269.421553666044 -242.670902817134</t>
  </si>
  <si>
    <t>-524.997930801074 225.560602611329 -151.69097169071</t>
  </si>
  <si>
    <t>-653.607635967401 131.20389329103 -99.0848034782882</t>
  </si>
  <si>
    <t>-660.572978837512 131.401265550852 316.431823512004</t>
  </si>
  <si>
    <t>-692.749076257328 140.30008996726 778.912572211739</t>
  </si>
  <si>
    <t>-541.983238426228 152.542609047389 833.717952871106</t>
  </si>
  <si>
    <t>-544.261124117586 -32.6883764210834 315.139115130349</t>
  </si>
  <si>
    <t>-550.289775230535 -85.1904683575981 774.151870757501</t>
  </si>
  <si>
    <t>-402.275569991268 -35.7918069699967 813.335723889158</t>
  </si>
  <si>
    <t>9763-20170724T121312.546992500.bin</t>
  </si>
  <si>
    <t>-606.817641894557 51.4502856252302 -97.5443909607801</t>
  </si>
  <si>
    <t>-629.757333105087 38.5811790783464 -205.088150285284</t>
  </si>
  <si>
    <t>-640.371140768217 33.3395868249918 -297.206058261322</t>
  </si>
  <si>
    <t>-647.089675254674 30.1297045848478 -380.768590785011</t>
  </si>
  <si>
    <t>-650.272559897782 28.3772745598153 -464.583349342057</t>
  </si>
  <si>
    <t>-650.945299562446 27.160368996309 -587.233373829633</t>
  </si>
  <si>
    <t>-621.163343568843 31.990118069808 -659.551584956516</t>
  </si>
  <si>
    <t>-654.773930334421 58.7818963808195 -533.701426772912</t>
  </si>
  <si>
    <t>-677.046495623846 211.910384259241 -514.128478617203</t>
  </si>
  <si>
    <t>-732.187942724809 269.289853599205 -243.489362482834</t>
  </si>
  <si>
    <t>-523.47679786164 224.193841329552 -152.085976526366</t>
  </si>
  <si>
    <t>-652.903496082172 129.56118208686 -98.7583546172532</t>
  </si>
  <si>
    <t>-659.920453065566 130.567302996377 316.756155019661</t>
  </si>
  <si>
    <t>-692.554390460093 140.448686591466 779.080984507575</t>
  </si>
  <si>
    <t>-541.891880763595 152.733794468225 834.16058864671</t>
  </si>
  <si>
    <t>-544.069509382859 -33.914612969867 315.626887541959</t>
  </si>
  <si>
    <t>-550.301133826829 -85.3077229092141 774.778376188976</t>
  </si>
  <si>
    <t>-402.378404559181 -35.6397108471174 813.968147496223</t>
  </si>
  <si>
    <t>9763-20170724T121312.604649300.bin</t>
  </si>
  <si>
    <t>-605.817372584419 48.7784449751889 -96.8574546866223</t>
  </si>
  <si>
    <t>-628.458420797178 36.3551595875829 -204.516795579511</t>
  </si>
  <si>
    <t>-638.860629926634 30.9850387662786 -296.651422145015</t>
  </si>
  <si>
    <t>-645.435096583349 27.4705147070563 -380.213140131957</t>
  </si>
  <si>
    <t>-648.53535259188 25.2262938457025 -464.019391144936</t>
  </si>
  <si>
    <t>-649.169100323242 23.0926905624078 -586.657074356176</t>
  </si>
  <si>
    <t>-619.273380661036 26.675780428192 -659.000753958952</t>
  </si>
  <si>
    <t>-652.828771022361 55.1374709697911 -533.365443968469</t>
  </si>
  <si>
    <t>-674.096273040442 208.580310420137 -514.89288934101</t>
  </si>
  <si>
    <t>-729.378481466332 269.432067449052 -245.042027218308</t>
  </si>
  <si>
    <t>-521.358228954905 223.305658511549 -152.583855668077</t>
  </si>
  <si>
    <t>-651.375991998364 126.802813505043 -98.2612261405801</t>
  </si>
  <si>
    <t>-658.921667472523 129.152409857908 317.238655578654</t>
  </si>
  <si>
    <t>-692.164382565361 140.82003600078 779.388814150981</t>
  </si>
  <si>
    <t>-541.701714981549 153.506009695191 834.921497971938</t>
  </si>
  <si>
    <t>-544.567562715116 -37.1549942957081 316.249690957469</t>
  </si>
  <si>
    <t>-549.707566903358 -85.5872908159008 775.815470324575</t>
  </si>
  <si>
    <t>-402.655697401642 -34.3184819592693 816.202051054097</t>
  </si>
  <si>
    <t>9763-20170724T121312.637885600.bin</t>
  </si>
  <si>
    <t>-605.445212004426 47.4257289570623 -96.611950788859</t>
  </si>
  <si>
    <t>-627.967887568771 35.220318820479 -204.321127603904</t>
  </si>
  <si>
    <t>-638.221567647704 29.8188780348269 -296.470564951581</t>
  </si>
  <si>
    <t>-644.65679970502 26.1968925822889 -380.038434567885</t>
  </si>
  <si>
    <t>-647.618916414367 23.7655685473355 -463.84445618447</t>
  </si>
  <si>
    <t>-648.058527240757 21.2731136657671 -586.476252864084</t>
  </si>
  <si>
    <t>-618.080198984659 24.4132127174985 -658.806384299603</t>
  </si>
  <si>
    <t>-651.6837739015 53.488611402131 -533.285294228119</t>
  </si>
  <si>
    <t>-672.307207834576 207.080182207333 -515.34238435196</t>
  </si>
  <si>
    <t>-728.381400605946 268.895126302211 -245.874065222607</t>
  </si>
  <si>
    <t>-520.751604322226 222.713677576333 -152.569769187934</t>
  </si>
  <si>
    <t>-650.636559978964 125.619357886648 -98.0757564952414</t>
  </si>
  <si>
    <t>-658.193361735612 128.509957541581 317.420470506845</t>
  </si>
  <si>
    <t>-692.005201735471 140.948574248638 779.5154984366</t>
  </si>
  <si>
    <t>-541.599234492211 153.545928926766 835.221358799766</t>
  </si>
  <si>
    <t>-544.671235204872 -38.8243102163228 316.571233174004</t>
  </si>
  <si>
    <t>-549.397831102542 -85.7758676862227 776.379798796156</t>
  </si>
  <si>
    <t>-402.348626902245 -34.9431293762186 817.323481699311</t>
  </si>
  <si>
    <t>9763-20170724T121312.701557000.bin</t>
  </si>
  <si>
    <t>-605.051692288834 44.6307025555266 -96.2083359214719</t>
  </si>
  <si>
    <t>-627.346607737578 32.9297345163695 -204.020807881136</t>
  </si>
  <si>
    <t>-637.283427856104 27.5532998801509 -296.206363788059</t>
  </si>
  <si>
    <t>-643.409389785056 23.8054278772938 -379.792107936834</t>
  </si>
  <si>
    <t>-646.049804410589 21.097477512983 -463.6002961205</t>
  </si>
  <si>
    <t>-646.017933237808 18.0390931702532 -586.219968042788</t>
  </si>
  <si>
    <t>-615.785896920588 20.4864525829839 -658.471310472992</t>
  </si>
  <si>
    <t>-649.603363918351 50.5284331993357 -533.19335547252</t>
  </si>
  <si>
    <t>-668.859180985042 204.409540901077 -516.189404618975</t>
  </si>
  <si>
    <t>-727.001790568248 267.782236732784 -247.522434982644</t>
  </si>
  <si>
    <t>-520.31285511745 221.329092785254 -152.284028118326</t>
  </si>
  <si>
    <t>-649.276682856471 123.343177496383 -97.7457600337438</t>
  </si>
  <si>
    <t>-656.713013887648 127.357449990187 317.743323412442</t>
  </si>
  <si>
    <t>-691.7100338287 141.208692321936 779.653118741022</t>
  </si>
  <si>
    <t>-541.444140077166 154.438038641089 835.590154004911</t>
  </si>
  <si>
    <t>-544.728897511527 -42.1118406058736 317.053463930103</t>
  </si>
  <si>
    <t>-549.16110218674 -86.1596617042796 777.223495613411</t>
  </si>
  <si>
    <t>-401.981199857657 -36.1256885502976 818.67820108818</t>
  </si>
  <si>
    <t>9763-20170724T121312.737884000.bin</t>
  </si>
  <si>
    <t>-604.90403216629 43.4723223514206 -96.1542439923267</t>
  </si>
  <si>
    <t>-627.07138913253 31.922388351833 -204.009254231756</t>
  </si>
  <si>
    <t>-636.849100284113 26.5308310285568 -296.210996926409</t>
  </si>
  <si>
    <t>-642.819243951921 22.7156259189896 -379.804818342249</t>
  </si>
  <si>
    <t>-645.296026870768 19.8835696157162 -463.613983987277</t>
  </si>
  <si>
    <t>-645.02013911749 16.5830856206376 -586.2271086801</t>
  </si>
  <si>
    <t>-614.615421133169 18.7371422168667 -658.415256838199</t>
  </si>
  <si>
    <t>-648.602423971866 49.1894286911393 -533.272005965282</t>
  </si>
  <si>
    <t>-667.302289939287 203.184798266852 -516.642519086381</t>
  </si>
  <si>
    <t>-726.345407249504 267.193769563496 -248.322983132888</t>
  </si>
  <si>
    <t>-520.04832749607 220.449440235961 -152.380232888404</t>
  </si>
  <si>
    <t>-648.837319368036 122.338052420208 -97.7435394886131</t>
  </si>
  <si>
    <t>-656.302454596601 126.825142233072 317.740261723742</t>
  </si>
  <si>
    <t>-691.603681709277 141.301184039905 779.556226552683</t>
  </si>
  <si>
    <t>-541.371872156608 154.710209770157 835.54187887989</t>
  </si>
  <si>
    <t>-544.944112019218 -43.5142903366182 317.139511619866</t>
  </si>
  <si>
    <t>-549.06679580892 -86.3389218865059 777.439241111267</t>
  </si>
  <si>
    <t>-401.933156442028 -36.3737326634032 819.140134621853</t>
  </si>
  <si>
    <t>9763-20170724T121312.805095600.bin</t>
  </si>
  <si>
    <t>-604.476820279228 41.5475167056607 -96.2837065748514</t>
  </si>
  <si>
    <t>-626.420035223706 30.1547443992154 -204.201212917656</t>
  </si>
  <si>
    <t>-635.900081187063 24.712640259123 -296.431060891938</t>
  </si>
  <si>
    <t>-641.568005116312 20.777004403717 -380.040444409519</t>
  </si>
  <si>
    <t>-643.713937016681 17.7453150296342 -463.851776622489</t>
  </si>
  <si>
    <t>-642.929551249622 14.0633298674293 -586.45173014583</t>
  </si>
  <si>
    <t>-612.151901725048 15.7674621494548 -658.493720065324</t>
  </si>
  <si>
    <t>-646.595132899956 46.8488845955917 -533.613308619298</t>
  </si>
  <si>
    <t>-664.59624740336 200.997839043457 -517.667489111243</t>
  </si>
  <si>
    <t>-724.765304985004 265.439362101106 -249.701963128152</t>
  </si>
  <si>
    <t>-518.9640680344 218.396558240384 -152.844571833448</t>
  </si>
  <si>
    <t>-648.286609248711 120.523900335204 -97.9618800793849</t>
  </si>
  <si>
    <t>-656.320972970023 125.760082501636 317.502448140434</t>
  </si>
  <si>
    <t>-691.469350563699 141.469203526551 779.275142614289</t>
  </si>
  <si>
    <t>-541.278582868968 155.526237307339 835.212468195688</t>
  </si>
  <si>
    <t>-545.363091948632 -45.3951733253889 317.129081066093</t>
  </si>
  <si>
    <t>-548.796188413156 -86.5768629179706 777.687859995314</t>
  </si>
  <si>
    <t>-402.020950387855 -36.180919455021 820.127158575126</t>
  </si>
  <si>
    <t>9763-20170724T121312.836900600.bin</t>
  </si>
  <si>
    <t>-604.257256029974 40.5164985266611 -96.3755614030765</t>
  </si>
  <si>
    <t>-626.144485609809 29.1516242957414 -204.307312276913</t>
  </si>
  <si>
    <t>-635.485953934981 23.6809399060526 -296.549735290298</t>
  </si>
  <si>
    <t>-640.994130734695 19.694377547592 -380.16736733725</t>
  </si>
  <si>
    <t>-642.947698965131 16.5833361403929 -463.980429526386</t>
  </si>
  <si>
    <t>-641.84824592496 12.7517154520765 -586.57344415213</t>
  </si>
  <si>
    <t>-610.871098676639 14.3032370900655 -658.5332748239</t>
  </si>
  <si>
    <t>-645.621547844783 45.6047993513198 -533.784589778703</t>
  </si>
  <si>
    <t>-663.434022820236 199.797957243376 -518.045474014684</t>
  </si>
  <si>
    <t>-723.991025214861 263.991774466694 -250.107873703525</t>
  </si>
  <si>
    <t>-518.185223130158 217.085773525855 -153.194051728495</t>
  </si>
  <si>
    <t>-648.19882506271 119.491133073461 -98.0802436822108</t>
  </si>
  <si>
    <t>-656.446141537495 125.108624167853 317.37494726353</t>
  </si>
  <si>
    <t>-691.440443874698 141.46067494093 779.141308371419</t>
  </si>
  <si>
    <t>-541.200880907895 155.226949914712 835.019492428047</t>
  </si>
  <si>
    <t>-545.311750240483 -46.0103088962073 317.10393899183</t>
  </si>
  <si>
    <t>-548.730568384404 -86.6927063712692 777.757427417925</t>
  </si>
  <si>
    <t>-402.189099095404 -35.8034534456997 820.415461937954</t>
  </si>
  <si>
    <t>9763-20170724T121312.902580500.bin</t>
  </si>
  <si>
    <t>-603.824576436602 38.6369590173704 -96.5628899636348</t>
  </si>
  <si>
    <t>-625.668548762572 27.2492548171317 -204.501093175355</t>
  </si>
  <si>
    <t>-634.765987692275 21.6923813665367 -296.762645955957</t>
  </si>
  <si>
    <t>-639.97262917602 17.5887134897557 -380.393820285666</t>
  </si>
  <si>
    <t>-641.546200951621 14.3150646624654 -464.208737836062</t>
  </si>
  <si>
    <t>-639.808932796823 10.1896628986683 -586.784855994695</t>
  </si>
  <si>
    <t>-608.430176053323 11.552498411208 -658.57438516809</t>
  </si>
  <si>
    <t>-643.858102303873 43.1690432010746 -534.095132000438</t>
  </si>
  <si>
    <t>-661.661674868359 197.397691822901 -518.791792098051</t>
  </si>
  <si>
    <t>-722.872485371461 260.938276596113 -250.847044186608</t>
  </si>
  <si>
    <t>-516.540133761971 215.237194202164 -154.478435374324</t>
  </si>
  <si>
    <t>-648.210688385323 117.757147896541 -98.2827163313125</t>
  </si>
  <si>
    <t>-656.507201081112 123.966567304459 317.16310335836</t>
  </si>
  <si>
    <t>-691.334115409304 141.534947986121 778.922489700604</t>
  </si>
  <si>
    <t>-541.089938373252 155.936378160998 834.628048110357</t>
  </si>
  <si>
    <t>-544.95300662831 -46.7401075173434 317.023753874513</t>
  </si>
  <si>
    <t>-548.720578443679 -86.915328540972 777.786361277823</t>
  </si>
  <si>
    <t>-402.342890528121 -35.8170909574324 820.755876362031</t>
  </si>
  <si>
    <t>9763-20170724T121312.934881600.bin</t>
  </si>
  <si>
    <t>-603.543971652572 37.8682530106444 -96.6270546045118</t>
  </si>
  <si>
    <t>-625.394212675361 26.4578167090531 -204.561734755619</t>
  </si>
  <si>
    <t>-634.406782771974 20.8567840954647 -296.828840475747</t>
  </si>
  <si>
    <t>-639.501127189896 16.6971439989825 -380.464282874085</t>
  </si>
  <si>
    <t>-640.928030016839 13.3502257443365 -464.278871297884</t>
  </si>
  <si>
    <t>-638.940045494568 9.09537081030521 -586.846661218117</t>
  </si>
  <si>
    <t>-607.347137822442 10.430751678648 -658.542692395712</t>
  </si>
  <si>
    <t>-643.124666688181 42.1277055533601 -534.200536687177</t>
  </si>
  <si>
    <t>-661.126807399306 196.354243402935 -519.131758944304</t>
  </si>
  <si>
    <t>-722.534492686364 259.980309904247 -251.252228341666</t>
  </si>
  <si>
    <t>-515.851986828914 214.928367150244 -155.329439099367</t>
  </si>
  <si>
    <t>-648.163082029606 117.034384473588 -98.345420232278</t>
  </si>
  <si>
    <t>-656.461177511355 123.545749670368 317.095710496037</t>
  </si>
  <si>
    <t>-691.283021863566 141.578260499614 778.841565614631</t>
  </si>
  <si>
    <t>-541.039240646103 156.41650050329 834.433542464669</t>
  </si>
  <si>
    <t>-544.70463074414 -47.0126723588419 317.003401740812</t>
  </si>
  <si>
    <t>-548.7075871395 -87.078496793004 777.793395698408</t>
  </si>
  <si>
    <t>-402.22366618545 -36.3692001690852 820.861192417394</t>
  </si>
  <si>
    <t>9763-20170724T121312.999558000.bin</t>
  </si>
  <si>
    <t>-602.89914566323 36.6248981273029 -96.7298684265736</t>
  </si>
  <si>
    <t>-624.776957011408 25.0857582233793 -204.645109527919</t>
  </si>
  <si>
    <t>-633.713391744265 19.3694826769474 -296.91267317792</t>
  </si>
  <si>
    <t>-638.698123028195 15.095721106371 -380.54891541155</t>
  </si>
  <si>
    <t>-639.975860925016 11.6232070984838 -464.360884893063</t>
  </si>
  <si>
    <t>-637.727263304468 7.16967020010225 -586.917169646241</t>
  </si>
  <si>
    <t>-605.714430871359 8.54347966415935 -658.425991438509</t>
  </si>
  <si>
    <t>-642.12215711053 40.2764375430356 -534.335035812549</t>
  </si>
  <si>
    <t>-660.61394830755 194.472957945526 -519.587468392301</t>
  </si>
  <si>
    <t>-722.344162048958 259.070546637276 -252.014841438931</t>
  </si>
  <si>
    <t>-514.569091258334 215.156465752723 -157.942523757722</t>
  </si>
  <si>
    <t>-647.95039548609 115.738836635143 -98.4528139548615</t>
  </si>
  <si>
    <t>-656.444867705214 122.800125919567 316.975400383011</t>
  </si>
  <si>
    <t>-691.217773070197 141.565575213675 778.696834288022</t>
  </si>
  <si>
    <t>-540.919187484245 156.802691056863 834.032267565339</t>
  </si>
  <si>
    <t>-544.427282612543 -47.5316874516066 316.962395595869</t>
  </si>
  <si>
    <t>-548.848953643105 -87.2375729344435 777.788244323798</t>
  </si>
  <si>
    <t>-402.710886805449 -35.658084401889 820.997723015703</t>
  </si>
  <si>
    <t>9763-20170724T121313.036157500.bin</t>
  </si>
  <si>
    <t>-602.538308439899 36.0793833182311 -96.7633093874443</t>
  </si>
  <si>
    <t>-624.4871110729 24.4491229343716 -204.654357530623</t>
  </si>
  <si>
    <t>-633.455247135322 18.6744054927995 -296.915232602639</t>
  </si>
  <si>
    <t>-638.455617105415 14.3534171864212 -380.548064936803</t>
  </si>
  <si>
    <t>-639.736307569918 10.8393182928394 -464.358305163702</t>
  </si>
  <si>
    <t>-637.47750122335 6.33220859741687 -586.912416993328</t>
  </si>
  <si>
    <t>-605.311900937163 7.78560814909133 -658.350934806614</t>
  </si>
  <si>
    <t>-641.956023731015 39.4532561603323 -534.346403294558</t>
  </si>
  <si>
    <t>-660.851618763115 193.624020901101 -519.724727729111</t>
  </si>
  <si>
    <t>-722.561155303018 258.991726204208 -252.334368837307</t>
  </si>
  <si>
    <t>-513.9454228074 215.954404994857 -159.728970319491</t>
  </si>
  <si>
    <t>-647.805932874232 115.15204577287 -98.4957694226505</t>
  </si>
  <si>
    <t>-656.342064502152 122.415543679334 316.928047881009</t>
  </si>
  <si>
    <t>-691.180765367524 141.545122199756 778.632658974173</t>
  </si>
  <si>
    <t>-540.852589508509 156.945607269876 833.84220619752</t>
  </si>
  <si>
    <t>-544.249966211533 -47.7562246029793 316.940971462139</t>
  </si>
  <si>
    <t>-548.915399960276 -87.362507399067 777.793310595738</t>
  </si>
  <si>
    <t>-402.717789975581 -35.9778521657017 821.03337958979</t>
  </si>
  <si>
    <t>9763-20170724T121313.103339200.bin</t>
  </si>
  <si>
    <t>-601.869287276133 35.1602423767231 -96.8108604990448</t>
  </si>
  <si>
    <t>-623.982398025935 23.3250125118484 -204.646139795248</t>
  </si>
  <si>
    <t>-633.027598767147 17.3810759744301 -296.888705996088</t>
  </si>
  <si>
    <t>-638.072012086267 12.9040955251335 -380.51069308205</t>
  </si>
  <si>
    <t>-639.37192015956 9.23525003006625 -464.313918287857</t>
  </si>
  <si>
    <t>-637.114523013594 4.50331364648537 -586.859560013327</t>
  </si>
  <si>
    <t>-604.78479780342 6.12206563154041 -658.220489847152</t>
  </si>
  <si>
    <t>-641.819218974362 37.6942881769191 -534.35760449156</t>
  </si>
  <si>
    <t>-662.110608105718 191.71405070546 -520.061987354822</t>
  </si>
  <si>
    <t>-722.74899277024 257.886915716825 -252.624492359776</t>
  </si>
  <si>
    <t>-512.367102354664 217.306569813839 -162.951565524337</t>
  </si>
  <si>
    <t>-647.651805108534 114.14412551445 -98.5553563194461</t>
  </si>
  <si>
    <t>-656.023266382632 121.605759559823 316.868316542889</t>
  </si>
  <si>
    <t>-691.073275042005 141.489501438444 778.531767534565</t>
  </si>
  <si>
    <t>-540.698841766563 157.133645530889 833.546433074746</t>
  </si>
  <si>
    <t>-543.869408990529 -48.1353109132574 316.918662099582</t>
  </si>
  <si>
    <t>-549.237741928955 -87.516535433655 777.776757993701</t>
  </si>
  <si>
    <t>-403.217679188392 -35.5063691896453 820.868913392255</t>
  </si>
  <si>
    <t>9763-20170724T121313.135009800.bin</t>
  </si>
  <si>
    <t>-601.516226540904 34.8449934197542 -96.8469630420248</t>
  </si>
  <si>
    <t>-623.681769532458 22.9169117216547 -204.661221417201</t>
  </si>
  <si>
    <t>-632.761284320925 16.9048991627415 -296.896039467995</t>
  </si>
  <si>
    <t>-637.831189541699 12.3678417214437 -380.513347749833</t>
  </si>
  <si>
    <t>-639.151739988138 8.64303357539211 -464.313752401264</t>
  </si>
  <si>
    <t>-636.919030346356 3.83339989574324 -586.856879084099</t>
  </si>
  <si>
    <t>-604.564025597613 5.56512844381177 -658.203611805545</t>
  </si>
  <si>
    <t>-641.74198795823 37.041739214957 -534.376628801047</t>
  </si>
  <si>
    <t>-662.831119641219 190.957113969826 -520.173869016308</t>
  </si>
  <si>
    <t>-722.86202442678 256.94551911992 -252.553942512402</t>
  </si>
  <si>
    <t>-511.627119777692 217.411795622304 -164.432236398444</t>
  </si>
  <si>
    <t>-647.595635634381 113.727624113599 -98.5666391969972</t>
  </si>
  <si>
    <t>-655.960492844082 121.29824304154 316.855180881432</t>
  </si>
  <si>
    <t>-691.006752608257 141.51002153639 778.48923325838</t>
  </si>
  <si>
    <t>-540.633637637914 157.517852808897 833.402642137628</t>
  </si>
  <si>
    <t>-543.654474511608 -48.2976040536096 316.896053429031</t>
  </si>
  <si>
    <t>-549.409999360557 -87.6450705932257 777.745236232378</t>
  </si>
  <si>
    <t>-403.288839322404 -35.8096567962848 820.704428400373</t>
  </si>
  <si>
    <t>9763-20170724T121313.200187200.bin</t>
  </si>
  <si>
    <t>-600.764016735983 34.4617289507323 -96.9241871874182</t>
  </si>
  <si>
    <t>-622.872391374357 22.3710009814245 -204.73201299997</t>
  </si>
  <si>
    <t>-631.997530430607 16.2978202142635 -296.958245422752</t>
  </si>
  <si>
    <t>-637.140913007712 11.7338888332856 -380.569520004882</t>
  </si>
  <si>
    <t>-638.566366781618 8.01797997149515 -464.368675586121</t>
  </si>
  <si>
    <t>-636.519012680287 3.26350643322712 -586.917179647455</t>
  </si>
  <si>
    <t>-604.148433058629 5.27754137818738 -658.249477887966</t>
  </si>
  <si>
    <t>-641.53215467127 36.4137014362414 -534.417868115605</t>
  </si>
  <si>
    <t>-664.090612061007 190.114571971172 -520.130794805458</t>
  </si>
  <si>
    <t>-723.258019129389 254.860045534776 -252.01537593152</t>
  </si>
  <si>
    <t>-510.572240843492 217.282376800549 -166.568186104116</t>
  </si>
  <si>
    <t>-647.415080379618 112.942896963484 -98.6171422552356</t>
  </si>
  <si>
    <t>-656.014287555652 120.850374894681 316.793646816117</t>
  </si>
  <si>
    <t>-690.914210420393 141.529261673038 778.409472139404</t>
  </si>
  <si>
    <t>-540.484129855269 157.668919051788 833.127984175248</t>
  </si>
  <si>
    <t>-543.158889130612 -48.5989198852317 316.844123003761</t>
  </si>
  <si>
    <t>-549.682130332778 -87.9783259946198 777.689946146766</t>
  </si>
  <si>
    <t>-403.190274276073 -36.9811772890835 820.390130069806</t>
  </si>
  <si>
    <t>9763-20170724T121313.237287500.bin</t>
  </si>
  <si>
    <t>-600.383026546904 34.4204912527393 -96.9264743705115</t>
  </si>
  <si>
    <t>-622.458304725643 22.2597698099903 -204.733259235662</t>
  </si>
  <si>
    <t>-631.617061642411 16.1899298104913 -296.956443624057</t>
  </si>
  <si>
    <t>-636.811945692144 11.6541355619097 -380.565994600785</t>
  </si>
  <si>
    <t>-638.30883411038 7.99603163481379 -464.366386666519</t>
  </si>
  <si>
    <t>-636.38582405163 3.35974066745985 -586.921494892615</t>
  </si>
  <si>
    <t>-604.038522829024 5.54229895723256 -658.259415196774</t>
  </si>
  <si>
    <t>-641.488326627739 36.4401186109822 -534.386689021168</t>
  </si>
  <si>
    <t>-664.74829373291 190.02255734572 -519.93805712924</t>
  </si>
  <si>
    <t>-723.822703365915 254.067907630775 -251.634077205302</t>
  </si>
  <si>
    <t>-510.475779395763 217.198106851842 -167.537662994204</t>
  </si>
  <si>
    <t>-647.330294663032 112.728632931784 -98.6325904886795</t>
  </si>
  <si>
    <t>-655.969941419684 120.729329246969 316.77556434865</t>
  </si>
  <si>
    <t>-690.833611847351 141.605570600502 778.377019651608</t>
  </si>
  <si>
    <t>-540.42309046711 158.199178554869 833.01332504096</t>
  </si>
  <si>
    <t>-542.914498908529 -48.6591114082603 316.821657985627</t>
  </si>
  <si>
    <t>-549.865054554136 -88.06461440255 777.663439560682</t>
  </si>
  <si>
    <t>-403.460872241049 -36.7158188598887 820.242286262435</t>
  </si>
  <si>
    <t>9763-20170724T121313.304468800.bin</t>
  </si>
  <si>
    <t>-599.544091699337 34.471709925338 -96.9323585996289</t>
  </si>
  <si>
    <t>-621.644023971572 22.1616630623112 -204.717164721041</t>
  </si>
  <si>
    <t>-630.891686077254 16.1018755559148 -296.932111974367</t>
  </si>
  <si>
    <t>-636.186697323559 11.6293816712732 -380.538854292131</t>
  </si>
  <si>
    <t>-637.801094264816 8.09572015681306 -464.342454573236</t>
  </si>
  <si>
    <t>-636.064614614873 3.71249124083988 -586.909563064559</t>
  </si>
  <si>
    <t>-603.819312919231 6.25824451788867 -658.281620396776</t>
  </si>
  <si>
    <t>-641.350279072567 36.646986961553 -534.301261553604</t>
  </si>
  <si>
    <t>-665.994547447006 189.983263832736 -519.529328660153</t>
  </si>
  <si>
    <t>-725.289616150654 252.608224882753 -250.93908993394</t>
  </si>
  <si>
    <t>-510.59452049431 218.2148875711 -169.258975297375</t>
  </si>
  <si>
    <t>-646.938662536093 112.471209635379 -98.6277116086927</t>
  </si>
  <si>
    <t>-655.60163533174 120.5318900395 316.778877595625</t>
  </si>
  <si>
    <t>-690.650205947517 141.745409811707 778.344227153507</t>
  </si>
  <si>
    <t>-540.256241160973 158.721684546316 832.908765852841</t>
  </si>
  <si>
    <t>-542.3790071166 -48.6210321949729 316.808309307567</t>
  </si>
  <si>
    <t>-550.261668960471 -88.2418022936195 777.628497902938</t>
  </si>
  <si>
    <t>-404.145101285595 -35.8265401778131 819.894471009665</t>
  </si>
  <si>
    <t>9763-20170724T121313.336071100.bin</t>
  </si>
  <si>
    <t>-599.086665834634 34.4861845031328 -96.9355610746247</t>
  </si>
  <si>
    <t>-621.216930855256 22.1137087985112 -204.706970236349</t>
  </si>
  <si>
    <t>-630.527211117538 16.0742339257936 -296.91680425986</t>
  </si>
  <si>
    <t>-635.890012926727 11.6506820006757 -380.522006045084</t>
  </si>
  <si>
    <t>-637.581889840231 8.19999368811932 -464.327490347183</t>
  </si>
  <si>
    <t>-635.967231591812 3.97669672954589 -586.901821620576</t>
  </si>
  <si>
    <t>-603.786364935865 6.72156755879359 -658.295670773452</t>
  </si>
  <si>
    <t>-641.319121495929 36.8248132571198 -534.246456097309</t>
  </si>
  <si>
    <t>-666.562233984125 190.047153052858 -519.284528093949</t>
  </si>
  <si>
    <t>-726.145106932677 251.924576318024 -250.584611076144</t>
  </si>
  <si>
    <t>-510.652329447593 219.103300431666 -170.371553893562</t>
  </si>
  <si>
    <t>-646.615589335783 112.376605928573 -98.6104221525525</t>
  </si>
  <si>
    <t>-655.300900695655 120.442539221868 316.795536479774</t>
  </si>
  <si>
    <t>-690.560727383154 141.802348758228 778.334769844846</t>
  </si>
  <si>
    <t>-540.163684736584 158.756544374934 832.897890096985</t>
  </si>
  <si>
    <t>-542.099551537407 -48.6113550040818 316.806799786113</t>
  </si>
  <si>
    <t>-550.534856933956 -88.3479907622268 777.601179184424</t>
  </si>
  <si>
    <t>-404.430738560557 -35.6540279227997 819.562547028533</t>
  </si>
  <si>
    <t>9763-20170724T121313.401749500.bin</t>
  </si>
  <si>
    <t>-598.203785999641 34.5266526710416 -96.9387475192995</t>
  </si>
  <si>
    <t>-620.415837936648 22.0346208868905 -204.679638531196</t>
  </si>
  <si>
    <t>-629.793608009616 16.0438213445664 -296.885736761327</t>
  </si>
  <si>
    <t>-635.209284188564 11.7235176748891 -380.492955495459</t>
  </si>
  <si>
    <t>-636.943620525117 8.43933345431969 -464.304197602394</t>
  </si>
  <si>
    <t>-635.375037913873 4.5315604594839 -586.889753123463</t>
  </si>
  <si>
    <t>-603.348176767328 7.66388620384987 -658.336674216075</t>
  </si>
  <si>
    <t>-640.932293147194 37.2093832387664 -534.14962350415</t>
  </si>
  <si>
    <t>-667.353251698455 190.184039329323 -518.763441078597</t>
  </si>
  <si>
    <t>-727.262588469827 251.062115327302 -249.907860617782</t>
  </si>
  <si>
    <t>-510.529322379474 221.602900854153 -171.758139877991</t>
  </si>
  <si>
    <t>-645.93099576787 112.296733923348 -98.5920739139534</t>
  </si>
  <si>
    <t>-654.670665098595 120.388980406661 316.812270500328</t>
  </si>
  <si>
    <t>-690.357937547558 141.993512958099 778.286904956903</t>
  </si>
  <si>
    <t>-539.989759332759 159.190733180347 832.853539173417</t>
  </si>
  <si>
    <t>-541.641744290991 -48.6532328742155 316.774658744835</t>
  </si>
  <si>
    <t>-551.278614146209 -88.556047129548 777.492914680179</t>
  </si>
  <si>
    <t>-404.868222091191 -35.9724331324132 818.515196718051</t>
  </si>
  <si>
    <t>9763-20170724T121313.438398800.bin</t>
  </si>
  <si>
    <t>-597.833801611483 34.595469738355 -96.9581207322475</t>
  </si>
  <si>
    <t>-620.085622781534 22.0643747783411 -204.686160910637</t>
  </si>
  <si>
    <t>-629.508301090238 16.118098485123 -296.890799397178</t>
  </si>
  <si>
    <t>-634.965036545038 11.8686038538203 -380.49880074792</t>
  </si>
  <si>
    <t>-636.739213364448 8.6883877599098 -464.313265900666</t>
  </si>
  <si>
    <t>-635.225940698786 4.96842162138228 -586.905383331891</t>
  </si>
  <si>
    <t>-603.293916805488 8.29283369968107 -658.386057834103</t>
  </si>
  <si>
    <t>-640.851286347346 37.5509053502851 -534.113385100875</t>
  </si>
  <si>
    <t>-667.637126272295 190.437830026927 -518.461228817009</t>
  </si>
  <si>
    <t>-727.50335810789 250.679319260034 -249.452694084641</t>
  </si>
  <si>
    <t>-510.300354755588 222.397943282605 -172.177262109079</t>
  </si>
  <si>
    <t>-645.644850562323 112.29810826142 -98.5856116306677</t>
  </si>
  <si>
    <t>-654.433486572121 120.401861247893 316.81741382552</t>
  </si>
  <si>
    <t>-690.259380844079 142.097125799307 778.261359829061</t>
  </si>
  <si>
    <t>-539.926661082396 159.592727880857 832.830600845754</t>
  </si>
  <si>
    <t>-541.454977734976 -48.5993172864823 316.7368820762</t>
  </si>
  <si>
    <t>-551.61151101145 -88.683441857193 777.428430062627</t>
  </si>
  <si>
    <t>-405.004152118222 -36.2987117627708 817.998871031072</t>
  </si>
  <si>
    <t>9763-20170724T121313.501071600.bin</t>
  </si>
  <si>
    <t>-597.147207050605 34.6485398133268 -96.9944039094751</t>
  </si>
  <si>
    <t>-619.444140526619 22.0515855943804 -204.705331330205</t>
  </si>
  <si>
    <t>-628.973524742298 16.1620406119491 -296.902616756858</t>
  </si>
  <si>
    <t>-634.548724325516 12.0102372511001 -380.507886087528</t>
  </si>
  <si>
    <t>-636.460968191394 8.97884253541133 -464.324825328423</t>
  </si>
  <si>
    <t>-635.167655524313 5.53553697132429 -586.927373554899</t>
  </si>
  <si>
    <t>-603.376639852934 9.1628127288659 -658.456332385488</t>
  </si>
  <si>
    <t>-640.864050514591 37.9716565176036 -534.0530785681</t>
  </si>
  <si>
    <t>-668.365760791165 190.699030796839 -517.968082111652</t>
  </si>
  <si>
    <t>-726.40671720251 249.336551805141 -248.20612100312</t>
  </si>
  <si>
    <t>-508.054741505557 222.842721195752 -173.580279231466</t>
  </si>
  <si>
    <t>-645.04083147032 112.146459338501 -98.5727756329434</t>
  </si>
  <si>
    <t>-654.112029725003 120.294609876157 316.823339127187</t>
  </si>
  <si>
    <t>-690.09628072029 142.285998208077 778.215670832628</t>
  </si>
  <si>
    <t>-539.770535866595 159.829594445207 832.788674537741</t>
  </si>
  <si>
    <t>-541.043186715381 -48.5138706567468 316.669518684154</t>
  </si>
  <si>
    <t>-552.244560833535 -88.8469990551853 777.322274443209</t>
  </si>
  <si>
    <t>-405.659990797966 -35.8242027808501 817.138930004414</t>
  </si>
  <si>
    <t>9763-20170724T121313.536771900.bin</t>
  </si>
  <si>
    <t>-596.831294335264 34.6320599336018 -96.9942884303759</t>
  </si>
  <si>
    <t>-619.167275894576 22.0029222974699 -204.693413434555</t>
  </si>
  <si>
    <t>-628.747526142536 16.1319890342797 -296.886687843619</t>
  </si>
  <si>
    <t>-634.373404897846 12.0152151243901 -380.490064015327</t>
  </si>
  <si>
    <t>-636.340421261939 9.0398114743366 -464.307800227574</t>
  </si>
  <si>
    <t>-635.130186289201 5.70218018541709 -586.914179415102</t>
  </si>
  <si>
    <t>-603.350115167904 9.4515935878876 -658.44158330591</t>
  </si>
  <si>
    <t>-640.865970409351 38.0801669399502 -534.008498533633</t>
  </si>
  <si>
    <t>-668.752557721336 190.711825339675 -517.733853094931</t>
  </si>
  <si>
    <t>-725.169729482312 248.356401329807 -247.414011707697</t>
  </si>
  <si>
    <t>-506.205340939395 222.718680223196 -174.29871966673</t>
  </si>
  <si>
    <t>-644.782026727641 112.067966010423 -98.5607202747362</t>
  </si>
  <si>
    <t>-653.938485762256 120.212025134932 316.833586342383</t>
  </si>
  <si>
    <t>-690.011545058203 142.376892814375 778.198372177084</t>
  </si>
  <si>
    <t>-539.694649159906 159.979515131034 832.776465823528</t>
  </si>
  <si>
    <t>-540.839817647053 -48.5101716414097 316.645277892165</t>
  </si>
  <si>
    <t>-552.485852492262 -88.9324411677662 777.281941331035</t>
  </si>
  <si>
    <t>-405.976939108194 -35.5102059951341 816.842003048307</t>
  </si>
  <si>
    <t>9763-20170724T121313.601458500.bin</t>
  </si>
  <si>
    <t>-596.207457435183 34.4515130713562 -97.0160167215108</t>
  </si>
  <si>
    <t>-618.599730549735 21.8255224850359 -204.70378254587</t>
  </si>
  <si>
    <t>-628.214582645655 16.0618619434563 -296.900177180604</t>
  </si>
  <si>
    <t>-633.861956629973 12.0845885703043 -380.508895757055</t>
  </si>
  <si>
    <t>-635.838214102899 9.29215968175913 -464.332730778138</t>
  </si>
  <si>
    <t>-634.625768685835 6.26949372157924 -586.947364927128</t>
  </si>
  <si>
    <t>-602.750012739438 10.2213006006509 -658.421351668772</t>
  </si>
  <si>
    <t>-640.428120503017 38.5003197632568 -533.95915790111</t>
  </si>
  <si>
    <t>-668.482175525415 191.067264483547 -517.369062220287</t>
  </si>
  <si>
    <t>-722.017838319784 246.504481552242 -246.003477473231</t>
  </si>
  <si>
    <t>-502.019285926413 222.510214161728 -175.480885159621</t>
  </si>
  <si>
    <t>-644.072920132201 111.909559098103 -98.5445491724593</t>
  </si>
  <si>
    <t>-653.454322550087 120.109920034242 316.843658413096</t>
  </si>
  <si>
    <t>-689.835329484924 142.589122022148 778.17367785726</t>
  </si>
  <si>
    <t>-539.550532623635 160.404712799053 832.771452601889</t>
  </si>
  <si>
    <t>-540.406870364848 -48.6826484548506 316.60815232216</t>
  </si>
  <si>
    <t>-552.709657590462 -89.1769285037863 777.229347560002</t>
  </si>
  <si>
    <t>-405.985087620087 -36.2311920445909 816.630798964319</t>
  </si>
  <si>
    <t>9763-20170724T121313.638600400.bin</t>
  </si>
  <si>
    <t>-595.931236551573 34.3357391794307 -96.9995667568036</t>
  </si>
  <si>
    <t>-618.344467794978 21.7162696333562 -204.683766006789</t>
  </si>
  <si>
    <t>-627.96992861539 16.0126494794613 -296.882721838609</t>
  </si>
  <si>
    <t>-633.622118500755 12.1130341801959 -380.49487847665</t>
  </si>
  <si>
    <t>-635.597085875509 9.42117234027273 -464.321946727401</t>
  </si>
  <si>
    <t>-634.37484293081 6.57113897747195 -586.940526662986</t>
  </si>
  <si>
    <t>-602.432859810682 10.6057751553699 -658.380362527015</t>
  </si>
  <si>
    <t>-640.188405071086 38.7258546141793 -533.90755085432</t>
  </si>
  <si>
    <t>-668.161406973073 191.281598186435 -517.160811875549</t>
  </si>
  <si>
    <t>-720.21204267823 245.906227546365 -245.341977033205</t>
  </si>
  <si>
    <t>-499.801591284953 221.638833255111 -176.212766384709</t>
  </si>
  <si>
    <t>-643.720141914046 111.869953013956 -98.5326948255076</t>
  </si>
  <si>
    <t>-653.071218389706 120.043904001546 316.856747267224</t>
  </si>
  <si>
    <t>-689.73014642093 142.726687220817 778.155556290247</t>
  </si>
  <si>
    <t>-539.484099690896 160.795498225895 832.776459972591</t>
  </si>
  <si>
    <t>-540.117414621059 -48.876902190596 316.616769926076</t>
  </si>
  <si>
    <t>-552.639892415062 -89.3636260251997 777.235927102512</t>
  </si>
  <si>
    <t>-405.680276530186 -37.1872019648849 816.787404371182</t>
  </si>
  <si>
    <t>9763-20170724T121313.703277400.bin</t>
  </si>
  <si>
    <t>-595.753352466462 34.1913560946027 -96.9509416711985</t>
  </si>
  <si>
    <t>-618.21066183333 21.5374053098712 -204.622007017245</t>
  </si>
  <si>
    <t>-627.798670995485 15.9171907028649 -296.829927949496</t>
  </si>
  <si>
    <t>-633.381761662401 12.1346870772409 -380.452123104933</t>
  </si>
  <si>
    <t>-635.249996049363 9.60066976711414 -464.286652022747</t>
  </si>
  <si>
    <t>-633.827729174094 7.02432316852492 -586.909005913862</t>
  </si>
  <si>
    <t>-601.709773017088 11.2071817939236 -658.261352946239</t>
  </si>
  <si>
    <t>-639.774170112372 39.0528885045278 -533.814181130212</t>
  </si>
  <si>
    <t>-667.808760930717 191.605441020644 -516.982617717927</t>
  </si>
  <si>
    <t>-714.406831057279 245.401381260906 -244.01159003465</t>
  </si>
  <si>
    <t>-493.230898510009 221.144220292085 -177.36802847376</t>
  </si>
  <si>
    <t>-643.693879073667 111.777761189514 -98.4807789086389</t>
  </si>
  <si>
    <t>-652.603565225786 120.019649335112 316.916934007024</t>
  </si>
  <si>
    <t>-689.537273669155 142.930396967959 778.165469899224</t>
  </si>
  <si>
    <t>-539.31626252413 161.011599155452 832.851390724948</t>
  </si>
  <si>
    <t>-539.588345494285 -49.0689508513333 316.666261111517</t>
  </si>
  <si>
    <t>-552.244231025685 -89.4795139473208 777.289702079807</t>
  </si>
  <si>
    <t>-405.567510159671 -37.2904593371632 817.861331700065</t>
  </si>
  <si>
    <t>9763-20170724T121313.734480800.bin</t>
  </si>
  <si>
    <t>-595.901849183719 34.3116000701002 -96.8819773358216</t>
  </si>
  <si>
    <t>-618.382298489036 21.5134782501204 -204.531120495208</t>
  </si>
  <si>
    <t>-627.930677493999 15.874666544179 -296.742171468009</t>
  </si>
  <si>
    <t>-633.447469729767 12.1094653484574 -380.369427087418</t>
  </si>
  <si>
    <t>-635.216065773948 9.62503465574991 -464.207426322951</t>
  </si>
  <si>
    <t>-633.609495281444 7.15299723996304 -586.829847431789</t>
  </si>
  <si>
    <t>-601.369061001762 11.415566551646 -658.122197878807</t>
  </si>
  <si>
    <t>-639.66783154019 39.1307172757488 -533.717286843063</t>
  </si>
  <si>
    <t>-667.516947717423 191.706357636731 -516.854403115658</t>
  </si>
  <si>
    <t>-709.681615166303 245.365051459785 -243.13666313959</t>
  </si>
  <si>
    <t>-488.259994154125 221.490052710318 -177.174704020562</t>
  </si>
  <si>
    <t>-644.154825559379 111.761043611234 -98.4545507811106</t>
  </si>
  <si>
    <t>-652.5911507166 120.141388509871 316.950304820361</t>
  </si>
  <si>
    <t>-689.452671762195 143.047627691031 778.194496377679</t>
  </si>
  <si>
    <t>-539.243735877865 161.171219132087 832.899668311482</t>
  </si>
  <si>
    <t>-539.263302966272 -48.8713534148337 316.765601816624</t>
  </si>
  <si>
    <t>-551.838738450244 -89.5115718150018 777.458388603459</t>
  </si>
  <si>
    <t>-405.36615729432 -37.3172523975918 818.754485883399</t>
  </si>
  <si>
    <t>9763-20170724T121313.803666800.bin</t>
  </si>
  <si>
    <t>-597.222558863302 34.6206139688911 -96.7627937034861</t>
  </si>
  <si>
    <t>-619.614117943095 21.4496368370242 -204.385475342893</t>
  </si>
  <si>
    <t>-628.95962243144 15.736547408158 -296.612676094112</t>
  </si>
  <si>
    <t>-634.22239731573 11.9762438583507 -380.256624684586</t>
  </si>
  <si>
    <t>-635.659509737205 9.56134545322948 -464.103139150626</t>
  </si>
  <si>
    <t>-633.478096517508 7.24812635727676 -586.719589410376</t>
  </si>
  <si>
    <t>-600.947999038498 11.6023714119524 -657.874749675929</t>
  </si>
  <si>
    <t>-639.842929111815 39.1470626624214 -533.595373244816</t>
  </si>
  <si>
    <t>-667.245284838752 191.744810822433 -516.267735093182</t>
  </si>
  <si>
    <t>-696.641228790703 245.842196476612 -240.971581646581</t>
  </si>
  <si>
    <t>-475.322355832677 222.310027741014 -174.543270943931</t>
  </si>
  <si>
    <t>-646.411923892343 111.71457967232 -98.4358828268367</t>
  </si>
  <si>
    <t>-653.230538566424 120.691249422434 316.986225334597</t>
  </si>
  <si>
    <t>-689.270973600188 143.472371353318 778.2665354396</t>
  </si>
  <si>
    <t>-539.102774407181 161.395651133807 833.149294030605</t>
  </si>
  <si>
    <t>-539.092221340059 -47.9094088701909 317.000357368672</t>
  </si>
  <si>
    <t>-551.724201580216 -89.6390978718123 777.575190595088</t>
  </si>
  <si>
    <t>-405.566285670218 -36.9796354419009 819.392668167293</t>
  </si>
  <si>
    <t>9763-20170724T121313.834617800.bin</t>
  </si>
  <si>
    <t>-598.2049996369 34.7079644238224 -96.7045726188077</t>
  </si>
  <si>
    <t>-620.4728023124 21.419127116339 -204.338353698341</t>
  </si>
  <si>
    <t>-629.66937615299 15.6972652371965 -296.580074430976</t>
  </si>
  <si>
    <t>-634.770286574455 11.9525363761859 -380.234579882269</t>
  </si>
  <si>
    <t>-636.015721104805 9.57066292728405 -464.085177188378</t>
  </si>
  <si>
    <t>-633.518914870005 7.31840511569681 -586.696908717627</t>
  </si>
  <si>
    <t>-600.852635924931 11.6572700592692 -657.790474212798</t>
  </si>
  <si>
    <t>-640.011258118223 39.1925892579793 -533.573130911107</t>
  </si>
  <si>
    <t>-666.964840131003 191.814997970817 -515.895721291422</t>
  </si>
  <si>
    <t>-689.321349780015 246.819361845297 -240.117980870755</t>
  </si>
  <si>
    <t>-468.333674277641 222.179708394217 -172.992382535685</t>
  </si>
  <si>
    <t>-647.808844206129 111.552935064837 -98.4101269042192</t>
  </si>
  <si>
    <t>-653.842481247906 121.019952778911 317.013268044091</t>
  </si>
  <si>
    <t>-689.159880537467 143.752112350415 778.317006693247</t>
  </si>
  <si>
    <t>-539.021039090236 161.456809192352 833.350350611956</t>
  </si>
  <si>
    <t>-539.078551299711 -47.3333528991038 317.064684844762</t>
  </si>
  <si>
    <t>-551.548291089685 -89.5755496832285 777.569302303603</t>
  </si>
  <si>
    <t>-405.670023634724 -36.588227325733 819.944945426914</t>
  </si>
  <si>
    <t>9763-20170724T121313.904807300.bin</t>
  </si>
  <si>
    <t>-600.451821332523 34.6969095978193 -96.5761876779461</t>
  </si>
  <si>
    <t>-622.514686616738 21.2814099701445 -204.23651900438</t>
  </si>
  <si>
    <t>-631.240112642487 15.6017848148176 -296.526523552812</t>
  </si>
  <si>
    <t>-635.779389012091 11.921837543885 -380.216408365545</t>
  </si>
  <si>
    <t>-636.322913839466 9.6131484139587 -464.076457726724</t>
  </si>
  <si>
    <t>-632.643956994786 7.45778654020705 -586.660019449761</t>
  </si>
  <si>
    <t>-599.535620240244 11.653260873873 -657.557456545463</t>
  </si>
  <si>
    <t>-639.528232295422 39.3109116261862 -533.573104192545</t>
  </si>
  <si>
    <t>-664.755693180416 192.254546756636 -515.870260600046</t>
  </si>
  <si>
    <t>-672.22204705717 248.752925692107 -239.590102856041</t>
  </si>
  <si>
    <t>-452.805696511545 222.288273371985 -168.143442881742</t>
  </si>
  <si>
    <t>-650.599900675686 111.225436890716 -98.2802303809302</t>
  </si>
  <si>
    <t>-655.161586921844 121.641320076171 317.139187769803</t>
  </si>
  <si>
    <t>-688.879345363191 144.403683029147 778.542479375396</t>
  </si>
  <si>
    <t>-538.827507753197 161.746175076091 833.927749170652</t>
  </si>
  <si>
    <t>-539.155622837231 -46.5225391507283 317.208008024857</t>
  </si>
  <si>
    <t>-550.900908800722 -89.6672361907395 777.791418487307</t>
  </si>
  <si>
    <t>-405.36100894533 -36.7060773506764 821.346796696726</t>
  </si>
  <si>
    <t>9763-20170724T121313.932884100.bin</t>
  </si>
  <si>
    <t>-601.784297598082 34.3749970966364 -96.5019757133889</t>
  </si>
  <si>
    <t>-623.745921984352 21.0065415845033 -204.188863525751</t>
  </si>
  <si>
    <t>-632.160846374704 15.3542328189628 -296.509444884866</t>
  </si>
  <si>
    <t>-636.326341625277 11.6752948284279 -380.21876859515</t>
  </si>
  <si>
    <t>-636.403216009033 9.33213541902251 -464.079498463396</t>
  </si>
  <si>
    <t>-631.943266219307 7.07583975535044 -586.63547028159</t>
  </si>
  <si>
    <t>-598.516164022531 11.1211667359298 -657.391930295551</t>
  </si>
  <si>
    <t>-639.064168294263 38.9898680896749 -533.616181806945</t>
  </si>
  <si>
    <t>-663.40231377891 192.078481746075 -516.085650509981</t>
  </si>
  <si>
    <t>-662.672647656891 249.530051586593 -239.902067565744</t>
  </si>
  <si>
    <t>-444.466164262963 221.05995834035 -165.578932899427</t>
  </si>
  <si>
    <t>-652.1175573796 110.869414210564 -98.1856416642668</t>
  </si>
  <si>
    <t>-655.774018092358 121.877088350164 317.22752979844</t>
  </si>
  <si>
    <t>-688.79012791793 144.617125728557 778.683746846145</t>
  </si>
  <si>
    <t>-538.734354624688 161.684606980038 834.143653371781</t>
  </si>
  <si>
    <t>-539.667722675961 -46.3545455291937 317.254301155616</t>
  </si>
  <si>
    <t>-550.790181551067 -89.7473313987066 777.841698967356</t>
  </si>
  <si>
    <t>-405.474186009994 -36.4170389457418 821.693217432893</t>
  </si>
  <si>
    <t>9763-20170724T121314.002571100.bin</t>
  </si>
  <si>
    <t>-604.872763124838 33.3820321343064 -96.3773307509603</t>
  </si>
  <si>
    <t>-626.537211804035 20.3561819244674 -204.166355011046</t>
  </si>
  <si>
    <t>-634.175464499271 15.0057900141965 -296.572395203455</t>
  </si>
  <si>
    <t>-637.423495881926 11.5688484211964 -380.332514062298</t>
  </si>
  <si>
    <t>-636.36726267074 9.40807462232397 -464.191716380517</t>
  </si>
  <si>
    <t>-630.019715530619 7.32677477494099 -586.667390373653</t>
  </si>
  <si>
    <t>-595.856886700102 11.0943115739792 -657.08698549342</t>
  </si>
  <si>
    <t>-637.571409893108 39.2270608147674 -533.699668744358</t>
  </si>
  <si>
    <t>-659.328874613575 192.693630140381 -516.144892226932</t>
  </si>
  <si>
    <t>-643.48738721815 251.179991866 -240.632764498077</t>
  </si>
  <si>
    <t>-428.10516501312 221.874288731588 -158.777874244738</t>
  </si>
  <si>
    <t>-654.889682740425 110.304327335559 -97.9496849392855</t>
  </si>
  <si>
    <t>-657.799112553038 122.064160282048 317.448772669248</t>
  </si>
  <si>
    <t>-688.742525836488 144.84643428688 778.952905183192</t>
  </si>
  <si>
    <t>-538.665993980195 162.161335400388 834.279733879232</t>
  </si>
  <si>
    <t>-541.546614552501 -46.9024492217145 317.233263462189</t>
  </si>
  <si>
    <t>-550.735162889867 -89.9057942170889 777.884560321531</t>
  </si>
  <si>
    <t>-405.392667154826 -36.9042088764736 822.046049090654</t>
  </si>
  <si>
    <t>9763-20170724T121314.037733300.bin</t>
  </si>
  <si>
    <t>-606.75524444552 32.9443104677516 -96.3857823428993</t>
  </si>
  <si>
    <t>-628.136903488015 20.2365279112119 -204.269304655623</t>
  </si>
  <si>
    <t>-635.246487501532 15.1675160109203 -296.733187136794</t>
  </si>
  <si>
    <t>-637.899701755276 11.9728911038228 -380.523915661963</t>
  </si>
  <si>
    <t>-636.131080241697 10.0245797621342 -464.37629855999</t>
  </si>
  <si>
    <t>-628.616431536276 8.2076499065588 -586.790100053601</t>
  </si>
  <si>
    <t>-593.969483727652 11.8142238650262 -656.981252062058</t>
  </si>
  <si>
    <t>-636.366056192262 40.0398702253201 -533.809890817905</t>
  </si>
  <si>
    <t>-656.145225983604 193.759014119483 -516.136627411774</t>
  </si>
  <si>
    <t>-633.707716937139 251.707786833422 -240.969292239461</t>
  </si>
  <si>
    <t>-419.902090172517 220.368561085563 -155.801497281362</t>
  </si>
  <si>
    <t>-656.396524167834 110.231750852332 -97.9141374028849</t>
  </si>
  <si>
    <t>-659.373330544217 121.876259324373 317.48704621137</t>
  </si>
  <si>
    <t>-688.800557011724 144.853305155754 779.057007924252</t>
  </si>
  <si>
    <t>-538.634794991762 161.941619693467 834.211993115611</t>
  </si>
  <si>
    <t>-543.049468239943 -47.6906245796476 317.161455131379</t>
  </si>
  <si>
    <t>-550.726432735327 -89.9923364832716 777.91448489511</t>
  </si>
  <si>
    <t>-405.508028888091 -36.7179196225006 822.156220877546</t>
  </si>
  <si>
    <t>9763-20170724T121314.102407600.bin</t>
  </si>
  <si>
    <t>-610.272781827714 32.4001089209273 -96.5924260421589</t>
  </si>
  <si>
    <t>-630.641541738233 20.6944145508687 -204.784687764296</t>
  </si>
  <si>
    <t>-636.478680069468 16.3388507842101 -297.374105877185</t>
  </si>
  <si>
    <t>-637.824810647265 13.7139180807003 -381.215861907123</t>
  </si>
  <si>
    <t>-634.595357040676 12.2242032616364 -465.034084316695</t>
  </si>
  <si>
    <t>-624.788015730333 10.9327374426675 -587.29230943012</t>
  </si>
  <si>
    <t>-589.050561571874 14.0620105421963 -656.957533446359</t>
  </si>
  <si>
    <t>-632.69612888485 42.6465768139392 -534.264696483799</t>
  </si>
  <si>
    <t>-648.085956263675 196.82965851063 -516.425022382705</t>
  </si>
  <si>
    <t>-613.269683790631 251.734259897187 -241.922102926324</t>
  </si>
  <si>
    <t>-402.327340057056 217.765409350428 -150.828732453728</t>
  </si>
  <si>
    <t>-658.538025329603 110.716294920091 -98.0633044176672</t>
  </si>
  <si>
    <t>-662.841337315949 121.677929586526 317.344880984173</t>
  </si>
  <si>
    <t>-688.979251951219 144.802928852639 779.162348873228</t>
  </si>
  <si>
    <t>-538.610373738418 161.690625614748 833.823397038974</t>
  </si>
  <si>
    <t>-546.584212455679 -49.8000068549482 316.899176159722</t>
  </si>
  <si>
    <t>-550.964704085736 -90.2148392388667 777.93320607917</t>
  </si>
  <si>
    <t>-405.53261404681 -37.345576512053 821.957611773826</t>
  </si>
  <si>
    <t>9763-20170724T121314.138613600.bin</t>
  </si>
  <si>
    <t>-611.629419749527 32.0845513801632 -96.6420275490168</t>
  </si>
  <si>
    <t>-631.3599318385 21.0913011397752 -205.027320918789</t>
  </si>
  <si>
    <t>-636.492173935239 17.2327978221756 -297.68038404978</t>
  </si>
  <si>
    <t>-637.144246174264 15.0098339381616 -381.542032129054</t>
  </si>
  <si>
    <t>-633.166240973023 13.8573376003119 -465.333308091424</t>
  </si>
  <si>
    <t>-622.211684175193 12.9766719612207 -587.497718890077</t>
  </si>
  <si>
    <t>-585.899415081097 15.8527098260884 -656.876158501749</t>
  </si>
  <si>
    <t>-630.082506238774 44.5700055844864 -534.39271485722</t>
  </si>
  <si>
    <t>-642.803208354215 198.967058410603 -516.186264260914</t>
  </si>
  <si>
    <t>-603.969628214619 251.72431820894 -241.801232528416</t>
  </si>
  <si>
    <t>-393.954537418746 214.885318784048 -149.686592560169</t>
  </si>
  <si>
    <t>-659.005870217031 111.145576104318 -98.1314782409158</t>
  </si>
  <si>
    <t>-664.376487230141 121.491295761653 317.280042642555</t>
  </si>
  <si>
    <t>-689.093235997366 144.708276045811 779.183747087825</t>
  </si>
  <si>
    <t>-538.571908914579 161.050922410617 833.590080884884</t>
  </si>
  <si>
    <t>-548.044835913038 -50.99391274255 316.759250481144</t>
  </si>
  <si>
    <t>-551.147185132345 -90.4555667827358 777.912584741391</t>
  </si>
  <si>
    <t>-405.24666411555 -38.6007567152983 821.592696136096</t>
  </si>
  <si>
    <t>9763-20170724T121314.203808300.bin</t>
  </si>
  <si>
    <t>-613.368942888823 31.3875431215115 -96.7826276125519</t>
  </si>
  <si>
    <t>-631.94518171016 21.6908193190252 -205.495202752395</t>
  </si>
  <si>
    <t>-635.675620632386 18.8224982407764 -298.251110914185</t>
  </si>
  <si>
    <t>-634.904023217905 17.4419455907473 -382.129921851266</t>
  </si>
  <si>
    <t>-629.34726170009 17.0323452512607 -465.838229499201</t>
  </si>
  <si>
    <t>-615.926462428739 17.1043059563522 -587.759457806879</t>
  </si>
  <si>
    <t>-578.440253423755 19.354780441507 -656.53392471293</t>
  </si>
  <si>
    <t>-623.527458178613 48.3867459818498 -534.431479243118</t>
  </si>
  <si>
    <t>-629.433362117035 203.027687731112 -514.667913803676</t>
  </si>
  <si>
    <t>-587.396906388844 250.560961979211 -239.800415262297</t>
  </si>
  <si>
    <t>-377.70608452297 208.479327452887 -149.205558204257</t>
  </si>
  <si>
    <t>-658.349460120303 112.220247470962 -98.3986211223832</t>
  </si>
  <si>
    <t>-665.929609772188 121.227458787978 317.00964249458</t>
  </si>
  <si>
    <t>-689.236872107061 144.498672145637 779.111677971978</t>
  </si>
  <si>
    <t>-538.489481658484 160.03930350177 833.125833143922</t>
  </si>
  <si>
    <t>-551.288516971948 -53.3832551408054 316.462662561883</t>
  </si>
  <si>
    <t>-551.939213658998 -90.7770737631231 777.78765446835</t>
  </si>
  <si>
    <t>-405.208771294384 -40.3037123231575 820.28978839881</t>
  </si>
  <si>
    <t>9763-20170724T121314.235624600.bin</t>
  </si>
  <si>
    <t>-613.727679938418 31.1454462588194 -96.9893011179954</t>
  </si>
  <si>
    <t>-631.803081225351 21.9570189500441 -205.830324505654</t>
  </si>
  <si>
    <t>-634.892332297095 19.5323187229078 -298.622643833444</t>
  </si>
  <si>
    <t>-633.457932069915 18.557587683179 -382.498233939684</t>
  </si>
  <si>
    <t>-627.153797292451 18.5355447037637 -466.154636081529</t>
  </si>
  <si>
    <t>-612.5524289181 19.140618009274 -587.938672977569</t>
  </si>
  <si>
    <t>-574.503701246927 21.0660487789855 -656.413543052688</t>
  </si>
  <si>
    <t>-619.968581412442 50.2201379189437 -534.466193082639</t>
  </si>
  <si>
    <t>-622.369310731715 204.821783379933 -513.801735883129</t>
  </si>
  <si>
    <t>-580.538837457155 250.344795877516 -238.56273749078</t>
  </si>
  <si>
    <t>-370.451813898968 204.800139203102 -150.598793388085</t>
  </si>
  <si>
    <t>-657.095226251484 112.966258960413 -98.6493677477238</t>
  </si>
  <si>
    <t>-665.616435309844 121.560404420495 316.749385857783</t>
  </si>
  <si>
    <t>-689.203404843583 144.458096904866 778.965775132991</t>
  </si>
  <si>
    <t>-538.415258089998 159.685568187923 832.955613453385</t>
  </si>
  <si>
    <t>-552.779012109517 -54.3993615547879 316.352734562301</t>
  </si>
  <si>
    <t>-552.299743928233 -90.9506524261433 777.721330176092</t>
  </si>
  <si>
    <t>-405.060984708867 -41.5116729822325 819.678156603085</t>
  </si>
  <si>
    <t>9763-20170724T121314.301302000.bin</t>
  </si>
  <si>
    <t>-613.164429811507 30.8651116561296 -97.3913469689328</t>
  </si>
  <si>
    <t>-630.540975702786 22.5384445063351 -206.415342456605</t>
  </si>
  <si>
    <t>-632.570720574679 20.9310249456034 -299.254494144096</t>
  </si>
  <si>
    <t>-629.997041171782 20.7362710722086 -383.108539248381</t>
  </si>
  <si>
    <t>-622.369057294578 21.4939609666449 -466.651117378643</t>
  </si>
  <si>
    <t>-605.636295786666 23.2192249101208 -588.15002902638</t>
  </si>
  <si>
    <t>-566.537722937795 24.5125990855818 -656.045877364008</t>
  </si>
  <si>
    <t>-612.751801471875 53.8189011923987 -534.360746501047</t>
  </si>
  <si>
    <t>-608.704502330445 208.138104344667 -511.926083811503</t>
  </si>
  <si>
    <t>-568.451147866438 250.879263260791 -236.006797531789</t>
  </si>
  <si>
    <t>-357.599930721098 197.894556798448 -154.25765966947</t>
  </si>
  <si>
    <t>-653.051674749626 115.133411166865 -99.196484700326</t>
  </si>
  <si>
    <t>-663.430280102082 122.66066764117 316.180748290991</t>
  </si>
  <si>
    <t>-689.006250943416 144.54464481114 778.495753203921</t>
  </si>
  <si>
    <t>-538.267592696954 159.590785914872 832.674129551881</t>
  </si>
  <si>
    <t>-555.53104510368 -56.6738913735358 316.138002409013</t>
  </si>
  <si>
    <t>-552.790685787635 -91.3496560159156 777.67897928713</t>
  </si>
  <si>
    <t>-404.604011397172 -44.0482988691338 818.753559784061</t>
  </si>
  <si>
    <t>9763-20170724T121314.334464900.bin</t>
  </si>
  <si>
    <t>-612.619028755365 30.9214260596532 -97.5733028842536</t>
  </si>
  <si>
    <t>-629.775084681543 22.9018108188211 -206.65513987654</t>
  </si>
  <si>
    <t>-631.424344940382 21.6734331770235 -299.507798482818</t>
  </si>
  <si>
    <t>-628.426886628576 21.8724689356877 -383.347533318458</t>
  </si>
  <si>
    <t>-620.291453255994 23.0572661929141 -466.837385697166</t>
  </si>
  <si>
    <t>-602.725211298296 25.4346494984366 -588.207477100081</t>
  </si>
  <si>
    <t>-563.186663935843 26.4384642773007 -655.852972940419</t>
  </si>
  <si>
    <t>-609.676354724842 55.7351395699325 -534.22786411345</t>
  </si>
  <si>
    <t>-602.912885762323 209.825252290963 -510.687342428635</t>
  </si>
  <si>
    <t>-563.327623800525 250.055196066897 -234.294260049348</t>
  </si>
  <si>
    <t>-351.535175421185 195.522571091125 -156.072235975901</t>
  </si>
  <si>
    <t>-650.891965545703 116.137216181881 -99.4667759218139</t>
  </si>
  <si>
    <t>-662.155690172259 123.063843430029 315.897828692303</t>
  </si>
  <si>
    <t>-688.920397991983 144.624686502237 778.182070415157</t>
  </si>
  <si>
    <t>-538.203611720415 159.501248932234 832.467921896527</t>
  </si>
  <si>
    <t>-556.831768269056 -57.6117155541683 316.065105836762</t>
  </si>
  <si>
    <t>-552.968922523442 -91.5290840125717 777.670848018277</t>
  </si>
  <si>
    <t>-404.336116050635 -45.3570329352083 818.416752063161</t>
  </si>
  <si>
    <t>9763-20170724T121314.405655800.bin</t>
  </si>
  <si>
    <t>-611.104394866441 30.8774793110379 -97.9965858316722</t>
  </si>
  <si>
    <t>-627.725222311804 23.3823345454898 -207.198509854775</t>
  </si>
  <si>
    <t>-628.651868929555 22.9719907213357 -300.068286715655</t>
  </si>
  <si>
    <t>-624.878708648026 24.0680708721966 -383.869910166291</t>
  </si>
  <si>
    <t>-615.833291769788 26.2753524899977 -467.245222737427</t>
  </si>
  <si>
    <t>-596.784185616139 30.2680796954828 -588.34893894539</t>
  </si>
  <si>
    <t>-556.521234730022 30.8988810399819 -655.57030026238</t>
  </si>
  <si>
    <t>-603.464487762095 59.8057064119894 -533.914083235752</t>
  </si>
  <si>
    <t>-591.777707147158 213.127613232584 -507.611231663774</t>
  </si>
  <si>
    <t>-554.266132070013 246.77193129607 -230.051333640525</t>
  </si>
  <si>
    <t>-340.501923519467 190.486948657132 -158.739298603715</t>
  </si>
  <si>
    <t>-646.436943953652 117.83098242511 -100.035163618429</t>
  </si>
  <si>
    <t>-659.631236534629 123.709467126559 315.288760017046</t>
  </si>
  <si>
    <t>-688.742125820053 144.862018939973 777.452095572851</t>
  </si>
  <si>
    <t>-538.141796962985 160.099132060443 831.960643300082</t>
  </si>
  <si>
    <t>-558.179877769859 -59.1084321396447 315.895590915316</t>
  </si>
  <si>
    <t>-553.185933155563 -91.6262162253761 777.682184293442</t>
  </si>
  <si>
    <t>-404.054329816197 -46.8002291016405 818.107597706203</t>
  </si>
  <si>
    <t>9763-20170724T121314.437346200.bin</t>
  </si>
  <si>
    <t>-610.338157171734 30.8215471625249 -98.1908490099829</t>
  </si>
  <si>
    <t>-626.708848733203 23.7362592880227 -207.457947751872</t>
  </si>
  <si>
    <t>-627.336793933246 23.8624102199487 -300.331099109636</t>
  </si>
  <si>
    <t>-623.250917515851 25.5233916114194 -384.108689839894</t>
  </si>
  <si>
    <t>-613.844019298147 28.3624287522093 -467.42481866314</t>
  </si>
  <si>
    <t>-594.209486168196 33.3452722532711 -588.398320824674</t>
  </si>
  <si>
    <t>-553.684427343498 33.9072386023622 -655.462582407379</t>
  </si>
  <si>
    <t>-600.771751936333 62.4108464610981 -533.69557552473</t>
  </si>
  <si>
    <t>-587.07052436879 215.321416539337 -505.933871553645</t>
  </si>
  <si>
    <t>-550.874522655311 244.463420310046 -227.690881013195</t>
  </si>
  <si>
    <t>-335.776983112393 188.397750854694 -160.324703319083</t>
  </si>
  <si>
    <t>-644.444092735647 118.56373433973 -100.216949632909</t>
  </si>
  <si>
    <t>-658.619472615397 123.922226270436 315.081679638932</t>
  </si>
  <si>
    <t>-688.667879934105 144.921747809111 777.137214255838</t>
  </si>
  <si>
    <t>-538.086435889279 159.820963177563 831.791460138417</t>
  </si>
  <si>
    <t>-558.284633809523 -60.0097231103618 315.7316897835</t>
  </si>
  <si>
    <t>-553.09067384033 -91.7645147480293 777.670319205917</t>
  </si>
  <si>
    <t>-403.721955390984 -47.8223764569598 818.190152218298</t>
  </si>
  <si>
    <t>9763-20170724T121314.501020100.bin</t>
  </si>
  <si>
    <t>-608.946843278788 30.8448135084473 -98.3419931250206</t>
  </si>
  <si>
    <t>-624.837375135696 24.67385968095 -207.735367004643</t>
  </si>
  <si>
    <t>-624.956640687588 26.0525055110907 -300.600421357607</t>
  </si>
  <si>
    <t>-620.348322841258 29.0468752151965 -384.313845965337</t>
  </si>
  <si>
    <t>-610.341228683974 33.3993065304294 -467.494723999757</t>
  </si>
  <si>
    <t>-589.732993485247 40.7801880126935 -588.183373521159</t>
  </si>
  <si>
    <t>-548.754292385069 41.5573953561029 -654.969152794831</t>
  </si>
  <si>
    <t>-596.165437094951 68.7051175163883 -532.874636928903</t>
  </si>
  <si>
    <t>-579.5453958012 220.651351089746 -501.723025402286</t>
  </si>
  <si>
    <t>-545.600215647456 239.880916046373 -222.336999701926</t>
  </si>
  <si>
    <t>-328.038272228513 185.883429335264 -161.512648364824</t>
  </si>
  <si>
    <t>-601.38602423787 6.37774574577497 -537.577725844365</t>
  </si>
  <si>
    <t>-641.017199008609 119.803309117538 -100.242574126323</t>
  </si>
  <si>
    <t>-657.341968630413 123.99213296026 314.990615603385</t>
  </si>
  <si>
    <t>-688.512833759546 144.94358078106 776.794158113466</t>
  </si>
  <si>
    <t>-538.006950338276 159.5972225459 831.722159016147</t>
  </si>
  <si>
    <t>-558.50372855039 -61.807283208921 315.408987013905</t>
  </si>
  <si>
    <t>-552.715058587505 -92.1589933720015 777.610117041173</t>
  </si>
  <si>
    <t>-402.963597132302 -49.9868213868172 818.596047946838</t>
  </si>
  <si>
    <t>9763-20170724T121314.535175600.bin</t>
  </si>
  <si>
    <t>-608.439033136645 31.1055252722995 -98.3499739059895</t>
  </si>
  <si>
    <t>-624.063604836972 25.3976363901852 -207.806708934902</t>
  </si>
  <si>
    <t>-623.934244952162 27.4889120046341 -300.658383227333</t>
  </si>
  <si>
    <t>-619.077524968155 31.263530968034 -384.326226531424</t>
  </si>
  <si>
    <t>-608.788797395373 36.5258722552721 -467.420153995958</t>
  </si>
  <si>
    <t>-587.724269054617 45.3752118807215 -587.931139616351</t>
  </si>
  <si>
    <t>-546.527109064789 46.5196076228749 -654.577124380286</t>
  </si>
  <si>
    <t>-594.199161756542 72.6080290015088 -532.283176034333</t>
  </si>
  <si>
    <t>-576.614865361452 224.024861949263 -499.129502866012</t>
  </si>
  <si>
    <t>-543.456817113636 238.12769587388 -219.343401166478</t>
  </si>
  <si>
    <t>-324.804524838322 185.842092939314 -160.983061133655</t>
  </si>
  <si>
    <t>-599.73529315054 10.3762997303734 -537.82074607394</t>
  </si>
  <si>
    <t>-639.613085983174 120.618702234678 -100.169079628075</t>
  </si>
  <si>
    <t>-656.904672060137 124.103890037899 315.031437368852</t>
  </si>
  <si>
    <t>-688.408073048134 144.948787732716 776.750684433751</t>
  </si>
  <si>
    <t>-537.978991883894 159.882373702535 831.813241102745</t>
  </si>
  <si>
    <t>-558.80125755907 -62.3141483475256 315.278297575195</t>
  </si>
  <si>
    <t>-552.517289355351 -92.2924041253655 777.577949316932</t>
  </si>
  <si>
    <t>-402.828513458024 -50.188513911703 818.861949750699</t>
  </si>
  <si>
    <t>9763-20170724T121314.602862600.bin</t>
  </si>
  <si>
    <t>-607.78296779661 31.8326108841229 -98.2122026356582</t>
  </si>
  <si>
    <t>-622.958413416855 27.2002914130358 -207.782914057745</t>
  </si>
  <si>
    <t>-622.374447979132 30.7987868966561 -300.58671286253</t>
  </si>
  <si>
    <t>-617.055667117889 36.1936006700398 -384.137612270215</t>
  </si>
  <si>
    <t>-606.237770986207 43.3276378642367 -467.024358067151</t>
  </si>
  <si>
    <t>-584.312500776401 55.1858102040937 -587.122534807139</t>
  </si>
  <si>
    <t>-542.668100058856 57.4198673966648 -653.462409825812</t>
  </si>
  <si>
    <t>-591.031973671067 81.0020686007615 -530.83202289828</t>
  </si>
  <si>
    <t>-572.369779315509 231.369105126182 -493.674658158679</t>
  </si>
  <si>
    <t>-540.344660026102 238.160332835019 -213.48390604859</t>
  </si>
  <si>
    <t>-320.758934513107 186.772707795433 -157.896695984199</t>
  </si>
  <si>
    <t>-596.834139935 18.96305232138 -538.016890838323</t>
  </si>
  <si>
    <t>-637.203988661406 122.365892583343 -99.7156739047941</t>
  </si>
  <si>
    <t>-656.683913555768 124.333926418723 315.397846866173</t>
  </si>
  <si>
    <t>-688.326417509176 144.814051578793 776.946923337113</t>
  </si>
  <si>
    <t>-537.938151176757 159.609488259824 832.158513564462</t>
  </si>
  <si>
    <t>-558.894734295332 -62.3558436417161 315.032721288074</t>
  </si>
  <si>
    <t>-552.055100197506 -92.5162221880219 777.496589010943</t>
  </si>
  <si>
    <t>-402.174482351779 -51.783875814062 819.455134745191</t>
  </si>
  <si>
    <t>9763-20170724T121314.638840800.bin</t>
  </si>
  <si>
    <t>-607.543265646638 32.1036555743567 -98.0814941894861</t>
  </si>
  <si>
    <t>-622.499814371706 27.9850360761225 -207.702879160126</t>
  </si>
  <si>
    <t>-621.689839386661 32.2570471287358 -300.476402321179</t>
  </si>
  <si>
    <t>-616.142538175692 38.3644988181209 -383.963369432438</t>
  </si>
  <si>
    <t>-605.066966392251 46.3113303801397 -466.741873898219</t>
  </si>
  <si>
    <t>-582.727639160142 59.4667011261963 -586.628750589173</t>
  </si>
  <si>
    <t>-540.839707005334 62.2736247643088 -652.793064474664</t>
  </si>
  <si>
    <t>-589.587507738142 84.6667627623765 -530.076493671577</t>
  </si>
  <si>
    <t>-570.636868743605 234.576813508632 -491.186500487103</t>
  </si>
  <si>
    <t>-539.152524766483 239.287035196832 -210.891717494661</t>
  </si>
  <si>
    <t>-319.75627397497 186.973988440699 -155.419529986712</t>
  </si>
  <si>
    <t>-595.472316876466 22.7218372825268 -537.970398999859</t>
  </si>
  <si>
    <t>-636.273465544543 123.093230357266 -99.3868164715705</t>
  </si>
  <si>
    <t>-656.747882587259 124.352330069543 315.681688034339</t>
  </si>
  <si>
    <t>-688.309636877446 144.726620384838 777.166198193782</t>
  </si>
  <si>
    <t>-537.918327888527 159.37787011607 832.407682881783</t>
  </si>
  <si>
    <t>-558.772287115257 -61.9096817075806 314.935200782101</t>
  </si>
  <si>
    <t>-551.823317433514 -92.5552660168323 777.456209817567</t>
  </si>
  <si>
    <t>-401.970966399932 -52.0920912482047 819.77483752572</t>
  </si>
  <si>
    <t>9763-20170724T121314.700507600.bin</t>
  </si>
  <si>
    <t>-607.186780997115 32.9907828232849 -97.6589552979559</t>
  </si>
  <si>
    <t>-621.851237482088 29.7629068946567 -207.349495873498</t>
  </si>
  <si>
    <t>-620.731082482294 35.1501583741715 -300.061749689493</t>
  </si>
  <si>
    <t>-614.866051785947 42.4172890283508 -383.434058936434</t>
  </si>
  <si>
    <t>-603.427088990062 51.6694038054006 -466.027547629502</t>
  </si>
  <si>
    <t>-580.499823258461 66.8885519719402 -585.558448738327</t>
  </si>
  <si>
    <t>-538.126565000577 70.7306030443401 -651.360693409529</t>
  </si>
  <si>
    <t>-587.548355363881 91.0990934782194 -528.598758567524</t>
  </si>
  <si>
    <t>-567.987699403566 240.139230820776 -486.844184930011</t>
  </si>
  <si>
    <t>-537.281949411966 243.151447919214 -206.43969102747</t>
  </si>
  <si>
    <t>-319.30327558075 187.200821556822 -148.96492840279</t>
  </si>
  <si>
    <t>-593.571990030333 29.3217637012613 -537.619880827927</t>
  </si>
  <si>
    <t>-634.990664925062 124.527931982078 -98.5769417359401</t>
  </si>
  <si>
    <t>-656.907881671885 124.552079707181 316.419765763745</t>
  </si>
  <si>
    <t>-688.287341659659 144.54153005771 777.809303975169</t>
  </si>
  <si>
    <t>-537.897355190068 159.101472730024 833.07855774443</t>
  </si>
  <si>
    <t>-558.389908462342 -61.1094008605005 314.862960570524</t>
  </si>
  <si>
    <t>-551.301212749789 -92.5758895827012 777.405938919316</t>
  </si>
  <si>
    <t>-401.627904733446 -52.3115126011903 820.538975046876</t>
  </si>
  <si>
    <t>9763-20170724T121314.735876500.bin</t>
  </si>
  <si>
    <t>-607.174419942102 33.6364150586151 -97.3976140283266</t>
  </si>
  <si>
    <t>-621.761450748795 30.7570506363022 -207.108226117566</t>
  </si>
  <si>
    <t>-620.527698047144 36.6050919548347 -299.791102092127</t>
  </si>
  <si>
    <t>-614.534699331579 44.3560837860655 -383.110662622597</t>
  </si>
  <si>
    <t>-602.939030994666 54.1557789865305 -465.619018475317</t>
  </si>
  <si>
    <t>-579.748464234018 70.242237869677 -584.985536174918</t>
  </si>
  <si>
    <t>-537.145736848132 74.5666730144471 -650.609641647848</t>
  </si>
  <si>
    <t>-586.913494661433 94.0375926151187 -527.865633154484</t>
  </si>
  <si>
    <t>-567.27493428773 242.740659157731 -484.997980842734</t>
  </si>
  <si>
    <t>-536.159103186638 245.866023442979 -204.63990184089</t>
  </si>
  <si>
    <t>-319.380535326737 187.539618426583 -145.027774626458</t>
  </si>
  <si>
    <t>-592.935117239925 32.329603548048 -537.351585074272</t>
  </si>
  <si>
    <t>-634.693116342776 125.32056506556 -98.1256004293768</t>
  </si>
  <si>
    <t>-656.980581143107 124.728588511038 316.850946030861</t>
  </si>
  <si>
    <t>-688.271583500419 144.44273252218 778.206123444387</t>
  </si>
  <si>
    <t>-537.880943290618 158.941881636333 833.489533861244</t>
  </si>
  <si>
    <t>-558.18438585635 -60.6350409824972 314.900829897589</t>
  </si>
  <si>
    <t>-551.044673704831 -92.5316057846294 777.415916181612</t>
  </si>
  <si>
    <t>-401.429341916951 -52.4997831712676 820.965160375933</t>
  </si>
  <si>
    <t>9763-20170724T121314.800556000.bin</t>
  </si>
  <si>
    <t>-607.404514696861 35.3240901717754 -96.8464424269997</t>
  </si>
  <si>
    <t>-621.851015587128 32.9011753518416 -206.586731120603</t>
  </si>
  <si>
    <t>-620.429342993992 39.5041920372514 -299.216163791829</t>
  </si>
  <si>
    <t>-614.222656104748 48.0807235594712 -382.4390861228</t>
  </si>
  <si>
    <t>-602.360727699934 58.842600553528 -464.789632134105</t>
  </si>
  <si>
    <t>-578.716016924539 76.4770018205677 -583.847906846219</t>
  </si>
  <si>
    <t>-535.705002937905 81.7191918613225 -649.137863468735</t>
  </si>
  <si>
    <t>-586.120712993488 99.531375697607 -526.455345301673</t>
  </si>
  <si>
    <t>-566.305072711181 247.521525604926 -481.257478336519</t>
  </si>
  <si>
    <t>-533.327701219556 251.322066517113 -201.120703965389</t>
  </si>
  <si>
    <t>-319.335591878061 189.055739067735 -135.707891042375</t>
  </si>
  <si>
    <t>-592.061671040352 37.9466060207724 -536.757062799778</t>
  </si>
  <si>
    <t>-634.592947511374 127.111704043632 -97.282553215329</t>
  </si>
  <si>
    <t>-657.367438187101 125.274123748934 317.663895125346</t>
  </si>
  <si>
    <t>-688.256049964826 144.278731218779 779.033322034952</t>
  </si>
  <si>
    <t>-537.895182880246 159.143445497959 834.30078268097</t>
  </si>
  <si>
    <t>-557.792096593143 -59.1816047656525 315.073277376911</t>
  </si>
  <si>
    <t>-550.61794009342 -92.3625456744935 777.471064794028</t>
  </si>
  <si>
    <t>-401.162746254099 -52.4766419861839 821.698832468986</t>
  </si>
  <si>
    <t>9763-20170724T121314.837882600.bin</t>
  </si>
  <si>
    <t>-607.697491569701 36.2239799072813 -96.5978664233772</t>
  </si>
  <si>
    <t>-622.065465411134 33.9145588586312 -206.350817277755</t>
  </si>
  <si>
    <t>-620.529611429816 40.8099717045548 -298.957167040368</t>
  </si>
  <si>
    <t>-614.190554448107 49.7237212821829 -382.134788715296</t>
  </si>
  <si>
    <t>-602.16284652549 60.8902696269402 -464.407293445144</t>
  </si>
  <si>
    <t>-578.235382874618 79.1849037294969 -583.309271694111</t>
  </si>
  <si>
    <t>-535.021351709651 84.8824085439023 -648.42695705109</t>
  </si>
  <si>
    <t>-585.811309703387 101.924947507622 -525.813861185423</t>
  </si>
  <si>
    <t>-566.062166084512 249.644560432086 -479.707812927803</t>
  </si>
  <si>
    <t>-531.387174120943 253.368608557703 -199.775107655724</t>
  </si>
  <si>
    <t>-319.034050134837 189.412254013673 -130.751364367266</t>
  </si>
  <si>
    <t>-591.657750923366 40.3896832512764 -536.458531682435</t>
  </si>
  <si>
    <t>-634.903297459234 127.970397679678 -96.929976654569</t>
  </si>
  <si>
    <t>-657.66981463581 125.664074539346 318.014562735096</t>
  </si>
  <si>
    <t>-688.282712825849 144.172462550373 779.414013555301</t>
  </si>
  <si>
    <t>-537.89281420317 158.877473197842 834.645023788507</t>
  </si>
  <si>
    <t>-557.767014594275 -58.4768570307092 315.194177571264</t>
  </si>
  <si>
    <t>-550.447841897743 -92.2455728753853 777.510603498528</t>
  </si>
  <si>
    <t>-401.03664748299 -52.5066067180746 822.018220027524</t>
  </si>
  <si>
    <t>9763-20170724T121314.902055100.bin</t>
  </si>
  <si>
    <t>-608.580133407737 37.8050912264998 -96.3699356897093</t>
  </si>
  <si>
    <t>-622.764802767196 35.7410589621823 -206.151776594874</t>
  </si>
  <si>
    <t>-620.967908873857 43.1288388551134 -298.715366758425</t>
  </si>
  <si>
    <t>-614.337462939806 52.5905998286353 -381.809517757156</t>
  </si>
  <si>
    <t>-601.95798518911 64.4014991108265 -463.939845869774</t>
  </si>
  <si>
    <t>-577.446006591638 83.7351065606777 -582.558211746082</t>
  </si>
  <si>
    <t>-533.825668980409 90.1829586972453 -647.33392683823</t>
  </si>
  <si>
    <t>-585.420507617214 105.986319350759 -524.925389226505</t>
  </si>
  <si>
    <t>-566.173404079552 253.280262100001 -477.301041119783</t>
  </si>
  <si>
    <t>-527.166738452022 255.925596837969 -197.926615875732</t>
  </si>
  <si>
    <t>-318.701357035012 189.812602765134 -119.697529551835</t>
  </si>
  <si>
    <t>-590.982797542443 44.5171199106712 -536.093662698868</t>
  </si>
  <si>
    <t>-635.873506530871 129.479391141803 -96.4606828251001</t>
  </si>
  <si>
    <t>-658.567418617842 126.282424509536 318.481924794542</t>
  </si>
  <si>
    <t>-688.387506090174 143.926842272137 779.990088004594</t>
  </si>
  <si>
    <t>-537.918038264694 158.188856924021 835.120643169283</t>
  </si>
  <si>
    <t>-557.958528298648 -57.3304880231394 315.157122769026</t>
  </si>
  <si>
    <t>-550.13027106518 -92.0642345290953 777.364040624714</t>
  </si>
  <si>
    <t>-400.815125212204 -52.5180995250321 822.362886155273</t>
  </si>
  <si>
    <t>9763-20170724T121314.933788500.bin</t>
  </si>
  <si>
    <t>-609.171019042533 38.4518502692026 -96.4110787026134</t>
  </si>
  <si>
    <t>-623.219156697822 36.4693253969463 -206.211959345548</t>
  </si>
  <si>
    <t>-621.247703630867 44.0545511769201 -298.756046020235</t>
  </si>
  <si>
    <t>-614.430792242845 53.7405383198266 -381.809281997561</t>
  </si>
  <si>
    <t>-601.834207550317 65.8189256118212 -463.86758862001</t>
  </si>
  <si>
    <t>-576.970079287168 85.5871182027872 -582.340991747785</t>
  </si>
  <si>
    <t>-533.112663870738 92.3366226207459 -646.925624402578</t>
  </si>
  <si>
    <t>-585.165140620587 107.633035093027 -524.660140223817</t>
  </si>
  <si>
    <t>-566.138415495971 254.680328832383 -476.137478712166</t>
  </si>
  <si>
    <t>-524.830608350521 256.653150218862 -197.088511200738</t>
  </si>
  <si>
    <t>-318.653423157155 189.851384143186 -113.559998167569</t>
  </si>
  <si>
    <t>-590.595399279957 46.1932593413626 -536.051594499301</t>
  </si>
  <si>
    <t>-636.501459452506 130.106879627128 -96.4385419648131</t>
  </si>
  <si>
    <t>-659.178791949252 126.450832768498 318.501192465765</t>
  </si>
  <si>
    <t>-688.459627393729 143.792885197127 780.083451635006</t>
  </si>
  <si>
    <t>-537.926653725106 157.605316981129 835.154889514794</t>
  </si>
  <si>
    <t>-558.167832745466 -56.9747172719144 315.029538099075</t>
  </si>
  <si>
    <t>-550.017666866623 -91.9852350338674 777.195126646449</t>
  </si>
  <si>
    <t>-400.72142092832 -52.5422908459782 822.347171074669</t>
  </si>
  <si>
    <t>9763-20170724T121314.999973700.bin</t>
  </si>
  <si>
    <t>-610.561791911317 39.390661150806 -96.6631178709659</t>
  </si>
  <si>
    <t>-624.23587478641 37.6078058763851 -206.514687840734</t>
  </si>
  <si>
    <t>-621.816481561343 45.5174275896175 -299.020888751875</t>
  </si>
  <si>
    <t>-614.536593615284 55.5472640031317 -381.9941093245</t>
  </si>
  <si>
    <t>-601.41797086711 68.0125545142751 -463.912592042328</t>
  </si>
  <si>
    <t>-575.726582316235 88.3851743243404 -582.106732293096</t>
  </si>
  <si>
    <t>-531.314244967135 95.5705334946106 -646.263827031006</t>
  </si>
  <si>
    <t>-584.339334843113 110.138046955348 -524.375663536997</t>
  </si>
  <si>
    <t>-565.558376890179 256.825012978235 -474.710940348988</t>
  </si>
  <si>
    <t>-522.283935501891 257.725072127163 -195.954608251129</t>
  </si>
  <si>
    <t>-321.134518927504 190.338216451773 -101.36890928616</t>
  </si>
  <si>
    <t>-589.660151407262 48.7537519834909 -536.112570926334</t>
  </si>
  <si>
    <t>-637.915306338634 131.188339209636 -96.5523212724341</t>
  </si>
  <si>
    <t>-660.63365056341 126.719209002522 318.377172628578</t>
  </si>
  <si>
    <t>-688.59496656029 143.628775601916 780.130941334417</t>
  </si>
  <si>
    <t>-538.012640296846 157.610715526805 835.024132392933</t>
  </si>
  <si>
    <t>-558.901779476621 -56.5222943467356 314.649249869337</t>
  </si>
  <si>
    <t>-549.806557418505 -91.8030588935662 776.804006502506</t>
  </si>
  <si>
    <t>-400.37533429307 -53.2106486446228 822.243439347921</t>
  </si>
  <si>
    <t>9763-20170724T121315.037069700.bin</t>
  </si>
  <si>
    <t>-611.271814467764 39.7595685623651 -96.8123194222094</t>
  </si>
  <si>
    <t>-624.753935871819 38.1214097540978 -206.689829640287</t>
  </si>
  <si>
    <t>-622.078179576065 46.1555678108807 -299.178216516452</t>
  </si>
  <si>
    <t>-614.530034884619 56.293377268024 -382.114329678767</t>
  </si>
  <si>
    <t>-601.10860480229 68.856936572563 -463.968818063083</t>
  </si>
  <si>
    <t>-574.939699440484 89.3572006111394 -582.036020439801</t>
  </si>
  <si>
    <t>-530.245059014688 96.681759862302 -645.980831308382</t>
  </si>
  <si>
    <t>-583.751146607533 111.043416150248 -524.309699300289</t>
  </si>
  <si>
    <t>-564.998896569818 257.704706954592 -474.490131024561</t>
  </si>
  <si>
    <t>-522.758225878029 258.485117295737 -195.574895808658</t>
  </si>
  <si>
    <t>-323.770892050077 189.026323802817 -97.9632812069104</t>
  </si>
  <si>
    <t>-589.093520034505 49.680490223087 -536.148518553808</t>
  </si>
  <si>
    <t>-638.502657168625 131.630856612068 -96.6249507060054</t>
  </si>
  <si>
    <t>-661.373700511425 126.820416656409 318.292430779865</t>
  </si>
  <si>
    <t>-688.685742116908 143.517020246138 780.119552818061</t>
  </si>
  <si>
    <t>-538.052757493593 157.359613680645 834.909261524857</t>
  </si>
  <si>
    <t>-559.328956411597 -56.3237029669367 314.445694679953</t>
  </si>
  <si>
    <t>-549.693544452637 -91.7218761095537 776.606060371014</t>
  </si>
  <si>
    <t>-400.317431310808 -53.1027363617923 822.203788249829</t>
  </si>
  <si>
    <t>9763-20170724T121315.101246700.bin</t>
  </si>
  <si>
    <t>-612.476091488402 40.2527351903968 -97.049366297572</t>
  </si>
  <si>
    <t>-625.526864636659 38.9041814444913 -206.982862971992</t>
  </si>
  <si>
    <t>-622.364688751317 47.1099202470637 -299.440874769366</t>
  </si>
  <si>
    <t>-614.336804730036 57.3706259346832 -382.316844902782</t>
  </si>
  <si>
    <t>-600.401505864563 70.021197567381 -464.072042306325</t>
  </si>
  <si>
    <t>-573.450457798289 90.6065901518159 -581.948115870981</t>
  </si>
  <si>
    <t>-528.27808168043 98.0895348302479 -645.538146025863</t>
  </si>
  <si>
    <t>-582.579985785469 112.242924533684 -524.2527146206</t>
  </si>
  <si>
    <t>-564.352274359598 259.073757474473 -474.777924808451</t>
  </si>
  <si>
    <t>-526.63437008679 259.265137359287 -195.214133417406</t>
  </si>
  <si>
    <t>-328.358024843286 186.14291515668 -98.8389554491337</t>
  </si>
  <si>
    <t>-587.972613617095 50.9048007462056 -536.197536212015</t>
  </si>
  <si>
    <t>-639.333042677495 132.31836109405 -96.7520660913069</t>
  </si>
  <si>
    <t>-662.414538741442 126.988090927326 318.147238814646</t>
  </si>
  <si>
    <t>-688.839708267129 143.297023450309 780.078903297632</t>
  </si>
  <si>
    <t>-538.134282043448 157.070075113953 834.686589451963</t>
  </si>
  <si>
    <t>-560.046678224707 -56.0175858113876 314.072198773858</t>
  </si>
  <si>
    <t>-549.44883281099 -91.5903073681247 776.221416032243</t>
  </si>
  <si>
    <t>-399.963746229611 -53.7820953133014 822.140688630466</t>
  </si>
  <si>
    <t>9763-20170724T121315.137237300.bin</t>
  </si>
  <si>
    <t>-612.880154163136 40.4179344870054 -97.1028144283267</t>
  </si>
  <si>
    <t>-625.791170580368 39.1558550893424 -207.05369097734</t>
  </si>
  <si>
    <t>-622.43363955432 47.3692475475245 -299.50429843328</t>
  </si>
  <si>
    <t>-614.204097598562 57.6109082995877 -382.362780377436</t>
  </si>
  <si>
    <t>-600.046576232092 70.2149885018544 -464.08685384935</t>
  </si>
  <si>
    <t>-572.752096472679 90.7026276184456 -581.901065412633</t>
  </si>
  <si>
    <t>-527.352388305714 98.1815652565506 -645.329353843342</t>
  </si>
  <si>
    <t>-582.043348090652 112.385878292097 -524.249053482316</t>
  </si>
  <si>
    <t>-564.489790607607 259.488902909791 -475.339545082419</t>
  </si>
  <si>
    <t>-527.677832493719 259.122442067848 -195.655338152286</t>
  </si>
  <si>
    <t>-331.170378573024 182.455963764987 -98.4154184031552</t>
  </si>
  <si>
    <t>-587.414035069207 51.0396512162192 -536.16133282829</t>
  </si>
  <si>
    <t>-639.596365708743 132.6027952977 -96.8021021344236</t>
  </si>
  <si>
    <t>-662.732871381778 127.019620317592 318.090820440602</t>
  </si>
  <si>
    <t>-688.906792131583 143.151599219784 780.060261996354</t>
  </si>
  <si>
    <t>-538.155473558156 156.612444333025 834.61909541398</t>
  </si>
  <si>
    <t>-560.382995574782 -55.8651540406117 313.944180619228</t>
  </si>
  <si>
    <t>-549.375534873688 -91.4682749129338 776.058338407469</t>
  </si>
  <si>
    <t>-399.876290917541 -53.8448656067485 822.082725027365</t>
  </si>
  <si>
    <t>9763-20170724T121315.201406200.bin</t>
  </si>
  <si>
    <t>-613.376306642333 41.0410387182146 -97.2383260555106</t>
  </si>
  <si>
    <t>-626.196130395951 39.837365184816 -207.200595972464</t>
  </si>
  <si>
    <t>-622.634199865298 47.9291393720841 -299.654277052906</t>
  </si>
  <si>
    <t>-614.180798729506 57.9888658165473 -382.512474339006</t>
  </si>
  <si>
    <t>-599.767986981718 70.3386081851677 -464.230706660787</t>
  </si>
  <si>
    <t>-572.07314199427 90.3765009277736 -582.028868415405</t>
  </si>
  <si>
    <t>-526.261458933324 97.8196635302802 -645.164615119115</t>
  </si>
  <si>
    <t>-581.575989175661 112.281587831298 -524.495593308496</t>
  </si>
  <si>
    <t>-564.726399789248 259.790919179006 -476.610189575657</t>
  </si>
  <si>
    <t>-528.723797677863 260.42516067421 -196.820965093021</t>
  </si>
  <si>
    <t>-337.522368974525 180.008425571512 -92.3042679477301</t>
  </si>
  <si>
    <t>-586.874877451344 50.8864114640323 -536.184739729926</t>
  </si>
  <si>
    <t>-640.019806076723 133.353064130926 -96.8987849295356</t>
  </si>
  <si>
    <t>-663.018345877755 127.251923844105 317.994508401014</t>
  </si>
  <si>
    <t>-689.007114974211 142.967319908233 780.005526164439</t>
  </si>
  <si>
    <t>-538.254579212534 156.751233037146 834.480353385362</t>
  </si>
  <si>
    <t>-560.58678393226 -55.4283672418555 313.725660811055</t>
  </si>
  <si>
    <t>-549.235349395601 -91.2415169284154 775.780877394049</t>
  </si>
  <si>
    <t>-399.823074783379 -53.4657252795209 821.963109184777</t>
  </si>
  <si>
    <t>9763-20170724T121315.234181600.bin</t>
  </si>
  <si>
    <t>-613.544192507888 41.4168974220115 -97.2880029971933</t>
  </si>
  <si>
    <t>-626.365583271361 40.1920596976452 -207.249884766092</t>
  </si>
  <si>
    <t>-622.768288994092 48.1808056977675 -299.711083441607</t>
  </si>
  <si>
    <t>-614.272536434959 58.110121688801 -382.580650368564</t>
  </si>
  <si>
    <t>-599.809717849662 70.2931852152215 -464.315132591124</t>
  </si>
  <si>
    <t>-572.036589129022 90.0466988016929 -582.142931631907</t>
  </si>
  <si>
    <t>-526.107226826001 97.4510536290218 -645.197537956882</t>
  </si>
  <si>
    <t>-581.591090622889 112.092558546427 -524.671767844564</t>
  </si>
  <si>
    <t>-564.803649217553 259.689679017559 -477.077859878633</t>
  </si>
  <si>
    <t>-528.645986326186 260.524419763409 -197.309211450207</t>
  </si>
  <si>
    <t>-340.285457248744 181.315842008732 -86.8788762767844</t>
  </si>
  <si>
    <t>-586.855166392774 50.6656600574452 -536.210584744122</t>
  </si>
  <si>
    <t>-640.224191576944 133.732841380002 -96.9384240098484</t>
  </si>
  <si>
    <t>-663.111484064763 127.354283169297 317.956838088666</t>
  </si>
  <si>
    <t>-689.045312759053 142.872318375384 779.982071142028</t>
  </si>
  <si>
    <t>-538.281798291527 156.593449140752 834.442228753822</t>
  </si>
  <si>
    <t>-560.540446698721 -55.1186016606143 313.654106130536</t>
  </si>
  <si>
    <t>-549.186454399921 -91.110745233741 775.67093120482</t>
  </si>
  <si>
    <t>-399.816734918672 -53.2172101770334 821.893939555289</t>
  </si>
  <si>
    <t>9763-20170724T121315.303882400.bin</t>
  </si>
  <si>
    <t>-613.69541470154 42.193709472956 -97.4014435309462</t>
  </si>
  <si>
    <t>-626.590477728024 40.879307908966 -207.353616220595</t>
  </si>
  <si>
    <t>-623.120208451715 48.6353676043509 -299.839517572148</t>
  </si>
  <si>
    <t>-614.76996040444 58.2918347480791 -382.756230687296</t>
  </si>
  <si>
    <t>-600.485981169019 70.1424544160946 -464.570916348937</t>
  </si>
  <si>
    <t>-573.012176843346 89.348375260653 -582.55925967576</t>
  </si>
  <si>
    <t>-527.118233034839 96.5634182675781 -645.661522219265</t>
  </si>
  <si>
    <t>-582.450791775887 111.664561012697 -525.17327501311</t>
  </si>
  <si>
    <t>-565.89671187543 259.521113481148 -478.259072629782</t>
  </si>
  <si>
    <t>-528.053401210229 258.669876527653 -198.713553005193</t>
  </si>
  <si>
    <t>-341.056331386607 179.673445053797 -85.8411161839786</t>
  </si>
  <si>
    <t>-587.684062177429 50.177316304771 -536.400621913607</t>
  </si>
  <si>
    <t>-640.634675140319 134.391231256491 -97.0279406088264</t>
  </si>
  <si>
    <t>-663.346435863462 127.628647327988 317.870868342617</t>
  </si>
  <si>
    <t>-689.122052297275 142.730039864111 779.928464084587</t>
  </si>
  <si>
    <t>-538.372084012418 156.753135155504 834.349396951475</t>
  </si>
  <si>
    <t>-560.495669038249 -54.6829455562779 313.529377314264</t>
  </si>
  <si>
    <t>-549.031489597285 -90.900140384947 775.507770754193</t>
  </si>
  <si>
    <t>-399.589413946462 -53.4990567518075 821.897779412811</t>
  </si>
  <si>
    <t>9763-20170724T121315.337138800.bin</t>
  </si>
  <si>
    <t>-613.678250062193 42.4971510349646 -97.4321155888211</t>
  </si>
  <si>
    <t>-626.648505960927 41.1183204043264 -207.374650935979</t>
  </si>
  <si>
    <t>-623.32475103576 48.7367728758904 -299.877364917074</t>
  </si>
  <si>
    <t>-615.142064389616 58.2385345102271 -382.828553717293</t>
  </si>
  <si>
    <t>-601.060685764114 69.9076424582404 -464.704548880843</t>
  </si>
  <si>
    <t>-573.92158852891 88.8211973684884 -582.817377914599</t>
  </si>
  <si>
    <t>-528.159438988506 95.8938235717847 -646.031540429546</t>
  </si>
  <si>
    <t>-583.180157155446 111.277442521621 -525.45686504446</t>
  </si>
  <si>
    <t>-566.774416679139 259.365580201083 -479.218672447654</t>
  </si>
  <si>
    <t>-529.058036340631 257.609898075024 -199.660200169873</t>
  </si>
  <si>
    <t>-341.952557707195 179.984185408517 -86.0190456758102</t>
  </si>
  <si>
    <t>-588.479750566978 49.7670675712234 -536.524327005169</t>
  </si>
  <si>
    <t>-640.681832703123 134.600669456644 -97.0685487274868</t>
  </si>
  <si>
    <t>-663.372519858579 127.697976097737 317.829156625604</t>
  </si>
  <si>
    <t>-689.175370869665 142.613314025401 779.906816117785</t>
  </si>
  <si>
    <t>-538.3877097258 156.227722841307 834.326939801307</t>
  </si>
  <si>
    <t>-560.461396556272 -54.517130546918 313.521016219131</t>
  </si>
  <si>
    <t>-548.988123475259 -90.7726924546587 775.4608236504</t>
  </si>
  <si>
    <t>-399.595678052888 -53.2131478744764 821.882874491983</t>
  </si>
  <si>
    <t>9763-20170724T121315.401343000.bin</t>
  </si>
  <si>
    <t>-613.096953985241 42.7928275647423 -97.4329490472633</t>
  </si>
  <si>
    <t>-626.343458832036 41.2334903013207 -207.340226575491</t>
  </si>
  <si>
    <t>-623.398024675441 48.498626081167 -299.884141329677</t>
  </si>
  <si>
    <t>-615.621959217271 57.6116714230102 -382.918052145288</t>
  </si>
  <si>
    <t>-602.013375114399 68.8279092679481 -464.937158217513</t>
  </si>
  <si>
    <t>-575.637981277237 87.0171003036558 -583.33648482051</t>
  </si>
  <si>
    <t>-530.265527384572 93.7163158471026 -646.871243682596</t>
  </si>
  <si>
    <t>-584.40938279443 109.809717484365 -526.031996011581</t>
  </si>
  <si>
    <t>-567.342506816222 258.124085344291 -480.726690662503</t>
  </si>
  <si>
    <t>-532.351504054878 256.757521634012 -200.811854910522</t>
  </si>
  <si>
    <t>-344.569924101966 181.374191236149 -86.7768363900726</t>
  </si>
  <si>
    <t>-590.013268335191 48.2618983780371 -536.735662875611</t>
  </si>
  <si>
    <t>-639.947847948399 134.820310513404 -97.1346849794971</t>
  </si>
  <si>
    <t>-662.80482053588 127.770713877334 317.751462962919</t>
  </si>
  <si>
    <t>-689.235153746314 142.439029403911 779.851664447128</t>
  </si>
  <si>
    <t>-538.44815543148 156.042085333391 834.276469780535</t>
  </si>
  <si>
    <t>-560.195285384646 -54.2519431980136 313.573848547979</t>
  </si>
  <si>
    <t>-548.976467792436 -90.5275856548169 775.448445897531</t>
  </si>
  <si>
    <t>-399.39284110907 -53.6424460145354 821.795257290321</t>
  </si>
  <si>
    <t>9763-20170724T121315.437443900.bin</t>
  </si>
  <si>
    <t>-612.602713178395 42.8787206740612 -97.4144397267696</t>
  </si>
  <si>
    <t>-625.996780118229 41.2070194717248 -207.30208862695</t>
  </si>
  <si>
    <t>-623.247386689081 48.2636002784416 -299.86827266991</t>
  </si>
  <si>
    <t>-615.682572285354 57.151946777441 -382.946008513552</t>
  </si>
  <si>
    <t>-602.320924892952 68.1118765045317 -465.040276472821</t>
  </si>
  <si>
    <t>-576.346261224649 85.8976057531613 -583.58949278654</t>
  </si>
  <si>
    <t>-531.193865871303 92.3779010425233 -647.303531075828</t>
  </si>
  <si>
    <t>-584.884677691705 108.880165137395 -526.325761446156</t>
  </si>
  <si>
    <t>-567.577754573471 257.368232483932 -481.741979410743</t>
  </si>
  <si>
    <t>-534.53799286082 257.284729184782 -201.586853166548</t>
  </si>
  <si>
    <t>-346.76930643804 184.851875581862 -85.6346079463596</t>
  </si>
  <si>
    <t>-590.602895927468 47.3062896276342 -536.81647827224</t>
  </si>
  <si>
    <t>-639.277248030995 134.918158299788 -97.1600173580135</t>
  </si>
  <si>
    <t>-662.183223113536 127.823236740212 317.722595914104</t>
  </si>
  <si>
    <t>-689.230485378262 142.331254550536 779.829520477477</t>
  </si>
  <si>
    <t>-538.46278264748 155.969006287732 834.299012621342</t>
  </si>
  <si>
    <t>-559.993907683248 -54.0416802017066 313.646472652843</t>
  </si>
  <si>
    <t>-549.014570018633 -90.4126186603507 775.47614907382</t>
  </si>
  <si>
    <t>-399.334577342466 -53.7728131330919 821.706703897401</t>
  </si>
  <si>
    <t>9763-20170724T121315.503627300.bin</t>
  </si>
  <si>
    <t>-611.473372972394 43.1637513897044 -97.3475368756377</t>
  </si>
  <si>
    <t>-625.218621777136 41.2822317413124 -207.188407911423</t>
  </si>
  <si>
    <t>-622.940316721299 47.8630397688617 -299.802268614809</t>
  </si>
  <si>
    <t>-615.887255160522 56.2236180010536 -382.979728036199</t>
  </si>
  <si>
    <t>-603.12869371498 66.5745581582023 -465.248940579655</t>
  </si>
  <si>
    <t>-578.13856237689 83.3977651639852 -584.149808847768</t>
  </si>
  <si>
    <t>-533.452200061561 89.3728553298124 -648.240626701783</t>
  </si>
  <si>
    <t>-586.254629919639 106.850760846093 -527.015318530078</t>
  </si>
  <si>
    <t>-569.303008829941 255.860876347429 -484.020098593346</t>
  </si>
  <si>
    <t>-539.264718747948 259.638309609694 -203.552560008107</t>
  </si>
  <si>
    <t>-351.65361119082 192.967981425264 -83.9462802662508</t>
  </si>
  <si>
    <t>-591.953433989297 45.181139939903 -536.938799794199</t>
  </si>
  <si>
    <t>-637.949777234801 135.056083647485 -97.1574760030403</t>
  </si>
  <si>
    <t>-660.990585559623 127.92046774754 317.716913463171</t>
  </si>
  <si>
    <t>-689.219065363733 142.127120383406 779.794373013548</t>
  </si>
  <si>
    <t>-538.498437642809 155.871604142455 834.367356038152</t>
  </si>
  <si>
    <t>-559.484022571961 -53.662036495949 313.826607308844</t>
  </si>
  <si>
    <t>-549.113720004443 -90.1197498925039 775.611009845294</t>
  </si>
  <si>
    <t>-399.341834738406 -53.5724572127001 821.616612092646</t>
  </si>
  <si>
    <t>9763-20170724T121315.534554700.bin</t>
  </si>
  <si>
    <t>-610.95215952965 43.314523737447 -97.2487150654426</t>
  </si>
  <si>
    <t>-624.847722344281 41.2881650848672 -207.068091077139</t>
  </si>
  <si>
    <t>-622.805037398401 47.6034796366494 -299.706090957191</t>
  </si>
  <si>
    <t>-616.014842273309 55.6748372579136 -382.934015573641</t>
  </si>
  <si>
    <t>-603.57118712129 65.6952388753343 -465.29216348051</t>
  </si>
  <si>
    <t>-579.099001818497 81.9973410406469 -584.373218973557</t>
  </si>
  <si>
    <t>-534.673923081546 87.7043448385807 -648.66987679345</t>
  </si>
  <si>
    <t>-587.017995337397 105.706524539928 -527.316991578036</t>
  </si>
  <si>
    <t>-570.19189753758 254.931848307633 -485.02029367252</t>
  </si>
  <si>
    <t>-541.893765217638 260.619680486167 -204.404065258497</t>
  </si>
  <si>
    <t>-354.380086561024 195.020848100809 -84.0547682717619</t>
  </si>
  <si>
    <t>-592.656393436811 43.9814808377032 -536.925881012527</t>
  </si>
  <si>
    <t>-637.487780391199 135.040564503827 -97.1207636532877</t>
  </si>
  <si>
    <t>-660.553680318551 127.925760498846 317.752650518682</t>
  </si>
  <si>
    <t>-689.216165448333 142.006229770305 779.790144018949</t>
  </si>
  <si>
    <t>-538.502391417199 155.593598662689 834.421066758281</t>
  </si>
  <si>
    <t>-559.191042679002 -53.3480048066303 313.988309962791</t>
  </si>
  <si>
    <t>-549.199110987814 -90.0037968723605 775.715276568919</t>
  </si>
  <si>
    <t>-399.260075025117 -53.9167874005484 821.539131331254</t>
  </si>
  <si>
    <t>9763-20170724T121315.601234600.bin</t>
  </si>
  <si>
    <t>-610.088555363482 43.7008473244177 -97.0867236336778</t>
  </si>
  <si>
    <t>-624.252869547376 41.3161044014837 -206.864623254649</t>
  </si>
  <si>
    <t>-622.670006039214 47.0260675660465 -299.550829081419</t>
  </si>
  <si>
    <t>-616.400282062194 54.4400209147939 -382.880750450053</t>
  </si>
  <si>
    <t>-604.586707010913 63.707172200403 -465.419763373582</t>
  </si>
  <si>
    <t>-581.157426157793 78.8169491306508 -584.867058127511</t>
  </si>
  <si>
    <t>-537.339653091877 83.933392055108 -649.628532315779</t>
  </si>
  <si>
    <t>-588.709656801914 103.111068138347 -528.007635531441</t>
  </si>
  <si>
    <t>-572.270700596615 252.826476338269 -487.404026655733</t>
  </si>
  <si>
    <t>-547.812410450447 262.609828708715 -206.539910475872</t>
  </si>
  <si>
    <t>-361.074774317594 197.964136465551 -84.4805050091054</t>
  </si>
  <si>
    <t>-594.166385206857 41.2626007542608 -536.901679058689</t>
  </si>
  <si>
    <t>-637.04990112351 134.890801156071 -97.0924549473225</t>
  </si>
  <si>
    <t>-660.106089534319 127.940507286967 317.784301237914</t>
  </si>
  <si>
    <t>-689.238864317609 141.740216259472 779.78895483236</t>
  </si>
  <si>
    <t>-538.535963211434 155.191716095077 834.48395476349</t>
  </si>
  <si>
    <t>-558.77725605209 -52.6739851363445 314.291806757789</t>
  </si>
  <si>
    <t>-549.500562191036 -89.6827157883372 775.930146942264</t>
  </si>
  <si>
    <t>-399.55789447932 -52.9278893243722 821.208073137065</t>
  </si>
  <si>
    <t>9763-20170724T121315.637840100.bin</t>
  </si>
  <si>
    <t>-609.640367894676 43.9600242911265 -97.0482929127982</t>
  </si>
  <si>
    <t>-623.959559105551 41.4127660221234 -206.802457102414</t>
  </si>
  <si>
    <t>-622.656929421496 46.8095135032418 -299.511666542837</t>
  </si>
  <si>
    <t>-616.70720516027 53.876810856807 -382.895130205151</t>
  </si>
  <si>
    <t>-605.282780404461 62.7434584473444 -465.532949233354</t>
  </si>
  <si>
    <t>-582.499573659168 77.2161360095847 -585.184034250796</t>
  </si>
  <si>
    <t>-539.016344623992 82.0471253979244 -650.19234974953</t>
  </si>
  <si>
    <t>-589.831284546481 101.822773945393 -528.430116133159</t>
  </si>
  <si>
    <t>-573.665269221631 251.812309855385 -488.696035563615</t>
  </si>
  <si>
    <t>-551.287868375231 262.66384121872 -207.697680669646</t>
  </si>
  <si>
    <t>-364.829801896302 199.018327632474 -84.6887913884507</t>
  </si>
  <si>
    <t>-595.16196591165 39.9086173314981 -536.934270192504</t>
  </si>
  <si>
    <t>-636.890403727946 134.797865633253 -97.0956983298679</t>
  </si>
  <si>
    <t>-659.936302255749 127.914869804825 317.782720842507</t>
  </si>
  <si>
    <t>-689.249777562884 141.620212644087 779.788982102502</t>
  </si>
  <si>
    <t>-538.572715078813 155.320157823105 834.493219995292</t>
  </si>
  <si>
    <t>-558.614228791908 -52.5528531694686 314.406250600462</t>
  </si>
  <si>
    <t>-549.5881901327 -89.6052183518591 776.05169598316</t>
  </si>
  <si>
    <t>-399.585462932241 -52.8427756175056 821.12450162416</t>
  </si>
  <si>
    <t>9763-20170724T121315.701009000.bin</t>
  </si>
  <si>
    <t>-608.883964590942 44.5680088227455 -96.8396442014968</t>
  </si>
  <si>
    <t>-623.512566168502 41.5168854291628 -206.540089986755</t>
  </si>
  <si>
    <t>-622.777550543296 46.1686119221881 -299.296071704035</t>
  </si>
  <si>
    <t>-617.476289973658 52.4499008199091 -382.785893983682</t>
  </si>
  <si>
    <t>-606.840330937615 60.4374178679341 -465.618451962175</t>
  </si>
  <si>
    <t>-585.364347850095 73.5390397501951 -585.668728089536</t>
  </si>
  <si>
    <t>-542.593703077408 77.8062083944224 -651.187217786262</t>
  </si>
  <si>
    <t>-592.237424825594 98.8105396699298 -529.15000942984</t>
  </si>
  <si>
    <t>-576.864653607277 249.39130510307 -491.382712024065</t>
  </si>
  <si>
    <t>-558.429668034696 261.737070320379 -210.159796126154</t>
  </si>
  <si>
    <t>-371.90859144786 200.512864004727 -86.0227844434251</t>
  </si>
  <si>
    <t>-597.338322428047 36.7696591920767 -536.833276640965</t>
  </si>
  <si>
    <t>-636.59932203755 134.766317544402 -97.1380881999027</t>
  </si>
  <si>
    <t>-659.56277347842 127.964238154296 317.746287750773</t>
  </si>
  <si>
    <t>-689.277826587423 141.383669651704 779.784954253859</t>
  </si>
  <si>
    <t>-538.619138103555 155.138395300535 834.526262300239</t>
  </si>
  <si>
    <t>-558.131362229426 -51.6741412236838 314.876261461122</t>
  </si>
  <si>
    <t>-550.014060021814 -89.2743305171507 776.371344087924</t>
  </si>
  <si>
    <t>-399.899444859929 -52.0511610486087 820.68596328502</t>
  </si>
  <si>
    <t>9763-20170724T121315.737645600.bin</t>
  </si>
  <si>
    <t>-608.46417116868 45.0204783645036 -96.7376792923983</t>
  </si>
  <si>
    <t>-623.260848089968 41.6460436494208 -206.406154373459</t>
  </si>
  <si>
    <t>-622.817201210526 45.8908968267619 -299.183319501356</t>
  </si>
  <si>
    <t>-617.844653361372 51.7581830789122 -382.723758091149</t>
  </si>
  <si>
    <t>-607.604356986736 59.2949084336992 -465.648168822999</t>
  </si>
  <si>
    <t>-586.780326609218 71.7057004580251 -585.886422925573</t>
  </si>
  <si>
    <t>-544.368274037467 75.6882266794391 -651.655454134052</t>
  </si>
  <si>
    <t>-593.448445851972 97.3121387471774 -529.494105254819</t>
  </si>
  <si>
    <t>-578.454826734347 248.145887224786 -492.635727357794</t>
  </si>
  <si>
    <t>-562.00424320223 261.396857926227 -211.330992329853</t>
  </si>
  <si>
    <t>-375.377351491095 201.445404014424 -86.7326321875329</t>
  </si>
  <si>
    <t>-598.386920713158 35.207832906864 -536.759730205359</t>
  </si>
  <si>
    <t>-636.459507088702 134.849261605876 -97.1687016730075</t>
  </si>
  <si>
    <t>-659.39758250363 128.09021623392 317.717707908798</t>
  </si>
  <si>
    <t>-689.299169397267 141.305521205999 779.766012280619</t>
  </si>
  <si>
    <t>-538.638292758691 154.982681079726 834.520578539202</t>
  </si>
  <si>
    <t>-557.844243599162 -50.896022616776 315.121713206684</t>
  </si>
  <si>
    <t>-550.304107857922 -89.0605107069282 776.533017691756</t>
  </si>
  <si>
    <t>-400.031649537865 -51.8907286031244 820.355612665896</t>
  </si>
  <si>
    <t>9763-20170724T121315.802320900.bin</t>
  </si>
  <si>
    <t>-607.363639041792 46.3644762634476 -96.6197470407111</t>
  </si>
  <si>
    <t>-622.679553894787 42.3860767150109 -206.196626501095</t>
  </si>
  <si>
    <t>-622.938135515964 45.8091983351856 -299.008489317329</t>
  </si>
  <si>
    <t>-618.71659354076 50.8159745040034 -382.646097081516</t>
  </si>
  <si>
    <t>-609.349094632744 57.3914616743564 -465.755408328437</t>
  </si>
  <si>
    <t>-589.936684850202 68.3000112376531 -586.375006790249</t>
  </si>
  <si>
    <t>-548.208256725445 71.6339266018012 -652.615644594949</t>
  </si>
  <si>
    <t>-596.215611114239 94.633014487074 -530.273416140345</t>
  </si>
  <si>
    <t>-582.20263163195 246.115678594401 -495.654765905791</t>
  </si>
  <si>
    <t>-569.958360097587 261.524380391753 -214.245463671673</t>
  </si>
  <si>
    <t>-383.373617912224 203.759558686357 -88.5557010411687</t>
  </si>
  <si>
    <t>-600.693709474112 32.393700157158 -536.62288858023</t>
  </si>
  <si>
    <t>-636.287470537993 135.22275183675 -97.2250058273356</t>
  </si>
  <si>
    <t>-658.912031202698 128.639536964422 317.68152780738</t>
  </si>
  <si>
    <t>-689.342890256049 141.216707056376 779.734825424188</t>
  </si>
  <si>
    <t>-538.688684600557 154.873970451278 834.512574651905</t>
  </si>
  <si>
    <t>-557.481894637378 -49.4995377023902 315.557087412095</t>
  </si>
  <si>
    <t>-550.703922332734 -88.7394315224242 776.900180001121</t>
  </si>
  <si>
    <t>-400.545872665902 -50.3043424070224 820.017469058792</t>
  </si>
  <si>
    <t>9763-20170724T121315.838424600.bin</t>
  </si>
  <si>
    <t>-606.759140908965 47.1084740364236 -96.5035568054153</t>
  </si>
  <si>
    <t>-622.275869273443 42.8217245463698 -206.040539251382</t>
  </si>
  <si>
    <t>-622.886344099348 45.7961498508457 -298.866173271412</t>
  </si>
  <si>
    <t>-619.062586940753 50.3263338907809 -382.550089304721</t>
  </si>
  <si>
    <t>-610.175951604843 56.3644516914269 -465.752882585739</t>
  </si>
  <si>
    <t>-591.558867718882 66.4293463176537 -586.571145215335</t>
  </si>
  <si>
    <t>-550.223069149375 69.3965213943529 -653.07489236182</t>
  </si>
  <si>
    <t>-597.629787326882 93.1677229971224 -530.638467892428</t>
  </si>
  <si>
    <t>-584.502183887154 245.031091755426 -497.502713056414</t>
  </si>
  <si>
    <t>-574.413814384265 262.3113261444 -216.11654876246</t>
  </si>
  <si>
    <t>-387.374778230513 205.808073568771 -90.5286838580131</t>
  </si>
  <si>
    <t>-601.826007115004 30.858444636528 -536.47583451704</t>
  </si>
  <si>
    <t>-636.209459868271 135.392794281808 -97.2042087921099</t>
  </si>
  <si>
    <t>-658.689658817771 128.87677551327 317.711157088619</t>
  </si>
  <si>
    <t>-689.370199964199 141.169237156077 779.73534254665</t>
  </si>
  <si>
    <t>-538.711964170275 154.750747235008 834.520775679188</t>
  </si>
  <si>
    <t>-556.743130622255 -48.5109633360621 315.83055341358</t>
  </si>
  <si>
    <t>-550.999287363235 -88.5784494698369 777.086138982223</t>
  </si>
  <si>
    <t>-400.791090445361 -49.7645906402258 819.687229165072</t>
  </si>
  <si>
    <t>9763-20170724T121315.904101000.bin</t>
  </si>
  <si>
    <t>-605.41469666361 48.3239676148819 -96.3046282942739</t>
  </si>
  <si>
    <t>-621.334692242111 43.435622575133 -205.758523784976</t>
  </si>
  <si>
    <t>-622.619145203562 45.5297295022056 -298.601429216498</t>
  </si>
  <si>
    <t>-619.551163478813 49.1182723808465 -382.362040001547</t>
  </si>
  <si>
    <t>-611.574223192051 54.0896460568856 -465.727419516946</t>
  </si>
  <si>
    <t>-594.459883330836 62.4708458887735 -586.895831811964</t>
  </si>
  <si>
    <t>-553.914466492464 64.730190855515 -653.912071814953</t>
  </si>
  <si>
    <t>-600.190554337484 90.011051871677 -531.317665024518</t>
  </si>
  <si>
    <t>-588.815658098982 242.594323065252 -500.782485303788</t>
  </si>
  <si>
    <t>-583.615802068462 263.244327271911 -219.490550763478</t>
  </si>
  <si>
    <t>-393.798102795803 211.009028830611 -96.245927305872</t>
  </si>
  <si>
    <t>-603.74843373413 27.5753468475027 -536.138765168502</t>
  </si>
  <si>
    <t>-636.142138587465 135.43260020923 -97.160920802841</t>
  </si>
  <si>
    <t>-658.479513438927 129.126596595899 317.765403766712</t>
  </si>
  <si>
    <t>-689.449213675896 141.160104661452 779.743740578476</t>
  </si>
  <si>
    <t>-538.798131266579 154.960393347836 834.494119779459</t>
  </si>
  <si>
    <t>-555.24791405046 -46.5078665705573 316.166693198784</t>
  </si>
  <si>
    <t>-551.546098706749 -88.130357664133 777.318921804239</t>
  </si>
  <si>
    <t>-401.56339529901 -47.5887065253496 819.096811233393</t>
  </si>
  <si>
    <t>9763-20170724T121315.935212000.bin</t>
  </si>
  <si>
    <t>-604.590124800267 48.8093617956988 -96.2803511351217</t>
  </si>
  <si>
    <t>-620.759019124589 43.6184726048195 -205.683769720555</t>
  </si>
  <si>
    <t>-622.401679537546 45.2319634478804 -298.530649445048</t>
  </si>
  <si>
    <t>-619.724608548828 48.2934408015672 -382.325580225392</t>
  </si>
  <si>
    <t>-612.211086098048 52.6536555985554 -465.768221724901</t>
  </si>
  <si>
    <t>-595.856861565252 60.054896657773 -587.105343750682</t>
  </si>
  <si>
    <t>-555.691066603396 61.9190251665232 -654.361848935446</t>
  </si>
  <si>
    <t>-601.427785200063 88.0553136563481 -531.741194088808</t>
  </si>
  <si>
    <t>-591.120648809753 240.972461121405 -502.527078836731</t>
  </si>
  <si>
    <t>-588.108850142612 263.349292953662 -221.335365277525</t>
  </si>
  <si>
    <t>-396.368904372537 213.161056808414 -100.234318793425</t>
  </si>
  <si>
    <t>-604.63812783982 25.5590977088245 -535.986002535631</t>
  </si>
  <si>
    <t>-636.230729257524 135.303236822469 -97.1844793824621</t>
  </si>
  <si>
    <t>-658.291930288913 129.217029928137 317.759940360795</t>
  </si>
  <si>
    <t>-689.470116089683 141.220784875379 779.716651946666</t>
  </si>
  <si>
    <t>-538.843671802834 155.403238214722 834.437295424567</t>
  </si>
  <si>
    <t>-554.704220682933 -45.9404427775021 316.336663862677</t>
  </si>
  <si>
    <t>-551.575168646411 -88.1122524333096 777.448595258405</t>
  </si>
  <si>
    <t>-401.590587242746 -47.4278128189599 819.080324962631</t>
  </si>
  <si>
    <t>9763-20170724T121316.002895500.bin</t>
  </si>
  <si>
    <t>-602.969419771399 49.534006057137 -96.2811196920835</t>
  </si>
  <si>
    <t>-619.498584617404 43.7681025010115 -205.601953192928</t>
  </si>
  <si>
    <t>-621.785403512743 44.4043600679652 -298.44694194583</t>
  </si>
  <si>
    <t>-619.845637045484 46.3824045865153 -382.294736290504</t>
  </si>
  <si>
    <t>-613.237093825186 49.4815551561442 -465.870215705705</t>
  </si>
  <si>
    <t>-598.39817432508 54.8567668399114 -587.508371559469</t>
  </si>
  <si>
    <t>-559.029778782524 56.0119817489044 -655.250462442298</t>
  </si>
  <si>
    <t>-603.739203114275 83.8003197556218 -532.608533410869</t>
  </si>
  <si>
    <t>-595.807828879599 237.337660916991 -506.172142629716</t>
  </si>
  <si>
    <t>-596.920055649309 265.814411883891 -225.518558642483</t>
  </si>
  <si>
    <t>-402.272451615367 220.035148080251 -107.344604473377</t>
  </si>
  <si>
    <t>-606.079607896255 21.1960935046168 -535.660635275776</t>
  </si>
  <si>
    <t>-636.41206023003 134.661366637214 -97.2679161020486</t>
  </si>
  <si>
    <t>-658.217965098868 129.207485236939 317.698758612709</t>
  </si>
  <si>
    <t>-689.538826981447 141.311130975534 779.590344010466</t>
  </si>
  <si>
    <t>-538.920639854956 155.819411036722 834.24849116087</t>
  </si>
  <si>
    <t>-552.927315667836 -44.8392162628516 316.536038565077</t>
  </si>
  <si>
    <t>-551.829515219251 -87.9573976987786 777.503506507191</t>
  </si>
  <si>
    <t>-402.144259615371 -45.7707117206146 818.715572190292</t>
  </si>
  <si>
    <t>9763-20170724T121316.036697700.bin</t>
  </si>
  <si>
    <t>-602.186610246646 49.8236015793941 -96.2809043036023</t>
  </si>
  <si>
    <t>-618.839620733704 43.7713932184547 -205.567512031743</t>
  </si>
  <si>
    <t>-621.40632840497 43.9061776982057 -298.407339712978</t>
  </si>
  <si>
    <t>-619.800658151523 45.3268031414777 -382.273470752612</t>
  </si>
  <si>
    <t>-613.614962925785 47.7769842081666 -465.90288139599</t>
  </si>
  <si>
    <t>-599.496695363546 52.1111990346799 -587.668216442011</t>
  </si>
  <si>
    <t>-560.51885241109 52.9605379975096 -655.640397805782</t>
  </si>
  <si>
    <t>-604.799432994924 81.5342347633323 -533.020163499017</t>
  </si>
  <si>
    <t>-598.396262703968 235.410655085761 -508.21876427198</t>
  </si>
  <si>
    <t>-600.586870916282 268.602030451836 -228.090020750046</t>
  </si>
  <si>
    <t>-405.02852081662 224.451536400447 -110.803089222424</t>
  </si>
  <si>
    <t>-606.583962709053 18.884360876621 -535.45718752885</t>
  </si>
  <si>
    <t>-636.682431154577 134.160178879747 -97.2988936527902</t>
  </si>
  <si>
    <t>-658.376923878321 129.176028967459 317.679606171647</t>
  </si>
  <si>
    <t>-689.59412188231 141.320770483356 779.555081029096</t>
  </si>
  <si>
    <t>-538.952758903405 155.744707030351 834.171689145337</t>
  </si>
  <si>
    <t>-551.388928808512 -43.9604378732879 316.577330332251</t>
  </si>
  <si>
    <t>-552.063562138672 -87.9259960278996 777.458464203674</t>
  </si>
  <si>
    <t>-402.35010385857 -45.4435582876372 818.261566443031</t>
  </si>
  <si>
    <t>9763-20170724T121316.102374100.bin</t>
  </si>
  <si>
    <t>-600.612024099991 49.7897902227533 -96.2498774772206</t>
  </si>
  <si>
    <t>-617.665463660852 43.1587490458919 -205.440979726285</t>
  </si>
  <si>
    <t>-620.863101774149 42.2956098826689 -298.257247493813</t>
  </si>
  <si>
    <t>-619.964980118946 42.5999432541194 -382.14556784381</t>
  </si>
  <si>
    <t>-614.640018070597 43.7428038164644 -465.862048773784</t>
  </si>
  <si>
    <t>-601.958744392712 45.9691646555439 -587.842285710095</t>
  </si>
  <si>
    <t>-563.689577240153 46.240847639569 -656.220708290692</t>
  </si>
  <si>
    <t>-607.245534196646 76.3463662616396 -533.717437714047</t>
  </si>
  <si>
    <t>-603.843290166341 230.818853355361 -512.117046051291</t>
  </si>
  <si>
    <t>-607.886569482585 274.460571133146 -233.445822319037</t>
  </si>
  <si>
    <t>-410.481008754217 234.935581287599 -117.612537873832</t>
  </si>
  <si>
    <t>-607.800885642346 13.6378904251228 -534.919555108212</t>
  </si>
  <si>
    <t>-637.53984885401 132.591023285353 -97.2669146086014</t>
  </si>
  <si>
    <t>-658.761859437873 128.732736861049 317.747985910471</t>
  </si>
  <si>
    <t>-689.68905967599 141.436491836835 779.579261249554</t>
  </si>
  <si>
    <t>-539.048285125003 156.510289738892 834.021644232353</t>
  </si>
  <si>
    <t>-547.986957794896 -42.4812229445215 316.549658903334</t>
  </si>
  <si>
    <t>-552.560261451088 -87.7212773197725 777.299127399637</t>
  </si>
  <si>
    <t>-403.248618310291 -43.2105490825961 817.407373841139</t>
  </si>
  <si>
    <t>9763-20170724T121316.137893900.bin</t>
  </si>
  <si>
    <t>-599.68340920234 49.6393213854053 -96.1754092273185</t>
  </si>
  <si>
    <t>-616.95801417691 42.6644592147481 -205.310314559793</t>
  </si>
  <si>
    <t>-620.489269722667 41.262603966291 -298.108004898695</t>
  </si>
  <si>
    <t>-619.960568144622 40.9727974167126 -381.999457819485</t>
  </si>
  <si>
    <t>-615.081401257822 41.4254926371827 -465.74973529162</t>
  </si>
  <si>
    <t>-603.141310770879 42.5420572891035 -587.819810652474</t>
  </si>
  <si>
    <t>-565.237560546416 42.5164220860574 -656.402164531661</t>
  </si>
  <si>
    <t>-608.442791646092 73.4119884020834 -533.975887383569</t>
  </si>
  <si>
    <t>-606.726354938027 228.109674750513 -513.855094047276</t>
  </si>
  <si>
    <t>-610.495272991721 276.109558324973 -235.897682028409</t>
  </si>
  <si>
    <t>-411.742782876449 238.573895550663 -121.717714090793</t>
  </si>
  <si>
    <t>-608.318196604711 10.6921342727733 -534.537309243695</t>
  </si>
  <si>
    <t>-637.977688291083 131.531553237829 -97.1805443840635</t>
  </si>
  <si>
    <t>-658.793822096903 128.29314571486 317.860205976574</t>
  </si>
  <si>
    <t>-689.737091490398 141.472149265912 779.658394882875</t>
  </si>
  <si>
    <t>-539.068274322201 156.606741688586 834.006158719663</t>
  </si>
  <si>
    <t>-546.125460994843 -41.8168713565456 316.617945043218</t>
  </si>
  <si>
    <t>-552.788655492187 -87.7162016001566 777.225351857066</t>
  </si>
  <si>
    <t>-403.576073003189 -42.5580224097016 816.97680242129</t>
  </si>
  <si>
    <t>9763-20170724T121316.203573800.bin</t>
  </si>
  <si>
    <t>-597.409572927761 49.4955881210713 -95.9583634361391</t>
  </si>
  <si>
    <t>-615.13966010437 41.7231474287109 -204.966368752738</t>
  </si>
  <si>
    <t>-619.376884041919 39.2323249985452 -297.71158490411</t>
  </si>
  <si>
    <t>-619.628768407358 37.7805571079589 -381.592236663692</t>
  </si>
  <si>
    <t>-615.688189666005 36.919621496078 -465.388711587462</t>
  </si>
  <si>
    <t>-605.30175938233 35.9624569035054 -587.602268201886</t>
  </si>
  <si>
    <t>-568.206587066649 35.43671299782 -656.623109751748</t>
  </si>
  <si>
    <t>-610.714724686915 67.7305512339872 -534.294301468796</t>
  </si>
  <si>
    <t>-613.203761396589 222.776064181702 -517.280303447175</t>
  </si>
  <si>
    <t>-615.094316700057 279.022595554173 -240.854297754389</t>
  </si>
  <si>
    <t>-412.829466430162 247.632079813867 -131.07209617563</t>
  </si>
  <si>
    <t>-609.003628841504 5.0347043682732 -533.657800434453</t>
  </si>
  <si>
    <t>-638.381514480845 129.508131453346 -96.930283605861</t>
  </si>
  <si>
    <t>-658.564168770112 127.522097102734 318.149577360031</t>
  </si>
  <si>
    <t>-689.818842165009 141.677791848126 779.876768256863</t>
  </si>
  <si>
    <t>-539.166920777382 157.860780756826 833.968442231996</t>
  </si>
  <si>
    <t>-541.639580273184 -40.0107307808457 316.828122798058</t>
  </si>
  <si>
    <t>-553.391202034687 -87.7192196359997 777.05158578213</t>
  </si>
  <si>
    <t>-404.391559281145 -41.0908808817885 815.894283354898</t>
  </si>
  <si>
    <t>9763-20170724T121316.236160500.bin</t>
  </si>
  <si>
    <t>-596.024976360585 49.2498795268089 -95.8773434119178</t>
  </si>
  <si>
    <t>-614.009608804933 41.0010589322892 -204.808499287622</t>
  </si>
  <si>
    <t>-618.613663079001 37.9542968204391 -297.519750532259</t>
  </si>
  <si>
    <t>-619.261844456597 35.9328953895683 -381.386455151959</t>
  </si>
  <si>
    <t>-615.788462154272 34.4476265323597 -465.19486021535</t>
  </si>
  <si>
    <t>-606.165906611899 32.5238298793633 -587.459415713405</t>
  </si>
  <si>
    <t>-569.475977015882 31.8128666559937 -656.695063661079</t>
  </si>
  <si>
    <t>-611.6627036003 64.6977130367804 -534.404132204522</t>
  </si>
  <si>
    <t>-616.263506624214 219.849135066102 -518.782293049812</t>
  </si>
  <si>
    <t>-616.893671361033 280.241876597406 -243.226569659469</t>
  </si>
  <si>
    <t>-412.992642785924 251.457158326819 -135.782008416955</t>
  </si>
  <si>
    <t>-609.11374527082 2.03829645632004 -533.217681362583</t>
  </si>
  <si>
    <t>-638.431882041105 128.291913031431 -96.8632172562524</t>
  </si>
  <si>
    <t>-658.258913107957 127.054071763303 318.236718581048</t>
  </si>
  <si>
    <t>-689.880972212667 141.809765720232 779.920221948502</t>
  </si>
  <si>
    <t>-539.206214815981 158.276924649305 833.862392433894</t>
  </si>
  <si>
    <t>-538.939511014791 -38.8755151117775 316.920979227453</t>
  </si>
  <si>
    <t>-553.729755869637 -87.7644925629388 776.892337105836</t>
  </si>
  <si>
    <t>-404.65526922691 -40.920359188884 815.18353690359</t>
  </si>
  <si>
    <t>9763-20170724T121316.306350400.bin</t>
  </si>
  <si>
    <t>-592.865532163725 48.1636321052733 -95.7257203417746</t>
  </si>
  <si>
    <t>-611.414210541073 38.9051038141297 -204.481112026357</t>
  </si>
  <si>
    <t>-616.769034615397 34.7591310936914 -297.109238793081</t>
  </si>
  <si>
    <t>-618.209318314279 31.628913566532 -380.931948690104</t>
  </si>
  <si>
    <t>-615.652863631025 28.9437729129768 -464.743656346199</t>
  </si>
  <si>
    <t>-607.511927458937 25.1742684393148 -587.072906084966</t>
  </si>
  <si>
    <t>-571.675689955024 24.1407562910244 -656.750044290111</t>
  </si>
  <si>
    <t>-613.176651805745 58.100061535345 -534.498797483899</t>
  </si>
  <si>
    <t>-621.872795396123 213.308805801542 -521.369848673952</t>
  </si>
  <si>
    <t>-621.234675852474 280.933177277233 -247.499323507475</t>
  </si>
  <si>
    <t>-413.893652122653 257.142513388629 -145.556962267196</t>
  </si>
  <si>
    <t>-638.236244760448 125.208083764196 -96.7343516498092</t>
  </si>
  <si>
    <t>-657.237532051665 125.677439823774 318.405750331277</t>
  </si>
  <si>
    <t>-689.997499098616 142.166901511438 779.933604571482</t>
  </si>
  <si>
    <t>-539.252986295811 158.945118171775 833.584154635045</t>
  </si>
  <si>
    <t>-532.024006275883 -35.9579580067198 317.158658653007</t>
  </si>
  <si>
    <t>-554.602151198708 -87.7665937753709 776.431253253707</t>
  </si>
  <si>
    <t>-405.794333943795 -39.0764711230586 813.435903583038</t>
  </si>
  <si>
    <t>9763-20170724T121316.336966400.bin</t>
  </si>
  <si>
    <t>-591.262166426646 47.5155176987228 -95.5487470014698</t>
  </si>
  <si>
    <t>-610.07886029496 37.7222422317832 -204.211159583267</t>
  </si>
  <si>
    <t>-615.788134055698 33.0367511076693 -296.792348462508</t>
  </si>
  <si>
    <t>-617.599645032322 29.3751124440932 -380.586547792063</t>
  </si>
  <si>
    <t>-615.469683487944 26.1246657047318 -464.389956606075</t>
  </si>
  <si>
    <t>-608.014846199821 21.4947947070214 -586.733364585967</t>
  </si>
  <si>
    <t>-572.613244885279 20.3064063733023 -656.630032278562</t>
  </si>
  <si>
    <t>-613.761720278525 54.7612064677237 -534.38316063482</t>
  </si>
  <si>
    <t>-624.33317894603 209.957903499735 -522.368170840187</t>
  </si>
  <si>
    <t>-623.870814810679 280.173254148408 -249.149900286191</t>
  </si>
  <si>
    <t>-414.455922518998 258.687041716577 -151.005850823173</t>
  </si>
  <si>
    <t>-638.072207637165 123.362310663741 -96.6034493419692</t>
  </si>
  <si>
    <t>-656.492687351815 124.911588024483 318.560187597913</t>
  </si>
  <si>
    <t>-690.010416995467 142.399246198749 779.962136453641</t>
  </si>
  <si>
    <t>-539.276777658163 159.618016885898 833.503839280605</t>
  </si>
  <si>
    <t>-527.635927567569 -33.7827092930911 317.386579710077</t>
  </si>
  <si>
    <t>-555.060076360519 -87.8914816597953 776.086791225531</t>
  </si>
  <si>
    <t>-405.848657910872 -39.8426035754446 812.29530650012</t>
  </si>
  <si>
    <t>9763-20170724T121316.401141300.bin</t>
  </si>
  <si>
    <t>-588.263169167517 45.7526904610449 -94.9612953078696</t>
  </si>
  <si>
    <t>-607.58702436953 34.8017527710745 -203.423960338971</t>
  </si>
  <si>
    <t>-613.966587548228 29.0585610036337 -295.901902766949</t>
  </si>
  <si>
    <t>-616.475111100032 24.3949571782514 -379.62822630941</t>
  </si>
  <si>
    <t>-615.139820735846 20.1179147720845 -463.402020298706</t>
  </si>
  <si>
    <t>-608.953703237328 13.9666769121009 -585.749116412114</t>
  </si>
  <si>
    <t>-574.35601317297 12.5424762299831 -656.04274752037</t>
  </si>
  <si>
    <t>-614.940627667775 47.8077174623509 -533.795532171696</t>
  </si>
  <si>
    <t>-629.121384405782 202.828764214952 -523.543089243293</t>
  </si>
  <si>
    <t>-630.761672289751 276.324234494563 -251.193409849159</t>
  </si>
  <si>
    <t>-417.169995318212 258.848909530178 -161.629092862129</t>
  </si>
  <si>
    <t>-637.546235338747 119.067606049598 -96.1845910616568</t>
  </si>
  <si>
    <t>-654.576920111326 123.207562186549 319.020698351229</t>
  </si>
  <si>
    <t>-689.980518452651 142.965029215427 780.043573738912</t>
  </si>
  <si>
    <t>-539.322303425242 161.377298875616 833.39998262877</t>
  </si>
  <si>
    <t>-517.445136438439 -28.3468874665086 318.022648653967</t>
  </si>
  <si>
    <t>-556.111723649514 -87.991278165819 775.066037814213</t>
  </si>
  <si>
    <t>-406.758817077959 -39.2375773989688 809.715745703554</t>
  </si>
  <si>
    <t>9763-20170724T121316.433353900.bin</t>
  </si>
  <si>
    <t>-586.712145046057 44.6078289523898 -94.5325407034584</t>
  </si>
  <si>
    <t>-606.247780221909 32.9941409659978 -202.888298870461</t>
  </si>
  <si>
    <t>-612.915598409365 26.6905952409788 -295.309256202777</t>
  </si>
  <si>
    <t>-615.723538529779 21.5153793429827 -378.996011171558</t>
  </si>
  <si>
    <t>-614.728729603984 16.7328249634484 -462.747277769584</t>
  </si>
  <si>
    <t>-609.084013753807 9.85410094684676 -585.081888295508</t>
  </si>
  <si>
    <t>-574.850939552293 8.37103530616423 -655.552433131094</t>
  </si>
  <si>
    <t>-615.27615253931 43.9535069796389 -533.321586489885</t>
  </si>
  <si>
    <t>-631.497769659322 198.823379908304 -523.853806990272</t>
  </si>
  <si>
    <t>-634.615240072957 273.360121393835 -251.800122621194</t>
  </si>
  <si>
    <t>-419.072967886089 256.982963845366 -166.81854801178</t>
  </si>
  <si>
    <t>-637.092354451681 116.651664273162 -95.9005310712959</t>
  </si>
  <si>
    <t>-653.419611405415 122.210653765046 319.316402168398</t>
  </si>
  <si>
    <t>-689.926373743338 143.184799030764 780.122194804725</t>
  </si>
  <si>
    <t>-539.303255700614 161.969042290334 833.448294768022</t>
  </si>
  <si>
    <t>-511.558702945104 -25.5742121099497 318.458047862752</t>
  </si>
  <si>
    <t>-556.514586329184 -88.2030050626258 774.422298041435</t>
  </si>
  <si>
    <t>-406.605423781547 -40.6612931382683 808.346560804093</t>
  </si>
  <si>
    <t>9763-20170724T121316.502540900.bin</t>
  </si>
  <si>
    <t>-583.353350477177 41.3979456842335 -93.4413692576659</t>
  </si>
  <si>
    <t>-603.056781019838 28.3500080126378 -201.603280229287</t>
  </si>
  <si>
    <t>-610.043386965674 20.951206057 -293.919527612929</t>
  </si>
  <si>
    <t>-613.194169049259 14.8229935782761 -377.529740853582</t>
  </si>
  <si>
    <t>-612.597815391759 9.1469296149503 -461.229021803184</t>
  </si>
  <si>
    <t>-607.590444857304 1.03601936586028 -583.515680042273</t>
  </si>
  <si>
    <t>-614.430638526077 35.5295706995794 -532.099246714607</t>
  </si>
  <si>
    <t>-634.878699018007 189.961172528989 -523.882078771067</t>
  </si>
  <si>
    <t>-641.193001103157 264.758244703717 -251.955310811167</t>
  </si>
  <si>
    <t>-421.719093011317 250.476885439722 -177.284378473866</t>
  </si>
  <si>
    <t>-635.753887742177 111.096024678032 -95.2686408367993</t>
  </si>
  <si>
    <t>-650.853102723564 120.196548115914 319.932309033261</t>
  </si>
  <si>
    <t>-689.772808626109 143.658168225912 780.279663568198</t>
  </si>
  <si>
    <t>-539.31944194839 163.844215274248 833.572567605084</t>
  </si>
  <si>
    <t>-499.823131348562 -19.9261076496268 319.473708603555</t>
  </si>
  <si>
    <t>-557.280894414658 -88.5978381559153 772.942529308733</t>
  </si>
  <si>
    <t>-406.89497364847 -41.7880049382434 805.756143548806</t>
  </si>
  <si>
    <t>9763-20170724T121316.533625200.bin</t>
  </si>
  <si>
    <t>-581.52451253236 39.3234550702559 -92.7932027916047</t>
  </si>
  <si>
    <t>-601.210913959004 25.408935049451 -200.850309707</t>
  </si>
  <si>
    <t>-608.265903904877 17.4371259328709 -293.113524867808</t>
  </si>
  <si>
    <t>-611.497555248894 10.8500329832723 -376.685640363306</t>
  </si>
  <si>
    <t>-610.998529147519 4.78595073740644 -460.358363774951</t>
  </si>
  <si>
    <t>-613.419185884091 30.8061177694749 -531.344839473948</t>
  </si>
  <si>
    <t>-636.171540065536 184.939552183256 -523.5435056117</t>
  </si>
  <si>
    <t>-643.090309372758 259.53011092637 -251.574813251301</t>
  </si>
  <si>
    <t>-421.922231634641 244.769598973983 -182.182324183041</t>
  </si>
  <si>
    <t>-635.215597429277 107.963940209671 -94.9563023177855</t>
  </si>
  <si>
    <t>-649.429246583877 119.088371234346 320.226546939813</t>
  </si>
  <si>
    <t>-689.684325148061 143.885816412201 780.347186658114</t>
  </si>
  <si>
    <t>-539.321467448072 164.738297103012 833.638963668548</t>
  </si>
  <si>
    <t>-494.522922194794 -17.0964284497004 320.143666827649</t>
  </si>
  <si>
    <t>-557.627733527848 -88.8398862104937 772.198834490996</t>
  </si>
  <si>
    <t>-406.971750681696 -42.5621654443748 804.52452460148</t>
  </si>
  <si>
    <t>9763-20170724T121316.602810100.bin</t>
  </si>
  <si>
    <t>-577.586326724889 33.7787379196316 -91.6005222519315</t>
  </si>
  <si>
    <t>-597.036211432544 18.124424047111 -199.462142312223</t>
  </si>
  <si>
    <t>-604.105131293294 9.08364549311364 -291.625832673502</t>
  </si>
  <si>
    <t>-607.401315530012 1.68197031713134 -375.127179379609</t>
  </si>
  <si>
    <t>-610.546350745376 20.3865240184409 -529.913331987723</t>
  </si>
  <si>
    <t>-637.843374468541 173.813691996721 -522.725244875192</t>
  </si>
  <si>
    <t>-645.178617579187 246.998870858074 -250.385866292548</t>
  </si>
  <si>
    <t>-421.300125636454 232.635678960581 -190.213843721255</t>
  </si>
  <si>
    <t>-634.16777054558 100.744357743673 -94.4375419164817</t>
  </si>
  <si>
    <t>-646.608745312171 116.666674430395 320.645961939351</t>
  </si>
  <si>
    <t>-689.524028093258 144.337665141377 780.418044203758</t>
  </si>
  <si>
    <t>-539.31095712098 166.429811408269 833.632798352093</t>
  </si>
  <si>
    <t>-485.999822383728 -12.5472460254973 321.452660117168</t>
  </si>
  <si>
    <t>-558.436250830286 -89.3517607278131 770.782273938221</t>
  </si>
  <si>
    <t>-407.580973498916 -43.020218061074 802.086304307534</t>
  </si>
  <si>
    <t>9763-20170724T121316.634898200.bin</t>
  </si>
  <si>
    <t>-575.687779008528 30.8210576857055 -91.233796662247</t>
  </si>
  <si>
    <t>-594.997765531265 14.3802878641723 -199.003459860802</t>
  </si>
  <si>
    <t>-602.058532151163 4.84119003319665 -291.117516065666</t>
  </si>
  <si>
    <t>-609.101040622325 15.1185132114902 -529.428612043975</t>
  </si>
  <si>
    <t>-638.430292247317 168.186952188082 -522.594988325355</t>
  </si>
  <si>
    <t>-645.58352493439 239.928902558211 -249.867035915081</t>
  </si>
  <si>
    <t>-420.441250051409 224.571439725422 -194.879376111709</t>
  </si>
  <si>
    <t>-633.759073765632 96.8710962548594 -94.2641048044504</t>
  </si>
  <si>
    <t>-645.423287717465 115.457705135131 320.731125651456</t>
  </si>
  <si>
    <t>-689.480793757508 144.556146316274 780.367199391666</t>
  </si>
  <si>
    <t>-539.312933943512 167.248271527585 833.456634489747</t>
  </si>
  <si>
    <t>-483.737360650026 -11.9399966750484 321.846832441089</t>
  </si>
  <si>
    <t>-558.853692103059 -89.6692377692716 770.254428926894</t>
  </si>
  <si>
    <t>-407.912825728486 -43.2513615913754 801.012755201151</t>
  </si>
  <si>
    <t>9763-20170724T121316.704591300.bin</t>
  </si>
  <si>
    <t>-572.956485246018 25.2301562441603 -91.4081539810336</t>
  </si>
  <si>
    <t>-591.868409045415 8.01389491942018 -199.127465809401</t>
  </si>
  <si>
    <t>-606.973240953304 5.87510660363296 -529.563581148061</t>
  </si>
  <si>
    <t>-640.072885663857 158.224459326304 -523.672466906664</t>
  </si>
  <si>
    <t>-646.962899020437 226.729510307473 -250.106905775266</t>
  </si>
  <si>
    <t>-419.778675734625 207.583877294599 -205.729957026061</t>
  </si>
  <si>
    <t>-633.237524027175 89.3386250548106 -94.2533094265419</t>
  </si>
  <si>
    <t>-643.389241488436 113.124137719985 320.516274919723</t>
  </si>
  <si>
    <t>-689.422514726595 145.025848408627 780.060996274893</t>
  </si>
  <si>
    <t>-539.299018465774 168.811233019796 832.796020175904</t>
  </si>
  <si>
    <t>-483.863936076992 -15.180449908838 321.767799879423</t>
  </si>
  <si>
    <t>-559.591483585299 -90.3709679211952 769.907345347408</t>
  </si>
  <si>
    <t>-408.570901590781 -43.622915619881 799.761246290699</t>
  </si>
  <si>
    <t>9763-20170724T121316.735176600.bin</t>
  </si>
  <si>
    <t>-572.123282602684 22.5796450163389 -91.7244450582255</t>
  </si>
  <si>
    <t>-590.669356710496 5.37201445933624 -199.508678270014</t>
  </si>
  <si>
    <t>-606.191513107313 1.66162769389575 -529.985191477545</t>
  </si>
  <si>
    <t>-640.807700575324 153.712324106391 -524.699926293434</t>
  </si>
  <si>
    <t>-648.185324614746 220.405386888902 -250.699462223645</t>
  </si>
  <si>
    <t>-420.324442027604 198.86163223884 -211.154456292119</t>
  </si>
  <si>
    <t>-632.991298278475 85.7736005726183 -94.3529620921546</t>
  </si>
  <si>
    <t>-642.213413389611 112.26912816595 320.274058075668</t>
  </si>
  <si>
    <t>-689.394785338838 145.357548312001 779.811255840931</t>
  </si>
  <si>
    <t>-539.289068864362 169.576562218667 832.399560083833</t>
  </si>
  <si>
    <t>-485.202220072768 -18.3800210742615 321.544699487603</t>
  </si>
  <si>
    <t>-559.894713537194 -90.671384384038 770.139985259706</t>
  </si>
  <si>
    <t>-409.445849325837 -41.9342568693583 799.69796953168</t>
  </si>
  <si>
    <t>9763-20170724T121316.804863200.bin</t>
  </si>
  <si>
    <t>-570.262649514716 17.1834062691692 -92.1029542412693</t>
  </si>
  <si>
    <t>-588.038034251544 0.10790625548907 -200.037935651326</t>
  </si>
  <si>
    <t>-640.573121562814 144.869133538125 -526.742573862609</t>
  </si>
  <si>
    <t>-651.166024888813 209.816958060195 -252.428685888397</t>
  </si>
  <si>
    <t>-422.72426450264 179.541025926679 -223.338038285881</t>
  </si>
  <si>
    <t>-631.66106038071 78.7258847184116 -94.4339408599482</t>
  </si>
  <si>
    <t>-638.991736270748 112.005135822436 319.741517084587</t>
  </si>
  <si>
    <t>-689.29909196596 146.308028926823 779.217131447788</t>
  </si>
  <si>
    <t>-539.309497121403 171.534629872695 831.662674596397</t>
  </si>
  <si>
    <t>-487.689264908831 -26.1649181419084 321.475571373707</t>
  </si>
  <si>
    <t>-560.140266728676 -91.5429958690329 771.309114035815</t>
  </si>
  <si>
    <t>-409.772999324288 -42.4170081541579 800.636964318525</t>
  </si>
  <si>
    <t>9763-20170724T121316.837046900.bin</t>
  </si>
  <si>
    <t>-568.949047854324 14.4210673678758 -91.9649813081627</t>
  </si>
  <si>
    <t>-639.45358293546 140.383842892421 -527.184991802192</t>
  </si>
  <si>
    <t>-651.976315691774 205.558403259905 -253.006039774752</t>
  </si>
  <si>
    <t>-423.72848156336 170.579469850129 -227.947231590062</t>
  </si>
  <si>
    <t>-630.460036445524 75.3808280201547 -94.2946086647274</t>
  </si>
  <si>
    <t>-636.470300451475 112.580716165798 319.56849561099</t>
  </si>
  <si>
    <t>-689.205430513607 146.956781503909 778.919264889015</t>
  </si>
  <si>
    <t>-539.317823956654 172.685602876303 831.412719510909</t>
  </si>
  <si>
    <t>-488.309821892352 -29.9290477716386 321.807605791799</t>
  </si>
  <si>
    <t>-560.208343875478 -91.9857310877624 772.171055292805</t>
  </si>
  <si>
    <t>-410.176505324639 -41.830346893043 801.474828509693</t>
  </si>
  <si>
    <t>9763-20170724T121316.903729300.bin</t>
  </si>
  <si>
    <t>-565.800872282377 9.02053781084533 -90.9134658078917</t>
  </si>
  <si>
    <t>-637.23680768314 130.554181064297 -527.398072577733</t>
  </si>
  <si>
    <t>-651.984701459703 198.629352430643 -254.03592359651</t>
  </si>
  <si>
    <t>-424.846135739586 152.688126688754 -238.352009578997</t>
  </si>
  <si>
    <t>-627.61586040767 69.5955152419419 -93.4167954877357</t>
  </si>
  <si>
    <t>-628.365059737785 116.679881142359 319.481681338892</t>
  </si>
  <si>
    <t>-688.804867862296 148.70439136919 778.380501281507</t>
  </si>
  <si>
    <t>-539.3021073037 175.486151748855 831.441818773275</t>
  </si>
  <si>
    <t>-488.358243859903 -35.6499740063273 323.245666843722</t>
  </si>
  <si>
    <t>-560.287431921169 -92.8437379648067 774.325374987722</t>
  </si>
  <si>
    <t>-410.499999786671 -41.9397232980473 803.589111721866</t>
  </si>
  <si>
    <t>9763-20170724T121316.934317800.bin</t>
  </si>
  <si>
    <t>-564.204723108647 6.67126295284424 -89.9891761216693</t>
  </si>
  <si>
    <t>-636.2978658504 126.18137827477 -527.06217536568</t>
  </si>
  <si>
    <t>-651.500668031754 196.724462093083 -254.351496122959</t>
  </si>
  <si>
    <t>-425.183393296752 145.689994164408 -243.194696179845</t>
  </si>
  <si>
    <t>-626.163298583823 67.1464112769313 -92.6137693059338</t>
  </si>
  <si>
    <t>-622.074991525438 121.117267421424 319.421446572737</t>
  </si>
  <si>
    <t>-688.412299939017 149.981554275138 777.883306244055</t>
  </si>
  <si>
    <t>-539.251005918012 177.163605851725 831.696445023171</t>
  </si>
  <si>
    <t>-488.348865980254 -37.9999360615989 324.340513678681</t>
  </si>
  <si>
    <t>-560.29190744038 -93.3049878290949 775.705174662207</t>
  </si>
  <si>
    <t>-410.570379724229 -42.1914825797139 804.94020154529</t>
  </si>
  <si>
    <t>9763-20170724T121317.016541800.bin</t>
  </si>
  <si>
    <t>-561.676377659418 4.13260023688508 -88.7242768419926</t>
  </si>
  <si>
    <t>-635.944568241456 120.230310029618 -526.729964286652</t>
  </si>
  <si>
    <t>-650.215936004041 195.472930767362 -255.227823279561</t>
  </si>
  <si>
    <t>-425.656518912292 136.185552490301 -252.653310508539</t>
  </si>
  <si>
    <t>-623.454956374513 65.6029504400854 -91.3057183027521</t>
  </si>
  <si>
    <t>-603.12744636174 138.09506491545 317.392565863122</t>
  </si>
  <si>
    <t>-686.943959131322 155.341972180051 774.672871492096</t>
  </si>
  <si>
    <t>-539.158961300789 182.970159180345 831.945012039762</t>
  </si>
  <si>
    <t>-488.148881897156 -41.4405568306624 325.684048775077</t>
  </si>
  <si>
    <t>-560.39314313961 -94.0187218879933 777.376665914545</t>
  </si>
  <si>
    <t>-411.019044394065 -41.7858019087744 806.409972995944</t>
  </si>
  <si>
    <t>9763-20170724T121317.037597600.bin</t>
  </si>
  <si>
    <t>-561.353120388732 7.1263767892774 -88.9140381909557</t>
  </si>
  <si>
    <t>-636.547652099977 121.434308921494 -527.475890967424</t>
  </si>
  <si>
    <t>-649.765557735743 198.021491676438 -256.296421442342</t>
  </si>
  <si>
    <t>-426.072471219537 135.518087461798 -258.09680863666</t>
  </si>
  <si>
    <t>-623.561845622435 72.064783963172 -92.0694760110354</t>
  </si>
  <si>
    <t>-592.021342808962 154.049334341443 314.115735478962</t>
  </si>
  <si>
    <t>-687.130330729886 168.564731299556 768.477489327702</t>
  </si>
  <si>
    <t>-540.481101002115 195.366235712315 828.971599420264</t>
  </si>
  <si>
    <t>-488.367162223649 -40.5052779568264 325.719854444088</t>
  </si>
  <si>
    <t>-560.539319704742 -94.1639954855459 777.787891780963</t>
  </si>
  <si>
    <t>-411.472243614144 -40.9520181062821 806.62048178318</t>
  </si>
  <si>
    <t>9763-20170724T121317.102272900.bin</t>
  </si>
  <si>
    <t>-564.723395137299 15.0218737310661 -92.303915959045</t>
  </si>
  <si>
    <t>-642.568125074228 124.814368637726 -531.198574660291</t>
  </si>
  <si>
    <t>-652.183812117396 201.939953339998 -260.020176629798</t>
  </si>
  <si>
    <t>-430.061389165918 134.710628445244 -269.527207934248</t>
  </si>
  <si>
    <t>-629.328084551821 82.4922483931664 -97.3476850942482</t>
  </si>
  <si>
    <t>-573.816674909338 177.630941932558 303.36379096197</t>
  </si>
  <si>
    <t>-687.15183212946 183.076311683893 751.887655103999</t>
  </si>
  <si>
    <t>-542.458999339177 210.883837143441 816.498470566526</t>
  </si>
  <si>
    <t>-490.774538508843 -35.922314905758 323.847158399847</t>
  </si>
  <si>
    <t>-560.639707050122 -94.1123703898747 777.444244420164</t>
  </si>
  <si>
    <t>-411.812783118223 -40.1761457326729 806.171495796733</t>
  </si>
  <si>
    <t>9763-20170724T121317.138872400.bin</t>
  </si>
  <si>
    <t>-566.133783771853 15.3670209808938 -93.949953461761</t>
  </si>
  <si>
    <t>-645.367549328354 123.613006217726 -532.7550843034</t>
  </si>
  <si>
    <t>-653.633419570721 200.808877288585 -261.552015004376</t>
  </si>
  <si>
    <t>-432.516519862632 130.890976945662 -274.487846097203</t>
  </si>
  <si>
    <t>-416.331666923883 1.5248507881297 -205.826177318664</t>
  </si>
  <si>
    <t>-630.776445986523 82.5442392350856 -99.1360717793752</t>
  </si>
  <si>
    <t>-568.106644297065 180.185782557793 299.914314792385</t>
  </si>
  <si>
    <t>-682.475042474652 183.60929501743 747.596957930184</t>
  </si>
  <si>
    <t>-538.402006289366 213.92907569455 812.462297888619</t>
  </si>
  <si>
    <t>-491.775028705121 -34.979466169988 322.95056189129</t>
  </si>
  <si>
    <t>-560.451548653203 -94.0396014064663 777.110204096335</t>
  </si>
  <si>
    <t>-411.558293526531 -40.4563051414925 806.152646517729</t>
  </si>
  <si>
    <t>9763-20170724T121317.204048000.bin</t>
  </si>
  <si>
    <t>-565.442381275606 16.24620478923 -96.0804748904071</t>
  </si>
  <si>
    <t>-645.900205029422 124.461027363169 -534.16470101095</t>
  </si>
  <si>
    <t>-653.510232508239 200.940850856468 -262.73981122681</t>
  </si>
  <si>
    <t>-434.983156188663 124.656419165736 -282.108515090282</t>
  </si>
  <si>
    <t>-416.54387923246 7.61646435009334 -204.031266993019</t>
  </si>
  <si>
    <t>-628.675420465269 84.3383837884767 -101.622867239873</t>
  </si>
  <si>
    <t>-567.99805651769 171.492231046528 300.15451633624</t>
  </si>
  <si>
    <t>-656.975375876818 192.405727629435 753.980114569646</t>
  </si>
  <si>
    <t>-507.657898065198 212.031598372801 810.574482810067</t>
  </si>
  <si>
    <t>-492.250415422198 -35.0684844439515 321.635066867457</t>
  </si>
  <si>
    <t>-557.544369507381 -93.7764393586876 776.656858277542</t>
  </si>
  <si>
    <t>-409.822406327221 -39.9512193287205 810.787636110636</t>
  </si>
  <si>
    <t>9763-20170724T121317.235655900.bin</t>
  </si>
  <si>
    <t>-563.493681530771 18.3001197033523 -96.1277817191664</t>
  </si>
  <si>
    <t>-644.881060846973 127.688146366471 -533.767154471423</t>
  </si>
  <si>
    <t>-652.165382525122 204.146591383716 -262.327221353603</t>
  </si>
  <si>
    <t>-435.373651775215 123.829484278921 -284.666389645542</t>
  </si>
  <si>
    <t>-417.439421715812 12.1792770634906 -202.689296333641</t>
  </si>
  <si>
    <t>-626.270705503914 86.5434333679577 -101.326370043599</t>
  </si>
  <si>
    <t>-571.76387752965 165.388436796412 303.043556097569</t>
  </si>
  <si>
    <t>-637.208138047147 200.040046081775 760.268448717947</t>
  </si>
  <si>
    <t>-484.603136885835 213.029351200791 809.531038675028</t>
  </si>
  <si>
    <t>-492.252672650515 -35.5949386570451 321.467902620932</t>
  </si>
  <si>
    <t>-555.506234908048 -93.4852630053006 776.999736819886</t>
  </si>
  <si>
    <t>-409.056376912597 -38.5864097455656 814.714940890434</t>
  </si>
  <si>
    <t>9763-20170724T121317.300830500.bin</t>
  </si>
  <si>
    <t>-560.950436237048 25.8297998359417 -94.5667702795646</t>
  </si>
  <si>
    <t>-579.32611563637 6.16855161510375 -201.959900377258</t>
  </si>
  <si>
    <t>-644.362917531068 140.859779575446 -531.049713525727</t>
  </si>
  <si>
    <t>-648.997650271895 217.303620304479 -259.547447922088</t>
  </si>
  <si>
    <t>-436.318720733461 128.41942639388 -288.109675417075</t>
  </si>
  <si>
    <t>-422.031081103623 22.8814368821277 -201.124419964773</t>
  </si>
  <si>
    <t>-621.535857109218 95.9312765053883 -98.8012932736017</t>
  </si>
  <si>
    <t>-576.78103537985 157.478368507589 309.746880059341</t>
  </si>
  <si>
    <t>-607.415043822677 200.581286407589 769.563355468104</t>
  </si>
  <si>
    <t>-453.968653604716 208.228190045813 817.308095200401</t>
  </si>
  <si>
    <t>-494.255999249604 -36.8661709302628 321.646278074006</t>
  </si>
  <si>
    <t>-553.745702187013 -93.4234332028964 777.653890536154</t>
  </si>
  <si>
    <t>-408.332083748169 -37.9435626466707 818.40525611666</t>
  </si>
  <si>
    <t>9763-20170724T121317.333923600.bin</t>
  </si>
  <si>
    <t>-561.018503473462 30.4197449374637 -94.1401894195144</t>
  </si>
  <si>
    <t>-579.965803668804 12.0231682917351 -201.657969751854</t>
  </si>
  <si>
    <t>-645.168312349917 149.189429887872 -529.482246302767</t>
  </si>
  <si>
    <t>-647.189423471833 225.800383130484 -257.995113678673</t>
  </si>
  <si>
    <t>-436.865392073325 132.532550481876 -289.82992186349</t>
  </si>
  <si>
    <t>-424.920324997416 27.4865618580257 -200.593521717738</t>
  </si>
  <si>
    <t>-620.363838891906 100.895930187909 -97.7215342517865</t>
  </si>
  <si>
    <t>-577.942286813664 157.686499446228 311.7633603471</t>
  </si>
  <si>
    <t>-606.461018505436 201.851849960671 772.368441990758</t>
  </si>
  <si>
    <t>-453.566986199854 209.377452018603 821.872149618468</t>
  </si>
  <si>
    <t>-496.875782527243 -37.2527698483709 321.387128559911</t>
  </si>
  <si>
    <t>-553.583021303962 -93.5406534467802 777.630548869318</t>
  </si>
  <si>
    <t>-408.292558763268 -37.9724348453265 818.699719893693</t>
  </si>
  <si>
    <t>9763-20170724T121317.402106700.bin</t>
  </si>
  <si>
    <t>-561.875347028376 40.6049920622872 -95.3977388352364</t>
  </si>
  <si>
    <t>-581.11369511966 23.3337298450033 -203.05042000577</t>
  </si>
  <si>
    <t>-589.522250615216 11.717969550089 -294.811937499685</t>
  </si>
  <si>
    <t>-594.700950908366 1.61048810301736 -377.933421977742</t>
  </si>
  <si>
    <t>-606.284792905613 13.9364997783023 -533.01136020667</t>
  </si>
  <si>
    <t>-646.727306337547 164.459158137996 -528.743794094582</t>
  </si>
  <si>
    <t>-641.975320552313 242.660989762786 -257.744640145946</t>
  </si>
  <si>
    <t>-435.241212824268 142.407772210968 -291.786482070027</t>
  </si>
  <si>
    <t>-428.872342083843 34.8648863869312 -199.513926585509</t>
  </si>
  <si>
    <t>-616.868190532784 113.710289601454 -98.9787868464651</t>
  </si>
  <si>
    <t>-579.842840891201 162.456859101302 312.063181163096</t>
  </si>
  <si>
    <t>-608.320009832967 205.119540250346 772.643800842612</t>
  </si>
  <si>
    <t>-455.537572160571 210.213162891746 822.797980495196</t>
  </si>
  <si>
    <t>-503.079948492332 -36.6762180526589 320.433703375074</t>
  </si>
  <si>
    <t>-553.643852257154 -93.4635272277797 777.593411834118</t>
  </si>
  <si>
    <t>-408.660079852285 -37.0118350313678 818.54182224381</t>
  </si>
  <si>
    <t>9763-20170724T121317.433782700.bin</t>
  </si>
  <si>
    <t>-562.7755182349 46.3566714125222 -95.5756059762967</t>
  </si>
  <si>
    <t>-582.223277549637 29.6733308630041 -203.283339459973</t>
  </si>
  <si>
    <t>-591.046166613256 18.5683923192378 -295.06936270951</t>
  </si>
  <si>
    <t>-596.706045297346 8.96573990126899 -378.21910216298</t>
  </si>
  <si>
    <t>-608.942802921771 22.4982895957983 -533.12773928754</t>
  </si>
  <si>
    <t>-647.454320886597 173.522858337132 -527.82316388892</t>
  </si>
  <si>
    <t>-639.412401562676 252.622425407747 -257.162605166407</t>
  </si>
  <si>
    <t>-434.264498972304 149.563421333368 -292.400815317815</t>
  </si>
  <si>
    <t>-429.965964443178 38.5042902347564 -199.778131251829</t>
  </si>
  <si>
    <t>-615.775274253385 121.076833427355 -98.9812820690508</t>
  </si>
  <si>
    <t>-579.413546897534 165.702675870208 312.58760731849</t>
  </si>
  <si>
    <t>-608.31916903934 205.465557927373 772.770785132104</t>
  </si>
  <si>
    <t>-455.742376696041 209.251282470961 823.66080964211</t>
  </si>
  <si>
    <t>-505.533904222388 -35.137062050449 320.168726165724</t>
  </si>
  <si>
    <t>-553.97406323378 -93.3661330514938 777.530165007911</t>
  </si>
  <si>
    <t>-408.60983969907 -37.4425818879636 817.848945449603</t>
  </si>
  <si>
    <t>9763-20170724T121317.501966900.bin</t>
  </si>
  <si>
    <t>-566.700575302769 58.0480285662702 -95.6885562180765</t>
  </si>
  <si>
    <t>-586.971489701297 42.5091978491814 -203.415748705308</t>
  </si>
  <si>
    <t>-596.607613450563 32.4494850635278 -295.240413380094</t>
  </si>
  <si>
    <t>-603.069206959307 23.8842973342898 -378.445135239457</t>
  </si>
  <si>
    <t>-606.721013145417 15.8996459849354 -461.878037942749</t>
  </si>
  <si>
    <t>-608.941625671411 4.69254505151412 -584.002469712491</t>
  </si>
  <si>
    <t>-581.752131409697 5.50801583751672 -657.488918184654</t>
  </si>
  <si>
    <t>-615.854027505584 39.8493079782388 -533.046886752195</t>
  </si>
  <si>
    <t>-648.790635264888 192.195110150559 -525.365075350444</t>
  </si>
  <si>
    <t>-633.786381334731 269.471978159377 -254.474323698038</t>
  </si>
  <si>
    <t>-431.81109758189 161.407249761502 -292.899935457581</t>
  </si>
  <si>
    <t>-433.464109225878 42.820122361592 -201.352421619648</t>
  </si>
  <si>
    <t>-615.429261424568 136.889801870271 -99.3842282104163</t>
  </si>
  <si>
    <t>-581.470369685332 170.846369014825 313.40671001672</t>
  </si>
  <si>
    <t>-607.473619190692 205.230387105876 773.900118705331</t>
  </si>
  <si>
    <t>-455.677514216802 206.485881652485 827.193275285075</t>
  </si>
  <si>
    <t>-508.745921742474 -28.6198398431411 319.994121845789</t>
  </si>
  <si>
    <t>-554.968588408788 -92.9670571704792 777.182093690603</t>
  </si>
  <si>
    <t>-408.313575611432 -39.0909556693678 815.56851779024</t>
  </si>
  <si>
    <t>9763-20170724T121317.538571700.bin</t>
  </si>
  <si>
    <t>-568.009622938211 63.0392930958142 -95.6097980078326</t>
  </si>
  <si>
    <t>-589.025654399158 47.7761574110141 -203.233440673291</t>
  </si>
  <si>
    <t>-599.146199532224 38.1062047704149 -295.048005383912</t>
  </si>
  <si>
    <t>-605.98942881853 29.9718985563968 -378.265427718928</t>
  </si>
  <si>
    <t>-609.957166328724 22.4860290275947 -461.730134834227</t>
  </si>
  <si>
    <t>-612.563445377434 12.0796127089261 -583.917817719965</t>
  </si>
  <si>
    <t>-585.636555582705 12.9004804075148 -657.501030775499</t>
  </si>
  <si>
    <t>-618.721189149294 47.0479529444051 -532.736465540882</t>
  </si>
  <si>
    <t>-648.737401470749 199.931101536578 -524.080450590759</t>
  </si>
  <si>
    <t>-629.43499090547 275.670710115885 -253.027940405442</t>
  </si>
  <si>
    <t>-429.701946634325 164.202267597904 -293.401568300685</t>
  </si>
  <si>
    <t>-435.42159704951 43.6244441154722 -201.934112192747</t>
  </si>
  <si>
    <t>-614.152750733384 143.558500314542 -99.5855212380375</t>
  </si>
  <si>
    <t>-585.037428439884 172.214046414848 313.976730737871</t>
  </si>
  <si>
    <t>-607.680758952172 205.169754288967 774.636845661886</t>
  </si>
  <si>
    <t>-455.921508700421 205.046783842914 828.049801950158</t>
  </si>
  <si>
    <t>-508.475008987975 -23.7157844593912 320.173077556381</t>
  </si>
  <si>
    <t>-555.478155853067 -92.7035385184031 776.935908285207</t>
  </si>
  <si>
    <t>-408.192964450787 -39.8175712792304 814.271232518064</t>
  </si>
  <si>
    <t>9763-20170724T121317.602743400.bin</t>
  </si>
  <si>
    <t>-570.40302033416 73.0508866499622 -95.3574773558698</t>
  </si>
  <si>
    <t>-593.666476834669 57.6901968964953 -202.503852231762</t>
  </si>
  <si>
    <t>-605.024457524642 48.6852244168217 -294.241195053891</t>
  </si>
  <si>
    <t>-612.695278597893 41.4549301093207 -377.469973198496</t>
  </si>
  <si>
    <t>-617.170324173686 35.1335174500118 -461.0052494415</t>
  </si>
  <si>
    <t>-620.148671027739 26.6922316728101 -583.335912671839</t>
  </si>
  <si>
    <t>-593.59275517499 27.4384418055051 -657.054623248199</t>
  </si>
  <si>
    <t>-624.834177239118 61.116318281579 -531.632150532571</t>
  </si>
  <si>
    <t>-648.369098847133 214.966982410724 -520.921523927952</t>
  </si>
  <si>
    <t>-621.029313746472 287.485537380655 -249.679513706282</t>
  </si>
  <si>
    <t>-426.282757957643 168.761367279063 -293.575771028854</t>
  </si>
  <si>
    <t>-443.153195570527 45.0712807343266 -201.990429156641</t>
  </si>
  <si>
    <t>-612.92625445255 156.226443159532 -99.8878416628595</t>
  </si>
  <si>
    <t>-593.145874076925 174.269241970824 314.823909478434</t>
  </si>
  <si>
    <t>-608.751363175109 204.948729281693 775.429927249757</t>
  </si>
  <si>
    <t>-456.630245086285 202.131199982131 827.727719044466</t>
  </si>
  <si>
    <t>-501.724286752762 -8.76513364572156 320.549417137925</t>
  </si>
  <si>
    <t>-556.355786948827 -92.294523650824 775.218937129274</t>
  </si>
  <si>
    <t>-407.20942853959 -43.3019316527989 810.416970601144</t>
  </si>
  <si>
    <t>9763-20170724T121317.638354600.bin</t>
  </si>
  <si>
    <t>-572.553841034103 77.17808749304 -94.8504887554603</t>
  </si>
  <si>
    <t>-597.161536354229 61.6405413756252 -201.670667534427</t>
  </si>
  <si>
    <t>-609.152095608019 52.9588727037158 -293.358733060489</t>
  </si>
  <si>
    <t>-617.172191073829 46.2033792071102 -376.594350678124</t>
  </si>
  <si>
    <t>-621.756736442673 40.5116613602199 -460.168908089449</t>
  </si>
  <si>
    <t>-624.620403518864 33.1443607924575 -582.571827182035</t>
  </si>
  <si>
    <t>-598.119437849703 33.8642359485948 -656.31057828235</t>
  </si>
  <si>
    <t>-628.678376164734 67.2361346694979 -530.595609678385</t>
  </si>
  <si>
    <t>-648.955032609035 221.490605104524 -518.959034398762</t>
  </si>
  <si>
    <t>-617.885402881334 292.32357700891 -247.673272289268</t>
  </si>
  <si>
    <t>-426.179707340188 169.483111903503 -293.583062598974</t>
  </si>
  <si>
    <t>-618.04933214287 5.51794170584344 -527.129487617948</t>
  </si>
  <si>
    <t>-448.575728979063 44.9619979253343 -201.704449437879</t>
  </si>
  <si>
    <t>-613.767665127653 161.574356945378 -99.7242895799695</t>
  </si>
  <si>
    <t>-597.213897302344 175.692267798967 315.28081629621</t>
  </si>
  <si>
    <t>-609.244074936496 204.757783653453 775.77917436633</t>
  </si>
  <si>
    <t>-456.986017514595 200.306342330653 827.56210443448</t>
  </si>
  <si>
    <t>-493.661318961721 0.363011388389168 320.72343306494</t>
  </si>
  <si>
    <t>-556.576227974655 -92.1700923253293 773.397230641752</t>
  </si>
  <si>
    <t>-406.253109441042 -46.3458097153507 807.848779024748</t>
  </si>
  <si>
    <t>9763-20170724T121317.702027700.bin</t>
  </si>
  <si>
    <t>-575.111166995157 84.1351183587203 -93.316402993849</t>
  </si>
  <si>
    <t>-602.20063134742 67.9147424563917 -199.432123020416</t>
  </si>
  <si>
    <t>-615.14269077946 59.7279314465645 -291.036220223838</t>
  </si>
  <si>
    <t>-623.511137085301 53.8322803456645 -374.303015401517</t>
  </si>
  <si>
    <t>-627.893470736481 49.3536650553096 -457.962270296064</t>
  </si>
  <si>
    <t>-629.832218394604 44.108739418828 -580.492450167769</t>
  </si>
  <si>
    <t>-603.059245668952 44.7094940512729 -654.133943888833</t>
  </si>
  <si>
    <t>-632.942716647231 77.4943798451454 -527.995115298608</t>
  </si>
  <si>
    <t>-646.620967901783 232.351605838016 -514.414821596334</t>
  </si>
  <si>
    <t>-609.013758440535 298.370218268484 -242.742570090488</t>
  </si>
  <si>
    <t>-422.724529394371 168.706236106758 -292.058720782194</t>
  </si>
  <si>
    <t>-625.02027601003 15.3260988722218 -525.459404214478</t>
  </si>
  <si>
    <t>-457.055217910146 42.0795693594559 -199.876868525796</t>
  </si>
  <si>
    <t>-614.446968596558 170.698221415724 -99.2055334724314</t>
  </si>
  <si>
    <t>-601.914209437229 180.56177208803 316.063361531118</t>
  </si>
  <si>
    <t>-610.381413107738 204.825479880314 776.398837846334</t>
  </si>
  <si>
    <t>-457.869172154842 196.368012446085 826.919333610044</t>
  </si>
  <si>
    <t>-464.720590802421 26.8928375915907 318.146879136938</t>
  </si>
  <si>
    <t>-551.375993022689 -80.8805503934527 761.720641642453</t>
  </si>
  <si>
    <t>-399.830032125767 -42.265273882243 799.490115803875</t>
  </si>
  <si>
    <t>9763-20170724T121317.736382900.bin</t>
  </si>
  <si>
    <t>-574.39648088331 91.477991002007 -94.4758439162678</t>
  </si>
  <si>
    <t>-602.316801154323 75.3333328747221 -200.387584079108</t>
  </si>
  <si>
    <t>-615.45657015685 67.6161495937895 -292.004423606631</t>
  </si>
  <si>
    <t>-623.784448381402 62.3086069357746 -375.314728481016</t>
  </si>
  <si>
    <t>-627.892308532613 58.5585678311445 -459.023719463666</t>
  </si>
  <si>
    <t>-629.164709174137 54.5195392563373 -581.6083322948</t>
  </si>
  <si>
    <t>-602.089189210499 55.1329541496757 -655.138892215505</t>
  </si>
  <si>
    <t>-631.964955408548 87.4568014787951 -528.811304297259</t>
  </si>
  <si>
    <t>-642.513544178383 242.304771642766 -513.686420816081</t>
  </si>
  <si>
    <t>-602.049721074868 305.800202813322 -241.823178195207</t>
  </si>
  <si>
    <t>-418.533824882904 172.784727264105 -292.590623259742</t>
  </si>
  <si>
    <t>-625.247761505325 25.1267975646097 -526.827241121442</t>
  </si>
  <si>
    <t>-458.242937302462 45.6351695080321 -200.953253509896</t>
  </si>
  <si>
    <t>-613.759497907706 176.92095051756 -99.9887673958035</t>
  </si>
  <si>
    <t>-602.077833130808 185.807878216493 315.326988511744</t>
  </si>
  <si>
    <t>-610.770529037941 204.961822282326 776.15328166454</t>
  </si>
  <si>
    <t>-458.271878596997 194.169460815995 826.268277271551</t>
  </si>
  <si>
    <t>-533.841064650534 7.24988920481837 -92.874335911225</t>
  </si>
  <si>
    <t>-445.988453070533 48.6139805259663 311.196830649494</t>
  </si>
  <si>
    <t>-547.946755165324 -64.9713774291663 747.112166740585</t>
  </si>
  <si>
    <t>-397.417890234419 -31.0600916750195 792.66347746009</t>
  </si>
  <si>
    <t>9763-20170724T121317.803564500.bin</t>
  </si>
  <si>
    <t>-577.333470520266 101.767618608368 -99.7229083084671</t>
  </si>
  <si>
    <t>-606.724758052412 87.5768637335359 -205.516342391392</t>
  </si>
  <si>
    <t>-619.984976770643 81.7565989010359 -297.255920635821</t>
  </si>
  <si>
    <t>-627.971645899269 78.2730418702818 -380.69586222824</t>
  </si>
  <si>
    <t>-631.279995486847 76.4196602749394 -464.503650097558</t>
  </si>
  <si>
    <t>-630.882051496062 75.2157418075067 -587.154749621179</t>
  </si>
  <si>
    <t>-602.948558686075 76.3771491081998 -660.357114038286</t>
  </si>
  <si>
    <t>-633.4886569909 107.009099946972 -533.651248568561</t>
  </si>
  <si>
    <t>-639.169442214599 261.838767634853 -515.418379632238</t>
  </si>
  <si>
    <t>-594.290022811346 319.83877418137 -243.02093753291</t>
  </si>
  <si>
    <t>-414.858716776604 181.516951295043 -294.207051706321</t>
  </si>
  <si>
    <t>-628.624728869217 44.4786418142626 -533.021799934038</t>
  </si>
  <si>
    <t>-465.405514289166 53.8067507485798 -204.651957049551</t>
  </si>
  <si>
    <t>-614.346248874826 186.765725051937 -102.800182087213</t>
  </si>
  <si>
    <t>-604.755853483656 193.07294383615 312.616313984813</t>
  </si>
  <si>
    <t>-611.381003206975 204.885788393502 775.179081590339</t>
  </si>
  <si>
    <t>-458.78960737568 191.810307689271 824.46132792403</t>
  </si>
  <si>
    <t>-541.142877973937 17.238641978905 -100.933533130031</t>
  </si>
  <si>
    <t>-416.504697541726 75.4133198530944 291.218973434054</t>
  </si>
  <si>
    <t>-544.374663480348 -54.8160089947714 714.513389759851</t>
  </si>
  <si>
    <t>-405.633131592701 -26.8002891360156 790.996693882612</t>
  </si>
  <si>
    <t>9763-20170724T121317.835213700.bin</t>
  </si>
  <si>
    <t>-580.015253742079 104.059987271828 -101.929752003649</t>
  </si>
  <si>
    <t>-609.853478967116 90.9418610702205 -207.736686555809</t>
  </si>
  <si>
    <t>-623.023821864218 86.0597048271684 -299.543725996967</t>
  </si>
  <si>
    <t>-630.742035605735 83.4309834734354 -383.040185459485</t>
  </si>
  <si>
    <t>-633.592382718052 82.4210313434683 -466.879191072906</t>
  </si>
  <si>
    <t>-632.319735621345 82.4254256185345 -589.530361520858</t>
  </si>
  <si>
    <t>-603.913906692261 83.910551178908 -662.544782354956</t>
  </si>
  <si>
    <t>-634.881089020273 113.720643941359 -535.731721077723</t>
  </si>
  <si>
    <t>-638.265982978919 268.514937456357 -516.289568026516</t>
  </si>
  <si>
    <t>-593.060885224222 323.186756314238 -243.258024941057</t>
  </si>
  <si>
    <t>-414.505017312081 182.963149414701 -292.285399808478</t>
  </si>
  <si>
    <t>-630.875246459218 51.1262175959387 -535.692384938874</t>
  </si>
  <si>
    <t>-470.015533422452 55.1064178598008 -205.874900365541</t>
  </si>
  <si>
    <t>-615.70074157244 189.520179386083 -104.084486785254</t>
  </si>
  <si>
    <t>-606.202130479533 194.732578878733 311.349297661504</t>
  </si>
  <si>
    <t>-611.590204898919 204.884741494472 774.628186730439</t>
  </si>
  <si>
    <t>-458.938587026477 191.21002901633 823.559903648714</t>
  </si>
  <si>
    <t>-545.530082697848 18.4335035294043 -104.192415550785</t>
  </si>
  <si>
    <t>-409.702708718269 81.3406739901411 283.488070586671</t>
  </si>
  <si>
    <t>-540.21354506878 -55.4154294460891 705.511415739936</t>
  </si>
  <si>
    <t>-409.563293646356 -27.4152458835024 795.123375217487</t>
  </si>
  <si>
    <t>9763-20170724T121317.902898200.bin</t>
  </si>
  <si>
    <t>-583.631988701765 106.962223595645 -104.986483883325</t>
  </si>
  <si>
    <t>-614.225599726614 95.513390477106 -210.77154779646</t>
  </si>
  <si>
    <t>-627.443627605027 92.2522405520722 -302.643495382171</t>
  </si>
  <si>
    <t>-634.947607876526 91.1325191091064 -386.193320115135</t>
  </si>
  <si>
    <t>-637.317778285338 91.6367563559347 -470.051858270633</t>
  </si>
  <si>
    <t>-635.049111789363 93.8269230572159 -592.669254834203</t>
  </si>
  <si>
    <t>-605.842100840476 96.1267450629548 -665.345589209606</t>
  </si>
  <si>
    <t>-637.483497031973 124.189463932404 -538.332890152645</t>
  </si>
  <si>
    <t>-637.525574697194 278.552289028174 -515.9887879762</t>
  </si>
  <si>
    <t>-594.74314840717 328.638612317473 -241.69046391378</t>
  </si>
  <si>
    <t>-416.598108505708 185.905296580324 -284.586917667</t>
  </si>
  <si>
    <t>-634.605663335524 61.542191263838 -539.398663402053</t>
  </si>
  <si>
    <t>-476.945824006553 56.9760305966579 -207.895968244919</t>
  </si>
  <si>
    <t>-618.292583284688 192.867013878805 -105.358466103927</t>
  </si>
  <si>
    <t>-608.22961945158 196.076121277249 310.082327358162</t>
  </si>
  <si>
    <t>-611.614595328082 204.839004289746 773.851311740894</t>
  </si>
  <si>
    <t>-459.00317564476 190.596466281127 822.746520891117</t>
  </si>
  <si>
    <t>-550.599300366849 20.7398004063202 -106.974305201363</t>
  </si>
  <si>
    <t>-412.40627589448 82.283334293666 280.088544052274</t>
  </si>
  <si>
    <t>-526.728050272154 -63.8564787223927 704.890212597139</t>
  </si>
  <si>
    <t>-396.652401757867 -31.0418114888657 793.700901028242</t>
  </si>
  <si>
    <t>9763-20170724T121317.939615900.bin</t>
  </si>
  <si>
    <t>-583.832161719645 108.327700184713 -105.664171395845</t>
  </si>
  <si>
    <t>-614.198259779516 97.5312319582104 -211.583196065953</t>
  </si>
  <si>
    <t>-627.345545389359 94.9096068509293 -303.485934613821</t>
  </si>
  <si>
    <t>-634.830024926527 94.3999215362801 -387.043391302944</t>
  </si>
  <si>
    <t>-637.222900990987 95.5443793051045 -470.895017015419</t>
  </si>
  <si>
    <t>-635.031083568378 98.700617787556 -593.492625899148</t>
  </si>
  <si>
    <t>-605.496962199593 101.474824284659 -666.020184385566</t>
  </si>
  <si>
    <t>-637.382753940056 128.63638149195 -538.916344343728</t>
  </si>
  <si>
    <t>-637.37480910358 282.847516423089 -515.428626236838</t>
  </si>
  <si>
    <t>-595.869849657411 331.982838507101 -240.762371353859</t>
  </si>
  <si>
    <t>-415.690884641218 190.80850520925 -280.181692313707</t>
  </si>
  <si>
    <t>-634.602912163708 65.9949971403826 -540.479413467589</t>
  </si>
  <si>
    <t>-478.978724683336 57.8421806677452 -208.183420471375</t>
  </si>
  <si>
    <t>-618.171371974395 194.161643024045 -105.567986798023</t>
  </si>
  <si>
    <t>-609.390285848228 196.216601731662 309.909180705888</t>
  </si>
  <si>
    <t>-611.530919365443 204.736954346124 773.670967403104</t>
  </si>
  <si>
    <t>-458.907558583306 191.077787731688 822.694760055419</t>
  </si>
  <si>
    <t>-550.360086307564 21.9711808274901 -107.966837315751</t>
  </si>
  <si>
    <t>-420.035234525535 76.4475886495256 282.866125051527</t>
  </si>
  <si>
    <t>-511.74774863215 -65.2356832370133 714.342802788465</t>
  </si>
  <si>
    <t>-376.516141296623 -29.0444665363752 793.629782191179</t>
  </si>
  <si>
    <t>9763-20170724T121318.003301000.bin</t>
  </si>
  <si>
    <t>-580.556681599557 109.981354135774 -104.98938405925</t>
  </si>
  <si>
    <t>-609.544868252711 99.3568602412483 -211.311048023812</t>
  </si>
  <si>
    <t>-622.286091169526 97.3501172282663 -303.286482529203</t>
  </si>
  <si>
    <t>-629.701019842551 97.6221447379457 -386.851157636613</t>
  </si>
  <si>
    <t>-632.312521177756 99.8047714477225 -470.675769730049</t>
  </si>
  <si>
    <t>-630.742866122456 104.784960649073 -593.222367959273</t>
  </si>
  <si>
    <t>-600.912908721867 108.784239298164 -665.571466128721</t>
  </si>
  <si>
    <t>-633.16826883762 133.88796581213 -538.200678092573</t>
  </si>
  <si>
    <t>-635.503296340177 287.71134857966 -512.377645675669</t>
  </si>
  <si>
    <t>-601.184155276342 337.892684249777 -236.909629645422</t>
  </si>
  <si>
    <t>-412.583070484528 206.889929790982 -271.786982086986</t>
  </si>
  <si>
    <t>-629.694853281219 71.3117559927832 -540.699212185345</t>
  </si>
  <si>
    <t>-476.760528474172 56.3540598719705 -208.182693294955</t>
  </si>
  <si>
    <t>-615.021436980643 195.728483043341 -105.566081618307</t>
  </si>
  <si>
    <t>-610.460730558103 196.497281138403 309.983229185742</t>
  </si>
  <si>
    <t>-611.436226281164 204.523029828652 773.543437659867</t>
  </si>
  <si>
    <t>-458.848660727542 191.281570782012 822.792990111212</t>
  </si>
  <si>
    <t>-545.518148508504 23.3243187559347 -108.01834924276</t>
  </si>
  <si>
    <t>-447.060339562101 58.3020520655882 294.206970966125</t>
  </si>
  <si>
    <t>-479.969944424904 -60.6466491517454 741.383897529002</t>
  </si>
  <si>
    <t>-334.371478674934 -16.4741605915387 793.668956172841</t>
  </si>
  <si>
    <t>9763-20170724T121318.035471700.bin</t>
  </si>
  <si>
    <t>-577.696979171367 110.163433496136 -104.643516536544</t>
  </si>
  <si>
    <t>-606.109428607482 99.4275608854596 -211.109281047817</t>
  </si>
  <si>
    <t>-618.594119425014 97.5772106982636 -303.123155357665</t>
  </si>
  <si>
    <t>-625.870451464631 98.1159879324323 -386.698818780583</t>
  </si>
  <si>
    <t>-628.434768251708 100.711519565968 -470.51304474926</t>
  </si>
  <si>
    <t>-626.892621542813 106.471474186467 -593.025790570036</t>
  </si>
  <si>
    <t>-597.024703029066 111.31266819841 -665.307698141084</t>
  </si>
  <si>
    <t>-629.681345363089 135.200971868016 -537.825284432878</t>
  </si>
  <si>
    <t>-634.408348905374 288.755623039044 -510.973392270715</t>
  </si>
  <si>
    <t>-605.186998909691 341.698717621197 -235.434498473014</t>
  </si>
  <si>
    <t>-410.67758266425 218.699719890842 -266.832851861512</t>
  </si>
  <si>
    <t>-625.457128760387 72.687575593478 -540.711165942615</t>
  </si>
  <si>
    <t>-472.80540891911 54.4683073516358 -208.101973254447</t>
  </si>
  <si>
    <t>-612.280202729962 195.884771545206 -105.512039675487</t>
  </si>
  <si>
    <t>-609.911103510314 196.376630958274 310.055917075454</t>
  </si>
  <si>
    <t>-611.415144598998 204.440314853976 773.523834926781</t>
  </si>
  <si>
    <t>-458.888139323854 190.814991408772 822.856167187259</t>
  </si>
  <si>
    <t>-542.821153369876 24.206594959614 -107.456877080307</t>
  </si>
  <si>
    <t>-456.433282501688 49.0284925873134 298.281461865116</t>
  </si>
  <si>
    <t>-476.363131923473 -59.2970319769547 748.890870794842</t>
  </si>
  <si>
    <t>-329.886215817201 -11.1042142015845 794.779573646831</t>
  </si>
  <si>
    <t>9763-20170724T121318.100649800.bin</t>
  </si>
  <si>
    <t>-573.441910643458 108.136964611918 -105.675093023314</t>
  </si>
  <si>
    <t>-601.655765458061 98.571763715006 -212.305276724255</t>
  </si>
  <si>
    <t>-613.609836692843 97.343799735886 -304.399925763583</t>
  </si>
  <si>
    <t>-620.293844749292 98.3106704529355 -388.021276718364</t>
  </si>
  <si>
    <t>-622.172901503006 101.221057077645 -471.843308349523</t>
  </si>
  <si>
    <t>-619.54392113905 107.332652360803 -594.320509416789</t>
  </si>
  <si>
    <t>-589.010519951325 113.514223230713 -666.221227970561</t>
  </si>
  <si>
    <t>-623.548409667351 135.846524843717 -539.083009503342</t>
  </si>
  <si>
    <t>-632.770035359994 289.473094123666 -513.074284216114</t>
  </si>
  <si>
    <t>-617.155912285935 346.145300278302 -237.170260653472</t>
  </si>
  <si>
    <t>-413.557663112489 236.472740265191 -258.808046805606</t>
  </si>
  <si>
    <t>-617.846608714461 73.4553993762747 -542.073967190461</t>
  </si>
  <si>
    <t>-464.274088066615 48.9978297561011 -208.625256203309</t>
  </si>
  <si>
    <t>-608.50125411514 194.234267606108 -105.524497490301</t>
  </si>
  <si>
    <t>-606.569073640104 194.207715714492 310.046029257236</t>
  </si>
  <si>
    <t>-610.993933708371 204.185879553515 773.549256281996</t>
  </si>
  <si>
    <t>-458.671924956173 190.672263700767 823.541198156053</t>
  </si>
  <si>
    <t>-539.402875892716 22.3992247304404 -108.861590371622</t>
  </si>
  <si>
    <t>-459.689749316892 35.8215489131298 298.775880834322</t>
  </si>
  <si>
    <t>-471.206593956909 -54.2593799531501 752.928904231657</t>
  </si>
  <si>
    <t>-325.650261061492 -4.14089258637114 799.676508894537</t>
  </si>
  <si>
    <t>9763-20170724T121318.134339900.bin</t>
  </si>
  <si>
    <t>-571.761710300275 105.67877434259 -105.353801084823</t>
  </si>
  <si>
    <t>-599.280535299383 96.7640467923015 -212.221595091838</t>
  </si>
  <si>
    <t>-610.639484589068 95.7468898505213 -304.394112423961</t>
  </si>
  <si>
    <t>-616.802161328727 96.7721454881857 -388.054776458091</t>
  </si>
  <si>
    <t>-618.187904538228 99.6164371619375 -471.888766728598</t>
  </si>
  <si>
    <t>-614.878638651793 105.501845132111 -594.360513781692</t>
  </si>
  <si>
    <t>-583.988125847272 112.010650647318 -666.0796115829</t>
  </si>
  <si>
    <t>-619.41737603217 134.096370578686 -539.206136813088</t>
  </si>
  <si>
    <t>-629.05495545535 287.756637624169 -513.730460394809</t>
  </si>
  <si>
    <t>-621.646286754108 344.819778557412 -237.564656329643</t>
  </si>
  <si>
    <t>-416.56110766963 237.156768955003 -254.805602051768</t>
  </si>
  <si>
    <t>-613.244104958306 71.7424299231702 -542.035847743449</t>
  </si>
  <si>
    <t>-458.339855881548 43.9050189743289 -208.68397218529</t>
  </si>
  <si>
    <t>-606.712486683886 191.538477561656 -105.169370628384</t>
  </si>
  <si>
    <t>-605.131312009273 192.154747534307 310.402188044267</t>
  </si>
  <si>
    <t>-610.680168142061 203.982721259486 773.704859569344</t>
  </si>
  <si>
    <t>-458.477366715839 190.927550060244 824.179580372902</t>
  </si>
  <si>
    <t>-537.411463672859 21.0623033148886 -108.524052796412</t>
  </si>
  <si>
    <t>-458.746131371849 30.7588878488255 299.422484572578</t>
  </si>
  <si>
    <t>-471.415651654968 -58.4758544256624 754.089495909998</t>
  </si>
  <si>
    <t>-325.02788441711 -10.1353425152643 800.107197424243</t>
  </si>
  <si>
    <t>9763-20170724T121318.201019400.bin</t>
  </si>
  <si>
    <t>-567.755527675402 99.6339166279822 -104.561388048035</t>
  </si>
  <si>
    <t>-594.130781495298 90.812859845586 -211.724892790085</t>
  </si>
  <si>
    <t>-604.833548258447 89.6994580532928 -303.974803455505</t>
  </si>
  <si>
    <t>-610.536908825046 90.5682777700295 -387.669812978774</t>
  </si>
  <si>
    <t>-611.604077977952 93.2004265738901 -471.515376474154</t>
  </si>
  <si>
    <t>-607.986806252378 98.7231586952084 -593.995263536148</t>
  </si>
  <si>
    <t>-576.791981928032 105.598829335231 -665.548235361285</t>
  </si>
  <si>
    <t>-613.010998169622 127.445018117639 -538.949213245234</t>
  </si>
  <si>
    <t>-623.736817782721 281.032371232782 -514.013358446187</t>
  </si>
  <si>
    <t>-625.160186826249 338.625400878708 -237.861972630203</t>
  </si>
  <si>
    <t>-420.55692939075 229.454001493892 -250.809936022338</t>
  </si>
  <si>
    <t>-606.137066358482 65.1546428870611 -541.554976119039</t>
  </si>
  <si>
    <t>-447.121743935714 37.2174816624597 -208.909648748921</t>
  </si>
  <si>
    <t>-603.646847456798 184.848632172929 -104.485655344911</t>
  </si>
  <si>
    <t>-602.961790548677 187.498792738287 311.080332078457</t>
  </si>
  <si>
    <t>-610.140074250563 203.424638562537 774.016892940867</t>
  </si>
  <si>
    <t>-458.067239560028 192.042194616484 825.282028408921</t>
  </si>
  <si>
    <t>-532.584443632025 14.2671479825608 -108.138361112696</t>
  </si>
  <si>
    <t>-458.710269804321 23.5625165651559 300.712241486674</t>
  </si>
  <si>
    <t>-472.719657879495 -59.6388852664777 755.489401385413</t>
  </si>
  <si>
    <t>-324.627929136865 -14.4394383469607 799.189204095405</t>
  </si>
  <si>
    <t>9763-20170724T121318.236617500.bin</t>
  </si>
  <si>
    <t>-565.904056119635 97.9668411443827 -104.437852312918</t>
  </si>
  <si>
    <t>-592.139319448543 88.8191529639116 -211.608477003478</t>
  </si>
  <si>
    <t>-602.970965508981 87.5478608259014 -303.841232811833</t>
  </si>
  <si>
    <t>-608.882046867054 88.317404242157 -387.522895067671</t>
  </si>
  <si>
    <t>-610.245223955822 90.9009910108166 -471.365604668154</t>
  </si>
  <si>
    <t>-607.152889040151 96.4105847453052 -593.860550400085</t>
  </si>
  <si>
    <t>-576.015684630955 103.463499927813 -665.421211743847</t>
  </si>
  <si>
    <t>-612.137788252092 125.116251240617 -538.802526585745</t>
  </si>
  <si>
    <t>-623.404095957774 278.630594653293 -513.823766494611</t>
  </si>
  <si>
    <t>-625.156507866332 336.082251953077 -237.644847235379</t>
  </si>
  <si>
    <t>-421.88237016624 224.415712821013 -250.243781693031</t>
  </si>
  <si>
    <t>-604.881851155731 62.8698314047128 -541.419045284193</t>
  </si>
  <si>
    <t>-443.532215249794 38.3591133339091 -208.072178505526</t>
  </si>
  <si>
    <t>-602.562475740781 182.335689787134 -104.334459111379</t>
  </si>
  <si>
    <t>-601.465965373372 186.047843431031 311.222503891641</t>
  </si>
  <si>
    <t>-609.846427600725 203.271668798438 774.135754942988</t>
  </si>
  <si>
    <t>-457.876429434656 192.433393955404 825.822082717372</t>
  </si>
  <si>
    <t>-530.303985023166 13.6991610695613 -108.083220826685</t>
  </si>
  <si>
    <t>-458.615653598326 22.5722540095376 301.165692248493</t>
  </si>
  <si>
    <t>-473.163527475178 -59.590241404358 755.893435864087</t>
  </si>
  <si>
    <t>-324.91122442134 -14.0650459412168 798.701380026412</t>
  </si>
  <si>
    <t>9763-20170724T121318.301793200.bin</t>
  </si>
  <si>
    <t>-562.480096380987 95.7089373030349 -104.54507585252</t>
  </si>
  <si>
    <t>-588.468836661364 85.7935908026452 -211.707346063193</t>
  </si>
  <si>
    <t>-599.762337211617 83.9250486544411 -303.874561710743</t>
  </si>
  <si>
    <t>-606.348959660695 84.1720717623384 -387.508866709271</t>
  </si>
  <si>
    <t>-608.643891442282 86.2683888725114 -471.344877142837</t>
  </si>
  <si>
    <t>-607.187368918805 91.1127344525689 -593.898256831896</t>
  </si>
  <si>
    <t>-576.603506428115 98.0153917242419 -665.711799967683</t>
  </si>
  <si>
    <t>-611.852703749285 120.066373254062 -538.942246664193</t>
  </si>
  <si>
    <t>-624.504138330971 273.714481914313 -514.833244830543</t>
  </si>
  <si>
    <t>-622.278216376183 326.253950475195 -237.681310041791</t>
  </si>
  <si>
    <t>-421.768911679708 210.044850796509 -253.173331730451</t>
  </si>
  <si>
    <t>-603.800236586958 57.9079214700032 -541.30357476617</t>
  </si>
  <si>
    <t>-440.004390272791 45.1988976724724 -205.237029629467</t>
  </si>
  <si>
    <t>-600.423488379122 178.064227539462 -104.24169606498</t>
  </si>
  <si>
    <t>-597.954751934004 183.679479696831 311.288119853949</t>
  </si>
  <si>
    <t>-609.060975569171 203.26689839276 774.199404904261</t>
  </si>
  <si>
    <t>-457.361875088504 194.269201095653 827.022269633495</t>
  </si>
  <si>
    <t>-525.004745947462 13.0927432894036 -108.6966142581</t>
  </si>
  <si>
    <t>-462.704827575066 18.0605051742605 302.152051177185</t>
  </si>
  <si>
    <t>-473.917456559804 -59.694831914002 757.252443213685</t>
  </si>
  <si>
    <t>-326.952035569895 -9.27135212732946 798.995097099132</t>
  </si>
  <si>
    <t>9763-20170724T121318.336392700.bin</t>
  </si>
  <si>
    <t>-559.600362607306 94.2603348872826 -104.933873015089</t>
  </si>
  <si>
    <t>-585.430752029623 84.1218167198485 -212.113700190197</t>
  </si>
  <si>
    <t>-596.930433649229 81.8149922638413 -304.245540016646</t>
  </si>
  <si>
    <t>-603.847759023713 81.5672769602879 -387.853035069432</t>
  </si>
  <si>
    <t>-606.623736716715 83.0832591413673 -471.687026245772</t>
  </si>
  <si>
    <t>-606.038856515964 86.9921584049471 -594.280947414225</t>
  </si>
  <si>
    <t>-575.962573326443 93.5026297627264 -666.345264665948</t>
  </si>
  <si>
    <t>-610.565011704757 116.331053089007 -539.517956509501</t>
  </si>
  <si>
    <t>-624.226514197288 270.030700281954 -516.397452688505</t>
  </si>
  <si>
    <t>-618.738627723876 319.98617465802 -238.813313722893</t>
  </si>
  <si>
    <t>-419.606639852731 201.690423950597 -256.165565859041</t>
  </si>
  <si>
    <t>-602.02588346819 54.2230112145348 -541.457668200273</t>
  </si>
  <si>
    <t>-438.405286616808 48.444304060155 -204.320642748611</t>
  </si>
  <si>
    <t>-598.605393304174 175.879266650125 -104.323299984623</t>
  </si>
  <si>
    <t>-596.023913155529 182.332103820209 311.193614121162</t>
  </si>
  <si>
    <t>-608.612030627499 203.215143256458 774.181903674616</t>
  </si>
  <si>
    <t>-457.131674476257 194.822065481657 827.727245112656</t>
  </si>
  <si>
    <t>-520.651426040655 12.1049744749066 -109.297518603204</t>
  </si>
  <si>
    <t>-466.316816188033 13.7001709621268 302.707083373787</t>
  </si>
  <si>
    <t>-473.955331139956 -59.8307245312626 758.33620335227</t>
  </si>
  <si>
    <t>-327.246870350586 -8.61835010473305 800.02208365643</t>
  </si>
  <si>
    <t>9763-20170724T121318.402571500.bin</t>
  </si>
  <si>
    <t>-553.29022316475 91.4407599927308 -105.321892333041</t>
  </si>
  <si>
    <t>-578.413342035048 81.1905447132981 -212.659022154481</t>
  </si>
  <si>
    <t>-590.034905982815 78.0050026745535 -304.749390306389</t>
  </si>
  <si>
    <t>-597.384460322785 76.6660524871672 -388.309644605349</t>
  </si>
  <si>
    <t>-600.936803879263 76.8240228681084 -472.127829512902</t>
  </si>
  <si>
    <t>-601.878570157239 78.4794126860706 -594.770884247883</t>
  </si>
  <si>
    <t>-572.997023850477 83.9024958284144 -667.411414500862</t>
  </si>
  <si>
    <t>-606.261938498198 108.741937333008 -540.501062910887</t>
  </si>
  <si>
    <t>-622.282211340876 262.485199008835 -519.559676156044</t>
  </si>
  <si>
    <t>-609.682077200412 310.313400082146 -241.832706054814</t>
  </si>
  <si>
    <t>-412.787466275987 188.91655584162 -262.900062741562</t>
  </si>
  <si>
    <t>-596.668668612062 46.7640669208477 -541.411212830253</t>
  </si>
  <si>
    <t>-435.65163849882 53.9943607395758 -203.586875645316</t>
  </si>
  <si>
    <t>-594.024252438875 171.844501572267 -104.481279817443</t>
  </si>
  <si>
    <t>-593.273749219886 179.992965962161 311.013195401689</t>
  </si>
  <si>
    <t>-607.852165088237 203.144812538945 774.13527495346</t>
  </si>
  <si>
    <t>-456.696627736597 196.673991264048 828.85230805726</t>
  </si>
  <si>
    <t>-512.619115852456 10.9298186449305 -109.59714993118</t>
  </si>
  <si>
    <t>-473.712227943334 4.1383279067154 304.096832403781</t>
  </si>
  <si>
    <t>-473.512371176693 -60.073480817558 761.020150371299</t>
  </si>
  <si>
    <t>-328.019785511177 -6.21505973926423 803.623440187752</t>
  </si>
  <si>
    <t>9763-20170724T121318.435691800.bin</t>
  </si>
  <si>
    <t>-550.453866229667 90.3392151661274 -105.156407089102</t>
  </si>
  <si>
    <t>-575.06965992573 80.0826197377296 -212.610380547402</t>
  </si>
  <si>
    <t>-586.601734153347 76.5493988305825 -304.699297880885</t>
  </si>
  <si>
    <t>-594.022387698264 74.7707943724763 -388.245113055315</t>
  </si>
  <si>
    <t>-597.807419807951 74.3762399329539 -472.052308659419</t>
  </si>
  <si>
    <t>-599.273461376251 75.1122261254063 -594.699195369101</t>
  </si>
  <si>
    <t>-570.908346728747 80.0017247167953 -667.580751685272</t>
  </si>
  <si>
    <t>-603.613817615286 105.751018615228 -540.637385081226</t>
  </si>
  <si>
    <t>-620.188697347428 259.542032727486 -520.52608851615</t>
  </si>
  <si>
    <t>-605.073546560311 308.977132755983 -243.206388674171</t>
  </si>
  <si>
    <t>-409.72859726754 185.406525962855 -265.991916519165</t>
  </si>
  <si>
    <t>-593.646580212821 43.8274956505975 -541.128063797995</t>
  </si>
  <si>
    <t>-434.304803381461 56.3866639410639 -203.080822099378</t>
  </si>
  <si>
    <t>-591.814191675179 170.153081134731 -104.458688738089</t>
  </si>
  <si>
    <t>-592.436801113251 178.944113400569 311.022872911806</t>
  </si>
  <si>
    <t>-607.595822515686 203.095612467198 774.119729742156</t>
  </si>
  <si>
    <t>-456.566106045916 197.065884643535 829.233020193708</t>
  </si>
  <si>
    <t>-509.217353220784 10.5932081562837 -109.232941468337</t>
  </si>
  <si>
    <t>-476.857027246959 0.446565470167116 304.956010901051</t>
  </si>
  <si>
    <t>-473.418428830681 -60.1729995593114 762.432062733072</t>
  </si>
  <si>
    <t>-328.722466121888 -4.43686394480801 805.33117168269</t>
  </si>
  <si>
    <t>9763-20170724T121318.503376600.bin</t>
  </si>
  <si>
    <t>-547.091337471971 88.0696086521216 -104.475512447418</t>
  </si>
  <si>
    <t>-570.585619889155 78.1483149390642 -212.211691930849</t>
  </si>
  <si>
    <t>-581.692147530835 74.1417617540169 -304.333491672027</t>
  </si>
  <si>
    <t>-588.972219085328 71.6516605871129 -387.873569889224</t>
  </si>
  <si>
    <t>-592.879897047315 70.2812505727206 -471.664875272103</t>
  </si>
  <si>
    <t>-594.829703857057 69.3178908819382 -594.303345338061</t>
  </si>
  <si>
    <t>-567.105389165013 73.0920308399468 -667.497060563002</t>
  </si>
  <si>
    <t>-599.132107902918 100.674386768048 -540.651605987785</t>
  </si>
  <si>
    <t>-616.084894604162 254.710407709813 -522.594403906303</t>
  </si>
  <si>
    <t>-599.292081499619 310.679516538205 -246.616168885698</t>
  </si>
  <si>
    <t>-407.351321604971 182.15236356776 -270.866172859387</t>
  </si>
  <si>
    <t>-588.816209829258 38.8069075740873 -540.329646927725</t>
  </si>
  <si>
    <t>-430.721281073857 58.279274577998 -201.029278043434</t>
  </si>
  <si>
    <t>-589.165297329614 166.727311005543 -104.032407776912</t>
  </si>
  <si>
    <t>-590.972709954101 176.929168057079 311.413471262762</t>
  </si>
  <si>
    <t>-607.181649402681 202.93650727791 774.243563799691</t>
  </si>
  <si>
    <t>-456.361519595514 197.213128687772 829.960329356533</t>
  </si>
  <si>
    <t>-505.736677052162 9.27787098689441 -108.082987870254</t>
  </si>
  <si>
    <t>-478.321520544363 -3.65048978982259 306.385217004506</t>
  </si>
  <si>
    <t>-473.846362207567 -60.5307612722418 764.626931641488</t>
  </si>
  <si>
    <t>-329.695270544313 -2.93799109939619 806.90415640433</t>
  </si>
  <si>
    <t>9763-20170724T121318.537469400.bin</t>
  </si>
  <si>
    <t>-546.204485110383 86.3829940453047 -104.002810506506</t>
  </si>
  <si>
    <t>-569.248089462269 76.6664354610452 -211.854853866645</t>
  </si>
  <si>
    <t>-580.055073667856 72.4017231687089 -304.000611512237</t>
  </si>
  <si>
    <t>-587.114393439035 69.507396099063 -387.546599254326</t>
  </si>
  <si>
    <t>-590.861540684403 67.5649257476011 -471.334069426439</t>
  </si>
  <si>
    <t>-592.652461961128 65.5842217993822 -593.962663678493</t>
  </si>
  <si>
    <t>-565.042882353304 68.6949828267752 -667.231109992795</t>
  </si>
  <si>
    <t>-597.035109432694 97.3826151679637 -540.578420897945</t>
  </si>
  <si>
    <t>-614.462807912629 251.547265232429 -524.030874669992</t>
  </si>
  <si>
    <t>-597.687690974322 311.007311725312 -248.782359309366</t>
  </si>
  <si>
    <t>-406.848991825656 180.826521298859 -272.909133851109</t>
  </si>
  <si>
    <t>-586.698144255826 35.5238890174605 -539.730199954967</t>
  </si>
  <si>
    <t>-429.064956507813 56.8482198667725 -200.218943422066</t>
  </si>
  <si>
    <t>-588.719079407916 164.828465611504 -103.65599423365</t>
  </si>
  <si>
    <t>-590.280145697712 175.855227878934 311.769813961035</t>
  </si>
  <si>
    <t>-606.979233837914 202.837297955723 774.385553116355</t>
  </si>
  <si>
    <t>-456.240290444674 197.531115146164 830.362778595246</t>
  </si>
  <si>
    <t>-504.414470135376 7.57732709522725 -107.562051683146</t>
  </si>
  <si>
    <t>-476.46394775912 -4.87536043030468 306.884936444578</t>
  </si>
  <si>
    <t>-474.177721223874 -60.6866590758327 765.405696200593</t>
  </si>
  <si>
    <t>-329.827601352212 -3.1921397574215 807.13343697587</t>
  </si>
  <si>
    <t>9763-20170724T121318.602644700.bin</t>
  </si>
  <si>
    <t>-543.752897724093 83.7825843145533 -102.950593286183</t>
  </si>
  <si>
    <t>-566.271911241058 74.0149885661394 -210.908852375713</t>
  </si>
  <si>
    <t>-576.612059289532 69.0245800741823 -303.071778124634</t>
  </si>
  <si>
    <t>-583.263495370897 65.1868757728398 -386.613142573854</t>
  </si>
  <si>
    <t>-586.632899092189 62.0090651345736 -470.37888959423</t>
  </si>
  <si>
    <t>-587.920818403203 57.8975443985983 -592.960946108722</t>
  </si>
  <si>
    <t>-560.376177055095 59.5971106940387 -666.299948000638</t>
  </si>
  <si>
    <t>-592.435847136117 90.6330543123236 -540.156988011924</t>
  </si>
  <si>
    <t>-610.36412640908 245.020600896006 -526.384221700486</t>
  </si>
  <si>
    <t>-594.335569403334 310.121664223776 -252.370296381517</t>
  </si>
  <si>
    <t>-404.281255985799 178.996828295326 -277.553577608989</t>
  </si>
  <si>
    <t>-582.275577855286 28.7702315046881 -538.188933785513</t>
  </si>
  <si>
    <t>-425.916649076696 53.2808587091235 -199.683864577583</t>
  </si>
  <si>
    <t>-587.226410096131 161.75897257418 -102.89701612933</t>
  </si>
  <si>
    <t>-589.086391245349 174.08548885044 312.491012572442</t>
  </si>
  <si>
    <t>-606.793132343573 202.477686076953 774.749615236108</t>
  </si>
  <si>
    <t>-456.105339524892 197.683624224358 830.910136357454</t>
  </si>
  <si>
    <t>-500.682476868354 5.60882803983759 -106.445498749627</t>
  </si>
  <si>
    <t>-472.66835813541 -6.25214140877461 308.014512041956</t>
  </si>
  <si>
    <t>-474.868267812264 -60.9461460584889 766.628633097746</t>
  </si>
  <si>
    <t>-330.205298363442 -3.52118073487782 807.357297077202</t>
  </si>
  <si>
    <t>9763-20170724T121318.636275200.bin</t>
  </si>
  <si>
    <t>-542.158077748073 82.7934720493095 -102.534440978995</t>
  </si>
  <si>
    <t>-564.468708309619 72.8132796872837 -210.516478688786</t>
  </si>
  <si>
    <t>-574.661784073719 67.358567131997 -302.669543386651</t>
  </si>
  <si>
    <t>-581.200244125382 62.9762105227373 -386.193006652946</t>
  </si>
  <si>
    <t>-584.484166025203 59.1256095451126 -469.933831294824</t>
  </si>
  <si>
    <t>-585.683737532196 53.8884559527291 -592.473901632681</t>
  </si>
  <si>
    <t>-558.130125645344 54.8840263354437 -665.822422014676</t>
  </si>
  <si>
    <t>-590.19266953132 87.114534866846 -539.976955578776</t>
  </si>
  <si>
    <t>-608.453750963659 241.538048069097 -527.452270840216</t>
  </si>
  <si>
    <t>-592.446731596389 309.305753138548 -254.08464040979</t>
  </si>
  <si>
    <t>-401.778958508821 179.029268697635 -279.032227613965</t>
  </si>
  <si>
    <t>-580.122054399936 25.2585330155912 -537.431805862975</t>
  </si>
  <si>
    <t>-423.974408870878 51.7538659829165 -200.171289355798</t>
  </si>
  <si>
    <t>-586.250050283861 160.073947438761 -102.598350953818</t>
  </si>
  <si>
    <t>-588.589806427751 173.232501611305 312.761755253581</t>
  </si>
  <si>
    <t>-606.814037081772 202.298208951507 774.866110531</t>
  </si>
  <si>
    <t>-456.062408215253 197.943516967118 830.891135008914</t>
  </si>
  <si>
    <t>-498.434225625598 5.2042175442898 -105.929543939001</t>
  </si>
  <si>
    <t>-471.906542113553 -6.84687243705594 308.622785833132</t>
  </si>
  <si>
    <t>-475.156045030939 -61.1277097319748 767.167599014014</t>
  </si>
  <si>
    <t>-330.463033378499 -3.46770527792251 807.455056492051</t>
  </si>
  <si>
    <t>9763-20170724T121318.701457200.bin</t>
  </si>
  <si>
    <t>-538.848975525899 80.9058750630757 -101.896193350752</t>
  </si>
  <si>
    <t>-560.831224901976 70.4625683065751 -209.901858651497</t>
  </si>
  <si>
    <t>-570.839583709691 64.1393560003462 -302.019527207028</t>
  </si>
  <si>
    <t>-577.264250967652 58.7689825671446 -385.494256614282</t>
  </si>
  <si>
    <t>-580.500984734894 53.7288637960005 -469.173725011082</t>
  </si>
  <si>
    <t>-581.7165912993 46.530396687288 -591.614038968346</t>
  </si>
  <si>
    <t>-554.142887003346 46.4341895345092 -664.961655868603</t>
  </si>
  <si>
    <t>-586.303432095332 80.5788497958124 -539.653594300416</t>
  </si>
  <si>
    <t>-605.178524536131 235.080934614373 -529.21015544891</t>
  </si>
  <si>
    <t>-587.479669871385 308.279906482039 -257.351221851124</t>
  </si>
  <si>
    <t>-395.411155199811 179.972694516377 -281.754499818957</t>
  </si>
  <si>
    <t>-576.063070131189 18.7988822245252 -536.123021483087</t>
  </si>
  <si>
    <t>-418.736769075013 50.2389271762695 -201.60755550952</t>
  </si>
  <si>
    <t>-584.129782421061 157.199476663645 -102.237616525976</t>
  </si>
  <si>
    <t>-587.330363128434 171.742826307138 313.070562645558</t>
  </si>
  <si>
    <t>-606.860443487181 202.045280716932 774.997928134556</t>
  </si>
  <si>
    <t>-455.972733577252 198.494732583635 830.712550130756</t>
  </si>
  <si>
    <t>-493.747375321968 4.1422928759157 -105.122135642924</t>
  </si>
  <si>
    <t>-471.348416235062 -8.24179744991716 309.663902825772</t>
  </si>
  <si>
    <t>-475.78295910637 -61.3329979953437 768.259691828229</t>
  </si>
  <si>
    <t>-331.68824191157 -1.69320174117138 807.802631436043</t>
  </si>
  <si>
    <t>9763-20170724T121318.737588500.bin</t>
  </si>
  <si>
    <t>-537.221615482739 79.80653084696 -101.682590695076</t>
  </si>
  <si>
    <t>-559.158877562865 69.2295152843144 -209.684364575666</t>
  </si>
  <si>
    <t>-569.11296092513 62.516186274599 -301.780477388385</t>
  </si>
  <si>
    <t>-575.493281002144 56.678901931622 -385.227153078132</t>
  </si>
  <si>
    <t>-578.697893214121 51.0598963263728 -468.871008462738</t>
  </si>
  <si>
    <t>-579.887266813084 42.8931195525101 -591.250846511886</t>
  </si>
  <si>
    <t>-552.298370945083 42.3299503575608 -664.590771379972</t>
  </si>
  <si>
    <t>-584.550572288899 77.3407666330559 -539.560897762628</t>
  </si>
  <si>
    <t>-603.830198560597 231.861244663461 -530.186541945998</t>
  </si>
  <si>
    <t>-584.888697110881 307.273871084929 -259.017281774042</t>
  </si>
  <si>
    <t>-391.780855433958 180.386972822871 -282.631760577888</t>
  </si>
  <si>
    <t>-574.180227111676 15.6124155205371 -535.542270708058</t>
  </si>
  <si>
    <t>-415.706079850818 49.6270758067612 -202.077402433338</t>
  </si>
  <si>
    <t>-582.820672419665 155.974365204046 -102.093944897317</t>
  </si>
  <si>
    <t>-586.490885138406 170.918451664984 313.196058735515</t>
  </si>
  <si>
    <t>-606.852542313003 202.008193585249 775.044955721748</t>
  </si>
  <si>
    <t>-455.909391311011 198.681796709165 830.62301150271</t>
  </si>
  <si>
    <t>-491.833229629799 3.32484329884846 -104.771670669899</t>
  </si>
  <si>
    <t>-470.664619517786 -8.80966226201053 310.08639340932</t>
  </si>
  <si>
    <t>-476.008779626745 -61.5319331959959 768.762637449822</t>
  </si>
  <si>
    <t>-331.723622241276 -2.15485376376773 808.005931172618</t>
  </si>
  <si>
    <t>9763-20170724T121318.802769000.bin</t>
  </si>
  <si>
    <t>-534.525270254187 77.59751674574 -101.200311955257</t>
  </si>
  <si>
    <t>-556.374882531679 66.8793679110531 -209.205857322068</t>
  </si>
  <si>
    <t>-566.261136675206 59.5292810312903 -301.260693925047</t>
  </si>
  <si>
    <t>-572.603775660481 52.9067580381447 -384.651518537554</t>
  </si>
  <si>
    <t>-575.808577601247 46.2955343476465 -468.222761321532</t>
  </si>
  <si>
    <t>-577.052582532766 36.4539972139651 -590.478799713601</t>
  </si>
  <si>
    <t>-549.499336096625 35.0441292917085 -663.820756625769</t>
  </si>
  <si>
    <t>-581.779559016087 71.5917347881382 -539.261285575247</t>
  </si>
  <si>
    <t>-601.605963625066 226.155623104538 -531.67960848486</t>
  </si>
  <si>
    <t>-580.532220758744 304.692976874296 -261.556723493764</t>
  </si>
  <si>
    <t>-386.503897964967 179.344825846134 -285.833753386078</t>
  </si>
  <si>
    <t>-571.233834547605 9.95320598895205 -534.406707660257</t>
  </si>
  <si>
    <t>-410.413621407397 47.8499212175007 -201.199714554599</t>
  </si>
  <si>
    <t>-580.707086196413 153.483102700515 -101.691138050028</t>
  </si>
  <si>
    <t>-584.67775332432 169.350685177329 313.561894673165</t>
  </si>
  <si>
    <t>-606.744574407566 202.011020399884 775.158255232938</t>
  </si>
  <si>
    <t>-455.772071093916 198.708699373679 830.658292402685</t>
  </si>
  <si>
    <t>-488.812953106129 1.63278808039149 -104.084852231657</t>
  </si>
  <si>
    <t>-468.781174712591 -9.95727837368759 310.845279268205</t>
  </si>
  <si>
    <t>-476.369496780343 -61.9443952339147 769.624344200231</t>
  </si>
  <si>
    <t>-332.143784168445 -2.14951338879155 808.448028539744</t>
  </si>
  <si>
    <t>9763-20170724T121318.839441600.bin</t>
  </si>
  <si>
    <t>-533.319237441952 76.8545153063951 -100.951851441781</t>
  </si>
  <si>
    <t>-555.06342630307 66.075155018309 -208.972659641406</t>
  </si>
  <si>
    <t>-564.892878496351 58.4762517378053 -301.013265851909</t>
  </si>
  <si>
    <t>-571.204977979832 51.5477279972683 -384.381681705244</t>
  </si>
  <si>
    <t>-574.405743205317 44.5510124588341 -467.921662227123</t>
  </si>
  <si>
    <t>-575.678083539657 34.0593562596841 -590.123330053789</t>
  </si>
  <si>
    <t>-548.192795604489 32.2544134746886 -663.482102432186</t>
  </si>
  <si>
    <t>-580.428011201025 69.4631435769047 -539.091359471435</t>
  </si>
  <si>
    <t>-600.666129302825 223.991889863846 -532.24511923743</t>
  </si>
  <si>
    <t>-578.572360618397 303.510610113887 -262.491196490938</t>
  </si>
  <si>
    <t>-384.59625283046 178.266934784371 -287.70620401401</t>
  </si>
  <si>
    <t>-569.811561717258 7.86295314312474 -533.913232006489</t>
  </si>
  <si>
    <t>-408.444921138261 46.8516846794187 -200.301264661113</t>
  </si>
  <si>
    <t>-579.699367936595 152.48606300778 -101.489170706107</t>
  </si>
  <si>
    <t>-583.858493652618 168.895300920981 313.74091303845</t>
  </si>
  <si>
    <t>-606.61355830967 202.151160880734 775.227268379303</t>
  </si>
  <si>
    <t>-455.624109173739 199.635860540039 830.722143157351</t>
  </si>
  <si>
    <t>-487.348763217469 1.20166072794973 -103.781733194296</t>
  </si>
  <si>
    <t>-467.990348266062 -10.5495189832018 311.175799332231</t>
  </si>
  <si>
    <t>-476.576168865438 -62.1110179037146 769.987629744492</t>
  </si>
  <si>
    <t>-332.575342662602 -1.65063946162536 808.616194940054</t>
  </si>
  <si>
    <t>9763-20170724T121318.903116500.bin</t>
  </si>
  <si>
    <t>-530.850607020082 75.953387310838 -100.493177623639</t>
  </si>
  <si>
    <t>-552.33684785183 65.0223196209358 -208.550451849817</t>
  </si>
  <si>
    <t>-561.990174799797 57.0893178739161 -300.581481000452</t>
  </si>
  <si>
    <t>-568.166923061106 49.7711544116733 -383.926665040816</t>
  </si>
  <si>
    <t>-571.263356578159 42.2994254779401 -467.42949374937</t>
  </si>
  <si>
    <t>-572.422621566958 31.0209981602507 -589.562146180414</t>
  </si>
  <si>
    <t>-545.008631780339 28.698155444913 -662.933030543584</t>
  </si>
  <si>
    <t>-577.343900284019 66.7312520154078 -538.760515002449</t>
  </si>
  <si>
    <t>-598.395832408768 221.178327389516 -532.750964007693</t>
  </si>
  <si>
    <t>-574.054085058662 301.116638402976 -263.314557471843</t>
  </si>
  <si>
    <t>-380.206096004356 175.94942812409 -289.860073514581</t>
  </si>
  <si>
    <t>-566.483873990174 5.20870150253359 -533.182265382533</t>
  </si>
  <si>
    <t>-405.135511336264 46.1249246056373 -198.798710822895</t>
  </si>
  <si>
    <t>-577.699937010579 150.99783834966 -101.130747772737</t>
  </si>
  <si>
    <t>-582.639744469828 168.048604732103 314.064891504514</t>
  </si>
  <si>
    <t>-606.358007890826 202.53838029663 775.333273990465</t>
  </si>
  <si>
    <t>-455.372400157503 200.88378361978 830.870921978228</t>
  </si>
  <si>
    <t>-484.269998318181 0.82610640267967 -103.24052639252</t>
  </si>
  <si>
    <t>-466.890033956865 -11.6444010288719 311.783599675907</t>
  </si>
  <si>
    <t>-477.014261388269 -62.4980470690384 770.642329164967</t>
  </si>
  <si>
    <t>-333.180939261499 -1.34504398966737 808.801376982895</t>
  </si>
  <si>
    <t>9763-20170724T121318.933505000.bin</t>
  </si>
  <si>
    <t>-529.7472439937 75.5737636600597 -100.286593683889</t>
  </si>
  <si>
    <t>-551.120101019205 64.5763395899444 -208.359466571356</t>
  </si>
  <si>
    <t>-560.714044575783 56.5219698584028 -300.386186792171</t>
  </si>
  <si>
    <t>-566.854094071897 49.0658455386551 -383.721954379948</t>
  </si>
  <si>
    <t>-569.932868933979 41.4303396724149 -467.210527846338</t>
  </si>
  <si>
    <t>-571.089219789386 29.8843902146509 -589.318179762727</t>
  </si>
  <si>
    <t>-543.666605129715 27.4096218036152 -662.681013774945</t>
  </si>
  <si>
    <t>-576.071361290856 65.6953421996914 -538.593609919539</t>
  </si>
  <si>
    <t>-597.379227329999 220.133169900885 -532.679721637885</t>
  </si>
  <si>
    <t>-571.431386053327 298.789455469303 -263.016079203825</t>
  </si>
  <si>
    <t>-377.085188476762 174.585977997515 -290.430918988091</t>
  </si>
  <si>
    <t>-565.09235880829 4.2058772220239 -532.883360234206</t>
  </si>
  <si>
    <t>-404.204091722391 46.005873364501 -197.882057552898</t>
  </si>
  <si>
    <t>-576.855024744911 150.403758189268 -100.990842584316</t>
  </si>
  <si>
    <t>-582.279388751697 167.661975300338 314.190272839222</t>
  </si>
  <si>
    <t>-606.2498856039 202.763564450796 775.370923889273</t>
  </si>
  <si>
    <t>-455.265437539515 201.450576808339 830.920799403394</t>
  </si>
  <si>
    <t>-482.912427352294 0.603602601148395 -102.997605014884</t>
  </si>
  <si>
    <t>-466.385679905405 -12.1119961023296 312.05394837598</t>
  </si>
  <si>
    <t>-477.254629320346 -62.6404754614591 770.933977152365</t>
  </si>
  <si>
    <t>-333.481420348912 -1.22029904931651 808.890028253957</t>
  </si>
  <si>
    <t>9763-20170724T121319.003194100.bin</t>
  </si>
  <si>
    <t>-527.875845547922 74.6333963615402 -99.951549852341</t>
  </si>
  <si>
    <t>-549.105049377377 63.4794030331336 -208.036677532377</t>
  </si>
  <si>
    <t>-558.672403467088 55.2489145548134 -300.050619458724</t>
  </si>
  <si>
    <t>-564.827321377078 47.6142127916905 -383.369167740925</t>
  </si>
  <si>
    <t>-567.961812523894 39.7834394084316 -466.837587503968</t>
  </si>
  <si>
    <t>-569.245866703804 27.934107213981 -588.914921552948</t>
  </si>
  <si>
    <t>-541.730150526877 25.3567676526222 -662.239162441675</t>
  </si>
  <si>
    <t>-574.233289508 63.8605989039424 -538.272527681477</t>
  </si>
  <si>
    <t>-595.866323584503 218.255503421848 -532.498467097283</t>
  </si>
  <si>
    <t>-567.518318854173 294.208921508215 -262.302038881332</t>
  </si>
  <si>
    <t>-371.061733026831 173.017973513879 -288.110985900618</t>
  </si>
  <si>
    <t>-563.131591662097 2.40613501314056 -532.424345592799</t>
  </si>
  <si>
    <t>-403.433738570946 45.9565335878206 -196.161802346967</t>
  </si>
  <si>
    <t>-575.426456462871 149.186698639075 -100.765037428342</t>
  </si>
  <si>
    <t>-581.751237106426 166.978450148903 314.380756322232</t>
  </si>
  <si>
    <t>-606.065235619502 203.237804288461 775.412427290433</t>
  </si>
  <si>
    <t>-455.078272120503 202.304421425627 830.963487953071</t>
  </si>
  <si>
    <t>-465.356765482698 -12.925663736778 312.540756628334</t>
  </si>
  <si>
    <t>-477.599158454281 -63.0011790922067 771.464920127544</t>
  </si>
  <si>
    <t>-333.803264433725 -1.43712186341963 809.100350543199</t>
  </si>
  <si>
    <t>9763-20170724T121319.039385700.bin</t>
  </si>
  <si>
    <t>-527.126831199248 74.1233177020636 -99.836796635904</t>
  </si>
  <si>
    <t>-548.301139137575 62.93769907968 -207.929484982067</t>
  </si>
  <si>
    <t>-557.891018772307 54.6537343822961 -299.936202728911</t>
  </si>
  <si>
    <t>-564.094862429382 46.9608826488638 -383.245757159601</t>
  </si>
  <si>
    <t>-567.308000872036 39.0626118254199 -466.704771602323</t>
  </si>
  <si>
    <t>-568.73993172349 27.1068499977414 -588.770186132448</t>
  </si>
  <si>
    <t>-541.152893870266 24.512354466598 -662.067054702911</t>
  </si>
  <si>
    <t>-573.658213688546 63.0791346969504 -538.153440911361</t>
  </si>
  <si>
    <t>-595.673608040545 217.418708196078 -532.538288386286</t>
  </si>
  <si>
    <t>-567.079750004792 293.104995190325 -262.292857910417</t>
  </si>
  <si>
    <t>-370.350836744869 172.008487987042 -286.415430305006</t>
  </si>
  <si>
    <t>-562.56506410741 1.62680871389011 -532.264448171407</t>
  </si>
  <si>
    <t>-403.328900373192 45.557197152561 -195.508523371263</t>
  </si>
  <si>
    <t>-574.815835184933 148.682842984355 -100.671624919202</t>
  </si>
  <si>
    <t>-581.505477513479 166.647012117537 314.461082843132</t>
  </si>
  <si>
    <t>-605.962793354147 203.492124169127 775.427441969829</t>
  </si>
  <si>
    <t>-454.974133872041 202.762071910357 830.976522696552</t>
  </si>
  <si>
    <t>-464.985479443094 -13.35681872445 312.737158254525</t>
  </si>
  <si>
    <t>-477.674565383825 -63.2413562657307 771.697368715115</t>
  </si>
  <si>
    <t>-333.887789976015 -1.60353840526705 809.246611191381</t>
  </si>
  <si>
    <t>9763-20170724T121319.103062400.bin</t>
  </si>
  <si>
    <t>-525.829499744595 73.1830689558819 -99.6159123783686</t>
  </si>
  <si>
    <t>-546.798082381599 62.1087103799714 -207.760291335853</t>
  </si>
  <si>
    <t>-556.264158739219 53.9403917076179 -299.790041801207</t>
  </si>
  <si>
    <t>-562.375932917072 46.3625050816613 -383.116860586133</t>
  </si>
  <si>
    <t>-565.516153103417 38.5887180477152 -466.59062548423</t>
  </si>
  <si>
    <t>-566.861904189352 26.8259332466678 -588.675613916221</t>
  </si>
  <si>
    <t>-538.96977223539 24.3401113305299 -661.860682686488</t>
  </si>
  <si>
    <t>-571.738539300147 62.7317852478391 -538.00763044629</t>
  </si>
  <si>
    <t>-594.47137354488 217.008413413144 -532.75514133148</t>
  </si>
  <si>
    <t>-570.841895424902 294.880532607531 -262.651071785305</t>
  </si>
  <si>
    <t>-372.910888112451 174.490142792682 -279.324487447813</t>
  </si>
  <si>
    <t>-560.804308725106 1.24290278626722 -532.203828127388</t>
  </si>
  <si>
    <t>-402.244279378864 44.4626345968222 -195.156457444598</t>
  </si>
  <si>
    <t>-573.400714494644 147.782568147869 -100.482590034558</t>
  </si>
  <si>
    <t>-581.121565624842 166.108909785766 314.616340890603</t>
  </si>
  <si>
    <t>-605.791532717883 203.92735406261 775.464050308125</t>
  </si>
  <si>
    <t>-454.803115002466 203.389667188858 831.016236286451</t>
  </si>
  <si>
    <t>-464.619048672488 -14.5183410476097 313.037758221179</t>
  </si>
  <si>
    <t>-477.840651359516 -63.6741329297779 772.098523854752</t>
  </si>
  <si>
    <t>-333.830261389947 -2.53113350767671 809.600769661172</t>
  </si>
  <si>
    <t>9763-20170724T121319.135689300.bin</t>
  </si>
  <si>
    <t>-525.081619631122 72.5758719692285 -99.5219630765507</t>
  </si>
  <si>
    <t>-545.887537560977 61.5853327962182 -207.706144712718</t>
  </si>
  <si>
    <t>-555.1698954793 53.5091068230427 -299.762890115359</t>
  </si>
  <si>
    <t>-561.096954313915 46.0229515456454 -383.111353879508</t>
  </si>
  <si>
    <t>-564.032556104414 38.3477128735503 -466.601638760347</t>
  </si>
  <si>
    <t>-565.057303248839 26.7343565940905 -588.703935368499</t>
  </si>
  <si>
    <t>-536.921761895651 24.3564435911908 -661.799466485976</t>
  </si>
  <si>
    <t>-570.003474671714 62.5890549194628 -538.006737491235</t>
  </si>
  <si>
    <t>-592.727166762847 216.866671479417 -532.472109115361</t>
  </si>
  <si>
    <t>-573.411367450915 296.324845077674 -262.487072600445</t>
  </si>
  <si>
    <t>-374.140685413604 177.702814179404 -275.469329033764</t>
  </si>
  <si>
    <t>-559.211837773999 1.07123242940725 -532.246118569545</t>
  </si>
  <si>
    <t>-401.511330142946 43.0567190879055 -194.496399250116</t>
  </si>
  <si>
    <t>-572.459562524329 147.267260344017 -100.399470065369</t>
  </si>
  <si>
    <t>-580.699535609566 165.833628975076 314.678873947172</t>
  </si>
  <si>
    <t>-605.68959325352 204.1582765553 775.468084709997</t>
  </si>
  <si>
    <t>-454.70107831467 203.907505181683 831.022107821317</t>
  </si>
  <si>
    <t>-464.53518258092 -15.3350612369563 313.170776683872</t>
  </si>
  <si>
    <t>-477.886986280912 -63.9085515778011 772.309648488462</t>
  </si>
  <si>
    <t>-333.835442535458 -2.87493646072699 809.831533947364</t>
  </si>
  <si>
    <t>9763-20170724T121319.201860100.bin</t>
  </si>
  <si>
    <t>-523.696652124977 71.4339128685697 -99.2092915121536</t>
  </si>
  <si>
    <t>-544.179113825707 60.6767925835616 -207.478528685946</t>
  </si>
  <si>
    <t>-553.069375830929 52.8364053062573 -299.594318929675</t>
  </si>
  <si>
    <t>-558.594048073114 45.5776062768923 -382.990617193704</t>
  </si>
  <si>
    <t>-561.077452372925 38.1402249380999 -466.516926974335</t>
  </si>
  <si>
    <t>-561.386904180145 26.882806861599 -588.656572445494</t>
  </si>
  <si>
    <t>-532.670395339746 24.8318654233694 -661.535779423544</t>
  </si>
  <si>
    <t>-566.549084381819 62.6037746982711 -537.88649400128</t>
  </si>
  <si>
    <t>-589.114260634745 216.835228327913 -531.219381938744</t>
  </si>
  <si>
    <t>-581.907302122422 298.935148284982 -261.430181475737</t>
  </si>
  <si>
    <t>-376.94146172686 189.710515135256 -264.172481988851</t>
  </si>
  <si>
    <t>-555.953108526002 1.04137291470488 -532.239153628717</t>
  </si>
  <si>
    <t>-399.993170011008 38.9846941558103 -194.149230403149</t>
  </si>
  <si>
    <t>-570.838263436995 146.405164792782 -100.207575301089</t>
  </si>
  <si>
    <t>-579.737262191653 165.218819916877 314.845973936284</t>
  </si>
  <si>
    <t>-605.475217140753 204.504126551488 775.50116083349</t>
  </si>
  <si>
    <t>-454.512445465058 204.372791244135 831.125397845205</t>
  </si>
  <si>
    <t>-464.540944891928 -16.9548476246619 313.479930047399</t>
  </si>
  <si>
    <t>-478.078833832591 -64.2844045804763 772.73988964605</t>
  </si>
  <si>
    <t>-334.404163221546 -2.40830612381842 810.325822542175</t>
  </si>
  <si>
    <t>9763-20170724T121319.237968100.bin</t>
  </si>
  <si>
    <t>-523.141606012459 70.9871620582517 -99.1207070952269</t>
  </si>
  <si>
    <t>-543.534013777754 60.2985287007878 -207.41388424502</t>
  </si>
  <si>
    <t>-552.222720240918 52.6305608276848 -299.563285628905</t>
  </si>
  <si>
    <t>-557.510008857321 45.5678407960345 -382.991725646692</t>
  </si>
  <si>
    <t>-559.69819057618 38.3634109006471 -466.546867116125</t>
  </si>
  <si>
    <t>-559.510114003687 27.4833505897723 -588.720929191348</t>
  </si>
  <si>
    <t>-530.47817062712 25.7085573048039 -661.482278532866</t>
  </si>
  <si>
    <t>-564.879112821609 63.0473169581001 -537.86208402295</t>
  </si>
  <si>
    <t>-587.257936885637 217.248350306298 -530.423180046036</t>
  </si>
  <si>
    <t>-587.182244909494 300.382835754325 -260.854424359776</t>
  </si>
  <si>
    <t>-379.178024215718 197.072894168647 -257.718799326246</t>
  </si>
  <si>
    <t>-554.306218525682 1.46749157586464 -532.361839701959</t>
  </si>
  <si>
    <t>-398.35233979204 36.6817986566234 -194.380779983851</t>
  </si>
  <si>
    <t>-570.36547572557 146.030866011311 -100.119656912436</t>
  </si>
  <si>
    <t>-579.355220792975 164.893630940686 314.929755289353</t>
  </si>
  <si>
    <t>-605.374574295383 204.666818073401 775.523293758886</t>
  </si>
  <si>
    <t>-454.420703785162 204.668495686771 831.171680696256</t>
  </si>
  <si>
    <t>-464.525391335553 -17.5891352786057 313.598419460539</t>
  </si>
  <si>
    <t>-478.156321524107 -64.4885179978851 772.93031731259</t>
  </si>
  <si>
    <t>-334.590442372734 -2.37429240764959 810.539808668978</t>
  </si>
  <si>
    <t>9763-20170724T121319.306150100.bin</t>
  </si>
  <si>
    <t>-522.442777017968 70.3725185113462 -98.9954163794986</t>
  </si>
  <si>
    <t>-542.790888875378 59.7259641894993 -207.301004163449</t>
  </si>
  <si>
    <t>-551.137766309354 52.4156714947076 -299.511279142016</t>
  </si>
  <si>
    <t>-555.977999539822 45.7881577244793 -383.002496894126</t>
  </si>
  <si>
    <t>-557.574171932511 39.1227249196741 -466.615674613779</t>
  </si>
  <si>
    <t>-556.355911298482 29.1349302350127 -588.859978523205</t>
  </si>
  <si>
    <t>-526.718512500785 27.9818632330362 -661.389351862398</t>
  </si>
  <si>
    <t>-562.276189688388 64.3057613604706 -537.789489968272</t>
  </si>
  <si>
    <t>-585.668473668898 218.316710799589 -529.202349711482</t>
  </si>
  <si>
    <t>-597.502231193321 300.203052725465 -259.51149156978</t>
  </si>
  <si>
    <t>-383.656085676166 210.841864856694 -244.249231900161</t>
  </si>
  <si>
    <t>-551.504884908371 2.7290627824932 -532.651069018992</t>
  </si>
  <si>
    <t>-395.05519711108 29.7099043868338 -195.68371240209</t>
  </si>
  <si>
    <t>-569.971595753797 145.316543346236 -99.9188425628311</t>
  </si>
  <si>
    <t>-578.912747260543 164.432994653632 315.11992953939</t>
  </si>
  <si>
    <t>-605.169392897639 205.077210494178 775.570808188155</t>
  </si>
  <si>
    <t>-454.208259979555 205.778490896646 831.195167366039</t>
  </si>
  <si>
    <t>-464.150003192486 -18.370198635434 313.736936505467</t>
  </si>
  <si>
    <t>-478.266225346925 -64.89894970567 773.210066278628</t>
  </si>
  <si>
    <t>-334.701327728401 -2.81465358654395 810.873127746241</t>
  </si>
  <si>
    <t>9763-20170724T121319.336234300.bin</t>
  </si>
  <si>
    <t>-522.384984713605 70.3315396323524 -98.9325346548711</t>
  </si>
  <si>
    <t>-542.710359605717 59.7068615653843 -207.244582581043</t>
  </si>
  <si>
    <t>-550.934184998125 52.5856552617242 -299.480512137532</t>
  </si>
  <si>
    <t>-555.612361233467 46.1871635782945 -382.998867047605</t>
  </si>
  <si>
    <t>-556.99268191851 39.8065504820447 -466.638147448241</t>
  </si>
  <si>
    <t>-555.396214245704 30.291704419265 -588.915887430169</t>
  </si>
  <si>
    <t>-525.528451211724 29.5283384906534 -661.355793034195</t>
  </si>
  <si>
    <t>-561.570115754725 65.2482044405674 -537.728061280655</t>
  </si>
  <si>
    <t>-585.612056543992 219.081657541949 -528.452887258157</t>
  </si>
  <si>
    <t>-602.363464571884 299.177009225243 -258.484770714326</t>
  </si>
  <si>
    <t>-386.204743486085 216.851049108486 -237.357330784289</t>
  </si>
  <si>
    <t>-550.623218602135 3.68547754939073 -532.794783608111</t>
  </si>
  <si>
    <t>-393.849021199784 25.2805208984119 -196.688890376424</t>
  </si>
  <si>
    <t>-570.255149645255 145.079653728102 -99.7947768011343</t>
  </si>
  <si>
    <t>-579.05517426688 164.304605762749 315.242096659816</t>
  </si>
  <si>
    <t>-605.101166725989 205.255634741111 775.611154031343</t>
  </si>
  <si>
    <t>-454.124236808986 206.218706371237 831.18870490035</t>
  </si>
  <si>
    <t>-463.880366846497 -18.4648403973238 313.756582831357</t>
  </si>
  <si>
    <t>-478.367164524806 -65.0705180759578 773.25981966099</t>
  </si>
  <si>
    <t>-335.056645762639 -2.41282637303084 810.942437226656</t>
  </si>
  <si>
    <t>9763-20170724T121319.402913500.bin</t>
  </si>
  <si>
    <t>-522.41579416601 70.669676628203 -98.8305439006811</t>
  </si>
  <si>
    <t>-542.582412337545 60.0579808158341 -207.17344215254</t>
  </si>
  <si>
    <t>-550.596000274952 53.4573642000482 -299.466691922746</t>
  </si>
  <si>
    <t>-555.028021176259 47.7182170004176 -383.046398511073</t>
  </si>
  <si>
    <t>-556.094195145442 42.1856335444263 -466.750469344588</t>
  </si>
  <si>
    <t>-553.952383007589 34.1118312290364 -589.123496939412</t>
  </si>
  <si>
    <t>-523.761583550523 34.441468150716 -661.432762847731</t>
  </si>
  <si>
    <t>-560.616689109786 68.4152055195991 -537.557062280973</t>
  </si>
  <si>
    <t>-585.568817433336 221.987718021016 -526.255459915609</t>
  </si>
  <si>
    <t>-608.941294226552 296.459413654929 -255.171929729939</t>
  </si>
  <si>
    <t>-389.599147408703 225.469111560896 -226.924422783419</t>
  </si>
  <si>
    <t>-549.167547157692 6.89396059165165 -533.297604507876</t>
  </si>
  <si>
    <t>-391.942305867491 14.9668569404839 -198.638485656786</t>
  </si>
  <si>
    <t>-570.887169928301 144.843015810695 -99.6284843396913</t>
  </si>
  <si>
    <t>-579.869012999023 164.347477511262 315.391424404471</t>
  </si>
  <si>
    <t>-605.05845804353 205.556295321392 775.679555661277</t>
  </si>
  <si>
    <t>-454.00912270575 206.941305033931 831.050996927207</t>
  </si>
  <si>
    <t>-463.199070285415 -18.3702285688237 313.720997918021</t>
  </si>
  <si>
    <t>-478.458531232036 -65.455956744463 773.205558009018</t>
  </si>
  <si>
    <t>-335.087060296445 -2.98887445514265 810.971769968053</t>
  </si>
  <si>
    <t>9763-20170724T121319.437507400.bin</t>
  </si>
  <si>
    <t>-522.531589434446 70.9564063347029 -98.8152924389849</t>
  </si>
  <si>
    <t>-542.635313912925 60.2777308800178 -207.163396115556</t>
  </si>
  <si>
    <t>-550.587552350583 53.8806740066252 -299.476343591001</t>
  </si>
  <si>
    <t>-554.947558009811 48.4253515220962 -383.07869092286</t>
  </si>
  <si>
    <t>-555.91944112327 43.2783941074649 -466.808543878815</t>
  </si>
  <si>
    <t>-553.608904234106 35.8779680919843 -589.221133278773</t>
  </si>
  <si>
    <t>-523.318165490052 36.7921348504215 -661.483527143022</t>
  </si>
  <si>
    <t>-560.520425032651 69.86387119456 -537.477153205636</t>
  </si>
  <si>
    <t>-586.650460343763 223.188600787294 -525.468198122195</t>
  </si>
  <si>
    <t>-610.198587137062 295.219355081382 -253.741269008485</t>
  </si>
  <si>
    <t>-389.796263856421 228.973583335586 -222.390503820336</t>
  </si>
  <si>
    <t>-548.725103616657 8.38660878123528 -533.538028944598</t>
  </si>
  <si>
    <t>-391.215106435812 8.68241108422717 -199.908597623039</t>
  </si>
  <si>
    <t>-571.341045873776 144.911354514634 -99.629565732828</t>
  </si>
  <si>
    <t>-580.089794164461 164.534822803038 315.38967828731</t>
  </si>
  <si>
    <t>-605.046865547755 205.694584665631 775.691406194838</t>
  </si>
  <si>
    <t>-453.960803044129 207.04832494216 830.963303467335</t>
  </si>
  <si>
    <t>-462.807975780858 -18.0806469665745 313.698491154429</t>
  </si>
  <si>
    <t>-478.436021001994 -65.6042434584474 773.142237990338</t>
  </si>
  <si>
    <t>-335.2785746214 -2.77344936633654 811.11700635744</t>
  </si>
  <si>
    <t>9763-20170724T121319.503686900.bin</t>
  </si>
  <si>
    <t>-523.152845838954 71.7400375370817 -98.8143638125734</t>
  </si>
  <si>
    <t>-543.248530473949 60.9077704446067 -207.148674602598</t>
  </si>
  <si>
    <t>-551.162637548286 54.9342359064663 -299.493209125682</t>
  </si>
  <si>
    <t>-555.447801987877 50.0733647343018 -383.136264426661</t>
  </si>
  <si>
    <t>-556.291220871667 45.7332514471154 -466.913273143901</t>
  </si>
  <si>
    <t>-553.72060378009 39.7401872867426 -589.397531045562</t>
  </si>
  <si>
    <t>-523.311404832728 41.818079180011 -661.586053510911</t>
  </si>
  <si>
    <t>-560.95901228496 73.0868451989936 -537.283682988827</t>
  </si>
  <si>
    <t>-588.539152547917 226.033776903745 -523.731311133437</t>
  </si>
  <si>
    <t>-611.033513683541 294.158596950336 -250.909754504564</t>
  </si>
  <si>
    <t>-389.432221704321 234.085743388838 -215.800606666381</t>
  </si>
  <si>
    <t>-548.738131430481 11.6530779103678 -534.02124634856</t>
  </si>
  <si>
    <t>-572.489452075754 145.533844693316 -99.6434875412838</t>
  </si>
  <si>
    <t>-580.199123384093 165.171638724903 315.395729798444</t>
  </si>
  <si>
    <t>-604.973635789695 206.013296841393 775.723509578488</t>
  </si>
  <si>
    <t>-453.846912768769 207.553716994056 830.879230944243</t>
  </si>
  <si>
    <t>-461.918733111702 -17.1073665151862 313.686849929038</t>
  </si>
  <si>
    <t>-478.423366771817 -65.8486117497396 773.006917058234</t>
  </si>
  <si>
    <t>-335.919550927576 -1.78201751940105 811.372323232284</t>
  </si>
  <si>
    <t>9763-20170724T121319.534777900.bin</t>
  </si>
  <si>
    <t>-523.42521267143 72.0616771333866 -98.8736058802722</t>
  </si>
  <si>
    <t>-543.539829754261 61.1833105288551 -207.199837403195</t>
  </si>
  <si>
    <t>-551.449651885073 55.4284714495448 -299.558535353656</t>
  </si>
  <si>
    <t>-555.710331368387 50.8639944268662 -383.21945634737</t>
  </si>
  <si>
    <t>-556.502010221396 46.9168353480009 -467.016418549626</t>
  </si>
  <si>
    <t>-553.819171292185 41.6016008775778 -589.529697759392</t>
  </si>
  <si>
    <t>-523.348849073394 44.190226186221 -661.67576555133</t>
  </si>
  <si>
    <t>-561.108515929212 74.6587715190567 -537.238759389295</t>
  </si>
  <si>
    <t>-588.793958063559 227.527407935421 -522.979965537236</t>
  </si>
  <si>
    <t>-610.464596900242 294.184456136299 -249.729590897653</t>
  </si>
  <si>
    <t>-388.671046175203 235.302336611806 -213.826130707021</t>
  </si>
  <si>
    <t>-548.884077884047 13.2092633471784 -534.304974456259</t>
  </si>
  <si>
    <t>-572.829335859331 145.8433658165 -99.6612209522036</t>
  </si>
  <si>
    <t>-580.221559245609 165.487578366382 315.3834250085</t>
  </si>
  <si>
    <t>-604.938705415355 206.164273435789 775.733257455708</t>
  </si>
  <si>
    <t>-453.794043034249 207.750123053834 830.838473569086</t>
  </si>
  <si>
    <t>-461.544326631131 -16.7160566119769 313.645398602467</t>
  </si>
  <si>
    <t>-478.409244264026 -65.9883754924094 772.920269098243</t>
  </si>
  <si>
    <t>-335.810010765805 -2.23850348059705 811.459290117964</t>
  </si>
  <si>
    <t>9763-20170724T121319.604966700.bin</t>
  </si>
  <si>
    <t>-523.799639108893 72.5341472974328 -98.9914886144607</t>
  </si>
  <si>
    <t>-543.836129807874 61.7783247118682 -207.344395705399</t>
  </si>
  <si>
    <t>-551.702485265965 56.4920165609601 -299.734988442198</t>
  </si>
  <si>
    <t>-555.916489527639 52.4969675217349 -383.427324927599</t>
  </si>
  <si>
    <t>-556.643100402141 49.2607367558676 -467.255278942328</t>
  </si>
  <si>
    <t>-553.835962855496 45.1357923925311 -589.81161137241</t>
  </si>
  <si>
    <t>-523.250287535063 48.5248120427596 -661.875806938789</t>
  </si>
  <si>
    <t>-561.054887834306 77.7079290181464 -537.207428347182</t>
  </si>
  <si>
    <t>-588.132344083795 230.539309886637 -521.466996551628</t>
  </si>
  <si>
    <t>-607.205914271059 295.080780959674 -247.515794923423</t>
  </si>
  <si>
    <t>-385.147380216839 238.456325427438 -209.671104741019</t>
  </si>
  <si>
    <t>-549.080541971591 16.1837908871739 -534.862381276223</t>
  </si>
  <si>
    <t>-572.926493969236 146.481614164344 -99.7018752671374</t>
  </si>
  <si>
    <t>-580.374917633804 165.918087218789 315.351516386094</t>
  </si>
  <si>
    <t>-604.857402716587 206.490775520977 775.735229105602</t>
  </si>
  <si>
    <t>-453.690196999642 207.933869856141 830.782767796068</t>
  </si>
  <si>
    <t>-461.438399749682 -16.7001699882767 313.479236119888</t>
  </si>
  <si>
    <t>-478.372645068733 -66.4117163957499 772.722388215298</t>
  </si>
  <si>
    <t>-335.559811199038 -3.26837993743038 811.468510938035</t>
  </si>
  <si>
    <t>9763-20170724T121319.634663700.bin</t>
  </si>
  <si>
    <t>-523.906026267103 72.8125122026236 -99.0278610506894</t>
  </si>
  <si>
    <t>-543.936147268296 62.1811231108268 -207.394230537482</t>
  </si>
  <si>
    <t>-551.789829506116 57.1270923347902 -299.79887828641</t>
  </si>
  <si>
    <t>-555.984301982388 53.3949224033063 -383.504423777618</t>
  </si>
  <si>
    <t>-556.679491730352 50.4715952743732 -467.344046740164</t>
  </si>
  <si>
    <t>-553.809763407746 46.8580291940807 -589.915050118944</t>
  </si>
  <si>
    <t>-523.178541286753 50.5477244655435 -661.945169590599</t>
  </si>
  <si>
    <t>-560.959599184997 79.2289724641601 -537.177391465642</t>
  </si>
  <si>
    <t>-587.591018124033 232.066032034569 -520.732548197865</t>
  </si>
  <si>
    <t>-604.604496018754 295.74150061761 -246.443287639349</t>
  </si>
  <si>
    <t>-382.495087662809 239.843189126438 -207.825757093188</t>
  </si>
  <si>
    <t>-549.178301085556 17.6584238759788 -535.086544431748</t>
  </si>
  <si>
    <t>-572.743594161825 146.898523453118 -99.7282184077046</t>
  </si>
  <si>
    <t>-580.457411568157 166.202826541103 315.326554835466</t>
  </si>
  <si>
    <t>-604.820420351162 206.639104968812 775.730017984531</t>
  </si>
  <si>
    <t>-453.644963875215 207.933514508984 830.758435854408</t>
  </si>
  <si>
    <t>-461.534453067786 -16.8545113842588 313.376947046938</t>
  </si>
  <si>
    <t>-478.362176920185 -66.5919151138014 772.62064314209</t>
  </si>
  <si>
    <t>-335.778818446626 -3.02576353088079 811.5194568904</t>
  </si>
  <si>
    <t>9763-20170724T121319.698834400.bin</t>
  </si>
  <si>
    <t>-524.130548549535 73.3864419654838 -99.1076407255212</t>
  </si>
  <si>
    <t>-544.223683870603 62.9555129474129 -207.481772526499</t>
  </si>
  <si>
    <t>-552.089488761751 58.3273617459754 -299.907756187481</t>
  </si>
  <si>
    <t>-556.268884960923 55.0854021502464 -383.634348277897</t>
  </si>
  <si>
    <t>-556.913745942662 52.7509739120228 -467.492916339821</t>
  </si>
  <si>
    <t>-553.925727366575 50.1016073996711 -590.085726615835</t>
  </si>
  <si>
    <t>-523.193877489512 54.2467859200233 -662.048131520329</t>
  </si>
  <si>
    <t>-560.848852856336 82.1088508898397 -537.096395329752</t>
  </si>
  <si>
    <t>-586.099613552032 235.023233156486 -519.310895167666</t>
  </si>
  <si>
    <t>-599.72563446996 297.866917592193 -244.640867102349</t>
  </si>
  <si>
    <t>-377.444712435625 243.493678115806 -204.850368784961</t>
  </si>
  <si>
    <t>-549.624846675389 20.4196194620286 -535.48986309146</t>
  </si>
  <si>
    <t>-572.28341888827 147.912590596053 -99.7899466660381</t>
  </si>
  <si>
    <t>-580.204383562069 166.800598168659 315.28008933748</t>
  </si>
  <si>
    <t>-604.72392842591 206.917543543485 775.722246823013</t>
  </si>
  <si>
    <t>-453.556237204125 207.769796928511 830.780507754032</t>
  </si>
  <si>
    <t>-461.99312005708 -17.1058687848358 313.20374252357</t>
  </si>
  <si>
    <t>-478.476478399244 -66.9469384082636 772.471459803079</t>
  </si>
  <si>
    <t>-336.273844063664 -2.58482785079877 811.454861574254</t>
  </si>
  <si>
    <t>9763-20170724T121319.735545700.bin</t>
  </si>
  <si>
    <t>-524.161505713642 73.7754475963352 -99.1623621502499</t>
  </si>
  <si>
    <t>-544.309390427921 63.4275852596165 -207.53440945182</t>
  </si>
  <si>
    <t>-552.197272550645 58.9929955805233 -299.967890196951</t>
  </si>
  <si>
    <t>-556.382261349507 55.9769085411021 -383.70261108206</t>
  </si>
  <si>
    <t>-557.013580493074 53.9149540199405 -467.56854837614</t>
  </si>
  <si>
    <t>-553.981688704699 51.7124379407951 -590.169035230447</t>
  </si>
  <si>
    <t>-523.188139593593 56.0304388563845 -662.094929448162</t>
  </si>
  <si>
    <t>-560.748799125474 83.5576218974006 -537.06219481799</t>
  </si>
  <si>
    <t>-585.09246311121 236.561549536888 -518.679877720372</t>
  </si>
  <si>
    <t>-597.566109113262 299.117967665227 -243.889521969192</t>
  </si>
  <si>
    <t>-375.229362472134 245.066185239426 -203.973322872314</t>
  </si>
  <si>
    <t>-549.875351412822 21.8000626607009 -535.683908222614</t>
  </si>
  <si>
    <t>-571.853414501525 148.566337820157 -99.8314390763016</t>
  </si>
  <si>
    <t>-580.033028943433 167.100086564616 315.249501976143</t>
  </si>
  <si>
    <t>-604.658984226153 207.09353359255 775.71600956831</t>
  </si>
  <si>
    <t>-453.498601938048 207.893661484442 830.794917832143</t>
  </si>
  <si>
    <t>-462.149166887471 -17.1645675101736 313.135608920283</t>
  </si>
  <si>
    <t>-478.559021915356 -67.1741939505905 772.399397412372</t>
  </si>
  <si>
    <t>-335.949718150027 -3.65592085804929 811.281944567548</t>
  </si>
  <si>
    <t>9763-20170724T121319.800721000.bin</t>
  </si>
  <si>
    <t>-524.045587063571 74.4085989671926 -99.2520623325049</t>
  </si>
  <si>
    <t>-544.313866567624 64.2671882991449 -207.621093975899</t>
  </si>
  <si>
    <t>-552.266692163857 60.1519413644128 -300.063766730702</t>
  </si>
  <si>
    <t>-556.491252270963 57.4889682121147 -383.808535351782</t>
  </si>
  <si>
    <t>-557.137076559567 55.8351832892622 -467.683441395749</t>
  </si>
  <si>
    <t>-554.094625304619 54.2880189718935 -590.293575842324</t>
  </si>
  <si>
    <t>-523.214713703191 58.8250417439463 -662.169065448642</t>
  </si>
  <si>
    <t>-560.53690689291 85.9051174658312 -537.010467758127</t>
  </si>
  <si>
    <t>-583.300897246912 239.053886533739 -517.864849433059</t>
  </si>
  <si>
    <t>-593.793355191726 301.765381238602 -243.027158621712</t>
  </si>
  <si>
    <t>-371.500266292375 247.525384876551 -203.123166471647</t>
  </si>
  <si>
    <t>-550.322377571243 24.0286499330232 -535.976218656838</t>
  </si>
  <si>
    <t>-570.810303961181 149.977090518949 -99.8962184706672</t>
  </si>
  <si>
    <t>-579.553205177701 167.661163513927 315.21030266595</t>
  </si>
  <si>
    <t>-604.553493544733 207.397615220907 775.694278034701</t>
  </si>
  <si>
    <t>-453.414478213595 207.878307447673 830.835656842098</t>
  </si>
  <si>
    <t>-462.622790171712 -17.3367077008702 312.998991480521</t>
  </si>
  <si>
    <t>-478.803476013536 -67.6369446978629 772.264409573454</t>
  </si>
  <si>
    <t>-335.47854707834 -5.49882063446103 810.743931170017</t>
  </si>
  <si>
    <t>9763-20170724T121319.837556800.bin</t>
  </si>
  <si>
    <t>-523.978834454189 74.8640248267179 -99.3035722149064</t>
  </si>
  <si>
    <t>-544.32056884556 64.8280290614975 -207.668639685154</t>
  </si>
  <si>
    <t>-552.314977401533 60.8516531517671 -300.113738300979</t>
  </si>
  <si>
    <t>-556.567800723032 58.336346772322 -383.861735112756</t>
  </si>
  <si>
    <t>-557.229669948018 56.8488052791272 -467.73952796991</t>
  </si>
  <si>
    <t>-554.196437881888 55.5623428325448 -590.353016597407</t>
  </si>
  <si>
    <t>-523.274994102421 60.1222282707349 -662.20913386624</t>
  </si>
  <si>
    <t>-560.453298066156 87.0955086971135 -536.998097572743</t>
  </si>
  <si>
    <t>-582.462882828 240.315765307847 -517.525648950374</t>
  </si>
  <si>
    <t>-592.218167645938 302.857007936338 -242.621956675105</t>
  </si>
  <si>
    <t>-369.8508547602 248.621812458482 -203.126927648683</t>
  </si>
  <si>
    <t>-550.601531822353 25.158085881194 -536.104610287203</t>
  </si>
  <si>
    <t>-570.213477810049 150.839599744397 -99.936235000069</t>
  </si>
  <si>
    <t>-579.301831761406 167.995929625265 315.185038357872</t>
  </si>
  <si>
    <t>-604.498263585176 207.556780636913 775.685980779372</t>
  </si>
  <si>
    <t>-453.371535033876 207.978618367099 830.861475784103</t>
  </si>
  <si>
    <t>-462.976276064247 -17.2725069371454 312.926937045526</t>
  </si>
  <si>
    <t>-479.013145043561 -67.7653679399787 772.198820888422</t>
  </si>
  <si>
    <t>-335.909260822097 -4.98923027265801 810.46454703592</t>
  </si>
  <si>
    <t>9763-20170724T121319.901727200.bin</t>
  </si>
  <si>
    <t>-523.966755580926 75.9450657440452 -99.3936136237703</t>
  </si>
  <si>
    <t>-544.489679281397 66.0839679581641 -207.740674894798</t>
  </si>
  <si>
    <t>-552.521159680217 62.4022279609371 -300.194725370075</t>
  </si>
  <si>
    <t>-556.756320810567 60.2143498269297 -383.952798762196</t>
  </si>
  <si>
    <t>-557.342919454636 59.1039190609649 -467.836929712498</t>
  </si>
  <si>
    <t>-554.132693660024 58.4172182279713 -590.450840189857</t>
  </si>
  <si>
    <t>-523.117598417502 62.9780424986061 -662.266389755789</t>
  </si>
  <si>
    <t>-560.06285909273 89.7507924102201 -536.94106290518</t>
  </si>
  <si>
    <t>-580.192227702529 243.144595407946 -516.838818847211</t>
  </si>
  <si>
    <t>-589.247438137471 305.693962222857 -241.9129918511</t>
  </si>
  <si>
    <t>-366.870578965793 251.208411762241 -202.818437031663</t>
  </si>
  <si>
    <t>-551.01977775468 27.6863612931165 -536.356858683445</t>
  </si>
  <si>
    <t>-569.159034399808 152.772216266196 -100.029117432008</t>
  </si>
  <si>
    <t>-578.848947896137 168.8092545021 315.12327274167</t>
  </si>
  <si>
    <t>-604.399086249906 207.839797288026 775.671429148414</t>
  </si>
  <si>
    <t>-453.300562107253 208.017825761341 830.925723219088</t>
  </si>
  <si>
    <t>-463.706749815341 -16.9219996161787 312.837729524527</t>
  </si>
  <si>
    <t>-479.22263439905 -68.102154352895 772.101345092823</t>
  </si>
  <si>
    <t>-335.780927193904 -5.93779476110922 810.099948451351</t>
  </si>
  <si>
    <t>9763-20170724T121319.936421900.bin</t>
  </si>
  <si>
    <t>-523.989502424541 76.5253238302666 -99.4499308498716</t>
  </si>
  <si>
    <t>-544.56786109793 66.7970117895766 -207.798357769096</t>
  </si>
  <si>
    <t>-552.601833699758 63.2614135306694 -300.257965882518</t>
  </si>
  <si>
    <t>-556.821057327206 61.2214382636057 -384.020573349187</t>
  </si>
  <si>
    <t>-557.371196827364 60.2687545529893 -467.907019059246</t>
  </si>
  <si>
    <t>-554.084431976406 59.8208217959555 -590.520024907067</t>
  </si>
  <si>
    <t>-523.016924047225 64.3560710046572 -662.314422406389</t>
  </si>
  <si>
    <t>-559.825576031408 91.0815795640251 -536.947142164064</t>
  </si>
  <si>
    <t>-578.947001736861 244.571095034894 -516.605469994131</t>
  </si>
  <si>
    <t>-588.00023670011 307.167366318114 -241.690387197826</t>
  </si>
  <si>
    <t>-365.585075879585 252.732688763761 -202.743075144948</t>
  </si>
  <si>
    <t>-551.227689731422 28.9530915409823 -536.489747359366</t>
  </si>
  <si>
    <t>-568.610740614563 153.832114002199 -100.0797709505</t>
  </si>
  <si>
    <t>-578.595763795781 169.275769305599 315.088131105034</t>
  </si>
  <si>
    <t>-604.347295518177 207.989192245557 775.667957835295</t>
  </si>
  <si>
    <t>-453.260997219723 208.058186993359 830.95594724132</t>
  </si>
  <si>
    <t>-463.95599026084 -16.7525399403212 312.784326758911</t>
  </si>
  <si>
    <t>-479.204251620686 -68.3174419436755 772.060331371427</t>
  </si>
  <si>
    <t>-335.276146519708 -7.26449896325357 810.021450806536</t>
  </si>
  <si>
    <t>9763-20170724T121320.003100700.bin</t>
  </si>
  <si>
    <t>-524.105848959294 77.9471361345318 -99.504461404794</t>
  </si>
  <si>
    <t>-544.855714730952 68.4276606719573 -207.838736946791</t>
  </si>
  <si>
    <t>-552.892518793997 65.1382245278887 -300.307310011123</t>
  </si>
  <si>
    <t>-557.056576417735 63.3513570916261 -384.078390578594</t>
  </si>
  <si>
    <t>-557.489546499596 62.6701848820221 -467.968227803577</t>
  </si>
  <si>
    <t>-553.962476345933 62.6341513760322 -590.575127470487</t>
  </si>
  <si>
    <t>-522.77811628213 67.1299396791946 -662.321573020769</t>
  </si>
  <si>
    <t>-559.400103689738 93.7685992203692 -536.897360183411</t>
  </si>
  <si>
    <t>-576.667144302729 247.425859490048 -516.194257802536</t>
  </si>
  <si>
    <t>-586.40406030343 311.150492808684 -241.561893069862</t>
  </si>
  <si>
    <t>-364.085422656471 256.28723219345 -202.664646346354</t>
  </si>
  <si>
    <t>-551.620126787702 31.5312853772916 -536.655168316836</t>
  </si>
  <si>
    <t>-567.571206867309 156.160249934755 -100.160772743784</t>
  </si>
  <si>
    <t>-578.189138205064 170.287107390226 315.038298392101</t>
  </si>
  <si>
    <t>-604.29019927714 208.210994980774 775.668604377297</t>
  </si>
  <si>
    <t>-453.231303026828 207.84612690976 831.030285310091</t>
  </si>
  <si>
    <t>-464.732365509784 -16.3100073074738 312.714697590942</t>
  </si>
  <si>
    <t>-479.310593852824 -68.5567360302825 771.997847863184</t>
  </si>
  <si>
    <t>-335.435415208179 -7.34918273635731 809.910777641574</t>
  </si>
  <si>
    <t>9763-20170724T121320.037239000.bin</t>
  </si>
  <si>
    <t>-524.165305562194 78.7216176452389 -99.540717450054</t>
  </si>
  <si>
    <t>-545.008095690331 69.2545321299604 -207.861662091164</t>
  </si>
  <si>
    <t>-553.036282213766 66.0644960237469 -300.334551202931</t>
  </si>
  <si>
    <t>-557.156479065017 64.3906232643562 -384.110045004945</t>
  </si>
  <si>
    <t>-557.507145572992 63.8405590201683 -468.001193690181</t>
  </si>
  <si>
    <t>-553.816810284872 64.0134281562232 -590.603258831406</t>
  </si>
  <si>
    <t>-522.558090979609 68.5119673801687 -662.317181660116</t>
  </si>
  <si>
    <t>-559.171849523746 95.0755249161975 -536.875050678736</t>
  </si>
  <si>
    <t>-575.709125061261 248.791914063523 -516.035535354781</t>
  </si>
  <si>
    <t>-585.749122076476 313.39236434379 -241.618858647873</t>
  </si>
  <si>
    <t>-363.562250444496 258.15518789159 -202.498583257667</t>
  </si>
  <si>
    <t>-551.700511092239 32.79953417672 -536.738057399944</t>
  </si>
  <si>
    <t>-567.091671639933 157.413098994936 -100.227357234537</t>
  </si>
  <si>
    <t>-577.948815601172 170.839367427635 314.988745006617</t>
  </si>
  <si>
    <t>-604.256443721473 208.335091045756 775.664013599737</t>
  </si>
  <si>
    <t>-453.206778054869 208.000281448441 831.051074957373</t>
  </si>
  <si>
    <t>-465.16377369709 -16.0251363802336 312.695326973569</t>
  </si>
  <si>
    <t>-479.268533464011 -68.7396423432883 771.974994364092</t>
  </si>
  <si>
    <t>-334.880908166029 -8.7552575032505 809.894368619964</t>
  </si>
  <si>
    <t>9763-20170724T121320.104423800.bin</t>
  </si>
  <si>
    <t>-524.469050099379 80.495166004197 -99.6245939963774</t>
  </si>
  <si>
    <t>-545.346834600233 71.1324377463388 -207.947963068664</t>
  </si>
  <si>
    <t>-553.357706215091 68.1129764428388 -300.427942755451</t>
  </si>
  <si>
    <t>-557.441940338239 66.6322649562085 -384.209042133566</t>
  </si>
  <si>
    <t>-557.733016572066 66.3085521543708 -468.101445368375</t>
  </si>
  <si>
    <t>-553.927334521503 66.8479246054894 -590.699016259932</t>
  </si>
  <si>
    <t>-522.546784664947 71.3533495694828 -662.359083833291</t>
  </si>
  <si>
    <t>-559.09252997655 97.7772384087493 -536.875599999374</t>
  </si>
  <si>
    <t>-574.696058741616 251.552176868527 -515.718992768548</t>
  </si>
  <si>
    <t>-584.126346286975 317.013301234493 -241.484651382417</t>
  </si>
  <si>
    <t>-361.739727590928 262.720620503007 -202.17766349756</t>
  </si>
  <si>
    <t>-552.101893828619 35.4455174761838 -536.932800148905</t>
  </si>
  <si>
    <t>-566.44367772135 160.057043826327 -100.375879214907</t>
  </si>
  <si>
    <t>-577.589815889969 172.102744546614 314.874921406752</t>
  </si>
  <si>
    <t>-604.22737557528 208.525243515086 775.652834784345</t>
  </si>
  <si>
    <t>-453.194422392909 207.857991839217 831.082270034882</t>
  </si>
  <si>
    <t>-482.772035036975 0.80863222276912 -102.232887347939</t>
  </si>
  <si>
    <t>-466.148228714 -14.9660676945164 312.709797854826</t>
  </si>
  <si>
    <t>-479.376447898079 -68.8558094898781 771.955775015649</t>
  </si>
  <si>
    <t>-335.051503425333 -8.72767796772632 809.886392071694</t>
  </si>
  <si>
    <t>9763-20170724T121320.136845900.bin</t>
  </si>
  <si>
    <t>-524.562866152136 81.500927947141 -99.6460519702937</t>
  </si>
  <si>
    <t>-545.428673302805 72.1884256851476 -207.976014025161</t>
  </si>
  <si>
    <t>-553.438769858259 69.249335922128 -300.458715927984</t>
  </si>
  <si>
    <t>-557.525322155815 67.8591167180698 -384.241088151453</t>
  </si>
  <si>
    <t>-557.819501250738 67.6421924861247 -468.13391282945</t>
  </si>
  <si>
    <t>-554.018555025262 68.35454573168 -590.730776017098</t>
  </si>
  <si>
    <t>-522.598912559143 72.8674513718865 -662.373209760961</t>
  </si>
  <si>
    <t>-559.069671554584 99.2199882314803 -536.860058985799</t>
  </si>
  <si>
    <t>-574.203492591748 253.022026803641 -515.583683182431</t>
  </si>
  <si>
    <t>-583.513331283052 318.77117547498 -241.414097233963</t>
  </si>
  <si>
    <t>-360.928327602493 265.505836134278 -201.82572640885</t>
  </si>
  <si>
    <t>-552.303203023604 36.8638665857302 -537.012562292014</t>
  </si>
  <si>
    <t>-566.073935389489 161.410475251389 -100.444564870247</t>
  </si>
  <si>
    <t>-577.556506518704 172.823760082724 314.814980864566</t>
  </si>
  <si>
    <t>-604.261741891989 208.580400138874 775.646297531882</t>
  </si>
  <si>
    <t>-453.221336094656 207.746501631963 831.053069274604</t>
  </si>
  <si>
    <t>-483.361723798503 1.50118396031803 -102.205913366135</t>
  </si>
  <si>
    <t>-466.552167623084 -14.4593056178969 312.722171061988</t>
  </si>
  <si>
    <t>-479.296739171157 -69.0066809198102 771.949067122466</t>
  </si>
  <si>
    <t>-334.554355352743 -9.90988631592927 809.909694190409</t>
  </si>
  <si>
    <t>9763-20170724T121320.204027200.bin</t>
  </si>
  <si>
    <t>-524.794317992348 83.9824173930192 -99.6684865354059</t>
  </si>
  <si>
    <t>-545.668417040825 74.6937093399529 -207.998984082259</t>
  </si>
  <si>
    <t>-553.712960882843 71.8499945381332 -300.481588813121</t>
  </si>
  <si>
    <t>-557.839068293011 70.5826031681195 -384.264111207394</t>
  </si>
  <si>
    <t>-558.177624763709 70.5197076464697 -468.156946149629</t>
  </si>
  <si>
    <t>-554.444205040798 71.4911260483063 -590.753986529931</t>
  </si>
  <si>
    <t>-523.0386819599 76.0171410091762 -662.40198944939</t>
  </si>
  <si>
    <t>-559.207187206705 102.269649396985 -536.807521645208</t>
  </si>
  <si>
    <t>-573.033810973673 256.153711737884 -515.219734508693</t>
  </si>
  <si>
    <t>-582.186209025235 320.922876080527 -240.811800261118</t>
  </si>
  <si>
    <t>-358.865243379495 271.43769500396 -200.469420840952</t>
  </si>
  <si>
    <t>-552.957715437721 39.8599854899594 -537.111584160095</t>
  </si>
  <si>
    <t>-565.272537958582 164.491315702912 -100.600682235295</t>
  </si>
  <si>
    <t>-577.538959667859 174.531126250121 314.6720098849</t>
  </si>
  <si>
    <t>-604.32147825605 208.710631140449 775.615630165672</t>
  </si>
  <si>
    <t>-453.27059038631 207.529571281142 830.987565844905</t>
  </si>
  <si>
    <t>-484.612863942738 3.31219564019466 -102.103957317251</t>
  </si>
  <si>
    <t>-467.455475119854 -13.1778313722357 312.789162164078</t>
  </si>
  <si>
    <t>-479.19165770111 -69.1334252757379 771.949688327435</t>
  </si>
  <si>
    <t>-334.348168028529 -10.3796251103449 810.05704626425</t>
  </si>
  <si>
    <t>9763-20170724T121320.249149500.bin</t>
  </si>
  <si>
    <t>-524.883353792726 85.3177618944355 -99.6733546051673</t>
  </si>
  <si>
    <t>-545.81925369878 76.0444819885229 -207.993211177996</t>
  </si>
  <si>
    <t>-553.936428506036 73.2548032511891 -300.471053888871</t>
  </si>
  <si>
    <t>-558.135521195095 72.0577662502556 -384.251032965755</t>
  </si>
  <si>
    <t>-558.552423205205 72.0853002799295 -468.143582267838</t>
  </si>
  <si>
    <t>-554.93787105982 73.2108645007856 -590.742920145383</t>
  </si>
  <si>
    <t>-523.611314176934 77.7588780635947 -662.424011179536</t>
  </si>
  <si>
    <t>-559.521195693324 103.934043737085 -536.749088332146</t>
  </si>
  <si>
    <t>-572.60878165538 257.85535944798 -515.004762706395</t>
  </si>
  <si>
    <t>-581.872136063795 322.188530355995 -240.498002807644</t>
  </si>
  <si>
    <t>-358.254007764538 274.629123092587 -199.490806543141</t>
  </si>
  <si>
    <t>-553.52663359945 41.4999223797799 -537.145667878722</t>
  </si>
  <si>
    <t>-564.792784130524 166.217883340481 -100.672852003112</t>
  </si>
  <si>
    <t>-577.449554429159 175.492835686297 314.605821700144</t>
  </si>
  <si>
    <t>-604.36765824387 208.772261974902 775.607850943192</t>
  </si>
  <si>
    <t>-453.314749815473 207.371591053677 830.969441839355</t>
  </si>
  <si>
    <t>-485.2660307049 4.24669827594062 -102.044628370041</t>
  </si>
  <si>
    <t>-467.841808995883 -12.3890706183665 312.831606704388</t>
  </si>
  <si>
    <t>-479.094698304618 -69.219708106642 771.954714282412</t>
  </si>
  <si>
    <t>-334.028579711996 -11.0703276338122 810.14215456383</t>
  </si>
  <si>
    <t>9763-20170724T121320.303795000.bin</t>
  </si>
  <si>
    <t>-524.808922105082 87.8839446247657 -99.6522806249193</t>
  </si>
  <si>
    <t>-545.97395554023 78.6360196528558 -207.929744772282</t>
  </si>
  <si>
    <t>-554.367998847116 75.9407200187629 -300.38579963704</t>
  </si>
  <si>
    <t>-558.850463859556 74.8732637162238 -384.152809094323</t>
  </si>
  <si>
    <t>-559.579683392413 75.0720988879743 -468.042903427538</t>
  </si>
  <si>
    <t>-556.450330157964 76.4970925142206 -590.652390332831</t>
  </si>
  <si>
    <t>-525.408845256068 81.0401009680741 -662.457675153483</t>
  </si>
  <si>
    <t>-560.527006521474 107.114699939609 -536.558345810808</t>
  </si>
  <si>
    <t>-571.821806699781 261.146016569839 -514.480306262843</t>
  </si>
  <si>
    <t>-581.426620467326 325.038962515311 -239.882324435405</t>
  </si>
  <si>
    <t>-357.938061905674 278.492949765962 -197.046861125097</t>
  </si>
  <si>
    <t>-555.120117025359 44.6285438247792 -537.146570822022</t>
  </si>
  <si>
    <t>-563.311766804469 169.651068917748 -100.772248428246</t>
  </si>
  <si>
    <t>-577.142430761144 177.3806076589 314.500682711878</t>
  </si>
  <si>
    <t>-604.428367659154 208.943017799626 775.585116956792</t>
  </si>
  <si>
    <t>-453.372289749974 207.398936551386 830.933975880122</t>
  </si>
  <si>
    <t>-486.580635681123 5.82046120793393 -101.877298883282</t>
  </si>
  <si>
    <t>-468.363078166179 -10.6165158638596 312.972715545592</t>
  </si>
  <si>
    <t>-478.949980928691 -69.2969491685935 771.963493967998</t>
  </si>
  <si>
    <t>-333.757674735922 -11.5569036372808 810.292257160224</t>
  </si>
  <si>
    <t>9763-20170724T121320.335923300.bin</t>
  </si>
  <si>
    <t>-524.645833851261 89.1147965640325 -99.6218049553461</t>
  </si>
  <si>
    <t>-545.901561642292 79.839421836919 -207.879179813963</t>
  </si>
  <si>
    <t>-554.481953935181 77.1463869029731 -300.318148708878</t>
  </si>
  <si>
    <t>-559.177099561907 76.101698181119 -384.073761682462</t>
  </si>
  <si>
    <t>-560.161235239282 76.3445428587033 -467.961154591697</t>
  </si>
  <si>
    <t>-557.449083043988 77.8609642447641 -590.579554933805</t>
  </si>
  <si>
    <t>-526.594248871014 82.3756430729891 -662.467184916319</t>
  </si>
  <si>
    <t>-561.18543795126 108.451736251699 -536.445553069423</t>
  </si>
  <si>
    <t>-571.454148981716 262.529155754684 -514.223542795358</t>
  </si>
  <si>
    <t>-581.045510990123 326.170990304055 -239.5667520185</t>
  </si>
  <si>
    <t>-357.838578948507 279.815116787489 -195.088251262266</t>
  </si>
  <si>
    <t>-556.092706667997 45.9398505771001 -537.105866592763</t>
  </si>
  <si>
    <t>-562.454877808046 171.271973346206 -100.821233670931</t>
  </si>
  <si>
    <t>-576.966088935229 178.327478137446 314.440432770729</t>
  </si>
  <si>
    <t>-604.490604693305 208.973579241267 775.573342399298</t>
  </si>
  <si>
    <t>-453.443162795142 207.099543368055 830.935718251347</t>
  </si>
  <si>
    <t>-487.129058510901 6.76689692327273 -101.755637982697</t>
  </si>
  <si>
    <t>-468.564268244775 -9.77762497345566 313.074788734198</t>
  </si>
  <si>
    <t>-478.89851422426 -69.2968480202035 771.990367515293</t>
  </si>
  <si>
    <t>-333.675961833836 -11.676885437972 810.385864424679</t>
  </si>
  <si>
    <t>9763-20170724T121320.404105700.bin</t>
  </si>
  <si>
    <t>-524.12664622869 91.783432810108 -99.4494298795917</t>
  </si>
  <si>
    <t>-545.660652310163 82.4389990512345 -207.645972843085</t>
  </si>
  <si>
    <t>-554.708992948901 79.7441588687084 -300.040200364252</t>
  </si>
  <si>
    <t>-559.919853163124 78.7394096585003 -383.765816800943</t>
  </si>
  <si>
    <t>-561.507409885566 79.0634844269084 -467.643637819684</t>
  </si>
  <si>
    <t>-559.76971633588 80.7478914153448 -590.277540452237</t>
  </si>
  <si>
    <t>-529.362137468641 85.1363241760218 -662.363087475884</t>
  </si>
  <si>
    <t>-562.696524335368 111.292629657745 -536.067825841305</t>
  </si>
  <si>
    <t>-570.504347439375 265.43452851529 -513.33982310261</t>
  </si>
  <si>
    <t>-579.997597507255 328.249673883101 -238.489483156662</t>
  </si>
  <si>
    <t>-357.621913140444 281.586924565548 -190.321228379469</t>
  </si>
  <si>
    <t>-558.367983387059 48.7247866667344 -536.865870451836</t>
  </si>
  <si>
    <t>-560.548141461779 174.578157850723 -100.874552618478</t>
  </si>
  <si>
    <t>-576.310730336446 180.407810793551 314.360577259857</t>
  </si>
  <si>
    <t>-604.599941695932 209.034415174958 775.559358944732</t>
  </si>
  <si>
    <t>-453.580300033848 206.536205250867 830.972729029068</t>
  </si>
  <si>
    <t>-488.050409872594 8.87412967424189 -101.422820873132</t>
  </si>
  <si>
    <t>-468.791715785991 -8.08087548506001 313.359291383329</t>
  </si>
  <si>
    <t>-478.645790384789 -69.4321700104588 772.066686330212</t>
  </si>
  <si>
    <t>-332.94893815305 -13.1105641462323 810.591308436843</t>
  </si>
  <si>
    <t>9763-20170724T121320.434688900.bin</t>
  </si>
  <si>
    <t>-523.768861777614 93.2329487252755 -99.3367105023087</t>
  </si>
  <si>
    <t>-545.520004081588 83.8047534563216 -207.482385243764</t>
  </si>
  <si>
    <t>-554.880192409108 81.0982910081443 -299.845272417564</t>
  </si>
  <si>
    <t>-560.42152658427 80.1162945003248 -383.54987786377</t>
  </si>
  <si>
    <t>-562.385037886798 80.4940761240005 -467.419660816601</t>
  </si>
  <si>
    <t>-561.243099860366 82.2941142033392 -590.05890568624</t>
  </si>
  <si>
    <t>-531.132466577932 86.5896846751143 -662.274639496814</t>
  </si>
  <si>
    <t>-563.687931826474 112.802224885214 -535.804536497868</t>
  </si>
  <si>
    <t>-570.062069933815 266.955216757673 -512.684360912912</t>
  </si>
  <si>
    <t>-579.715397915546 328.596551163701 -237.573981351502</t>
  </si>
  <si>
    <t>-357.624656409826 281.898468535986 -188.141573072258</t>
  </si>
  <si>
    <t>-559.800365952233 50.2064431565882 -536.68716757533</t>
  </si>
  <si>
    <t>-559.522877107811 176.308151776259 -100.876308729588</t>
  </si>
  <si>
    <t>-575.852447600229 181.488957220456 314.345416954803</t>
  </si>
  <si>
    <t>-604.648960896556 209.078063175725 775.55955571007</t>
  </si>
  <si>
    <t>-453.647486144551 206.410472675308 831.014617163715</t>
  </si>
  <si>
    <t>-488.377499293464 10.0150494231502 -101.22860360795</t>
  </si>
  <si>
    <t>-468.88182697237 -7.07438984012833 313.536963755263</t>
  </si>
  <si>
    <t>-478.550320307194 -69.4521615622734 772.113642501915</t>
  </si>
  <si>
    <t>-332.66944305253 -13.6422864558667 810.686578566831</t>
  </si>
  <si>
    <t>9763-20170724T121320.501867800.bin</t>
  </si>
  <si>
    <t>-522.651072539669 95.9372593088697 -99.1026121174611</t>
  </si>
  <si>
    <t>-544.885480655556 86.2889973798192 -207.130604556196</t>
  </si>
  <si>
    <t>-554.841652822171 83.4957551533898 -299.428517773336</t>
  </si>
  <si>
    <t>-560.991248630297 82.4886093220071 -383.09036212218</t>
  </si>
  <si>
    <t>-563.62537312824 82.8894761190718 -466.941674269916</t>
  </si>
  <si>
    <t>-563.527226303132 84.7753812970068 -589.584907577665</t>
  </si>
  <si>
    <t>-533.999820086451 88.7561690319076 -662.05897008492</t>
  </si>
  <si>
    <t>-565.022573647847 115.271860226864 -535.289512176898</t>
  </si>
  <si>
    <t>-568.732063156642 269.426488747196 -511.562387930432</t>
  </si>
  <si>
    <t>-579.144385257872 328.478882806406 -235.912170099638</t>
  </si>
  <si>
    <t>-357.238778897072 281.312575111918 -186.094707950377</t>
  </si>
  <si>
    <t>-562.11789795556 52.6241686832818 -536.250526424011</t>
  </si>
  <si>
    <t>-557.126903150962 179.557740302184 -100.82682549473</t>
  </si>
  <si>
    <t>-574.639492248141 183.522154684214 314.360123696523</t>
  </si>
  <si>
    <t>-604.786198602557 209.123775588389 775.548962908137</t>
  </si>
  <si>
    <t>-453.831930123241 205.78336864511 831.095896219393</t>
  </si>
  <si>
    <t>-488.522971618409 12.1018370506322 -100.785127991923</t>
  </si>
  <si>
    <t>-468.747589010326 -4.93276549568191 313.969388006102</t>
  </si>
  <si>
    <t>-478.321895662072 -69.5014724284024 772.262775360917</t>
  </si>
  <si>
    <t>-332.158505301051 -14.5007729035437 810.927374673758</t>
  </si>
  <si>
    <t>9763-20170724T121320.537967000.bin</t>
  </si>
  <si>
    <t>-522.079870211858 97.2858574359871 -98.995130826146</t>
  </si>
  <si>
    <t>-544.608715392885 87.5478539964761 -206.953890967665</t>
  </si>
  <si>
    <t>-554.90811668052 84.7030709082078 -299.212772458137</t>
  </si>
  <si>
    <t>-561.402838659463 83.6648702167895 -382.848114835918</t>
  </si>
  <si>
    <t>-564.414403421821 84.0446942947056 -466.686702035603</t>
  </si>
  <si>
    <t>-564.900872870791 85.9110597367553 -589.329312466392</t>
  </si>
  <si>
    <t>-535.690936150289 89.6796799422932 -661.943249846493</t>
  </si>
  <si>
    <t>-565.866747400044 116.427504126021 -535.033234392141</t>
  </si>
  <si>
    <t>-568.232789449469 270.555955281306 -511.01177341062</t>
  </si>
  <si>
    <t>-579.164230682607 328.158355273176 -235.075019247315</t>
  </si>
  <si>
    <t>-357.142624354072 281.117801348728 -185.657248414947</t>
  </si>
  <si>
    <t>-563.508027109935 53.7567377118457 -535.996356542432</t>
  </si>
  <si>
    <t>-556.111293095011 181.201044550454 -100.796804496357</t>
  </si>
  <si>
    <t>-573.985069921017 184.425645577484 314.381178178962</t>
  </si>
  <si>
    <t>-604.853448103376 209.139649566693 775.555766681937</t>
  </si>
  <si>
    <t>-453.928715303366 205.505095000009 831.164710726878</t>
  </si>
  <si>
    <t>-488.495550555198 13.2970934283285 -100.578722272797</t>
  </si>
  <si>
    <t>-468.619530011223 -3.76211379331835 314.17006767411</t>
  </si>
  <si>
    <t>-478.258094725232 -69.4445569647251 772.32928091498</t>
  </si>
  <si>
    <t>-332.303726625083 -13.9303489121171 811.049879959144</t>
  </si>
  <si>
    <t>9763-20170724T121320.602137600.bin</t>
  </si>
  <si>
    <t>-521.027995677066 99.8324521166292 -98.815969604621</t>
  </si>
  <si>
    <t>-544.233045865653 90.0559031036792 -206.628101507299</t>
  </si>
  <si>
    <t>-555.167649545631 87.2002874993923 -298.813206919794</t>
  </si>
  <si>
    <t>-562.258388671432 86.1663747311441 -382.400336898442</t>
  </si>
  <si>
    <t>-565.883426668299 86.555282538 -466.21465504802</t>
  </si>
  <si>
    <t>-567.282860086435 88.4364702628332 -588.849917969498</t>
  </si>
  <si>
    <t>-538.738816757381 91.8253509837618 -661.746911039507</t>
  </si>
  <si>
    <t>-567.352837904076 118.960795378809 -534.549904596204</t>
  </si>
  <si>
    <t>-567.029265576486 272.989985679329 -509.764489754573</t>
  </si>
  <si>
    <t>-578.620141002027 327.798179674656 -233.285998661685</t>
  </si>
  <si>
    <t>-356.080492044866 282.258077033432 -184.801319199571</t>
  </si>
  <si>
    <t>-565.984853901903 56.2612224839345 -535.527310286353</t>
  </si>
  <si>
    <t>-554.009880507303 184.208301021258 -100.682423505504</t>
  </si>
  <si>
    <t>-572.809394892772 186.270202242592 314.462028036932</t>
  </si>
  <si>
    <t>-605.012851302155 209.224436666415 775.589109532644</t>
  </si>
  <si>
    <t>-454.130947994841 205.000457918077 831.272614883115</t>
  </si>
  <si>
    <t>-488.435508014523 15.4095618907954 -100.31502476247</t>
  </si>
  <si>
    <t>-468.156039582321 -1.62930467676051 314.415078086425</t>
  </si>
  <si>
    <t>-477.820349146824 -69.567825695925 772.364415823688</t>
  </si>
  <si>
    <t>-331.252475650433 -15.8939500083175 811.362182672721</t>
  </si>
  <si>
    <t>9763-20170724T121320.638855700.bin</t>
  </si>
  <si>
    <t>-520.69837188864 100.90112756639 -98.7439797020406</t>
  </si>
  <si>
    <t>-544.319041407 91.1263215075364 -206.46587906625</t>
  </si>
  <si>
    <t>-555.517324177558 88.3022082199932 -298.620547310357</t>
  </si>
  <si>
    <t>-562.809160135547 87.3072062451911 -382.190726242525</t>
  </si>
  <si>
    <t>-566.59595578082 87.7392005821216 -465.997633849617</t>
  </si>
  <si>
    <t>-568.188098299969 89.6828394120498 -588.629642505348</t>
  </si>
  <si>
    <t>-539.920466284611 92.9632678286698 -661.639198663571</t>
  </si>
  <si>
    <t>-567.98655483877 120.183276422647 -534.316418807252</t>
  </si>
  <si>
    <t>-566.514853231521 274.133520192448 -509.149991632442</t>
  </si>
  <si>
    <t>-578.422897674125 328.051337859394 -232.51002505763</t>
  </si>
  <si>
    <t>-355.848288870005 281.777668492356 -184.888730085132</t>
  </si>
  <si>
    <t>-566.992359361263 57.476676272438 -535.323233073769</t>
  </si>
  <si>
    <t>-553.242104932638 185.470534523012 -100.58917165935</t>
  </si>
  <si>
    <t>-572.281040448655 186.996734768693 314.546728018617</t>
  </si>
  <si>
    <t>-605.133263525839 209.211222978856 775.614395133754</t>
  </si>
  <si>
    <t>-454.279460996764 204.320898866786 831.31940469588</t>
  </si>
  <si>
    <t>-488.601530407426 16.2323005273211 -100.227348216443</t>
  </si>
  <si>
    <t>-467.847771642089 -0.680720371550251 314.484392484732</t>
  </si>
  <si>
    <t>-477.636072741817 -69.560208776838 772.328474961843</t>
  </si>
  <si>
    <t>-331.251477661522 -15.5159586214459 811.502305754593</t>
  </si>
  <si>
    <t>9763-20170724T121320.700017800.bin</t>
  </si>
  <si>
    <t>-520.348401121757 102.604533001238 -98.598942595728</t>
  </si>
  <si>
    <t>-544.636855103417 92.97517069674 -206.185291870798</t>
  </si>
  <si>
    <t>-556.186130834612 90.2665164449668 -298.300091052272</t>
  </si>
  <si>
    <t>-563.710446075893 89.3729159536529 -381.850693363965</t>
  </si>
  <si>
    <t>-567.644396895801 89.8905430612381 -465.650517511182</t>
  </si>
  <si>
    <t>-569.358546745814 91.9375143132747 -588.279197145727</t>
  </si>
  <si>
    <t>-541.418354360141 95.0422621289304 -661.422328377131</t>
  </si>
  <si>
    <t>-568.79221972597 122.395657768941 -533.94482067838</t>
  </si>
  <si>
    <t>-565.556831100269 276.262804802884 -508.327764004061</t>
  </si>
  <si>
    <t>-578.398014306227 328.626431626667 -231.431045935617</t>
  </si>
  <si>
    <t>-355.77223111669 282.338918006575 -184.062894341607</t>
  </si>
  <si>
    <t>-568.42045719242 59.6830917983048 -534.996695231714</t>
  </si>
  <si>
    <t>-551.872610247689 187.701466194687 -100.397885835408</t>
  </si>
  <si>
    <t>-571.606110738423 188.247810776314 314.708008160306</t>
  </si>
  <si>
    <t>-605.365329647605 209.227451950268 775.684496668398</t>
  </si>
  <si>
    <t>-454.549850966114 203.472665745219 831.410522704029</t>
  </si>
  <si>
    <t>-489.1846598072 17.3523945713828 -100.177318685901</t>
  </si>
  <si>
    <t>-467.642989981642 0.847810028972162 314.510664998384</t>
  </si>
  <si>
    <t>-477.158057579844 -69.6131069294306 772.171279689533</t>
  </si>
  <si>
    <t>-330.414580922968 -16.8654778093369 811.767474928994</t>
  </si>
  <si>
    <t>9763-20170724T121320.735685000.bin</t>
  </si>
  <si>
    <t>-520.191943488161 103.23219021993 -98.5777628822462</t>
  </si>
  <si>
    <t>-544.700376362221 93.6975020152308 -206.122754402013</t>
  </si>
  <si>
    <t>-556.380794838764 91.0580887458154 -298.222809883688</t>
  </si>
  <si>
    <t>-564.003419133454 90.2243838320319 -381.765330158664</t>
  </si>
  <si>
    <t>-568.014884900794 90.7974578304302 -465.560989155791</t>
  </si>
  <si>
    <t>-569.82076229648 92.9174802706766 -588.187025131641</t>
  </si>
  <si>
    <t>-541.903884268817 95.9691080381558 -661.341362670379</t>
  </si>
  <si>
    <t>-569.099018716762 123.343607264458 -533.8366490957</t>
  </si>
  <si>
    <t>-564.9446603788 277.124399723445 -507.897102751141</t>
  </si>
  <si>
    <t>-578.347312862063 328.219366829009 -230.790226179132</t>
  </si>
  <si>
    <t>-355.815385876797 281.382951033942 -183.520611936787</t>
  </si>
  <si>
    <t>-568.957743942423 60.630706981302 -534.923102898743</t>
  </si>
  <si>
    <t>-551.337099589968 188.553587852132 -100.338066791832</t>
  </si>
  <si>
    <t>-571.317146610689 188.720986977511 314.7563695669</t>
  </si>
  <si>
    <t>-605.476054125244 209.25403238901 775.705998124785</t>
  </si>
  <si>
    <t>-454.674338166025 203.185226005197 831.435953830202</t>
  </si>
  <si>
    <t>-489.32132569188 17.7756103549682 -100.271150759371</t>
  </si>
  <si>
    <t>-468.127937649746 1.32442138165197 314.436923927344</t>
  </si>
  <si>
    <t>-476.888672468415 -69.611524413529 772.056683549916</t>
  </si>
  <si>
    <t>-330.130958256521 -17.1463769258157 811.973687597221</t>
  </si>
  <si>
    <t>9763-20170724T121320.802863900.bin</t>
  </si>
  <si>
    <t>-519.958636506607 104.689307165794 -98.6668158550357</t>
  </si>
  <si>
    <t>-544.504782863909 95.4785997547692 -206.23147204206</t>
  </si>
  <si>
    <t>-556.334622404441 93.0567864364157 -298.318422911118</t>
  </si>
  <si>
    <t>-564.146150195278 92.4141624796739 -381.845200666526</t>
  </si>
  <si>
    <t>-568.402327502115 93.1755095244157 -465.627252684868</t>
  </si>
  <si>
    <t>-570.627477516926 95.5764039160117 -588.241340780929</t>
  </si>
  <si>
    <t>-542.554510463744 98.689575443037 -661.333235977654</t>
  </si>
  <si>
    <t>-569.605225932232 125.87800294686 -533.826216172148</t>
  </si>
  <si>
    <t>-564.144917294576 279.471442709787 -507.176192966007</t>
  </si>
  <si>
    <t>-577.567156085084 329.243799418801 -229.829735822934</t>
  </si>
  <si>
    <t>-355.05182357987 283.018305110388 -181.88523175184</t>
  </si>
  <si>
    <t>-569.696997884172 63.1677281618249 -535.052430041599</t>
  </si>
  <si>
    <t>-550.513486580171 190.308109263875 -100.316575565974</t>
  </si>
  <si>
    <t>-571.018015121785 189.817843279357 314.751946130834</t>
  </si>
  <si>
    <t>-605.68218155241 209.258617342473 775.74028174323</t>
  </si>
  <si>
    <t>-454.907579195706 202.754662613237 831.494581454419</t>
  </si>
  <si>
    <t>-489.679435217628 19.1161136118012 -100.404990644341</t>
  </si>
  <si>
    <t>-469.571388085106 1.78575197073542 314.321357127337</t>
  </si>
  <si>
    <t>-475.667558810466 -69.57552366962 771.839799072313</t>
  </si>
  <si>
    <t>-329.502352992825 -16.9192023954056 813.635636715421</t>
  </si>
  <si>
    <t>9763-20170724T121320.834955200.bin</t>
  </si>
  <si>
    <t>-519.543810697474 105.317264465205 -98.7067817557593</t>
  </si>
  <si>
    <t>-544.019919691646 96.2406126384226 -206.298783879446</t>
  </si>
  <si>
    <t>-555.877468235946 93.9541964725413 -298.385750428381</t>
  </si>
  <si>
    <t>-563.74956664283 93.4498971698231 -381.907679448345</t>
  </si>
  <si>
    <t>-568.100838468452 94.3681438827098 -465.683274569487</t>
  </si>
  <si>
    <t>-570.502022855995 97.0210089042121 -588.2888100661</t>
  </si>
  <si>
    <t>-542.37259634376 100.24964847775 -661.354096368099</t>
  </si>
  <si>
    <t>-569.350815695987 127.210767745078 -533.814004095992</t>
  </si>
  <si>
    <t>-563.432826525742 280.730455357861 -506.787437582844</t>
  </si>
  <si>
    <t>-576.823214302181 330.160663117614 -229.378148355251</t>
  </si>
  <si>
    <t>-354.385752342131 283.9269170154 -181.08165027878</t>
  </si>
  <si>
    <t>-569.545928455735 64.5032190710504 -535.167163009667</t>
  </si>
  <si>
    <t>-550.056200884688 191.028175552129 -100.343779247477</t>
  </si>
  <si>
    <t>-570.997986917493 190.337950601775 314.702628068026</t>
  </si>
  <si>
    <t>-605.792630068217 209.268546078463 775.746372874185</t>
  </si>
  <si>
    <t>-455.014659653226 202.61580616413 831.474084688597</t>
  </si>
  <si>
    <t>-489.34980789516 19.4612761460844 -100.386569934716</t>
  </si>
  <si>
    <t>-469.662250355757 2.04600314483605 314.356360387175</t>
  </si>
  <si>
    <t>-474.592687696574 -69.5740520407944 771.901774494578</t>
  </si>
  <si>
    <t>-328.551309866564 -17.8770426171145 815.29742470315</t>
  </si>
  <si>
    <t>9763-20170724T121320.904644000.bin</t>
  </si>
  <si>
    <t>-518.691867564549 106.595319983619 -98.6423930452012</t>
  </si>
  <si>
    <t>-542.952804226833 97.5041017992407 -206.281878008889</t>
  </si>
  <si>
    <t>-554.704211492629 95.3588295877435 -298.385773525088</t>
  </si>
  <si>
    <t>-562.504789467016 95.0504311868867 -381.915472743958</t>
  </si>
  <si>
    <t>-566.80464020389 96.2341492194946 -465.690303980092</t>
  </si>
  <si>
    <t>-569.147880746541 99.3545278121592 -588.286062795546</t>
  </si>
  <si>
    <t>-541.069926116232 102.99228796231 -661.351718483984</t>
  </si>
  <si>
    <t>-567.993372933367 129.336269612669 -533.696575322915</t>
  </si>
  <si>
    <t>-561.713714480492 282.714503461826 -505.871209228286</t>
  </si>
  <si>
    <t>-574.835324842999 330.501439240129 -228.16117549452</t>
  </si>
  <si>
    <t>-352.415567904918 285.287266341857 -178.829149418985</t>
  </si>
  <si>
    <t>-568.246024719647 66.6342846848343 -535.28770111873</t>
  </si>
  <si>
    <t>-548.761034105979 192.50215571143 -100.389341792719</t>
  </si>
  <si>
    <t>-571.265612546204 190.892741603255 314.572772576598</t>
  </si>
  <si>
    <t>-606.071597321821 209.267774234099 775.707824511691</t>
  </si>
  <si>
    <t>-455.275949015297 202.183029383914 831.334446045549</t>
  </si>
  <si>
    <t>-488.954172254682 20.6940809499702 -100.242697467675</t>
  </si>
  <si>
    <t>-471.286593277133 1.81451159222797 314.527144861352</t>
  </si>
  <si>
    <t>-473.418112144615 -69.5640240714988 772.084345901493</t>
  </si>
  <si>
    <t>-328.135787044684 -17.2303331934213 817.229515114145</t>
  </si>
  <si>
    <t>9763-20170724T121320.938239200.bin</t>
  </si>
  <si>
    <t>-518.517426039145 107.39935995296 -98.6313403247264</t>
  </si>
  <si>
    <t>-542.547032957846 98.3126048456638 -206.32300269366</t>
  </si>
  <si>
    <t>-554.178936432209 96.2175215663165 -298.443295495306</t>
  </si>
  <si>
    <t>-561.901533383965 95.9789231479049 -381.980355883694</t>
  </si>
  <si>
    <t>-566.15237089304 97.2612552726096 -465.756374803158</t>
  </si>
  <si>
    <t>-568.454821659362 100.560221555114 -588.348144141196</t>
  </si>
  <si>
    <t>-540.453086127336 104.420288096931 -661.431713998562</t>
  </si>
  <si>
    <t>-567.35703380375 130.462386048755 -533.714045749179</t>
  </si>
  <si>
    <t>-561.428228963864 283.782083249497 -505.587132140741</t>
  </si>
  <si>
    <t>-573.950971956534 330.231105762064 -227.622833302392</t>
  </si>
  <si>
    <t>-351.430803555774 285.970027413834 -177.880785349289</t>
  </si>
  <si>
    <t>-567.532025042704 67.7629359704197 -535.397872411203</t>
  </si>
  <si>
    <t>-548.411269878488 193.457248103067 -100.412966670566</t>
  </si>
  <si>
    <t>-571.442715469982 191.012182486278 314.516176408318</t>
  </si>
  <si>
    <t>-606.196478167832 209.261941499237 775.665901707432</t>
  </si>
  <si>
    <t>-455.403310309912 202.0380348991 831.281148785215</t>
  </si>
  <si>
    <t>-489.036715750216 21.3916902718684 -100.165635140588</t>
  </si>
  <si>
    <t>-472.509728595465 1.53247759334909 314.605481884664</t>
  </si>
  <si>
    <t>-473.29877919766 -69.5988702262885 772.139536286608</t>
  </si>
  <si>
    <t>-328.197234867626 -16.8364279290458 817.366804103176</t>
  </si>
  <si>
    <t>9763-20170724T121321.004416300.bin</t>
  </si>
  <si>
    <t>-518.418069813351 108.14407097388 -98.5874419243945</t>
  </si>
  <si>
    <t>-541.915654058435 99.1371210059638 -206.403191235575</t>
  </si>
  <si>
    <t>-553.284748401428 97.161057889371 -298.558909385574</t>
  </si>
  <si>
    <t>-560.845344271465 97.0635857163934 -382.111062572929</t>
  </si>
  <si>
    <t>-565.008211113799 98.5270362659198 -465.888467847794</t>
  </si>
  <si>
    <t>-567.261812368165 102.141350463618 -588.472292722463</t>
  </si>
  <si>
    <t>-539.385385191425 106.439521856149 -661.579406644571</t>
  </si>
  <si>
    <t>-566.214239886446 131.902851156054 -533.760430158778</t>
  </si>
  <si>
    <t>-560.535933045315 285.164975184537 -505.101766673907</t>
  </si>
  <si>
    <t>-572.211843014911 327.991226047798 -226.519395268313</t>
  </si>
  <si>
    <t>-349.298062723054 285.850979131118 -176.697724046609</t>
  </si>
  <si>
    <t>-566.331650610337 69.2078737560191 -535.606801876308</t>
  </si>
  <si>
    <t>-547.87445418442 194.219416296214 -100.433041913936</t>
  </si>
  <si>
    <t>-572.159176177032 190.852482180244 314.418163733408</t>
  </si>
  <si>
    <t>-606.199543702628 209.596822945457 775.570710827388</t>
  </si>
  <si>
    <t>-455.563482792913 201.874144427133 831.54361762675</t>
  </si>
  <si>
    <t>-489.438660975244 21.9216459914996 -100.084132363922</t>
  </si>
  <si>
    <t>-473.573690641427 1.14978975605709 314.668129522257</t>
  </si>
  <si>
    <t>-473.33646108927 -69.6658152763403 772.224890816995</t>
  </si>
  <si>
    <t>-328.077560416776 -17.0257316003726 817.088594295897</t>
  </si>
  <si>
    <t>9763-20170724T121321.035052000.bin</t>
  </si>
  <si>
    <t>-518.323645240553 108.125230911625 -98.4940637628124</t>
  </si>
  <si>
    <t>-541.566777147837 99.1024159568251 -206.363707270426</t>
  </si>
  <si>
    <t>-552.808726046342 97.1618321132141 -298.535730628938</t>
  </si>
  <si>
    <t>-560.286915349648 97.1178399474111 -382.09536776217</t>
  </si>
  <si>
    <t>-564.39875153282 98.6581886669892 -465.873867624334</t>
  </si>
  <si>
    <t>-566.609985868206 102.413442798281 -588.454305239995</t>
  </si>
  <si>
    <t>-538.752888134264 106.875699008704 -661.558884720187</t>
  </si>
  <si>
    <t>-565.607383628396 132.112207706833 -533.707450503272</t>
  </si>
  <si>
    <t>-559.77273638644 285.336116001173 -504.88800590101</t>
  </si>
  <si>
    <t>-571.234334460436 326.217639953409 -226.004669055048</t>
  </si>
  <si>
    <t>-348.201461539798 284.491208221064 -176.368192807698</t>
  </si>
  <si>
    <t>-565.672049427197 69.4190960086066 -535.626820239583</t>
  </si>
  <si>
    <t>-547.74485114423 194.177215613949 -100.429759299254</t>
  </si>
  <si>
    <t>-572.652557875303 190.838876390443 314.384725226026</t>
  </si>
  <si>
    <t>-606.192773325616 209.81430189525 775.571846894888</t>
  </si>
  <si>
    <t>-455.63779183221 201.802835764585 831.722139485173</t>
  </si>
  <si>
    <t>-489.23370300924 21.9788387558988 -100.005697319511</t>
  </si>
  <si>
    <t>-473.408743122905 0.939816026910194 314.734630315945</t>
  </si>
  <si>
    <t>-473.386784832214 -69.7092753899838 772.3007210893</t>
  </si>
  <si>
    <t>-328.097161152196 -16.9087817717686 816.87457733393</t>
  </si>
  <si>
    <t>9763-20170724T121321.104739100.bin</t>
  </si>
  <si>
    <t>-517.638083431272 107.969891179802 -98.3681592302344</t>
  </si>
  <si>
    <t>-540.682756926925 98.7764432944241 -206.265802249631</t>
  </si>
  <si>
    <t>-551.829272396366 96.8316659156226 -298.44948841516</t>
  </si>
  <si>
    <t>-559.241277811469 96.8360389815766 -382.01494032146</t>
  </si>
  <si>
    <t>-563.302829733607 98.4794858132354 -465.79404865787</t>
  </si>
  <si>
    <t>-565.454090543028 102.444420887269 -588.368749468621</t>
  </si>
  <si>
    <t>-537.512563267795 107.076358588979 -661.430693694</t>
  </si>
  <si>
    <t>-564.601526651062 132.049516586147 -533.568547413606</t>
  </si>
  <si>
    <t>-559.017278244939 285.25255998281 -504.685106738155</t>
  </si>
  <si>
    <t>-569.295699208161 323.37222411504 -225.364794704529</t>
  </si>
  <si>
    <t>-346.37469278035 280.521047958352 -176.186165432734</t>
  </si>
  <si>
    <t>-564.418587124544 69.3601468796901 -535.599536979644</t>
  </si>
  <si>
    <t>-547.511141083298 193.768804817676 -100.417447919837</t>
  </si>
  <si>
    <t>-572.354841174394 191.028258573495 314.405192656601</t>
  </si>
  <si>
    <t>-606.285243667613 209.968233107687 775.573603497748</t>
  </si>
  <si>
    <t>-455.787145591461 202.136137305647 831.90130784915</t>
  </si>
  <si>
    <t>-488.114370239735 22.0854855642206 -99.8528395684004</t>
  </si>
  <si>
    <t>-472.480704582059 0.833346405271641 314.883919086972</t>
  </si>
  <si>
    <t>-473.676207526894 -69.8301614463394 772.439173745082</t>
  </si>
  <si>
    <t>-328.104937326638 -17.0596611072201 816.120348622832</t>
  </si>
  <si>
    <t>9763-20170724T121321.134395200.bin</t>
  </si>
  <si>
    <t>-517.13719941669 107.820059645702 -98.3231123220368</t>
  </si>
  <si>
    <t>-540.250191178121 98.4953062651007 -206.195002783939</t>
  </si>
  <si>
    <t>-551.375132967496 96.5184375500126 -298.380369903228</t>
  </si>
  <si>
    <t>-558.731321724701 96.5187494015313 -381.950849748798</t>
  </si>
  <si>
    <t>-562.698785434085 98.1825851727431 -465.734110042976</t>
  </si>
  <si>
    <t>-564.668828352031 102.200763238083 -588.310089414508</t>
  </si>
  <si>
    <t>-536.616367248715 106.857975608798 -661.327776670739</t>
  </si>
  <si>
    <t>-563.971630956076 131.781416973913 -533.494576018815</t>
  </si>
  <si>
    <t>-558.563080083247 285.007231304461 -504.624734366851</t>
  </si>
  <si>
    <t>-568.313056032857 321.865878611598 -225.116284621522</t>
  </si>
  <si>
    <t>-345.534478652106 278.135337031772 -176.066625710369</t>
  </si>
  <si>
    <t>-563.637169393666 69.0937088566184 -535.554970391624</t>
  </si>
  <si>
    <t>-547.339135935205 193.571809547727 -100.401543754615</t>
  </si>
  <si>
    <t>-571.634512427741 191.08639569423 314.455210916522</t>
  </si>
  <si>
    <t>-606.328862624943 210.004746869952 775.582552225856</t>
  </si>
  <si>
    <t>-455.816040730968 202.791709617638 831.953631551141</t>
  </si>
  <si>
    <t>-487.361642645686 21.9075376128922 -99.7892097319441</t>
  </si>
  <si>
    <t>-471.92335691642 0.976181158499912 314.971164472402</t>
  </si>
  <si>
    <t>-473.939757537384 -69.859162875217 772.495038576455</t>
  </si>
  <si>
    <t>-328.313083991717 -16.7450390880454 815.571729578115</t>
  </si>
  <si>
    <t>9763-20170724T121321.205589300.bin</t>
  </si>
  <si>
    <t>-515.814209071252 107.257164190034 -98.2934702440368</t>
  </si>
  <si>
    <t>-539.155395918856 97.6995524236504 -206.095804537114</t>
  </si>
  <si>
    <t>-550.339085827755 95.6317768964018 -298.272134550524</t>
  </si>
  <si>
    <t>-557.687852402398 95.5822901197448 -381.843246406251</t>
  </si>
  <si>
    <t>-561.58520608422 97.2264713233722 -465.630065062242</t>
  </si>
  <si>
    <t>-563.381820777175 101.245140487413 -588.20881754322</t>
  </si>
  <si>
    <t>-535.152853129035 105.874550366062 -661.160273315055</t>
  </si>
  <si>
    <t>-562.889985697866 130.824482273793 -533.390494773439</t>
  </si>
  <si>
    <t>-557.829757867088 284.088023163463 -504.695973469465</t>
  </si>
  <si>
    <t>-567.356469601126 319.245196026729 -224.960619972511</t>
  </si>
  <si>
    <t>-344.95972579029 273.525751335331 -175.991772931806</t>
  </si>
  <si>
    <t>-562.297079861295 68.1388006551297 -535.454226786441</t>
  </si>
  <si>
    <t>-546.482464642425 192.782150634823 -100.304131421436</t>
  </si>
  <si>
    <t>-570.25708320859 190.906623461578 314.586004548629</t>
  </si>
  <si>
    <t>-606.483351471627 209.999567823721 775.588199062082</t>
  </si>
  <si>
    <t>-455.97225278809 203.293113774999 832.026206268759</t>
  </si>
  <si>
    <t>-485.628228290257 21.6168505192004 -99.6571511219081</t>
  </si>
  <si>
    <t>-470.65759004612 0.931257440021909 315.132624479094</t>
  </si>
  <si>
    <t>-474.308307168926 -70.0007354068084 772.59399772035</t>
  </si>
  <si>
    <t>-328.326105435972 -17.0364677378539 814.63986333741</t>
  </si>
  <si>
    <t>9763-20170724T121321.236673600.bin</t>
  </si>
  <si>
    <t>-515.085878024768 106.941009387358 -98.2888427474053</t>
  </si>
  <si>
    <t>-538.39970737577 97.3394150620193 -206.093258528786</t>
  </si>
  <si>
    <t>-549.58361556102 95.254408803597 -298.269160274923</t>
  </si>
  <si>
    <t>-556.940905794713 95.1959918326752 -381.839511924824</t>
  </si>
  <si>
    <t>-560.854582540102 96.8406535821209 -465.62564976255</t>
  </si>
  <si>
    <t>-562.683395325977 100.870067000566 -588.203417272165</t>
  </si>
  <si>
    <t>-534.390970240065 105.477609880466 -661.131631626026</t>
  </si>
  <si>
    <t>-562.256534376994 130.443887029795 -533.381467535404</t>
  </si>
  <si>
    <t>-557.410180709545 283.70424349618 -504.670598155945</t>
  </si>
  <si>
    <t>-566.687883631895 318.232688466844 -224.848690531263</t>
  </si>
  <si>
    <t>-344.442723805329 271.648337692274 -176.006892040847</t>
  </si>
  <si>
    <t>-561.505379583704 67.7601636643858 -535.453220587553</t>
  </si>
  <si>
    <t>-545.895130185327 192.272892258509 -100.240379701034</t>
  </si>
  <si>
    <t>-569.91733358405 190.650463302429 314.636589622485</t>
  </si>
  <si>
    <t>-606.579073724949 209.984120069485 775.588896964884</t>
  </si>
  <si>
    <t>-456.094739914205 203.090694231338 832.0758926526</t>
  </si>
  <si>
    <t>-484.653637312684 21.5144243970217 -99.6218111136</t>
  </si>
  <si>
    <t>-470.102803297817 0.669567239921435 315.174975355371</t>
  </si>
  <si>
    <t>-474.367811966083 -70.1068376133744 772.657642472471</t>
  </si>
  <si>
    <t>-328.321507650055 -17.0619356169445 814.377218735199</t>
  </si>
  <si>
    <t>9763-20170724T121321.301848200.bin</t>
  </si>
  <si>
    <t>-513.476468161148 106.264041301324 -98.2028899099402</t>
  </si>
  <si>
    <t>-536.545378731008 96.6928559576422 -206.062607317097</t>
  </si>
  <si>
    <t>-547.628179051757 94.6640372865791 -298.252088547795</t>
  </si>
  <si>
    <t>-554.93411658389 94.6685626696994 -381.82687078047</t>
  </si>
  <si>
    <t>-558.83619775313 96.3925925548497 -465.611930275174</t>
  </si>
  <si>
    <t>-560.690267959249 100.559653357525 -588.184844634673</t>
  </si>
  <si>
    <t>-532.344962864836 105.198806887249 -661.090509114016</t>
  </si>
  <si>
    <t>-560.418710413752 130.069241697237 -533.32730978374</t>
  </si>
  <si>
    <t>-556.26015460187 283.310975777885 -504.396951299677</t>
  </si>
  <si>
    <t>-564.668648230453 316.843451901653 -224.426543039098</t>
  </si>
  <si>
    <t>-342.281188862593 269.933601686688 -176.553355263799</t>
  </si>
  <si>
    <t>-559.334781829723 67.3930416262501 -535.474530820765</t>
  </si>
  <si>
    <t>-544.83379435153 191.198732917286 -100.128206379099</t>
  </si>
  <si>
    <t>-569.341408222467 190.112467532656 314.722151254558</t>
  </si>
  <si>
    <t>-606.725477653884 210.009457923643 775.61065985306</t>
  </si>
  <si>
    <t>-456.244802531228 203.573936110083 832.161181262005</t>
  </si>
  <si>
    <t>-482.381364638552 21.2548395560452 -99.6025039567869</t>
  </si>
  <si>
    <t>-468.995324916277 -0.202653693263528 315.202227366914</t>
  </si>
  <si>
    <t>-474.401307378253 -70.3557523714153 772.786765149512</t>
  </si>
  <si>
    <t>-328.244500206344 -17.2716381354139 814.067680524955</t>
  </si>
  <si>
    <t>9763-20170724T121321.338484000.bin</t>
  </si>
  <si>
    <t>-512.617209142539 105.859972507571 -98.15132999844</t>
  </si>
  <si>
    <t>-535.546783552802 96.319627165587 -206.043426702562</t>
  </si>
  <si>
    <t>-546.555845726403 94.3431795626457 -298.242872078084</t>
  </si>
  <si>
    <t>-553.810877192522 94.4041574158018 -381.822155216915</t>
  </si>
  <si>
    <t>-557.677189202469 96.196606388552 -465.60744685003</t>
  </si>
  <si>
    <t>-559.494698055969 100.476010157894 -588.177172605034</t>
  </si>
  <si>
    <t>-531.127233404038 105.180644850971 -661.069937288996</t>
  </si>
  <si>
    <t>-559.303512602001 129.934274100207 -533.291506723999</t>
  </si>
  <si>
    <t>-555.344573112151 283.137899549452 -504.174247437405</t>
  </si>
  <si>
    <t>-563.469271526649 316.181961470667 -224.137320764901</t>
  </si>
  <si>
    <t>-340.829530478484 269.802222240965 -176.925141338683</t>
  </si>
  <si>
    <t>-558.090839458021 67.2623324776291 -535.497700988822</t>
  </si>
  <si>
    <t>-544.286865616541 190.589844218839 -100.056517517889</t>
  </si>
  <si>
    <t>-568.890335818944 189.794452587029 314.788805801436</t>
  </si>
  <si>
    <t>-606.755839232793 210.07561737069 775.624950674636</t>
  </si>
  <si>
    <t>-456.285600126503 204.013381883001 832.244715671338</t>
  </si>
  <si>
    <t>-481.248288539817 20.9616484495145 -99.6033551722117</t>
  </si>
  <si>
    <t>-468.274630999817 -0.644867002891715 315.206778017558</t>
  </si>
  <si>
    <t>-474.411306718552 -70.5102921587081 772.833642977637</t>
  </si>
  <si>
    <t>-328.20673356881 -17.4232900222664 813.940799174133</t>
  </si>
  <si>
    <t>9763-20170724T121321.403657600.bin</t>
  </si>
  <si>
    <t>-510.702803551019 104.776421482784 -98.0217571204151</t>
  </si>
  <si>
    <t>-533.461681086499 95.3504112365895 -205.960058093429</t>
  </si>
  <si>
    <t>-544.383026545374 93.5389436399619 -298.173315997933</t>
  </si>
  <si>
    <t>-551.577993117216 93.775859750263 -381.757526820045</t>
  </si>
  <si>
    <t>-555.401802358431 95.7738399292016 -465.540157488404</t>
  </si>
  <si>
    <t>-557.174648336284 100.387765956409 -588.098228598347</t>
  </si>
  <si>
    <t>-528.709033247263 105.319006796665 -660.937886828959</t>
  </si>
  <si>
    <t>-557.107071934727 129.693918653262 -533.130977082012</t>
  </si>
  <si>
    <t>-553.381521115582 282.801488177345 -503.51485958765</t>
  </si>
  <si>
    <t>-559.982159199186 315.113763088124 -223.352532419454</t>
  </si>
  <si>
    <t>-336.771070681674 269.234503441077 -178.402829975385</t>
  </si>
  <si>
    <t>-555.686438789335 67.0326510339178 -535.510620574404</t>
  </si>
  <si>
    <t>-542.843946571568 189.266280421214 -99.8224436609999</t>
  </si>
  <si>
    <t>-567.818389917061 189.073472726095 315.00139971897</t>
  </si>
  <si>
    <t>-606.813292648935 210.133581153971 775.687786879714</t>
  </si>
  <si>
    <t>-456.428516020674 203.96000733379 832.522082852886</t>
  </si>
  <si>
    <t>-478.927100185449 20.0601889535028 -99.5933020945001</t>
  </si>
  <si>
    <t>-466.669818805934 -1.76466257053517 315.227155408539</t>
  </si>
  <si>
    <t>-474.271942667169 -70.9520542268378 772.921953557918</t>
  </si>
  <si>
    <t>-327.943066034878 -18.0330345869502 813.802977052083</t>
  </si>
  <si>
    <t>9763-20170724T121321.434778800.bin</t>
  </si>
  <si>
    <t>-509.702307452927 104.407208205926 -97.9514248695618</t>
  </si>
  <si>
    <t>-532.41912465574 95.0706203076529 -205.906451915591</t>
  </si>
  <si>
    <t>-543.303453884919 93.3761186774095 -298.126180098149</t>
  </si>
  <si>
    <t>-550.463140684276 93.7349747212843 -381.712889969463</t>
  </si>
  <si>
    <t>-554.249000763316 95.8730957888347 -465.493792222376</t>
  </si>
  <si>
    <t>-555.962865828042 100.711317905012 -588.044127188995</t>
  </si>
  <si>
    <t>-527.41698319443 105.775975058669 -660.843051769144</t>
  </si>
  <si>
    <t>-555.963091524992 129.915760259774 -533.022784518471</t>
  </si>
  <si>
    <t>-552.481592388223 282.982479715691 -503.138484499832</t>
  </si>
  <si>
    <t>-557.320434244277 315.462413724975 -222.959583865993</t>
  </si>
  <si>
    <t>-333.960767200099 268.866748214833 -179.510553367554</t>
  </si>
  <si>
    <t>-554.458580968305 67.2607962659004 -535.517430722449</t>
  </si>
  <si>
    <t>-541.948171713779 188.825529344392 -99.6831715923706</t>
  </si>
  <si>
    <t>-567.241413039789 188.782516178682 315.12145798091</t>
  </si>
  <si>
    <t>-606.826310878494 210.20418431803 775.727250333803</t>
  </si>
  <si>
    <t>-456.473465590455 204.299196475376 832.674403379947</t>
  </si>
  <si>
    <t>-477.849245702942 19.8464528932386 -99.5754085948599</t>
  </si>
  <si>
    <t>-466.011345844604 -2.23455303260789 315.24365837022</t>
  </si>
  <si>
    <t>-474.236452108192 -71.1227428476263 772.953692160122</t>
  </si>
  <si>
    <t>-327.974184560906 -17.973249041901 813.77384652318</t>
  </si>
  <si>
    <t>9763-20170724T121321.503962000.bin</t>
  </si>
  <si>
    <t>-507.696816914786 104.007195002683 -97.8061666740006</t>
  </si>
  <si>
    <t>-530.210265441284 94.9985335043134 -205.831592306706</t>
  </si>
  <si>
    <t>-541.002241344379 93.5907898460227 -298.067046090106</t>
  </si>
  <si>
    <t>-548.111714265911 94.218914473412 -381.656463665505</t>
  </si>
  <si>
    <t>-551.880640638006 96.6381756186097 -465.430403496781</t>
  </si>
  <si>
    <t>-553.605224268117 101.904235518162 -587.963073271103</t>
  </si>
  <si>
    <t>-524.916658170809 107.175166020926 -660.691257406435</t>
  </si>
  <si>
    <t>-553.569728099754 130.917167577609 -532.840436514022</t>
  </si>
  <si>
    <t>-550.726385751921 283.927320385327 -502.699212966766</t>
  </si>
  <si>
    <t>-550.741442569723 316.968652436583 -222.544103336851</t>
  </si>
  <si>
    <t>-327.204568525738 268.087645430045 -182.663869685042</t>
  </si>
  <si>
    <t>-552.127148652067 68.2699985635645 -535.553157251481</t>
  </si>
  <si>
    <t>-539.793495903554 188.335179335541 -99.3991297442612</t>
  </si>
  <si>
    <t>-566.048037582513 188.42294189016 315.345727826351</t>
  </si>
  <si>
    <t>-606.834988919129 210.340934663011 775.802372948589</t>
  </si>
  <si>
    <t>-456.556417917618 204.724392329692 832.974490129765</t>
  </si>
  <si>
    <t>-475.965545626802 19.5777093663592 -99.5590389836434</t>
  </si>
  <si>
    <t>-464.764508672041 -3.1054907591888 315.245238717352</t>
  </si>
  <si>
    <t>-473.986892593711 -71.4848334964854 772.996979494434</t>
  </si>
  <si>
    <t>-327.661361172991 -18.5717905193728 813.897608586827</t>
  </si>
  <si>
    <t>9763-20170724T121321.536095300.bin</t>
  </si>
  <si>
    <t>-506.478480596917 103.959418168318 -97.7388918851858</t>
  </si>
  <si>
    <t>-528.859044620399 95.1411854669414 -205.807637071459</t>
  </si>
  <si>
    <t>-539.626721025333 93.8788772427984 -298.048101245082</t>
  </si>
  <si>
    <t>-546.749702238522 94.6383161579602 -381.635243051199</t>
  </si>
  <si>
    <t>-550.567285952229 97.1876128092704 -465.403204077227</t>
  </si>
  <si>
    <t>-552.401130002852 102.643867873585 -587.92582498207</t>
  </si>
  <si>
    <t>-523.677002386732 107.96889028876 -660.636045793187</t>
  </si>
  <si>
    <t>-552.189978702244 131.573969358681 -532.760142046204</t>
  </si>
  <si>
    <t>-549.202824657666 284.625547784147 -502.57241702836</t>
  </si>
  <si>
    <t>-547.641764023463 317.184829557581 -222.365189452105</t>
  </si>
  <si>
    <t>-323.995305965281 267.60397509659 -183.991878096688</t>
  </si>
  <si>
    <t>-551.002917455608 68.9256030539923 -535.567759101137</t>
  </si>
  <si>
    <t>-538.420861037763 188.448277642214 -99.2902853934156</t>
  </si>
  <si>
    <t>-565.289693092747 188.350972799894 315.41524907907</t>
  </si>
  <si>
    <t>-606.769857278657 210.536285200855 775.82017674334</t>
  </si>
  <si>
    <t>-456.552984008951 205.192779602096 833.180150965619</t>
  </si>
  <si>
    <t>-474.80934460161 19.3525253498783 -99.5687729552242</t>
  </si>
  <si>
    <t>-464.145845660953 -3.56814688743816 315.236626091547</t>
  </si>
  <si>
    <t>-473.766729191412 -71.6578088593783 773.040892530452</t>
  </si>
  <si>
    <t>-327.340641253633 -19.1648165509487 814.122442988877</t>
  </si>
  <si>
    <t>9763-20170724T121321.601269800.bin</t>
  </si>
  <si>
    <t>-503.719988711235 103.643286551063 -97.5380547009886</t>
  </si>
  <si>
    <t>-525.875352814287 95.2231883154459 -205.684929035291</t>
  </si>
  <si>
    <t>-536.581947324286 94.228224962515 -297.935764575924</t>
  </si>
  <si>
    <t>-543.706484610484 95.2150107476559 -381.520460272241</t>
  </si>
  <si>
    <t>-547.582110849599 97.9748532381727 -465.27894837759</t>
  </si>
  <si>
    <t>-549.563961812035 103.722965450364 -587.785928344045</t>
  </si>
  <si>
    <t>-520.822920663426 109.097606791139 -660.485855528588</t>
  </si>
  <si>
    <t>-548.953830335581 132.526354810414 -532.556929478245</t>
  </si>
  <si>
    <t>-544.213998105743 285.420297103673 -501.848804433006</t>
  </si>
  <si>
    <t>-540.888801459301 316.819486601496 -221.52461690366</t>
  </si>
  <si>
    <t>-316.876879210941 267.50083534993 -184.988654557492</t>
  </si>
  <si>
    <t>-548.43475509171 69.8754507200706 -535.504988428165</t>
  </si>
  <si>
    <t>-535.1259502918 188.596912412294 -98.9904535917182</t>
  </si>
  <si>
    <t>-563.35479223349 187.958328822387 315.624189986242</t>
  </si>
  <si>
    <t>-606.695866024585 210.777631386769 775.873927904324</t>
  </si>
  <si>
    <t>-456.592536008258 205.475011085229 833.534170723006</t>
  </si>
  <si>
    <t>-472.558079489516 18.3826666511864 -99.4868573581166</t>
  </si>
  <si>
    <t>-463.111856402293 -4.56767901404737 315.346466981753</t>
  </si>
  <si>
    <t>-473.347895464424 -71.9407926100312 773.236078059426</t>
  </si>
  <si>
    <t>-326.568767224271 -20.686014554663 814.620431146019</t>
  </si>
  <si>
    <t>9763-20170724T121321.638370800.bin</t>
  </si>
  <si>
    <t>-502.347285033694 103.258775021475 -97.4421732290265</t>
  </si>
  <si>
    <t>-524.430920794009 95.0593986828007 -205.620706473152</t>
  </si>
  <si>
    <t>-535.122315124024 94.1902072022426 -297.874532608777</t>
  </si>
  <si>
    <t>-542.256087961075 95.2739531518409 -381.457240625306</t>
  </si>
  <si>
    <t>-546.16475620592 98.1138783885012 -465.211641911219</t>
  </si>
  <si>
    <t>-548.222434403368 103.961301600833 -587.712531991128</t>
  </si>
  <si>
    <t>-519.49793951257 109.294642979444 -660.421991270709</t>
  </si>
  <si>
    <t>-547.408663486821 132.720973232951 -532.463434777798</t>
  </si>
  <si>
    <t>-541.690954142378 285.523570046971 -501.504644216858</t>
  </si>
  <si>
    <t>-538.43434474744 317.481880872587 -221.242781188341</t>
  </si>
  <si>
    <t>-314.586709551207 267.740098313532 -184.276554548121</t>
  </si>
  <si>
    <t>-547.230426207949 70.0701353046688 -535.45701076449</t>
  </si>
  <si>
    <t>-533.373817266136 188.577870508432 -98.8458871689357</t>
  </si>
  <si>
    <t>-562.25638015115 187.746222774551 315.723431099008</t>
  </si>
  <si>
    <t>-606.680478599527 210.861338999906 775.885389939039</t>
  </si>
  <si>
    <t>-456.613528030315 205.771620655114 833.659410904276</t>
  </si>
  <si>
    <t>-471.65291759169 17.6480394476703 -99.4406833194519</t>
  </si>
  <si>
    <t>-462.585257649728 -5.26505950500041 315.403126962992</t>
  </si>
  <si>
    <t>-473.146749571061 -72.0688860715445 773.371218726287</t>
  </si>
  <si>
    <t>-326.072993377651 -21.7719192965683 814.884250080877</t>
  </si>
  <si>
    <t>9763-20170724T121321.700536500.bin</t>
  </si>
  <si>
    <t>-499.936374142605 103.178607482805 -97.2798526831326</t>
  </si>
  <si>
    <t>-521.875435608539 95.4099861572263 -205.519526963669</t>
  </si>
  <si>
    <t>-532.480864428376 94.7552365857905 -297.785013019709</t>
  </si>
  <si>
    <t>-539.561017363574 95.9845617718784 -381.370338392104</t>
  </si>
  <si>
    <t>-543.442817013531 98.9169723633204 -465.122804696142</t>
  </si>
  <si>
    <t>-545.494153236869 104.843612863261 -587.619985553441</t>
  </si>
  <si>
    <t>-516.767975169946 109.961609462068 -660.344406497509</t>
  </si>
  <si>
    <t>-544.319338676787 133.566622758909 -532.358417236354</t>
  </si>
  <si>
    <t>-536.284230390759 286.169591540401 -501.002032623117</t>
  </si>
  <si>
    <t>-535.021994760234 319.570366785157 -220.892509963505</t>
  </si>
  <si>
    <t>-311.991127201938 267.676595028742 -181.997951692964</t>
  </si>
  <si>
    <t>-544.868770214853 70.9193575861364 -535.380169237882</t>
  </si>
  <si>
    <t>-530.15303053815 189.087960382708 -98.5709218335003</t>
  </si>
  <si>
    <t>-560.339174934927 187.609270018725 315.903717200613</t>
  </si>
  <si>
    <t>-606.629925333079 211.21528107215 775.882886569649</t>
  </si>
  <si>
    <t>-456.628142116139 206.551408926049 833.86174674048</t>
  </si>
  <si>
    <t>-470.000116468142 17.2155965131205 -99.3284940785868</t>
  </si>
  <si>
    <t>-461.834945803503 -5.96154162043376 315.519453013364</t>
  </si>
  <si>
    <t>-472.775531947147 -72.1974334472684 773.624220169463</t>
  </si>
  <si>
    <t>-325.569368919891 -22.5889550775623 815.49538455518</t>
  </si>
  <si>
    <t>9763-20170724T121321.737171000.bin</t>
  </si>
  <si>
    <t>-498.863898643394 103.287448954135 -97.1955431846803</t>
  </si>
  <si>
    <t>-520.741261896689 95.7146742607788 -205.461520115636</t>
  </si>
  <si>
    <t>-531.248103856965 95.132694431134 -297.738825293342</t>
  </si>
  <si>
    <t>-538.225919186545 96.3930897699397 -381.332272702158</t>
  </si>
  <si>
    <t>-541.994429914439 99.3178148457259 -465.090220517696</t>
  </si>
  <si>
    <t>-543.871048346589 105.190508169665 -587.59292256496</t>
  </si>
  <si>
    <t>-515.080615085412 110.152724442646 -660.302590238199</t>
  </si>
  <si>
    <t>-542.625491086699 133.936105709217 -532.344640804665</t>
  </si>
  <si>
    <t>-533.799033086421 286.52128662932 -501.037344097917</t>
  </si>
  <si>
    <t>-533.358324807629 320.124174523617 -220.949500643619</t>
  </si>
  <si>
    <t>-310.713414511021 267.280115773624 -181.133665877608</t>
  </si>
  <si>
    <t>-543.469897769411 71.2908613208588 -535.334875453844</t>
  </si>
  <si>
    <t>-528.713643697059 189.331394104937 -98.4262334147702</t>
  </si>
  <si>
    <t>-559.606289282729 187.711766435218 315.995771366042</t>
  </si>
  <si>
    <t>-606.657951181723 211.313182417568 775.892670723143</t>
  </si>
  <si>
    <t>-456.699908150704 206.328354930225 833.958009914395</t>
  </si>
  <si>
    <t>-469.312348558712 17.148721110892 -99.2314617346826</t>
  </si>
  <si>
    <t>-461.457169878037 -6.11290351307935 315.617650355678</t>
  </si>
  <si>
    <t>-472.590025929315 -72.2680637771273 773.742712615742</t>
  </si>
  <si>
    <t>-325.422322040491 -22.6846379875828 815.777669029133</t>
  </si>
  <si>
    <t>9763-20170724T121321.802345200.bin</t>
  </si>
  <si>
    <t>-497.592313381885 103.59548968957 -96.8334846214682</t>
  </si>
  <si>
    <t>-519.22340762372 96.3481993819173 -205.171299568163</t>
  </si>
  <si>
    <t>-529.445964260732 95.8294174317984 -297.48085197618</t>
  </si>
  <si>
    <t>-536.148053265807 97.0667507276148 -381.097177421641</t>
  </si>
  <si>
    <t>-539.628222327968 99.8829851811861 -464.871226976376</t>
  </si>
  <si>
    <t>-541.075639324418 105.503263868862 -587.391561430755</t>
  </si>
  <si>
    <t>-512.123094279258 110.142248652458 -660.058194390714</t>
  </si>
  <si>
    <t>-539.818548477355 134.359552215918 -532.201122048553</t>
  </si>
  <si>
    <t>-530.224308333684 286.953532410969 -501.19773086831</t>
  </si>
  <si>
    <t>-530.587844596043 320.27708281953 -221.076187684233</t>
  </si>
  <si>
    <t>-308.316982225508 266.383735728499 -180.583026396119</t>
  </si>
  <si>
    <t>-541.062532343127 71.7148021740109 -535.060234817475</t>
  </si>
  <si>
    <t>-526.792871225641 189.905403122999 -98.1497385386519</t>
  </si>
  <si>
    <t>-558.752345404011 187.994876544391 316.190126770733</t>
  </si>
  <si>
    <t>-606.739919278446 211.465269839844 775.930049532209</t>
  </si>
  <si>
    <t>-456.808114911335 206.676103106176 834.079381128247</t>
  </si>
  <si>
    <t>-468.782044522938 17.152024097305 -98.9773641582208</t>
  </si>
  <si>
    <t>-460.769264249045 -6.14884750171495 315.866527050796</t>
  </si>
  <si>
    <t>-472.329609491761 -72.3981184333015 773.940601386886</t>
  </si>
  <si>
    <t>-324.971724307598 -23.4993150934956 816.111204861106</t>
  </si>
  <si>
    <t>9763-20170724T121321.836943300.bin</t>
  </si>
  <si>
    <t>-497.281654837849 103.959896698799 -96.6625720811909</t>
  </si>
  <si>
    <t>-518.817434971506 96.7986175323704 -205.025060793226</t>
  </si>
  <si>
    <t>-528.917243826844 96.2810600961166 -297.348217974066</t>
  </si>
  <si>
    <t>-535.495603656652 97.4901736231941 -380.974775699291</t>
  </si>
  <si>
    <t>-538.840980400645 100.247805569115 -464.756258774563</t>
  </si>
  <si>
    <t>-540.081660502299 105.747915376779 -587.2841824322</t>
  </si>
  <si>
    <t>-511.107777324746 110.235255072496 -659.952013167691</t>
  </si>
  <si>
    <t>-538.851186979529 134.657139481356 -532.120862927143</t>
  </si>
  <si>
    <t>-528.906184415377 287.239679183725 -501.206056554048</t>
  </si>
  <si>
    <t>-529.423328176135 320.292177369351 -221.052857794103</t>
  </si>
  <si>
    <t>-307.314807551056 266.0662420247 -180.115216084979</t>
  </si>
  <si>
    <t>-540.223275931637 72.012080024429 -534.919166319134</t>
  </si>
  <si>
    <t>-526.184028110127 190.287392379124 -98.0198532738872</t>
  </si>
  <si>
    <t>-558.627719041951 188.310015813972 316.282054938369</t>
  </si>
  <si>
    <t>-606.814546592483 211.487300600886 775.956624334704</t>
  </si>
  <si>
    <t>-456.888654136353 206.682782370459 834.119801563526</t>
  </si>
  <si>
    <t>-468.744371240278 17.5608581673191 -98.8343462937906</t>
  </si>
  <si>
    <t>-460.611138658266 -6.02618367724199 315.991062538374</t>
  </si>
  <si>
    <t>-472.287542094971 -72.4033213407888 774.014048604161</t>
  </si>
  <si>
    <t>-324.832415210688 -23.7850567644718 816.169088339585</t>
  </si>
  <si>
    <t>9763-20170724T121321.901114700.bin</t>
  </si>
  <si>
    <t>-497.151732339962 104.593761648008 -96.4663252854873</t>
  </si>
  <si>
    <t>-518.47883353311 97.5681337115543 -204.878881816888</t>
  </si>
  <si>
    <t>-528.327644056107 97.0526872763066 -297.229188209462</t>
  </si>
  <si>
    <t>-534.654084770149 98.2168002058747 -380.875668164891</t>
  </si>
  <si>
    <t>-537.725232966317 100.877030724699 -464.670953464059</t>
  </si>
  <si>
    <t>-538.543966040334 106.17488605248 -587.211371503932</t>
  </si>
  <si>
    <t>-510.001126788522 110.336784248935 -660.068790968226</t>
  </si>
  <si>
    <t>-537.368651039017 135.171522395855 -532.092976853186</t>
  </si>
  <si>
    <t>-526.350522089662 287.675118635744 -501.137622129117</t>
  </si>
  <si>
    <t>-527.299109662301 319.871612318266 -220.885771760642</t>
  </si>
  <si>
    <t>-305.631151733091 265.596543725545 -177.68792362672</t>
  </si>
  <si>
    <t>-539.000865989571 72.5285612380299 -534.79048397195</t>
  </si>
  <si>
    <t>-525.712262715299 190.901689062701 -97.8402052202334</t>
  </si>
  <si>
    <t>-558.585999672788 188.811927648706 316.427363163582</t>
  </si>
  <si>
    <t>-606.996520068549 211.418321532363 776.026299628463</t>
  </si>
  <si>
    <t>-457.084591908595 206.309739750795 834.1998866529</t>
  </si>
  <si>
    <t>-468.914729119395 18.1794919308027 -98.6424466850697</t>
  </si>
  <si>
    <t>-460.377690020726 -5.55014753628029 316.166590754812</t>
  </si>
  <si>
    <t>-472.193500015045 -72.4657290590462 774.110405157862</t>
  </si>
  <si>
    <t>-324.714048045187 -23.8214136279976 816.15047938617</t>
  </si>
  <si>
    <t>9763-20170724T121321.937796000.bin</t>
  </si>
  <si>
    <t>-497.261052516627 104.849585470844 -96.4360671314166</t>
  </si>
  <si>
    <t>-518.400554758829 97.8922762452094 -204.889774467793</t>
  </si>
  <si>
    <t>-528.069927696753 97.4042694838095 -297.259116651934</t>
  </si>
  <si>
    <t>-534.226551077334 98.5787488140445 -380.918381295089</t>
  </si>
  <si>
    <t>-537.120694904163 101.232700713138 -464.719942652897</t>
  </si>
  <si>
    <t>-537.673651369788 106.501427702268 -587.26331616575</t>
  </si>
  <si>
    <t>-509.886088947279 110.556972859997 -660.417971768149</t>
  </si>
  <si>
    <t>-536.553518457062 135.509747463031 -532.149631954343</t>
  </si>
  <si>
    <t>-524.679753429366 287.941865317159 -501.103059337765</t>
  </si>
  <si>
    <t>-526.431860130131 319.70039378608 -220.805231634536</t>
  </si>
  <si>
    <t>-305.098814105473 264.997106120096 -176.445887769544</t>
  </si>
  <si>
    <t>-538.308546390558 72.8695995916128 -534.835096767509</t>
  </si>
  <si>
    <t>-525.723744875591 191.131733930807 -97.7997852449012</t>
  </si>
  <si>
    <t>-558.894285336738 188.94586705881 316.443540534449</t>
  </si>
  <si>
    <t>-607.087415804009 211.435822286813 776.048994592875</t>
  </si>
  <si>
    <t>-457.139333707138 206.736897540337 834.163476117274</t>
  </si>
  <si>
    <t>-469.125079898479 18.5113205995108 -98.5736150073385</t>
  </si>
  <si>
    <t>-460.274358892891 -5.29867987853913 316.224346319251</t>
  </si>
  <si>
    <t>-472.170821831718 -72.4785336792224 774.131047382814</t>
  </si>
  <si>
    <t>-324.68113479761 -23.8050266904324 816.101068623596</t>
  </si>
  <si>
    <t>9763-20170724T121322.001966300.bin</t>
  </si>
  <si>
    <t>-497.42154859433 105.176156467264 -96.4425243879512</t>
  </si>
  <si>
    <t>-517.968771292445 98.3645204697359 -205.019267111084</t>
  </si>
  <si>
    <t>-527.339452284109 97.8965911477467 -297.419451995472</t>
  </si>
  <si>
    <t>-533.309860826753 99.0526691871673 -381.092471643417</t>
  </si>
  <si>
    <t>-536.102974583448 101.65417836064 -464.899093166272</t>
  </si>
  <si>
    <t>-536.602952760723 106.812005393439 -587.447353073713</t>
  </si>
  <si>
    <t>-511.1718040779 110.715363794242 -661.462491964721</t>
  </si>
  <si>
    <t>-535.408555237939 135.867387995737 -532.360138455143</t>
  </si>
  <si>
    <t>-522.997508507918 288.309066005771 -501.620554168727</t>
  </si>
  <si>
    <t>-526.160282229916 319.473650451799 -221.268342729676</t>
  </si>
  <si>
    <t>-305.580152312562 263.04382558999 -175.34870957823</t>
  </si>
  <si>
    <t>-537.358502200236 73.2303478378058 -534.988529543095</t>
  </si>
  <si>
    <t>-525.817336508478 191.125780277087 -97.7862285433174</t>
  </si>
  <si>
    <t>-559.812449743136 188.985066472713 316.390483711345</t>
  </si>
  <si>
    <t>-607.335006267243 211.41238699974 776.062570828026</t>
  </si>
  <si>
    <t>-457.36879609624 206.318207700858 834.09719833667</t>
  </si>
  <si>
    <t>-469.26601077401 19.1418283496923 -98.510040835963</t>
  </si>
  <si>
    <t>-460.158930882734 -5.1438505861156 316.254837047323</t>
  </si>
  <si>
    <t>-472.058185957505 -72.5957637952524 774.132218530772</t>
  </si>
  <si>
    <t>-324.431756918146 -24.2301176451747 815.977584280202</t>
  </si>
  <si>
    <t>9763-20170724T121322.049711800.bin</t>
  </si>
  <si>
    <t>-497.387292157869 105.426465333306 -96.4294888213168</t>
  </si>
  <si>
    <t>-517.688640229627 98.6848326473269 -205.056790640286</t>
  </si>
  <si>
    <t>-526.984207312412 98.2185491704117 -297.464649797007</t>
  </si>
  <si>
    <t>-532.941917784879 99.356870768253 -381.138657122356</t>
  </si>
  <si>
    <t>-535.778364191627 101.925269981051 -464.945033287568</t>
  </si>
  <si>
    <t>-536.403999147869 107.019564525398 -587.495293242923</t>
  </si>
  <si>
    <t>-512.267497200189 110.845368597224 -661.946649361393</t>
  </si>
  <si>
    <t>-535.136548828636 136.102862240428 -532.424386123568</t>
  </si>
  <si>
    <t>-522.993572824806 288.612731535781 -501.932946828205</t>
  </si>
  <si>
    <t>-526.426769759374 319.440796622796 -221.546820858014</t>
  </si>
  <si>
    <t>-306.219213698841 262.028983140424 -175.059441590063</t>
  </si>
  <si>
    <t>-537.122395609714 73.4655758200802 -535.018283495853</t>
  </si>
  <si>
    <t>-525.839584894186 191.21399667128 -97.7866883276675</t>
  </si>
  <si>
    <t>-560.188681578936 189.041617033131 316.360708066029</t>
  </si>
  <si>
    <t>-607.456659034732 211.38547417905 776.071365566612</t>
  </si>
  <si>
    <t>-457.479769770883 206.156711138524 834.066243182932</t>
  </si>
  <si>
    <t>-469.190619271094 19.6087410960836 -98.5095951046158</t>
  </si>
  <si>
    <t>-460.200509527995 -5.10749616926569 316.232371268254</t>
  </si>
  <si>
    <t>-472.021174255322 -72.5942864425033 774.11327218889</t>
  </si>
  <si>
    <t>-324.551345085702 -23.7347110931069 815.937103923394</t>
  </si>
  <si>
    <t>9763-20170724T121322.112379600.bin</t>
  </si>
  <si>
    <t>-496.848672314149 106.225610085955 -96.4323858834249</t>
  </si>
  <si>
    <t>-516.835251009781 99.5461101526007 -205.121931053622</t>
  </si>
  <si>
    <t>-526.070688564659 99.0950815744923 -297.535929125546</t>
  </si>
  <si>
    <t>-532.058782355633 100.241112699155 -381.207718996263</t>
  </si>
  <si>
    <t>-535.010940046124 102.818376129153 -465.009779592949</t>
  </si>
  <si>
    <t>-535.899246225155 107.934001804324 -587.557490962786</t>
  </si>
  <si>
    <t>-514.033851471496 111.702937895511 -662.710060112456</t>
  </si>
  <si>
    <t>-534.57942323004 137.009676715809 -532.483951444493</t>
  </si>
  <si>
    <t>-522.737295767626 289.544087153488 -501.977833793812</t>
  </si>
  <si>
    <t>-525.677886924499 318.959698178383 -221.43429778162</t>
  </si>
  <si>
    <t>-305.679251929218 260.525235818043 -175.233423822737</t>
  </si>
  <si>
    <t>-536.439481142469 74.3688668933919 -535.08521270651</t>
  </si>
  <si>
    <t>-525.34517723497 191.811916360501 -97.7779354595765</t>
  </si>
  <si>
    <t>-560.517483708333 189.465002313534 316.299426886385</t>
  </si>
  <si>
    <t>-607.665371592091 211.470419315963 776.066833218642</t>
  </si>
  <si>
    <t>-457.643703900049 206.5630239714 833.973875839998</t>
  </si>
  <si>
    <t>-468.587679206274 20.5750501028806 -98.4775232910886</t>
  </si>
  <si>
    <t>-460.119637320768 -4.91113672666006 316.228783804054</t>
  </si>
  <si>
    <t>-471.831496419797 -72.7094574170974 774.083584092427</t>
  </si>
  <si>
    <t>-324.252689877695 -24.1811400610818 815.908483552215</t>
  </si>
  <si>
    <t>9763-20170724T121322.135944300.bin</t>
  </si>
  <si>
    <t>-496.390993726526 106.706026195924 -96.4229021614497</t>
  </si>
  <si>
    <t>-516.274209690008 100.016718389558 -205.130909022954</t>
  </si>
  <si>
    <t>-525.521115579702 99.5451714899114 -297.543516740717</t>
  </si>
  <si>
    <t>-531.559943488267 100.671574220667 -381.211832851666</t>
  </si>
  <si>
    <t>-534.603708867755 103.232255037278 -465.011142898637</t>
  </si>
  <si>
    <t>-535.670200178395 108.330124549541 -587.558303629279</t>
  </si>
  <si>
    <t>-514.63740642519 112.041532837797 -662.951006523293</t>
  </si>
  <si>
    <t>-534.320941594203 137.415307678514 -532.490301120534</t>
  </si>
  <si>
    <t>-522.861841817126 289.992069234764 -502.062491837541</t>
  </si>
  <si>
    <t>-525.030648712902 318.642507739805 -221.43292047618</t>
  </si>
  <si>
    <t>-305.040655766396 259.68269541799 -175.862081211958</t>
  </si>
  <si>
    <t>-536.08347241058 74.7712216050168 -535.081083769483</t>
  </si>
  <si>
    <t>-524.914515794004 192.186893719558 -97.7634675251551</t>
  </si>
  <si>
    <t>-560.430944549909 189.79319102802 316.284175933324</t>
  </si>
  <si>
    <t>-607.762429521727 211.53732190049 776.052639145987</t>
  </si>
  <si>
    <t>-457.730641810846 206.778191891383 833.945785263923</t>
  </si>
  <si>
    <t>-468.137605282033 21.1807889977763 -98.4418152237001</t>
  </si>
  <si>
    <t>-459.827730924957 -4.65626868024492 316.246083979909</t>
  </si>
  <si>
    <t>-471.782056315068 -72.7048570732786 774.06889229746</t>
  </si>
  <si>
    <t>-324.313263871988 -23.8333901443061 815.881866924371</t>
  </si>
  <si>
    <t>9763-20170724T121322.203122800.bin</t>
  </si>
  <si>
    <t>-495.285826863723 107.850453346691 -96.287858509112</t>
  </si>
  <si>
    <t>-515.078382692125 101.118310526676 -205.00971695448</t>
  </si>
  <si>
    <t>-524.397810421426 100.585552922789 -297.414753037541</t>
  </si>
  <si>
    <t>-530.563267042804 101.650848927202 -381.074709054322</t>
  </si>
  <si>
    <t>-533.795411228529 104.152380657552 -464.868680704832</t>
  </si>
  <si>
    <t>-535.205289664979 109.170679706637 -587.415706618824</t>
  </si>
  <si>
    <t>-515.271948600293 112.841898370765 -663.108430053617</t>
  </si>
  <si>
    <t>-533.841073239804 138.295296359881 -532.368738418849</t>
  </si>
  <si>
    <t>-523.191590012988 290.977926387617 -502.178401826628</t>
  </si>
  <si>
    <t>-523.788387422526 318.567253597543 -221.434659986555</t>
  </si>
  <si>
    <t>-303.725386650585 259.349228476034 -176.556623039751</t>
  </si>
  <si>
    <t>-535.332085144659 75.6423267298187 -534.917353476264</t>
  </si>
  <si>
    <t>-524.087660651625 193.167213334133 -97.6589223242399</t>
  </si>
  <si>
    <t>-560.007071189557 190.452777560994 316.351985161994</t>
  </si>
  <si>
    <t>-607.9151216313 211.716965384672 776.051954919957</t>
  </si>
  <si>
    <t>-457.872065356304 207.337154272318 833.945960582279</t>
  </si>
  <si>
    <t>-466.772864200276 22.5425902940601 -98.3153447151215</t>
  </si>
  <si>
    <t>-458.912999757579 -3.99006530344241 316.337327305212</t>
  </si>
  <si>
    <t>-471.565952710412 -72.8180001274773 774.027410644242</t>
  </si>
  <si>
    <t>-324.083873456126 -24.0117507344303 815.870458581137</t>
  </si>
  <si>
    <t>9763-20170724T121322.235774400.bin</t>
  </si>
  <si>
    <t>-494.709436710198 108.484923623861 -96.213097151247</t>
  </si>
  <si>
    <t>-514.503776027129 101.693627016941 -204.93082230777</t>
  </si>
  <si>
    <t>-523.847743163602 101.128692971125 -297.333360157101</t>
  </si>
  <si>
    <t>-530.043839505663 102.170969506227 -380.991194865458</t>
  </si>
  <si>
    <t>-533.315003917842 104.65852087108 -464.784072666799</t>
  </si>
  <si>
    <t>-534.790405572454 109.667784689097 -587.330665546965</t>
  </si>
  <si>
    <t>-515.230445208792 113.348608914823 -663.120295308501</t>
  </si>
  <si>
    <t>-533.49958613917 138.798576554469 -532.285559765328</t>
  </si>
  <si>
    <t>-523.212627150069 291.506815730173 -502.101263665223</t>
  </si>
  <si>
    <t>-522.857551489257 318.408878197782 -221.29043306792</t>
  </si>
  <si>
    <t>-302.709669877307 259.33876765787 -176.634134010091</t>
  </si>
  <si>
    <t>-534.786462807756 76.1411158916626 -534.831179322695</t>
  </si>
  <si>
    <t>-523.733496023211 193.702433445621 -97.5972484511619</t>
  </si>
  <si>
    <t>-559.731300083191 190.753586263619 316.405259798612</t>
  </si>
  <si>
    <t>-607.997798061707 211.78786814445 776.061810717795</t>
  </si>
  <si>
    <t>-457.957932381672 207.463130965231 833.968174136072</t>
  </si>
  <si>
    <t>-465.95465943599 23.2526266151749 -98.2384152145754</t>
  </si>
  <si>
    <t>-458.469123969814 -3.64052360304777 316.398016735064</t>
  </si>
  <si>
    <t>-471.47910718205 -72.8462277593489 773.998811468511</t>
  </si>
  <si>
    <t>-324.065203852777 -23.8442296669045 815.852815093406</t>
  </si>
  <si>
    <t>9763-20170724T121322.299944400.bin</t>
  </si>
  <si>
    <t>-493.403272298616 109.563608276389 -96.1135284970348</t>
  </si>
  <si>
    <t>-513.093553948717 102.660702115385 -204.84328353635</t>
  </si>
  <si>
    <t>-522.433026141082 102.017327143837 -297.24565188921</t>
  </si>
  <si>
    <t>-528.657777829178 102.996010532231 -380.902154671374</t>
  </si>
  <si>
    <t>-531.990853760077 105.433520984315 -464.694091144953</t>
  </si>
  <si>
    <t>-533.592474530626 110.387607228641 -587.241402211577</t>
  </si>
  <si>
    <t>-514.60445183666 114.070925043454 -663.17617467341</t>
  </si>
  <si>
    <t>-532.444213437102 139.546545052523 -532.207885743884</t>
  </si>
  <si>
    <t>-522.848287554769 292.301914686678 -501.998150169928</t>
  </si>
  <si>
    <t>-520.044579674497 318.507174617219 -221.135155378094</t>
  </si>
  <si>
    <t>-299.897223650545 259.111456068454 -176.910374773887</t>
  </si>
  <si>
    <t>-533.335097871137 76.8810157345761 -534.729513480569</t>
  </si>
  <si>
    <t>-522.821294112864 194.439983229724 -97.4885982097347</t>
  </si>
  <si>
    <t>-559.283209697403 191.289188027224 316.4717063125</t>
  </si>
  <si>
    <t>-608.198503098198 211.873831601004 776.07359034539</t>
  </si>
  <si>
    <t>-458.163561756813 207.392237908303 833.980866153326</t>
  </si>
  <si>
    <t>-464.234151634526 24.5903258373678 -98.0901878732694</t>
  </si>
  <si>
    <t>-457.563328315364 -3.06670144873942 316.50978814911</t>
  </si>
  <si>
    <t>-471.292050352738 -72.9605621916562 773.95640369458</t>
  </si>
  <si>
    <t>-323.866128308808 -23.9981086146863 815.814003435465</t>
  </si>
  <si>
    <t>9763-20170724T121322.336544600.bin</t>
  </si>
  <si>
    <t>-492.795996139131 109.950680641305 -96.0411988041205</t>
  </si>
  <si>
    <t>-512.436967678358 103.007645786496 -204.777317564279</t>
  </si>
  <si>
    <t>-521.805223986567 102.311732406783 -297.176297919942</t>
  </si>
  <si>
    <t>-528.085302348497 103.237001326534 -380.829441304863</t>
  </si>
  <si>
    <t>-531.503857446432 105.618684439186 -464.619471679209</t>
  </si>
  <si>
    <t>-533.263586977384 110.492058882543 -587.167718180823</t>
  </si>
  <si>
    <t>-514.529328330487 114.162271367932 -663.166245719912</t>
  </si>
  <si>
    <t>-532.141845211769 139.688388579081 -532.15361468446</t>
  </si>
  <si>
    <t>-522.884096658253 292.473582555549 -501.97494293445</t>
  </si>
  <si>
    <t>-518.468040459945 318.017496608818 -221.071869655149</t>
  </si>
  <si>
    <t>-298.353040652689 258.200665798271 -177.255370446296</t>
  </si>
  <si>
    <t>-532.840909160704 77.0189180610023 -534.635664412757</t>
  </si>
  <si>
    <t>-522.453778871149 194.694695591828 -97.4386258387842</t>
  </si>
  <si>
    <t>-559.066202040455 191.498451900673 316.508131760371</t>
  </si>
  <si>
    <t>-608.278118162116 211.963977755036 776.076997065845</t>
  </si>
  <si>
    <t>-458.229796571943 207.78095520131 833.972032124292</t>
  </si>
  <si>
    <t>-463.406952626832 25.1164648120734 -98.0211792487438</t>
  </si>
  <si>
    <t>-457.065606536867 -2.8758013504671 316.561533644331</t>
  </si>
  <si>
    <t>-471.200745498599 -73.0250380952953 773.940545534415</t>
  </si>
  <si>
    <t>-323.785960977468 -24.0187411794477 815.786486921835</t>
  </si>
  <si>
    <t>9763-20170724T121322.401718500.bin</t>
  </si>
  <si>
    <t>-491.48264672389 110.502052877023 -95.8994405120384</t>
  </si>
  <si>
    <t>-511.028903598538 103.502540889058 -204.648852953663</t>
  </si>
  <si>
    <t>-520.457648467133 102.711315486912 -297.041071470409</t>
  </si>
  <si>
    <t>-526.850037941656 103.533574724755 -380.686798283925</t>
  </si>
  <si>
    <t>-530.439373550285 105.802029075121 -464.472862065385</t>
  </si>
  <si>
    <t>-532.513730944776 110.50078291026 -587.023079358989</t>
  </si>
  <si>
    <t>-514.239530091664 114.122935678281 -663.135702840889</t>
  </si>
  <si>
    <t>-531.338556626581 139.776181368622 -532.051993323322</t>
  </si>
  <si>
    <t>-522.490694388146 292.612020462419 -502.034954546074</t>
  </si>
  <si>
    <t>-514.103046262903 317.185686321911 -221.13566559589</t>
  </si>
  <si>
    <t>-294.06982760735 255.736409868127 -179.208263455873</t>
  </si>
  <si>
    <t>-531.868511034573 77.1016875660889 -534.445994398515</t>
  </si>
  <si>
    <t>-521.535225797227 194.991764780892 -97.3160233473635</t>
  </si>
  <si>
    <t>-558.582579736748 191.734291589019 316.591528677616</t>
  </si>
  <si>
    <t>-608.45304667649 212.064439132679 776.093440221536</t>
  </si>
  <si>
    <t>-458.409503621891 207.92280356829 834.003792273506</t>
  </si>
  <si>
    <t>-461.653481230764 25.9132587484019 -97.9021351871007</t>
  </si>
  <si>
    <t>-456.069080837337 -2.5933850040883 316.65635560615</t>
  </si>
  <si>
    <t>-471.087095313597 -73.1002348169118 773.899808423269</t>
  </si>
  <si>
    <t>-323.754933048431 -23.7968044379618 815.688043441601</t>
  </si>
  <si>
    <t>9763-20170724T121322.437492200.bin</t>
  </si>
  <si>
    <t>-490.683990222212 110.656785894269 -95.8518904419609</t>
  </si>
  <si>
    <t>-510.171887804955 103.656859032447 -204.611823564418</t>
  </si>
  <si>
    <t>-519.660032367534 102.825993633064 -296.997577736445</t>
  </si>
  <si>
    <t>-526.150983166166 103.601536959647 -380.636032149126</t>
  </si>
  <si>
    <t>-529.884858333462 105.814524838866 -464.417157475237</t>
  </si>
  <si>
    <t>-532.220787549614 110.426570796787 -586.96601474455</t>
  </si>
  <si>
    <t>-514.211957780194 114.049984875566 -663.141849721826</t>
  </si>
  <si>
    <t>-530.926399631328 139.740798863877 -532.01836941772</t>
  </si>
  <si>
    <t>-522.031966870542 292.585992424477 -502.094089075341</t>
  </si>
  <si>
    <t>-511.486927250231 316.67668724472 -221.225771972148</t>
  </si>
  <si>
    <t>-291.513921051837 254.288005180088 -180.383715268975</t>
  </si>
  <si>
    <t>-531.465257379426 77.0646345195742 -534.366933758891</t>
  </si>
  <si>
    <t>-520.816914346742 195.037345232709 -97.2560979317326</t>
  </si>
  <si>
    <t>-558.223552325047 191.776129252941 316.619137071085</t>
  </si>
  <si>
    <t>-608.522425173194 212.138526937627 776.094659100861</t>
  </si>
  <si>
    <t>-458.493980142946 207.885045492272 834.036101606068</t>
  </si>
  <si>
    <t>-460.761596630188 26.1467256182846 -97.8498070403781</t>
  </si>
  <si>
    <t>-455.599101269229 -2.53941059892668 316.701844470898</t>
  </si>
  <si>
    <t>-471.035196037305 -73.1246789182865 773.890489530281</t>
  </si>
  <si>
    <t>-323.695175493608 -23.8324498538564 815.664359487186</t>
  </si>
  <si>
    <t>9763-20170724T121322.503668600.bin</t>
  </si>
  <si>
    <t>-488.758826405787 110.596351323868 -95.7541456138381</t>
  </si>
  <si>
    <t>-508.07309160408 103.729734107473 -204.553517920244</t>
  </si>
  <si>
    <t>-517.614702050035 102.858238333788 -296.933235274626</t>
  </si>
  <si>
    <t>-524.242232070809 103.548658228363 -380.561906872288</t>
  </si>
  <si>
    <t>-528.204055536645 105.632698644323 -464.33595120623</t>
  </si>
  <si>
    <t>-530.976376549825 110.013758990162 -586.884080887705</t>
  </si>
  <si>
    <t>-513.471016556247 113.641954564537 -663.176961566263</t>
  </si>
  <si>
    <t>-529.351560943747 139.430287025109 -531.999962260321</t>
  </si>
  <si>
    <t>-519.460346036221 292.284203376297 -502.398828071494</t>
  </si>
  <si>
    <t>-505.486935978485 316.014005098632 -221.649316124446</t>
  </si>
  <si>
    <t>-285.861037547869 251.201142336284 -182.761103727004</t>
  </si>
  <si>
    <t>-530.168156434763 76.752343854791 -534.222095324673</t>
  </si>
  <si>
    <t>-518.678994767533 195.1074705598 -97.1004920326714</t>
  </si>
  <si>
    <t>-557.146605248257 191.767425794709 316.676836374403</t>
  </si>
  <si>
    <t>-608.598914972864 212.407038851262 776.063561022754</t>
  </si>
  <si>
    <t>-458.588634387521 208.552206947946 834.079680599271</t>
  </si>
  <si>
    <t>-459.025349914829 25.8532643433236 -97.7811916976198</t>
  </si>
  <si>
    <t>-454.706991770411 -3.13389494664852 316.759165320348</t>
  </si>
  <si>
    <t>-470.826549001927 -73.2380406418201 773.963268787558</t>
  </si>
  <si>
    <t>-323.636084448563 -23.5369997615048 815.779729802269</t>
  </si>
  <si>
    <t>9763-20170724T121322.536307500.bin</t>
  </si>
  <si>
    <t>-487.685557804706 110.267951261794 -95.7196083811264</t>
  </si>
  <si>
    <t>-506.839014827662 103.553219273761 -204.556897968303</t>
  </si>
  <si>
    <t>-516.390183528281 102.685064076658 -296.93575197863</t>
  </si>
  <si>
    <t>-523.091799728587 103.339866116497 -380.558766050334</t>
  </si>
  <si>
    <t>-527.195876334935 105.351740241353 -464.32766632376</t>
  </si>
  <si>
    <t>-530.253449731332 109.593227908205 -586.874028513249</t>
  </si>
  <si>
    <t>-512.988835680431 113.202488621024 -663.222668523343</t>
  </si>
  <si>
    <t>-528.372660925519 139.070525867368 -532.030516497916</t>
  </si>
  <si>
    <t>-517.68228618442 291.905190582039 -502.630945110554</t>
  </si>
  <si>
    <t>-502.208753137321 315.799195718175 -221.974147549778</t>
  </si>
  <si>
    <t>-283.007843041398 248.990989439246 -184.077530758804</t>
  </si>
  <si>
    <t>-529.45084228048 76.3938697444478 -534.172919813776</t>
  </si>
  <si>
    <t>-517.347450523264 195.04894986179 -97.0321456627244</t>
  </si>
  <si>
    <t>-556.373011153421 191.650682753907 316.692486092722</t>
  </si>
  <si>
    <t>-608.630954419094 212.538755608547 776.038243007292</t>
  </si>
  <si>
    <t>-458.650302357514 208.546286388462 834.121799568201</t>
  </si>
  <si>
    <t>-458.143058685554 25.273824453916 -97.7841303532703</t>
  </si>
  <si>
    <t>-454.264580914165 -3.74035951323822 316.758694798289</t>
  </si>
  <si>
    <t>-470.610877109008 -73.368702136449 774.051673184761</t>
  </si>
  <si>
    <t>-323.155018765198 -24.5725596675329 815.998317706678</t>
  </si>
  <si>
    <t>9763-20170724T121322.603486000.bin</t>
  </si>
  <si>
    <t>-485.422996709723 109.134603619924 -95.5954871217017</t>
  </si>
  <si>
    <t>-504.378500006618 102.712086428813 -204.485008922522</t>
  </si>
  <si>
    <t>-514.016994377104 101.851505699317 -296.855009590226</t>
  </si>
  <si>
    <t>-520.912482191108 102.437917274744 -380.462615419184</t>
  </si>
  <si>
    <t>-525.330653185478 104.309373781633 -464.218945269966</t>
  </si>
  <si>
    <t>-528.983833537165 108.27538424674 -586.75805254277</t>
  </si>
  <si>
    <t>-512.11170190173 111.858630718359 -663.19570844015</t>
  </si>
  <si>
    <t>-526.558829936985 137.870239616988 -531.999349873476</t>
  </si>
  <si>
    <t>-514.196947815669 290.6664331085 -503.051402347265</t>
  </si>
  <si>
    <t>-495.787163107605 314.663716787684 -222.580732060947</t>
  </si>
  <si>
    <t>-278.049994235078 242.076714201251 -186.94089450946</t>
  </si>
  <si>
    <t>-528.202810378409 75.2003842990539 -533.978463746953</t>
  </si>
  <si>
    <t>-514.743708972085 194.611261883066 -96.8586105578665</t>
  </si>
  <si>
    <t>-554.55696910495 191.185690069201 316.790663406019</t>
  </si>
  <si>
    <t>-608.623442324633 212.917263318529 775.976576589441</t>
  </si>
  <si>
    <t>-458.708963929347 209.148653865875 834.245464039979</t>
  </si>
  <si>
    <t>-456.356365870944 23.5146796000863 -97.7361121311043</t>
  </si>
  <si>
    <t>-452.996069229938 -5.25957678303803 316.827942706822</t>
  </si>
  <si>
    <t>-470.188644719449 -73.4668574363945 774.349739669407</t>
  </si>
  <si>
    <t>-322.633949139997 -25.3497645697539 816.731105215423</t>
  </si>
  <si>
    <t>9763-20170724T121322.634622100.bin</t>
  </si>
  <si>
    <t>-484.334612884518 108.703657781652 -95.4834056369823</t>
  </si>
  <si>
    <t>-503.223686703926 102.393406476309 -204.391123780851</t>
  </si>
  <si>
    <t>-512.900872910308 101.548891728606 -296.756987955852</t>
  </si>
  <si>
    <t>-519.873058372016 102.125162158332 -380.358367319916</t>
  </si>
  <si>
    <t>-524.411054763629 103.961933611655 -464.109052529932</t>
  </si>
  <si>
    <t>-528.287986376405 107.852911243488 -586.643763452087</t>
  </si>
  <si>
    <t>-511.594632671313 111.449293969456 -663.119967032368</t>
  </si>
  <si>
    <t>-525.625271077142 137.477192219801 -531.912168174079</t>
  </si>
  <si>
    <t>-512.396261542355 290.225753709383 -503.101365570693</t>
  </si>
  <si>
    <t>-492.869521042173 314.070654738699 -222.693250889391</t>
  </si>
  <si>
    <t>-275.814963364913 238.927715295367 -188.205959925122</t>
  </si>
  <si>
    <t>-527.548410774408 74.813768322068 -533.84112039179</t>
  </si>
  <si>
    <t>-513.593227010981 194.502513613558 -96.7373820472978</t>
  </si>
  <si>
    <t>-553.707274285411 190.969335867242 316.882021294885</t>
  </si>
  <si>
    <t>-608.60844937809 213.060864029091 775.972127090904</t>
  </si>
  <si>
    <t>-458.742251994134 209.189053181275 834.358423726149</t>
  </si>
  <si>
    <t>-455.333075465921 22.8864091859323 -97.6470566485048</t>
  </si>
  <si>
    <t>-452.369404222069 -5.73829399873739 316.930383050305</t>
  </si>
  <si>
    <t>-469.99518251587 -73.483312104855 774.512220404374</t>
  </si>
  <si>
    <t>-322.530827224215 -25.3023503475688 817.135143461392</t>
  </si>
  <si>
    <t>9763-20170724T121322.705812400.bin</t>
  </si>
  <si>
    <t>-482.242309329534 108.23220602908 -95.4019325935785</t>
  </si>
  <si>
    <t>-500.999762778595 102.068629134892 -204.340800583132</t>
  </si>
  <si>
    <t>-510.712670238332 101.245143884476 -296.703119778784</t>
  </si>
  <si>
    <t>-517.780365928393 101.806661425658 -380.296647468841</t>
  </si>
  <si>
    <t>-522.47832815155 103.59691530767 -464.039507849354</t>
  </si>
  <si>
    <t>-526.661368247076 107.387707500391 -586.567185892977</t>
  </si>
  <si>
    <t>-510.249752174503 111.034342357586 -663.102093446178</t>
  </si>
  <si>
    <t>-523.681568713462 137.050879137788 -531.873155592889</t>
  </si>
  <si>
    <t>-509.441148542331 289.733468869223 -503.250276289841</t>
  </si>
  <si>
    <t>-487.931602719926 312.677863596435 -222.912065909101</t>
  </si>
  <si>
    <t>-272.511705593426 231.6888318082 -191.54961136086</t>
  </si>
  <si>
    <t>-525.970115734464 74.3979219625826 -533.733269574748</t>
  </si>
  <si>
    <t>-511.496760648572 194.457851675123 -96.616073615416</t>
  </si>
  <si>
    <t>-552.23891387676 190.594131642433 316.939022716853</t>
  </si>
  <si>
    <t>-608.555373375421 213.349496909832 775.839899711263</t>
  </si>
  <si>
    <t>-458.797158144866 209.493751507773 834.50368883855</t>
  </si>
  <si>
    <t>-453.241580666862 22.0453706765934 -97.5644136019491</t>
  </si>
  <si>
    <t>-451.000188820114 -6.69459549287058 317.009555413497</t>
  </si>
  <si>
    <t>-469.499639737022 -73.6589782699225 774.714163423129</t>
  </si>
  <si>
    <t>-322.040641527323 -25.936839992612 817.868599756673</t>
  </si>
  <si>
    <t>9763-20170724T121322.737422400.bin</t>
  </si>
  <si>
    <t>-481.299180387915 108.198503768444 -95.3904464356001</t>
  </si>
  <si>
    <t>-499.974670235497 102.095315910202 -204.346848231232</t>
  </si>
  <si>
    <t>-509.703008846801 101.291170738542 -296.707634184286</t>
  </si>
  <si>
    <t>-516.819231329811 101.86171031371 -380.296998490202</t>
  </si>
  <si>
    <t>-521.60067550225 103.653945023309 -464.035035262368</t>
  </si>
  <si>
    <t>-525.944759271851 107.440451446364 -586.55734795934</t>
  </si>
  <si>
    <t>-509.684238725067 111.145882108472 -663.121644470976</t>
  </si>
  <si>
    <t>-522.849172950575 137.104083676712 -531.86969622264</t>
  </si>
  <si>
    <t>-508.301714687179 289.790837660566 -503.335721010521</t>
  </si>
  <si>
    <t>-485.876883927072 312.038262884784 -223.013089296422</t>
  </si>
  <si>
    <t>-271.09771931241 228.742830616427 -193.342957542081</t>
  </si>
  <si>
    <t>-525.227994469726 74.4539388581911 -533.721715018149</t>
  </si>
  <si>
    <t>-510.592903698345 194.481329016306 -96.5868948089042</t>
  </si>
  <si>
    <t>-551.615551431089 190.532355944182 316.939641947553</t>
  </si>
  <si>
    <t>-608.520956428276 213.504142651221 775.760200439168</t>
  </si>
  <si>
    <t>-458.797982702733 209.864178131406 834.527631178218</t>
  </si>
  <si>
    <t>-452.243050306107 21.9513823162074 -97.545877448891</t>
  </si>
  <si>
    <t>-450.200515759686 -7.00059884904204 317.01437457199</t>
  </si>
  <si>
    <t>-469.256238059869 -73.7468247642678 774.766770573912</t>
  </si>
  <si>
    <t>-321.813274385149 -26.2125634594759 818.181742852625</t>
  </si>
  <si>
    <t>9763-20170724T121322.800582800.bin</t>
  </si>
  <si>
    <t>-479.873613504726 108.574539555937 -95.2236483563585</t>
  </si>
  <si>
    <t>-498.4623368752 102.514818046145 -204.197216481157</t>
  </si>
  <si>
    <t>-508.290495012109 101.709488448774 -296.54764343329</t>
  </si>
  <si>
    <t>-515.566446117536 102.269030453059 -380.123216175039</t>
  </si>
  <si>
    <t>-520.577645727891 104.043781861874 -463.848277214055</t>
  </si>
  <si>
    <t>-525.333436373041 107.803570209244 -586.356040330063</t>
  </si>
  <si>
    <t>-509.414203334531 111.628904150036 -662.985991202078</t>
  </si>
  <si>
    <t>-522.038048023376 137.478526693017 -531.686398563334</t>
  </si>
  <si>
    <t>-507.390310709562 290.184725336819 -503.322446231761</t>
  </si>
  <si>
    <t>-482.468474735142 310.825126152859 -223.087788295797</t>
  </si>
  <si>
    <t>-268.422581007206 224.709339703347 -196.311734320499</t>
  </si>
  <si>
    <t>-524.455234138218 74.829238454518 -533.514982926043</t>
  </si>
  <si>
    <t>-509.45065539392 194.787743949596 -96.4695267667275</t>
  </si>
  <si>
    <t>-550.792289421613 190.627667283934 317.023154299947</t>
  </si>
  <si>
    <t>-608.547233592575 213.646989973426 775.664078824044</t>
  </si>
  <si>
    <t>-458.86290857838 210.364875233153 834.551236456522</t>
  </si>
  <si>
    <t>-450.552274808231 22.3862040044091 -97.4282074838223</t>
  </si>
  <si>
    <t>-448.923244261752 -6.96860040335878 317.105560923835</t>
  </si>
  <si>
    <t>-469.016181438112 -73.8103356713855 774.810195116282</t>
  </si>
  <si>
    <t>-321.646110304057 -26.2943293193543 818.492208841761</t>
  </si>
  <si>
    <t>9763-20170724T121322.837713700.bin</t>
  </si>
  <si>
    <t>-479.375750951501 108.921182145583 -95.1499295733715</t>
  </si>
  <si>
    <t>-497.967092122359 102.828963053458 -204.121146714163</t>
  </si>
  <si>
    <t>-507.858560176605 101.996613869118 -296.464547693781</t>
  </si>
  <si>
    <t>-515.21574240155 102.531837535113 -380.033267282194</t>
  </si>
  <si>
    <t>-520.331656752684 104.285814943725 -463.752329472134</t>
  </si>
  <si>
    <t>-525.26601817774 108.019503446264 -586.253826633607</t>
  </si>
  <si>
    <t>-509.482386752824 111.908406554674 -662.90881496054</t>
  </si>
  <si>
    <t>-521.926673833719 137.707205628811 -531.593851543036</t>
  </si>
  <si>
    <t>-507.368575366832 290.434522029006 -503.312564987979</t>
  </si>
  <si>
    <t>-480.743267588169 310.247714551284 -223.174906105953</t>
  </si>
  <si>
    <t>-267.053353010673 222.809214658715 -197.883586731793</t>
  </si>
  <si>
    <t>-524.275085820584 75.0550337500408 -533.408762916358</t>
  </si>
  <si>
    <t>-509.14665445605 194.989920894506 -96.408660583081</t>
  </si>
  <si>
    <t>-550.557906649857 190.75095846792 317.076221864947</t>
  </si>
  <si>
    <t>-608.589595826358 213.642968428884 775.652499856685</t>
  </si>
  <si>
    <t>-458.920514965874 210.360796442449 834.578018078348</t>
  </si>
  <si>
    <t>-449.872561449437 22.8339155480689 -97.3512754905564</t>
  </si>
  <si>
    <t>-448.460522549172 -6.75541025087114 317.166599030403</t>
  </si>
  <si>
    <t>-468.984994746743 -73.840714945693 774.799660146976</t>
  </si>
  <si>
    <t>-321.621119017339 -26.2810482378923 818.455116830182</t>
  </si>
  <si>
    <t>9763-20170724T121322.900871700.bin</t>
  </si>
  <si>
    <t>-478.638144445155 109.933832155751 -95.0803203137025</t>
  </si>
  <si>
    <t>-497.193173230019 103.783263835658 -204.054558576013</t>
  </si>
  <si>
    <t>-507.21721957218 102.872185060047 -296.382852297613</t>
  </si>
  <si>
    <t>-514.76010353137 103.327993707931 -379.935446898487</t>
  </si>
  <si>
    <t>-520.128260245286 105.00111544734 -463.640422358689</t>
  </si>
  <si>
    <t>-525.50409737379 108.619585800635 -586.126979427231</t>
  </si>
  <si>
    <t>-509.972497930852 112.615140290675 -662.827691720206</t>
  </si>
  <si>
    <t>-522.074151779844 138.362488871179 -531.502429577491</t>
  </si>
  <si>
    <t>-507.963731145896 291.157203476589 -503.351196974851</t>
  </si>
  <si>
    <t>-477.339328321695 309.642894621288 -223.531631645767</t>
  </si>
  <si>
    <t>-263.886479480705 221.000006697896 -200.534820800615</t>
  </si>
  <si>
    <t>-524.216274761271 75.701246575798 -533.259327394414</t>
  </si>
  <si>
    <t>-508.637097423018 195.6830469565 -96.3010454544029</t>
  </si>
  <si>
    <t>-550.411106499948 191.225274818915 317.14504000682</t>
  </si>
  <si>
    <t>-608.687133043356 213.696435646176 775.657901687323</t>
  </si>
  <si>
    <t>-459.0197032637 210.599279087356 834.597566866755</t>
  </si>
  <si>
    <t>-448.857811803104 24.1485797356904 -97.2628018704838</t>
  </si>
  <si>
    <t>-447.956571367272 -6.10083118854573 317.208945598818</t>
  </si>
  <si>
    <t>-468.982679965417 -73.834556205617 774.739865599369</t>
  </si>
  <si>
    <t>-321.828975681599 -25.5310096405033 818.287391514972</t>
  </si>
  <si>
    <t>9763-20170724T121322.935988500.bin</t>
  </si>
  <si>
    <t>-478.370628254725 110.556336966381 -95.025080411062</t>
  </si>
  <si>
    <t>-496.90313699716 104.369325394655 -204.001048636685</t>
  </si>
  <si>
    <t>-506.988132667687 103.410681884513 -296.322263861705</t>
  </si>
  <si>
    <t>-514.618798030237 103.81917337483 -379.867214974185</t>
  </si>
  <si>
    <t>-520.108110747261 105.4443009893 -463.565196945893</t>
  </si>
  <si>
    <t>-525.697779406708 108.994108740189 -586.044072179199</t>
  </si>
  <si>
    <t>-510.26732846872 113.03114658847 -662.763155771222</t>
  </si>
  <si>
    <t>-522.244383290306 138.769683429979 -531.438977784321</t>
  </si>
  <si>
    <t>-508.440553238789 291.609961227201 -503.390795473556</t>
  </si>
  <si>
    <t>-475.69650015 309.474076235195 -223.770874627713</t>
  </si>
  <si>
    <t>-262.10776472684 221.055978281681 -201.174057512478</t>
  </si>
  <si>
    <t>-524.245756042652 76.1031689391452 -533.163888528265</t>
  </si>
  <si>
    <t>-508.458850245794 196.117382763353 -96.2531820239168</t>
  </si>
  <si>
    <t>-550.400485630301 191.564806613952 317.174928322905</t>
  </si>
  <si>
    <t>-608.771005728418 213.68840526381 775.679042530742</t>
  </si>
  <si>
    <t>-459.104075425484 210.462395654099 834.613050797914</t>
  </si>
  <si>
    <t>-448.493570086752 24.9424653205579 -97.1881846345894</t>
  </si>
  <si>
    <t>-447.766882410017 -5.70582094987094 317.254497991786</t>
  </si>
  <si>
    <t>-468.90889035237 -73.9236296863687 774.718141075348</t>
  </si>
  <si>
    <t>-321.5321344211 -26.2660368187526 818.223238622048</t>
  </si>
  <si>
    <t>9763-20170724T121323.008686900.bin</t>
  </si>
  <si>
    <t>-478.189074301687 111.706880297608 -94.9081292007324</t>
  </si>
  <si>
    <t>-496.661884660236 105.468516803848 -203.891405423554</t>
  </si>
  <si>
    <t>-506.785185675813 104.407245335067 -296.207310616144</t>
  </si>
  <si>
    <t>-514.489581219163 104.702912086655 -379.745831482233</t>
  </si>
  <si>
    <t>-520.094365697522 106.200424220576 -463.438618107631</t>
  </si>
  <si>
    <t>-525.899968798964 109.552001550055 -585.912928408779</t>
  </si>
  <si>
    <t>-510.625064551225 113.60659793213 -662.662315811475</t>
  </si>
  <si>
    <t>-522.495564729153 139.41996608435 -531.35529511532</t>
  </si>
  <si>
    <t>-509.182405605607 292.35139345568 -503.534111403308</t>
  </si>
  <si>
    <t>-473.045549017842 309.220678242097 -224.270658286022</t>
  </si>
  <si>
    <t>-258.943795340207 221.889110327189 -202.312092327189</t>
  </si>
  <si>
    <t>-524.209559649045 76.7423766057236 -532.989177731847</t>
  </si>
  <si>
    <t>-508.353405646755 197.077500973765 -96.1855536340879</t>
  </si>
  <si>
    <t>-550.603775474549 192.257847302372 317.208059799265</t>
  </si>
  <si>
    <t>-608.926017137643 213.774636219526 775.717740643816</t>
  </si>
  <si>
    <t>-459.237775574024 210.633572652813 834.602140865817</t>
  </si>
  <si>
    <t>-448.21359234311 26.1894659833479 -97.0693299186128</t>
  </si>
  <si>
    <t>-447.633941273506 -4.9967231995679 317.333402605538</t>
  </si>
  <si>
    <t>-468.880207531925 -73.9509551528686 774.679059201411</t>
  </si>
  <si>
    <t>-321.619726503585 -25.8089951492061 818.044122652108</t>
  </si>
  <si>
    <t>9763-20170724T121323.037366300.bin</t>
  </si>
  <si>
    <t>-478.182950751367 112.165179083054 -94.8826936376037</t>
  </si>
  <si>
    <t>-496.622728362178 105.917981665139 -203.870879338578</t>
  </si>
  <si>
    <t>-506.696250315335 104.795626037356 -296.19155343878</t>
  </si>
  <si>
    <t>-514.350505649793 105.013807936906 -379.734944179377</t>
  </si>
  <si>
    <t>-519.90204115878 106.413057368577 -463.432935160875</t>
  </si>
  <si>
    <t>-525.628514801196 109.598856864791 -585.915615750376</t>
  </si>
  <si>
    <t>-510.385343374572 113.605436755768 -662.673596264352</t>
  </si>
  <si>
    <t>-522.338621375505 139.542721714643 -531.392366231901</t>
  </si>
  <si>
    <t>-509.246666871433 292.517796475742 -503.705149125338</t>
  </si>
  <si>
    <t>-471.466363621444 308.686983630602 -224.617774446991</t>
  </si>
  <si>
    <t>-256.914878159009 222.431264327579 -202.796732735159</t>
  </si>
  <si>
    <t>-523.893034392299 76.858922701158 -532.950178614112</t>
  </si>
  <si>
    <t>-508.344716193985 197.502223555269 -96.1670854737614</t>
  </si>
  <si>
    <t>-550.766806718489 192.571115530921 317.207636210939</t>
  </si>
  <si>
    <t>-608.997517389273 213.847843923457 775.734381246847</t>
  </si>
  <si>
    <t>-459.293406360002 210.827984274713 834.58512753076</t>
  </si>
  <si>
    <t>-448.207818142882 26.6760275844126 -97.0245954865115</t>
  </si>
  <si>
    <t>-447.636354742409 -4.71907471625809 317.362446915196</t>
  </si>
  <si>
    <t>-468.856066137961 -73.97259993544 774.662654306803</t>
  </si>
  <si>
    <t>-321.446234825761 -26.2332023555323 817.9653941591</t>
  </si>
  <si>
    <t>9763-20170724T121323.101537000.bin</t>
  </si>
  <si>
    <t>-478.304409368388 113.055471075634 -94.8486842054051</t>
  </si>
  <si>
    <t>-496.587975033605 106.844737539634 -203.865394382986</t>
  </si>
  <si>
    <t>-506.525127396655 105.600753410448 -296.199227202363</t>
  </si>
  <si>
    <t>-514.063975762937 105.649059981845 -379.753377640079</t>
  </si>
  <si>
    <t>-519.513738125146 106.823140482913 -463.46152389198</t>
  </si>
  <si>
    <t>-525.111495727255 109.622453741331 -585.959549229694</t>
  </si>
  <si>
    <t>-509.936322754873 113.423871446475 -662.741545805522</t>
  </si>
  <si>
    <t>-522.064222950359 139.742237346307 -531.519109494554</t>
  </si>
  <si>
    <t>-509.710595810572 292.832962256044 -504.197819304437</t>
  </si>
  <si>
    <t>-468.217808574925 307.224793663405 -225.540596623002</t>
  </si>
  <si>
    <t>-252.980534563734 222.589867080349 -204.131790215481</t>
  </si>
  <si>
    <t>-523.246194350003 77.0461020546713 -532.897810334485</t>
  </si>
  <si>
    <t>-508.424149519784 198.331805328355 -96.126525747001</t>
  </si>
  <si>
    <t>-551.157388899932 193.174788403046 317.213328188148</t>
  </si>
  <si>
    <t>-609.167734251144 213.961465976818 775.781135772974</t>
  </si>
  <si>
    <t>-459.441098227716 210.878935060613 834.571165889628</t>
  </si>
  <si>
    <t>-448.375205921522 27.7520617527034 -96.9480030701097</t>
  </si>
  <si>
    <t>-447.725150377752 -4.08139437343334 317.405513807703</t>
  </si>
  <si>
    <t>-468.804470578463 -73.9731219311975 774.628562529275</t>
  </si>
  <si>
    <t>-321.534382325621 -25.7354563148524 817.854343904455</t>
  </si>
  <si>
    <t>9763-20170724T121323.137367400.bin</t>
  </si>
  <si>
    <t>-478.355367831503 113.543231341006 -94.8084722569272</t>
  </si>
  <si>
    <t>-496.553590886046 107.364963079161 -203.841297362809</t>
  </si>
  <si>
    <t>-506.46863955293 106.07879991843 -296.176949936607</t>
  </si>
  <si>
    <t>-514.011532377235 106.064410692108 -379.730772500969</t>
  </si>
  <si>
    <t>-519.492182846709 107.154152238242 -463.438101987956</t>
  </si>
  <si>
    <t>-525.166194673405 109.810116965663 -585.935705874736</t>
  </si>
  <si>
    <t>-510.055131734611 113.464951196482 -662.737297542243</t>
  </si>
  <si>
    <t>-522.180097112799 139.995059189042 -531.52807464794</t>
  </si>
  <si>
    <t>-510.29894034025 293.157312413119 -504.361242241469</t>
  </si>
  <si>
    <t>-466.734799675061 306.667600364061 -225.976269621367</t>
  </si>
  <si>
    <t>-251.230388232864 222.618818611489 -204.947631367653</t>
  </si>
  <si>
    <t>-523.172956071227 77.2943784064778 -532.841430058271</t>
  </si>
  <si>
    <t>-508.501035275384 198.796597545389 -96.086924213655</t>
  </si>
  <si>
    <t>-551.435964140983 193.473130569803 317.22995212144</t>
  </si>
  <si>
    <t>-609.250621808033 214.02228492072 775.82142386254</t>
  </si>
  <si>
    <t>-459.501842318648 211.247482112307 834.570295450729</t>
  </si>
  <si>
    <t>-448.403966167018 28.2788121637282 -96.9097629801399</t>
  </si>
  <si>
    <t>-447.694970008822 -3.81877905059446 317.423339711418</t>
  </si>
  <si>
    <t>-468.735264583745 -74.0222305835264 774.612146869212</t>
  </si>
  <si>
    <t>-321.43206560443 -25.868990767251 817.819279489977</t>
  </si>
  <si>
    <t>9763-20170724T121323.203536400.bin</t>
  </si>
  <si>
    <t>-478.486038695752 114.493165922554 -94.7179274261214</t>
  </si>
  <si>
    <t>-496.599852740195 108.267875060364 -203.762023106402</t>
  </si>
  <si>
    <t>-506.549624455801 106.898127368861 -296.092833533</t>
  </si>
  <si>
    <t>-514.168766138695 106.792802107875 -379.639572563246</t>
  </si>
  <si>
    <t>-519.771863930102 107.782993739266 -463.340071023217</t>
  </si>
  <si>
    <t>-525.676660600563 110.286678883488 -585.830047394553</t>
  </si>
  <si>
    <t>-510.64567143862 113.689878351286 -662.659108111616</t>
  </si>
  <si>
    <t>-522.708560621454 140.540767398357 -531.459763105363</t>
  </si>
  <si>
    <t>-511.607379445221 293.796750591801 -504.512449073117</t>
  </si>
  <si>
    <t>-463.94277419762 306.805627234568 -226.776197860798</t>
  </si>
  <si>
    <t>-248.039599581927 223.977566284345 -205.007746095695</t>
  </si>
  <si>
    <t>-523.462842947144 77.8351320313373 -532.705215160081</t>
  </si>
  <si>
    <t>-508.85980123797 199.646032528246 -96.0437474461864</t>
  </si>
  <si>
    <t>-551.92619927871 193.974820329753 317.254872508348</t>
  </si>
  <si>
    <t>-609.437347758039 214.092769616655 775.916122630722</t>
  </si>
  <si>
    <t>-459.682603557358 210.86101221211 834.626333607151</t>
  </si>
  <si>
    <t>-448.330055562558 29.2601488871305 -96.8124104986996</t>
  </si>
  <si>
    <t>-447.596526941917 -3.24283523237636 317.488922995776</t>
  </si>
  <si>
    <t>-468.587535038888 -74.1048551897065 774.593889599637</t>
  </si>
  <si>
    <t>-321.207257773364 -26.1904737153864 817.803991973989</t>
  </si>
  <si>
    <t>9763-20170724T121323.234621000.bin</t>
  </si>
  <si>
    <t>-478.521742241106 114.914497839995 -94.665936008364</t>
  </si>
  <si>
    <t>-496.640553718617 108.637344034684 -203.706330625668</t>
  </si>
  <si>
    <t>-506.624010138257 107.229253953761 -296.032828742075</t>
  </si>
  <si>
    <t>-514.284715598023 107.091951504722 -379.575746442201</t>
  </si>
  <si>
    <t>-519.940284428288 108.053598117942 -463.272981500239</t>
  </si>
  <si>
    <t>-525.933262885484 110.520889191172 -585.759354665359</t>
  </si>
  <si>
    <t>-510.931672961129 113.82289944153 -662.598479956851</t>
  </si>
  <si>
    <t>-522.94533015774 140.79146006468 -531.399451520362</t>
  </si>
  <si>
    <t>-511.91246653559 294.075382331154 -504.554286342982</t>
  </si>
  <si>
    <t>-462.962012923086 307.427079700146 -227.057905498667</t>
  </si>
  <si>
    <t>-246.808214876824 225.580796426531 -204.096090566045</t>
  </si>
  <si>
    <t>-523.661871033719 78.0850425521994 -532.627387362483</t>
  </si>
  <si>
    <t>-508.967352475565 200.051363292067 -96.0181172561342</t>
  </si>
  <si>
    <t>-552.01815726114 194.248806398086 317.280292987927</t>
  </si>
  <si>
    <t>-609.512520987245 214.155809821276 775.960882547177</t>
  </si>
  <si>
    <t>-459.747637871275 211.086966045984 834.654017141596</t>
  </si>
  <si>
    <t>-448.270571810384 29.6603619620637 -96.7483845926507</t>
  </si>
  <si>
    <t>-447.554650433188 -2.94234928522019 317.545246759722</t>
  </si>
  <si>
    <t>-468.51275188597 -74.1437338038168 774.59664703438</t>
  </si>
  <si>
    <t>-321.079604385345 -26.392242604878 817.806515060838</t>
  </si>
  <si>
    <t>9763-20170724T121323.302803800.bin</t>
  </si>
  <si>
    <t>-478.631590659151 115.596639181889 -94.605074968419</t>
  </si>
  <si>
    <t>-496.788019549569 109.214098551042 -203.633151915261</t>
  </si>
  <si>
    <t>-506.792178557056 107.675025638708 -295.955240327475</t>
  </si>
  <si>
    <t>-514.469110655882 107.401007337218 -379.496452753957</t>
  </si>
  <si>
    <t>-520.139809052269 108.20823172825 -463.194154425595</t>
  </si>
  <si>
    <t>-526.155355056892 110.429238630752 -585.684234264492</t>
  </si>
  <si>
    <t>-511.249215299228 113.488150175655 -662.552088055438</t>
  </si>
  <si>
    <t>-523.19340545745 140.809473069447 -531.383892022305</t>
  </si>
  <si>
    <t>-512.50243069748 294.201420612705 -504.981610005392</t>
  </si>
  <si>
    <t>-461.176195664216 309.330524156321 -228.006280399767</t>
  </si>
  <si>
    <t>-244.618325075872 229.246432869839 -202.752793157126</t>
  </si>
  <si>
    <t>-523.838144451788 78.0999946436164 -532.489515113176</t>
  </si>
  <si>
    <t>-509.152356471462 200.718062217989 -95.9734355525803</t>
  </si>
  <si>
    <t>-552.022028929528 194.706922156585 317.340781725994</t>
  </si>
  <si>
    <t>-609.6613193991 214.281019846611 776.023688224913</t>
  </si>
  <si>
    <t>-459.890101411664 211.188839720278 834.699326978583</t>
  </si>
  <si>
    <t>-448.312809990219 30.3703535033783 -96.6195175628451</t>
  </si>
  <si>
    <t>-447.553017371477 -2.43516449873914 317.657921703863</t>
  </si>
  <si>
    <t>-468.413192094136 -74.1847344182142 774.600820320821</t>
  </si>
  <si>
    <t>-320.94790349442 -26.5104596947726 817.786200781997</t>
  </si>
  <si>
    <t>9763-20170724T121323.335896200.bin</t>
  </si>
  <si>
    <t>-478.786656121924 115.805641961961 -94.5792840441409</t>
  </si>
  <si>
    <t>-496.903058032976 109.396178952395 -203.612317648162</t>
  </si>
  <si>
    <t>-506.882517108925 107.776759079373 -295.935873494988</t>
  </si>
  <si>
    <t>-514.543415225625 107.407384454714 -379.478128497007</t>
  </si>
  <si>
    <t>-520.206140178333 108.096651281332 -463.177383335591</t>
  </si>
  <si>
    <t>-526.22017444808 110.121853684033 -585.670922116155</t>
  </si>
  <si>
    <t>-511.404026183039 113.037066457566 -662.561813398991</t>
  </si>
  <si>
    <t>-523.267928985179 140.588787203333 -531.418908324743</t>
  </si>
  <si>
    <t>-512.797175990326 294.032111589971 -505.249782688396</t>
  </si>
  <si>
    <t>-460.125226991146 310.406338761259 -228.598066912904</t>
  </si>
  <si>
    <t>-243.488915098603 230.832176392788 -202.422273060987</t>
  </si>
  <si>
    <t>-523.894646692884 77.8777326759218 -532.424934097582</t>
  </si>
  <si>
    <t>-509.316205027375 200.928952984871 -95.9527597861791</t>
  </si>
  <si>
    <t>-552.128442327246 194.886660822506 317.366992111465</t>
  </si>
  <si>
    <t>-609.748914100025 214.309240457646 776.067784939234</t>
  </si>
  <si>
    <t>-459.981813719102 210.920503209181 834.737869346493</t>
  </si>
  <si>
    <t>-448.441571245891 30.6066181938877 -96.5688590752031</t>
  </si>
  <si>
    <t>-447.566141612901 -2.25076110404052 317.704278331819</t>
  </si>
  <si>
    <t>-468.36956246082 -74.2029646797478 774.598030297991</t>
  </si>
  <si>
    <t>-320.942536073052 -26.3951149881614 817.766428048214</t>
  </si>
  <si>
    <t>9763-20170724T121323.402071100.bin</t>
  </si>
  <si>
    <t>-479.193748053952 115.972564020679 -94.5572215159199</t>
  </si>
  <si>
    <t>-497.102572555357 109.517963907236 -203.621881264377</t>
  </si>
  <si>
    <t>-507.035077417882 107.747755040076 -295.947673056379</t>
  </si>
  <si>
    <t>-514.709252509613 107.201870911 -379.48772094598</t>
  </si>
  <si>
    <t>-520.443856814851 107.6773611087 -463.183888266849</t>
  </si>
  <si>
    <t>-526.629161496715 109.352471043719 -585.674014390901</t>
  </si>
  <si>
    <t>-512.041901752104 112.008122678979 -662.618015281457</t>
  </si>
  <si>
    <t>-523.564392360263 139.974102477972 -531.515357965225</t>
  </si>
  <si>
    <t>-512.936364007892 293.464274005155 -505.727234632611</t>
  </si>
  <si>
    <t>-458.132115413451 312.127325852457 -229.635246540324</t>
  </si>
  <si>
    <t>-241.632016107088 232.567629740396 -202.313629849566</t>
  </si>
  <si>
    <t>-524.265716432987 77.2609947826027 -532.337532025737</t>
  </si>
  <si>
    <t>-509.803349492254 201.084162618746 -95.9908428477144</t>
  </si>
  <si>
    <t>-552.646284394278 195.120545712107 317.326900342673</t>
  </si>
  <si>
    <t>-609.928461072027 214.421465612843 776.098153128798</t>
  </si>
  <si>
    <t>-460.133107395328 211.103022703864 834.699785519857</t>
  </si>
  <si>
    <t>-448.727306815554 30.7934619999196 -96.5174348294554</t>
  </si>
  <si>
    <t>-447.765213445469 -2.19992346010486 317.744631694479</t>
  </si>
  <si>
    <t>-468.249756898009 -74.294971163868 774.601740954575</t>
  </si>
  <si>
    <t>-320.870006511131 -26.2987585707015 817.722699258842</t>
  </si>
  <si>
    <t>9763-20170724T121323.435717200.bin</t>
  </si>
  <si>
    <t>-479.40449688794 115.902783888459 -94.5630600438685</t>
  </si>
  <si>
    <t>-497.180406236088 109.453514981057 -203.649844048211</t>
  </si>
  <si>
    <t>-507.084403630441 107.619397205831 -295.977393246395</t>
  </si>
  <si>
    <t>-514.769229015288 106.991921109999 -379.515932416592</t>
  </si>
  <si>
    <t>-520.552139034315 107.364324657427 -463.209117055188</t>
  </si>
  <si>
    <t>-526.850927148749 108.866373793657 -585.695818056257</t>
  </si>
  <si>
    <t>-512.370563343562 111.402330640238 -662.664073557199</t>
  </si>
  <si>
    <t>-523.697447977308 139.563940508438 -531.585245075827</t>
  </si>
  <si>
    <t>-512.829832934219 293.074257429635 -505.995366085734</t>
  </si>
  <si>
    <t>-456.826852810428 312.357179912961 -230.186798740571</t>
  </si>
  <si>
    <t>-240.530639870399 232.337688646347 -202.593795960851</t>
  </si>
  <si>
    <t>-524.476744525312 76.8504413089645 -532.314270969746</t>
  </si>
  <si>
    <t>-510.050538782779 201.029226893531 -96.0234444730303</t>
  </si>
  <si>
    <t>-552.915252200153 195.114194049333 317.29271294751</t>
  </si>
  <si>
    <t>-610.021635917979 214.462303423647 776.091866902957</t>
  </si>
  <si>
    <t>-460.215149515852 211.081710029687 834.66163860652</t>
  </si>
  <si>
    <t>-448.917289057145 30.6854933002478 -96.5020515670971</t>
  </si>
  <si>
    <t>-447.896812980149 -2.33143583023366 317.758060948679</t>
  </si>
  <si>
    <t>-468.185853608942 -74.345790265334 774.623336863425</t>
  </si>
  <si>
    <t>-320.813650079084 -26.3046758500086 817.720095574408</t>
  </si>
  <si>
    <t>9763-20170724T121323.500892100.bin</t>
  </si>
  <si>
    <t>-479.625783755761 115.731748290634 -94.5682577383981</t>
  </si>
  <si>
    <t>-497.212680818841 109.299296187755 -203.68661524859</t>
  </si>
  <si>
    <t>-507.05711566887 107.322105761355 -296.017640237021</t>
  </si>
  <si>
    <t>-514.73502687545 106.506816184806 -379.555134955688</t>
  </si>
  <si>
    <t>-520.561303081239 106.63414688752 -463.246075293371</t>
  </si>
  <si>
    <t>-526.982403613884 107.717482158567 -585.730865325781</t>
  </si>
  <si>
    <t>-512.703051520671 109.996408450313 -662.744591434048</t>
  </si>
  <si>
    <t>-523.634949616914 138.597791111717 -531.735996338443</t>
  </si>
  <si>
    <t>-512.207980625903 292.149848261821 -506.682041660812</t>
  </si>
  <si>
    <t>-455.245057660721 312.570052519297 -231.151896573406</t>
  </si>
  <si>
    <t>-239.811953380264 230.054519224088 -204.16447771491</t>
  </si>
  <si>
    <t>-524.695023374935 75.8862228638268 -532.235210052427</t>
  </si>
  <si>
    <t>-510.279269428414 200.942499729684 -96.0974565840344</t>
  </si>
  <si>
    <t>-553.22940622479 195.092446433872 317.210691497701</t>
  </si>
  <si>
    <t>-610.170689222019 214.569794875159 776.067258147132</t>
  </si>
  <si>
    <t>-460.344650175702 211.443905994524 834.601125981255</t>
  </si>
  <si>
    <t>-449.144615056262 30.4552863727808 -96.4808520520531</t>
  </si>
  <si>
    <t>-448.041529568038 -2.62498425335116 317.774010394731</t>
  </si>
  <si>
    <t>-468.044468640425 -74.4682808232196 774.686486435728</t>
  </si>
  <si>
    <t>-320.508402667766 -26.9068976652125 817.754378509505</t>
  </si>
  <si>
    <t>9763-20170724T121323.532997500.bin</t>
  </si>
  <si>
    <t>-479.688839803801 115.52558850818 -94.5939494111235</t>
  </si>
  <si>
    <t>-497.25767601097 109.093592593553 -203.715331681537</t>
  </si>
  <si>
    <t>-507.115932161922 107.075228381719 -296.043891127269</t>
  </si>
  <si>
    <t>-514.819626908087 106.208790143365 -379.578625347719</t>
  </si>
  <si>
    <t>-520.685420068679 106.26965147547 -463.266806563441</t>
  </si>
  <si>
    <t>-527.18026739388 107.23978987173 -585.748699937951</t>
  </si>
  <si>
    <t>-512.995897113302 109.455519725328 -662.781756251336</t>
  </si>
  <si>
    <t>-523.706213227093 138.16830824559 -531.7893659565</t>
  </si>
  <si>
    <t>-511.80079429123 291.723126003545 -506.957583426233</t>
  </si>
  <si>
    <t>-455.226062239614 312.242825388333 -231.354845758954</t>
  </si>
  <si>
    <t>-240.065063958622 228.986848010471 -204.471187715087</t>
  </si>
  <si>
    <t>-524.95458587827 75.4598373385775 -532.219885443578</t>
  </si>
  <si>
    <t>-510.335582013723 200.823843295052 -96.1560653295269</t>
  </si>
  <si>
    <t>-553.235057332198 195.034247395033 317.158244565481</t>
  </si>
  <si>
    <t>-610.234077100085 214.638012663543 776.023211606965</t>
  </si>
  <si>
    <t>-460.409657099344 211.466841761384 834.558892445069</t>
  </si>
  <si>
    <t>-449.234585564426 30.1275133325425 -96.4973195385575</t>
  </si>
  <si>
    <t>-448.040694116006 -2.77244191762065 317.771655182605</t>
  </si>
  <si>
    <t>-467.993115597804 -74.4950333068869 774.701427215348</t>
  </si>
  <si>
    <t>-320.439111702957 -26.9809713432492 817.760172487887</t>
  </si>
  <si>
    <t>9763-20170724T121323.604186300.bin</t>
  </si>
  <si>
    <t>-479.7475843361 115.009641747423 -94.7373426621743</t>
  </si>
  <si>
    <t>-497.358365967107 108.569575939591 -203.851380827754</t>
  </si>
  <si>
    <t>-507.283018491762 106.516977896883 -296.172141612295</t>
  </si>
  <si>
    <t>-515.060386797014 105.612057755306 -379.69957445196</t>
  </si>
  <si>
    <t>-521.01390978761 105.625277430619 -463.381694414715</t>
  </si>
  <si>
    <t>-527.652448170304 106.516868734289 -585.856404997503</t>
  </si>
  <si>
    <t>-513.606222947184 108.656060017679 -662.916976429433</t>
  </si>
  <si>
    <t>-523.982821917419 137.477345098436 -531.928388099235</t>
  </si>
  <si>
    <t>-511.353518136316 291.01526385955 -507.418876298301</t>
  </si>
  <si>
    <t>-455.049036752419 311.457700161899 -231.755203690216</t>
  </si>
  <si>
    <t>-240.478029242698 226.754247017043 -204.678384389011</t>
  </si>
  <si>
    <t>-525.496202618434 74.7741661572982 -532.302736990735</t>
  </si>
  <si>
    <t>-510.304593525709 200.508262066799 -96.2887917219624</t>
  </si>
  <si>
    <t>-553.100347027175 194.868679505618 317.038391610462</t>
  </si>
  <si>
    <t>-610.346829291992 214.765729041764 775.897614291554</t>
  </si>
  <si>
    <t>-460.531144549651 211.557093432795 834.453590490804</t>
  </si>
  <si>
    <t>-449.398069963345 29.4382343692646 -96.5785119725778</t>
  </si>
  <si>
    <t>-448.042580157995 -3.13886568928683 317.715421559238</t>
  </si>
  <si>
    <t>-467.886226858339 -74.5722226800704 774.707602395663</t>
  </si>
  <si>
    <t>-320.36438343659 -26.9429147411506 817.749519017135</t>
  </si>
  <si>
    <t>9763-20170724T121323.636824900.bin</t>
  </si>
  <si>
    <t>-479.756563122696 114.739711397151 -94.7942789814026</t>
  </si>
  <si>
    <t>-497.380039093814 108.298599030295 -203.906320761981</t>
  </si>
  <si>
    <t>-507.380947890159 106.242677527759 -296.218715497131</t>
  </si>
  <si>
    <t>-515.253795235901 105.337288966333 -379.737180294053</t>
  </si>
  <si>
    <t>-521.32923477375 105.354728684269 -463.410500327048</t>
  </si>
  <si>
    <t>-528.174640768012 106.258985044513 -585.873770921959</t>
  </si>
  <si>
    <t>-514.227235428067 108.370999242388 -662.953073766413</t>
  </si>
  <si>
    <t>-524.39209651441 137.213203188555 -531.949913424966</t>
  </si>
  <si>
    <t>-511.585536671394 290.766042081077 -507.471884579815</t>
  </si>
  <si>
    <t>-454.923937533367 310.938286566216 -231.861378681254</t>
  </si>
  <si>
    <t>-240.527553123199 225.623772441245 -205.32520705746</t>
  </si>
  <si>
    <t>-525.949788263341 74.5109907513661 -532.325914283274</t>
  </si>
  <si>
    <t>-510.306917310864 200.293954299308 -96.3444471961351</t>
  </si>
  <si>
    <t>-553.10009391034 194.756257739251 316.984374080904</t>
  </si>
  <si>
    <t>-610.407770890991 214.797594305485 775.831582931507</t>
  </si>
  <si>
    <t>-460.59833490403 211.531665419287 834.400267891363</t>
  </si>
  <si>
    <t>-449.409188457194 29.1579068833366 -96.6230237733826</t>
  </si>
  <si>
    <t>-448.059613016709 -3.32122411837145 317.678682544673</t>
  </si>
  <si>
    <t>-467.847363623004 -74.6014424560053 774.699962865752</t>
  </si>
  <si>
    <t>-320.351160516886 -26.8781356404011 817.72533787608</t>
  </si>
  <si>
    <t>9763-20170724T121323.703000900.bin</t>
  </si>
  <si>
    <t>-479.771517974258 114.124657964137 -94.8929809944511</t>
  </si>
  <si>
    <t>-497.434783875426 107.66873564418 -203.997650539341</t>
  </si>
  <si>
    <t>-507.723592773792 105.607930459434 -296.278362226085</t>
  </si>
  <si>
    <t>-515.957477335162 104.713345157425 -379.762116067353</t>
  </si>
  <si>
    <t>-522.493566146539 104.763403269119 -463.400709355917</t>
  </si>
  <si>
    <t>-530.119843925169 105.746187971043 -585.817229702915</t>
  </si>
  <si>
    <t>-516.462317134734 107.872400554687 -662.947962847074</t>
  </si>
  <si>
    <t>-525.975659263145 136.665197969092 -531.900017700752</t>
  </si>
  <si>
    <t>-512.994049940956 290.19048550459 -507.42694420414</t>
  </si>
  <si>
    <t>-455.473930047749 309.939002959037 -231.963772347783</t>
  </si>
  <si>
    <t>-241.460964148092 223.83598141375 -204.88484758715</t>
  </si>
  <si>
    <t>-527.571297239292 73.9644856525465 -532.30393054209</t>
  </si>
  <si>
    <t>-510.520073312199 199.680284758303 -96.4562339732126</t>
  </si>
  <si>
    <t>-553.113095983596 194.413642681153 316.896791460471</t>
  </si>
  <si>
    <t>-610.496316101307 214.87253854147 775.724785767701</t>
  </si>
  <si>
    <t>-460.693337309993 211.806724381499 834.320715671221</t>
  </si>
  <si>
    <t>-449.211665899059 28.5468171702823 -96.7347451889422</t>
  </si>
  <si>
    <t>-447.960292541851 -3.73115355570872 317.582953692925</t>
  </si>
  <si>
    <t>-467.740605206329 -74.681694283398 774.675427709079</t>
  </si>
  <si>
    <t>-320.343818269374 -26.6625827839657 817.71245778424</t>
  </si>
  <si>
    <t>9763-20170724T121323.736684700.bin</t>
  </si>
  <si>
    <t>-479.763790313481 113.735067618539 -94.9340788958548</t>
  </si>
  <si>
    <t>-497.473001808848 107.255497200321 -204.029967903007</t>
  </si>
  <si>
    <t>-507.905486306712 105.209095572369 -296.294892345407</t>
  </si>
  <si>
    <t>-516.30919244377 104.34552116724 -379.761862034302</t>
  </si>
  <si>
    <t>-523.054034568573 104.447665378322 -463.383924921716</t>
  </si>
  <si>
    <t>-531.02636549441 105.532927728714 -585.777537273354</t>
  </si>
  <si>
    <t>-517.522363307236 107.719040136873 -662.933691652431</t>
  </si>
  <si>
    <t>-526.745158270784 136.40745901928 -531.845333638356</t>
  </si>
  <si>
    <t>-513.56700863911 289.910468383027 -507.307718815687</t>
  </si>
  <si>
    <t>-456.133956545298 309.676186848005 -231.82750713252</t>
  </si>
  <si>
    <t>-242.258629588191 223.446803782472 -204.071990679875</t>
  </si>
  <si>
    <t>-528.311087775938 73.7062331966908 -532.299266676207</t>
  </si>
  <si>
    <t>-510.659928240162 199.31296904385 -96.5004772497296</t>
  </si>
  <si>
    <t>-553.107419126073 194.16893752366 316.869028161539</t>
  </si>
  <si>
    <t>-610.543114578559 214.893718564625 775.683056566204</t>
  </si>
  <si>
    <t>-460.751063860418 211.695907149006 834.30006830082</t>
  </si>
  <si>
    <t>-449.044649550753 28.0838583637369 -96.7818172066969</t>
  </si>
  <si>
    <t>-447.865975079832 -3.98998791164377 317.551949271886</t>
  </si>
  <si>
    <t>-467.665364889264 -74.7662981990529 774.670076019991</t>
  </si>
  <si>
    <t>-320.2336778782 -26.8551173996252 817.708452699639</t>
  </si>
  <si>
    <t>9763-20170724T121323.801855800.bin</t>
  </si>
  <si>
    <t>-479.688285547781 113.063107878918 -95.0503750437024</t>
  </si>
  <si>
    <t>-497.532220784167 106.520314611835 -204.120525165451</t>
  </si>
  <si>
    <t>-508.113639697395 104.485055954579 -296.368665922398</t>
  </si>
  <si>
    <t>-516.662288662219 103.658347002046 -379.821452061707</t>
  </si>
  <si>
    <t>-523.560643546388 103.825272413967 -463.43081306031</t>
  </si>
  <si>
    <t>-531.76476552796 105.035556936112 -585.807893096131</t>
  </si>
  <si>
    <t>-518.530250775872 107.34014267894 -663.007250843554</t>
  </si>
  <si>
    <t>-527.405620289163 135.855273674364 -531.850683534051</t>
  </si>
  <si>
    <t>-513.997366829823 289.323879648867 -507.307195862691</t>
  </si>
  <si>
    <t>-457.428384514075 309.854947329827 -231.704168267101</t>
  </si>
  <si>
    <t>-244.206445975652 221.741384213244 -204.854218555358</t>
  </si>
  <si>
    <t>-528.924130485493 73.1534435750777 -532.369059884022</t>
  </si>
  <si>
    <t>-510.917842545692 198.652534106196 -96.5920865085329</t>
  </si>
  <si>
    <t>-553.127362898062 193.707724002249 316.804193427364</t>
  </si>
  <si>
    <t>-610.618936867922 215.004378413648 775.612674004261</t>
  </si>
  <si>
    <t>-460.844540166488 211.69115260593 834.268401852583</t>
  </si>
  <si>
    <t>-448.666928460365 27.4002554145409 -96.8889625011191</t>
  </si>
  <si>
    <t>-447.812408985052 -4.33480779242655 317.471624549689</t>
  </si>
  <si>
    <t>-467.604799065244 -74.8213004679633 774.645568736603</t>
  </si>
  <si>
    <t>-320.197207441519 -26.816022689035 817.661265095761</t>
  </si>
  <si>
    <t>9763-20170724T121323.837493400.bin</t>
  </si>
  <si>
    <t>-479.703660515195 112.797934819745 -95.1416590873125</t>
  </si>
  <si>
    <t>-497.589405606605 106.239918817256 -204.204050862364</t>
  </si>
  <si>
    <t>-508.209911796546 104.183704988998 -296.447259722084</t>
  </si>
  <si>
    <t>-516.7960217588 103.333752660673 -379.895970198381</t>
  </si>
  <si>
    <t>-523.734130442749 103.474260030755 -463.502075366446</t>
  </si>
  <si>
    <t>-531.999011704129 104.642918028123 -585.875405221387</t>
  </si>
  <si>
    <t>-518.913055495751 106.964727958391 -663.099682467195</t>
  </si>
  <si>
    <t>-527.633130128471 135.481645873029 -531.929647088643</t>
  </si>
  <si>
    <t>-514.467245493914 289.007770777836 -507.59266727974</t>
  </si>
  <si>
    <t>-457.764094654043 309.656583409198 -232.026037032322</t>
  </si>
  <si>
    <t>-245.378088793659 219.13171592827 -206.610389743323</t>
  </si>
  <si>
    <t>-529.111709068608 72.7787159376162 -532.428498908051</t>
  </si>
  <si>
    <t>-511.060004553859 198.388515219194 -96.6352887103312</t>
  </si>
  <si>
    <t>-553.116671448598 193.555023411722 316.777979759406</t>
  </si>
  <si>
    <t>-610.638802506065 215.082652526496 775.587868715136</t>
  </si>
  <si>
    <t>-460.867759303424 211.894652991802 834.258918958566</t>
  </si>
  <si>
    <t>-448.55264772616 27.1755390070985 -96.9565633753516</t>
  </si>
  <si>
    <t>-447.67232331718 -4.42341312219651 317.414460954562</t>
  </si>
  <si>
    <t>-467.561864243734 -74.8501373717386 774.624650750365</t>
  </si>
  <si>
    <t>-320.223633173948 -26.6424070177472 817.651096535453</t>
  </si>
  <si>
    <t>9763-20170724T121323.903669000.bin</t>
  </si>
  <si>
    <t>-479.927513459519 112.431684757843 -95.1383971569096</t>
  </si>
  <si>
    <t>-497.821780364567 105.833282719966 -204.196878351551</t>
  </si>
  <si>
    <t>-508.537611476099 103.772049002332 -296.428936362712</t>
  </si>
  <si>
    <t>-517.242971067784 102.930741893639 -379.865504872688</t>
  </si>
  <si>
    <t>-524.331922279534 103.097065073152 -463.458905493409</t>
  </si>
  <si>
    <t>-532.851079128798 104.322802564498 -585.814236185902</t>
  </si>
  <si>
    <t>-520.067675148227 106.768070209424 -663.085325998014</t>
  </si>
  <si>
    <t>-528.415582764591 135.137340859809 -531.860179009921</t>
  </si>
  <si>
    <t>-515.36396881996 288.670489142055 -507.559819719693</t>
  </si>
  <si>
    <t>-457.262961649976 309.120191800795 -232.269684068149</t>
  </si>
  <si>
    <t>-246.279173891523 214.823200666826 -208.978681356364</t>
  </si>
  <si>
    <t>-529.810241819283 72.4326211419179 -532.391365164844</t>
  </si>
  <si>
    <t>-511.621330352025 198.01339495075 -96.6645531332852</t>
  </si>
  <si>
    <t>-553.305972899978 193.420995139904 316.789027067968</t>
  </si>
  <si>
    <t>-610.717003486398 215.126369789311 775.592993270415</t>
  </si>
  <si>
    <t>-460.942866831932 212.1998454222 834.269615715735</t>
  </si>
  <si>
    <t>-448.441460619228 26.8086823785484 -96.9871085567029</t>
  </si>
  <si>
    <t>-447.406164263954 -4.50250136081377 317.405441970415</t>
  </si>
  <si>
    <t>-467.477103603979 -74.931470943638 774.60320919135</t>
  </si>
  <si>
    <t>-320.225314445981 -26.4714244564693 817.642013794047</t>
  </si>
  <si>
    <t>9763-20170724T121323.935779400.bin</t>
  </si>
  <si>
    <t>-480.045342627919 112.361681124406 -95.1360531337097</t>
  </si>
  <si>
    <t>-497.934073954567 105.718954371598 -204.192729332423</t>
  </si>
  <si>
    <t>-508.689307738899 103.653140030955 -296.420121983312</t>
  </si>
  <si>
    <t>-517.445604146916 102.821856071635 -379.851367705964</t>
  </si>
  <si>
    <t>-524.599927515684 103.01313794851 -463.439061380139</t>
  </si>
  <si>
    <t>-533.228899865414 104.292977377264 -585.786377442402</t>
  </si>
  <si>
    <t>-520.558882178495 106.788197566322 -663.074518055978</t>
  </si>
  <si>
    <t>-528.757840140341 135.083967066858 -531.821747398343</t>
  </si>
  <si>
    <t>-515.651349300086 288.612359330241 -507.458922248322</t>
  </si>
  <si>
    <t>-456.731981717759 308.946282887501 -232.334330960043</t>
  </si>
  <si>
    <t>-246.343507399045 212.997330908359 -210.447394971322</t>
  </si>
  <si>
    <t>-530.127258189484 72.3790160049789 -532.381178468532</t>
  </si>
  <si>
    <t>-511.896918185555 197.907167450958 -96.683913993476</t>
  </si>
  <si>
    <t>-553.507392324818 193.384191354466 316.777964453158</t>
  </si>
  <si>
    <t>-610.764363126285 215.135231287457 775.595050346991</t>
  </si>
  <si>
    <t>-460.983144981093 212.253948929536 834.256142148559</t>
  </si>
  <si>
    <t>-448.392666158336 26.7498579793664 -96.9790692039321</t>
  </si>
  <si>
    <t>-447.464198669381 -4.6085324732494 317.410119380266</t>
  </si>
  <si>
    <t>-467.455148540072 -74.9640921710215 774.59680859964</t>
  </si>
  <si>
    <t>-320.306809674794 -26.173259293078 817.616265775882</t>
  </si>
  <si>
    <t>9763-20170724T121323.999950100.bin</t>
  </si>
  <si>
    <t>-480.419995144159 112.167361025936 -95.1784533755274</t>
  </si>
  <si>
    <t>-498.322186790208 105.490797797422 -204.230900866503</t>
  </si>
  <si>
    <t>-509.181758315385 103.423406548414 -296.446056521243</t>
  </si>
  <si>
    <t>-518.068025889335 102.605493197061 -379.863557004926</t>
  </si>
  <si>
    <t>-525.387151372127 102.82800567145 -463.437090905712</t>
  </si>
  <si>
    <t>-534.293746439835 104.175939944502 -585.763539465927</t>
  </si>
  <si>
    <t>-521.784460880847 106.768642281217 -663.074590222924</t>
  </si>
  <si>
    <t>-529.730321485548 134.937368192038 -531.789930202911</t>
  </si>
  <si>
    <t>-516.793658003266 288.487661599665 -507.504299982853</t>
  </si>
  <si>
    <t>-456.004498225789 308.645791225123 -232.773696007655</t>
  </si>
  <si>
    <t>-246.180832767237 210.885240453779 -213.657157600212</t>
  </si>
  <si>
    <t>-531.040940070695 72.2314909747652 -532.385603987081</t>
  </si>
  <si>
    <t>-512.380737022289 197.732963716631 -96.7532917057802</t>
  </si>
  <si>
    <t>-553.737792046773 193.344865213426 316.735475869728</t>
  </si>
  <si>
    <t>-610.849977563846 215.166665710212 775.58703423561</t>
  </si>
  <si>
    <t>-461.060691144493 212.274137252738 834.226899222821</t>
  </si>
  <si>
    <t>-448.66127705068 26.4781224996409 -97.021635476994</t>
  </si>
  <si>
    <t>-447.545951542929 -4.83540467530202 317.370497283676</t>
  </si>
  <si>
    <t>-467.368533214663 -75.0799425352516 774.594006222522</t>
  </si>
  <si>
    <t>-320.054809318402 -26.7568979465495 817.574832600639</t>
  </si>
  <si>
    <t>9763-20170724T121324.038595100.bin</t>
  </si>
  <si>
    <t>-480.573290576723 112.034671405147 -95.2062065017021</t>
  </si>
  <si>
    <t>-498.514763224429 105.339594192576 -204.251025844904</t>
  </si>
  <si>
    <t>-509.428014690075 103.273134758183 -296.459930015433</t>
  </si>
  <si>
    <t>-518.370468444601 102.46400319558 -379.871527438169</t>
  </si>
  <si>
    <t>-525.753077151069 102.70404756723 -463.439361273007</t>
  </si>
  <si>
    <t>-534.76015958527 104.088063553813 -585.75816996233</t>
  </si>
  <si>
    <t>-522.295066373648 106.726872180651 -663.074788962233</t>
  </si>
  <si>
    <t>-530.166204744597 134.833892291977 -531.778160163545</t>
  </si>
  <si>
    <t>-517.359671545741 288.426929200702 -507.616827824315</t>
  </si>
  <si>
    <t>-455.433992560357 308.29910122272 -233.119332891313</t>
  </si>
  <si>
    <t>-245.589619800175 210.404598898742 -214.938477114897</t>
  </si>
  <si>
    <t>-531.449749317187 72.1275535322739 -532.393218068534</t>
  </si>
  <si>
    <t>-512.533960076289 197.665280599428 -96.7850168457844</t>
  </si>
  <si>
    <t>-553.739450181942 193.29489144908 316.719098601433</t>
  </si>
  <si>
    <t>-610.885582260316 215.193349640726 775.578440442442</t>
  </si>
  <si>
    <t>-461.099506884872 212.20948498561 834.221914979062</t>
  </si>
  <si>
    <t>-448.794050266201 26.2951497098643 -97.0486949054782</t>
  </si>
  <si>
    <t>-447.533730304291 -4.85248793927531 317.3555200915</t>
  </si>
  <si>
    <t>-467.34817693725 -75.1045618420299 774.591971582077</t>
  </si>
  <si>
    <t>-319.985395190942 -26.9158673915599 817.555883640283</t>
  </si>
  <si>
    <t>9763-20170724T121324.101763000.bin</t>
  </si>
  <si>
    <t>-480.846224405785 111.744735306436 -95.2449396026748</t>
  </si>
  <si>
    <t>-498.860312649694 104.986473599556 -204.273827531709</t>
  </si>
  <si>
    <t>-509.881892541292 102.913777948451 -296.469752793032</t>
  </si>
  <si>
    <t>-518.938859826391 102.120304697339 -379.869178402043</t>
  </si>
  <si>
    <t>-526.451224001667 102.398021837908 -463.425333978167</t>
  </si>
  <si>
    <t>-535.662948554071 103.863710898551 -585.727867299208</t>
  </si>
  <si>
    <t>-523.279066532047 106.588082635023 -663.054611486292</t>
  </si>
  <si>
    <t>-531.000057073996 134.574044605532 -531.733638435919</t>
  </si>
  <si>
    <t>-518.30064755414 288.176673325452 -507.591889326201</t>
  </si>
  <si>
    <t>-453.125660387429 307.728667459405 -233.824584927631</t>
  </si>
  <si>
    <t>-242.77640447754 210.679694373708 -216.99545971189</t>
  </si>
  <si>
    <t>-532.241844959507 71.8672222805076 -532.391440849852</t>
  </si>
  <si>
    <t>-512.869919930929 197.415416530891 -96.8248473499126</t>
  </si>
  <si>
    <t>-553.801663201917 193.174001332179 316.707729216471</t>
  </si>
  <si>
    <t>-610.983376037047 215.177302495109 775.559012016389</t>
  </si>
  <si>
    <t>-461.196992907202 212.12906403464 834.19854915374</t>
  </si>
  <si>
    <t>-449.025268578364 26.0121614956252 -97.0556387161985</t>
  </si>
  <si>
    <t>-447.569237287535 -4.94239124797741 317.362376604005</t>
  </si>
  <si>
    <t>-467.338894169931 -75.1530645801613 774.59305273136</t>
  </si>
  <si>
    <t>-320.056626496658 -26.6391837659153 817.467175727535</t>
  </si>
  <si>
    <t>9763-20170724T121324.138420000.bin</t>
  </si>
  <si>
    <t>-481.033050759328 111.616354459766 -95.2630124903569</t>
  </si>
  <si>
    <t>-499.044362444934 104.840752817131 -204.291329770821</t>
  </si>
  <si>
    <t>-510.10869650059 102.766517948693 -296.48193590409</t>
  </si>
  <si>
    <t>-519.221390034033 101.978634961315 -379.875518792318</t>
  </si>
  <si>
    <t>-526.806121633275 102.270413596778 -463.42496824055</t>
  </si>
  <si>
    <t>-536.141071600862 103.766955073352 -585.717839877814</t>
  </si>
  <si>
    <t>-523.821191827297 106.521479095924 -663.05371351238</t>
  </si>
  <si>
    <t>-531.429102565483 134.463789009442 -531.720109100378</t>
  </si>
  <si>
    <t>-518.820507793269 288.067327350947 -507.548939955037</t>
  </si>
  <si>
    <t>-451.409854674887 307.57818058268 -234.32059570538</t>
  </si>
  <si>
    <t>-240.853913743931 210.865129130678 -218.155186393804</t>
  </si>
  <si>
    <t>-532.660804015414 71.7570325230731 -532.393538211497</t>
  </si>
  <si>
    <t>-513.092271939228 197.244142584162 -96.8532775179491</t>
  </si>
  <si>
    <t>-553.940933976983 193.117940910528 316.688672741114</t>
  </si>
  <si>
    <t>-611.018788384975 215.208227924329 775.54222109229</t>
  </si>
  <si>
    <t>-461.223734200576 212.255611615063 834.164369428013</t>
  </si>
  <si>
    <t>-449.188200280182 25.9426348010975 -97.0610772005067</t>
  </si>
  <si>
    <t>-447.658114839226 -4.96835384796941 317.359945861707</t>
  </si>
  <si>
    <t>-467.427487272553 -75.0992955317693 774.587321631549</t>
  </si>
  <si>
    <t>-320.360410005778 -25.8499909059674 817.360871446325</t>
  </si>
  <si>
    <t>9763-20170724T121324.202591000.bin</t>
  </si>
  <si>
    <t>-481.33607369343 111.306879088853 -95.3120687791214</t>
  </si>
  <si>
    <t>-499.333116056962 104.506191854076 -204.341249719691</t>
  </si>
  <si>
    <t>-510.480365930003 102.45760658886 -296.522376043852</t>
  </si>
  <si>
    <t>-519.702689172862 101.715241898357 -379.904320175801</t>
  </si>
  <si>
    <t>-527.429650013371 102.077427745799 -463.440377541056</t>
  </si>
  <si>
    <t>-537.006385673869 103.705109428045 -585.712851545049</t>
  </si>
  <si>
    <t>-524.84886941177 106.515303464745 -663.072634671746</t>
  </si>
  <si>
    <t>-532.160550718205 134.343331525302 -531.693931298528</t>
  </si>
  <si>
    <t>-519.526506707876 287.931388298806 -507.416364959337</t>
  </si>
  <si>
    <t>-447.35494800618 306.998921575399 -235.375376017465</t>
  </si>
  <si>
    <t>-236.428351454464 210.870495076603 -220.616859963133</t>
  </si>
  <si>
    <t>-533.447894553336 71.6383174678381 -532.427771054417</t>
  </si>
  <si>
    <t>-513.49533358516 196.872690804707 -96.9218836383334</t>
  </si>
  <si>
    <t>-554.251318666594 192.933785007045 316.63107185123</t>
  </si>
  <si>
    <t>-611.10313475133 215.217306676048 775.509498922248</t>
  </si>
  <si>
    <t>-461.294160345889 212.531682412624 834.108860616795</t>
  </si>
  <si>
    <t>-449.368797731332 25.6881205684749 -97.125710826087</t>
  </si>
  <si>
    <t>-447.747429632945 -5.08254079727385 317.305435714133</t>
  </si>
  <si>
    <t>-467.470286357586 -75.1646163688638 774.551390155719</t>
  </si>
  <si>
    <t>-320.241569629245 -26.2406165417037 817.142548836805</t>
  </si>
  <si>
    <t>9763-20170724T121324.234286400.bin</t>
  </si>
  <si>
    <t>-481.358367732817 111.1307404517 -95.3680804169491</t>
  </si>
  <si>
    <t>-499.35835732587 104.354306210716 -204.398116986569</t>
  </si>
  <si>
    <t>-510.548474332624 102.335489943448 -296.574928900148</t>
  </si>
  <si>
    <t>-519.825028383819 101.625006531795 -379.950991300412</t>
  </si>
  <si>
    <t>-527.620964571232 102.024939766529 -463.480672746757</t>
  </si>
  <si>
    <t>-537.31378514755 103.715506021317 -585.743050375406</t>
  </si>
  <si>
    <t>-525.244380943987 106.545219494884 -663.11587034929</t>
  </si>
  <si>
    <t>-532.379887855498 134.3254023942 -531.715885990895</t>
  </si>
  <si>
    <t>-519.58518152637 287.888892436815 -507.383342914115</t>
  </si>
  <si>
    <t>-445.191941427835 306.815563539633 -235.93166203525</t>
  </si>
  <si>
    <t>-234.055427320657 211.150624236674 -221.162105743667</t>
  </si>
  <si>
    <t>-533.741358375046 71.6224009246002 -532.475042012692</t>
  </si>
  <si>
    <t>-513.549418622806 196.718399350516 -96.9468946492559</t>
  </si>
  <si>
    <t>-554.28766060812 192.862965010728 316.608595829409</t>
  </si>
  <si>
    <t>-611.125200465663 215.257837689191 775.493465677792</t>
  </si>
  <si>
    <t>-461.321460032315 212.441629563185 834.100018170718</t>
  </si>
  <si>
    <t>-449.352301100958 25.4726602291507 -97.1950080888208</t>
  </si>
  <si>
    <t>-447.729754748538 -5.22867881674256 317.241186023865</t>
  </si>
  <si>
    <t>-467.441181791604 -75.1934273770212 774.531771887211</t>
  </si>
  <si>
    <t>-320.203460825915 -26.2960388538845 817.121654314529</t>
  </si>
  <si>
    <t>9763-20170724T121324.271385200.bin</t>
  </si>
  <si>
    <t>-481.322254134925 110.946001193821 -95.4206692123995</t>
  </si>
  <si>
    <t>-499.336479344617 104.219275251837 -204.451544024682</t>
  </si>
  <si>
    <t>-510.572740335339 102.23070406848 -296.623327742926</t>
  </si>
  <si>
    <t>-519.904924323203 101.545387703062 -379.993417794426</t>
  </si>
  <si>
    <t>-527.770346983963 101.968971524922 -463.516483509006</t>
  </si>
  <si>
    <t>-537.580405524248 103.691694230497 -585.76907396115</t>
  </si>
  <si>
    <t>-525.596545834374 106.531020212411 -663.154656467465</t>
  </si>
  <si>
    <t>-532.547950155224 134.286181036131 -531.742289273051</t>
  </si>
  <si>
    <t>-519.583763761779 287.830356039924 -507.393081937219</t>
  </si>
  <si>
    <t>-443.075422768258 306.647692727054 -236.522378625644</t>
  </si>
  <si>
    <t>-231.750638501609 211.461595960913 -221.356896433728</t>
  </si>
  <si>
    <t>-534.003704790954 71.5850950275503 -532.509071657968</t>
  </si>
  <si>
    <t>-513.519032912203 196.591971850855 -96.9592263133143</t>
  </si>
  <si>
    <t>-554.279695159952 192.765442386582 316.594325963985</t>
  </si>
  <si>
    <t>-611.149415847775 215.291629321826 775.485140394539</t>
  </si>
  <si>
    <t>-461.350905549997 212.461861339729 834.104241511514</t>
  </si>
  <si>
    <t>-449.326524447629 25.2029479081871 -97.2528587189228</t>
  </si>
  <si>
    <t>-447.705652845983 -5.40347031552074 317.190423545718</t>
  </si>
  <si>
    <t>-467.380875602863 -75.2308883238056 774.526447893444</t>
  </si>
  <si>
    <t>-320.122421130252 -26.434015608912 817.160406879305</t>
  </si>
  <si>
    <t>9763-20170724T121324.341150500.bin</t>
  </si>
  <si>
    <t>-481.113645367416 110.698074676574 -95.448358307414</t>
  </si>
  <si>
    <t>-499.141187946915 104.080477949414 -204.483814395246</t>
  </si>
  <si>
    <t>-510.450803919956 102.182640158348 -296.64840776598</t>
  </si>
  <si>
    <t>-519.874304105014 101.584750720931 -380.008888606302</t>
  </si>
  <si>
    <t>-527.855637612242 102.100238498707 -463.520373194252</t>
  </si>
  <si>
    <t>-537.861211802392 103.965394647289 -585.755191582873</t>
  </si>
  <si>
    <t>-526.012220080944 106.836188348681 -663.160410628288</t>
  </si>
  <si>
    <t>-532.624375688033 134.494229783527 -531.710609161049</t>
  </si>
  <si>
    <t>-519.028922911351 287.976748344589 -507.327217507945</t>
  </si>
  <si>
    <t>-439.478900847539 306.94319736261 -237.344487851231</t>
  </si>
  <si>
    <t>-227.790319918643 212.600613184818 -221.983586489553</t>
  </si>
  <si>
    <t>-534.317291490268 71.8000420552526 -532.528652992605</t>
  </si>
  <si>
    <t>-513.156162413827 196.542150725667 -96.9364178490742</t>
  </si>
  <si>
    <t>-554.068228436755 192.738869896576 316.602430496569</t>
  </si>
  <si>
    <t>-611.14375999117 215.48128072997 775.481847856497</t>
  </si>
  <si>
    <t>-461.366163974224 212.862463176411 834.164342457285</t>
  </si>
  <si>
    <t>-449.249250801637 24.7423541887838 -97.3149354527936</t>
  </si>
  <si>
    <t>-447.57775261171 -5.67631414496054 317.142032114513</t>
  </si>
  <si>
    <t>-467.189780556792 -75.3445277322526 774.523560378513</t>
  </si>
  <si>
    <t>-319.84646352504 -26.938880977902 817.310279228952</t>
  </si>
  <si>
    <t>9763-20170724T121324.400307700.bin</t>
  </si>
  <si>
    <t>-480.97232970946 110.135699695037 -95.4965038329597</t>
  </si>
  <si>
    <t>-499.117105986119 103.611239318411 -204.518041213931</t>
  </si>
  <si>
    <t>-510.510421104659 101.797287246929 -296.674060351553</t>
  </si>
  <si>
    <t>-520.003602865451 101.278368825112 -380.027192056733</t>
  </si>
  <si>
    <t>-528.047869082684 101.874641145577 -463.532096328466</t>
  </si>
  <si>
    <t>-538.137871742495 103.858521163759 -585.758188026398</t>
  </si>
  <si>
    <t>-526.293255632342 106.727265585298 -663.164059417782</t>
  </si>
  <si>
    <t>-532.766608081252 134.332034262837 -531.695570600401</t>
  </si>
  <si>
    <t>-518.798092051371 287.795144322765 -507.36127306401</t>
  </si>
  <si>
    <t>-436.161268372029 306.455668576689 -238.285942161273</t>
  </si>
  <si>
    <t>-224.279666471517 212.637894100954 -222.381830775043</t>
  </si>
  <si>
    <t>-534.654351176496 71.6440583486237 -532.557174783966</t>
  </si>
  <si>
    <t>-513.018019084109 196.43648498509 -96.9367104869845</t>
  </si>
  <si>
    <t>-553.76246099949 192.533447833799 316.617715099052</t>
  </si>
  <si>
    <t>-611.144049889365 215.651020661547 775.470711752445</t>
  </si>
  <si>
    <t>-461.418158513444 212.591212402641 834.263737341544</t>
  </si>
  <si>
    <t>-449.157539429701 23.7501385314672 -97.4566021156874</t>
  </si>
  <si>
    <t>-447.305663092446 -6.24281194874447 317.030587445355</t>
  </si>
  <si>
    <t>-466.97507022395 -75.3396550741422 774.563001570258</t>
  </si>
  <si>
    <t>-319.805808542396 -26.6935600155225 817.674231813557</t>
  </si>
  <si>
    <t>9763-20170724T121324.464484700.bin</t>
  </si>
  <si>
    <t>-481.038566498871 109.942279081894 -95.4679636476171</t>
  </si>
  <si>
    <t>-499.254457777854 103.429120833475 -204.478372779462</t>
  </si>
  <si>
    <t>-510.692370688123 101.648519883116 -296.629493574757</t>
  </si>
  <si>
    <t>-520.217879702678 101.16846653374 -379.979267757599</t>
  </si>
  <si>
    <t>-528.285610443963 101.810654052754 -463.481540664178</t>
  </si>
  <si>
    <t>-538.39920365398 103.86851416946 -585.704215545497</t>
  </si>
  <si>
    <t>-526.494301184817 106.72676139205 -663.101429652205</t>
  </si>
  <si>
    <t>-532.964337008599 134.307791346477 -531.628811776563</t>
  </si>
  <si>
    <t>-518.785291222046 287.750047645785 -507.261530527451</t>
  </si>
  <si>
    <t>-434.579148291831 306.195664850346 -238.658291620579</t>
  </si>
  <si>
    <t>-222.641308557741 212.566535062387 -222.395428891335</t>
  </si>
  <si>
    <t>-534.958574820095 71.6233095864409 -532.519035896818</t>
  </si>
  <si>
    <t>-513.135457690824 196.421326143573 -96.8983315586906</t>
  </si>
  <si>
    <t>-553.693035656595 192.485019388076 316.674202048317</t>
  </si>
  <si>
    <t>-611.146891560858 215.71352781439 775.494843881194</t>
  </si>
  <si>
    <t>-461.430533337414 212.7568107909 834.31735181786</t>
  </si>
  <si>
    <t>-449.1674185721 23.4080822394249 -97.4502280073948</t>
  </si>
  <si>
    <t>-447.110770577194 -6.33680461830772 317.053807109402</t>
  </si>
  <si>
    <t>-466.864963111652 -75.3616959847441 774.593818947111</t>
  </si>
  <si>
    <t>-319.651947304502 -26.9742604582671 817.846414207454</t>
  </si>
  <si>
    <t>9763-20170724T121324.503587500.bin</t>
  </si>
  <si>
    <t>-481.464973867135 109.913406096417 -95.412222553563</t>
  </si>
  <si>
    <t>-499.769055952206 103.372449991275 -204.406103542</t>
  </si>
  <si>
    <t>-511.294025077581 101.625863011015 -296.547070958121</t>
  </si>
  <si>
    <t>-520.899123573392 101.200246999677 -379.88793997207</t>
  </si>
  <si>
    <t>-529.044945975094 101.918045817579 -463.381999131577</t>
  </si>
  <si>
    <t>-539.268694705473 104.109901494104 -585.593221910088</t>
  </si>
  <si>
    <t>-527.18383825839 106.886488395611 -662.965407068</t>
  </si>
  <si>
    <t>-533.706243194971 134.487335592233 -531.496085952421</t>
  </si>
  <si>
    <t>-519.209685322812 287.877291715462 -507.046986730509</t>
  </si>
  <si>
    <t>-432.219400485346 305.766299012052 -239.294620062283</t>
  </si>
  <si>
    <t>-219.854258971402 213.193074463532 -222.56822364916</t>
  </si>
  <si>
    <t>-535.858893489552 71.8089849853277 -532.44006010387</t>
  </si>
  <si>
    <t>-513.65963564285 196.47583045286 -96.8575207265623</t>
  </si>
  <si>
    <t>-554.041003790071 192.512131928783 316.731822427737</t>
  </si>
  <si>
    <t>-611.190343058776 215.757741591336 775.565804266055</t>
  </si>
  <si>
    <t>-461.471677866557 212.755523205739 834.380274247241</t>
  </si>
  <si>
    <t>-449.497809111796 23.287404084539 -97.3878423089783</t>
  </si>
  <si>
    <t>-447.148887118717 -6.22162837635642 317.131500680683</t>
  </si>
  <si>
    <t>-466.763036205197 -75.4274433480468 774.616420819535</t>
  </si>
  <si>
    <t>-319.620630688347 -26.8714120894078 817.920573661238</t>
  </si>
  <si>
    <t>9763-20170724T121324.549242900.bin</t>
  </si>
  <si>
    <t>-481.822260171174 110.022474287164 -95.4190173174819</t>
  </si>
  <si>
    <t>-500.163387018683 103.477324985 -204.406492077417</t>
  </si>
  <si>
    <t>-511.709607478187 101.746215334211 -296.545017675315</t>
  </si>
  <si>
    <t>-521.328797849625 101.341580263491 -379.884440301343</t>
  </si>
  <si>
    <t>-529.482866549596 102.087288500445 -463.377426471328</t>
  </si>
  <si>
    <t>-539.711892785408 104.325789912246 -585.58740430515</t>
  </si>
  <si>
    <t>-527.500301813327 107.047523975919 -662.94166364331</t>
  </si>
  <si>
    <t>-534.125028309725 134.681890464578 -531.480703924197</t>
  </si>
  <si>
    <t>-519.570929323843 288.063778976958 -507.005438897812</t>
  </si>
  <si>
    <t>-431.256997353603 306.01039828552 -239.690610254846</t>
  </si>
  <si>
    <t>-218.661973130336 214.070167663981 -222.403062445743</t>
  </si>
  <si>
    <t>-536.321987219705 72.0053928658576 -532.444801123977</t>
  </si>
  <si>
    <t>-513.983068662846 196.625499530033 -96.8681390109546</t>
  </si>
  <si>
    <t>-554.272608667745 192.635190979411 316.730007897728</t>
  </si>
  <si>
    <t>-611.215571049637 215.767602736491 775.600258698001</t>
  </si>
  <si>
    <t>-461.483205804948 212.833336114485 834.383298180113</t>
  </si>
  <si>
    <t>-449.892911074129 23.3883834982689 -97.3896360721708</t>
  </si>
  <si>
    <t>-447.291224258981 -6.07554455609534 317.131441890883</t>
  </si>
  <si>
    <t>-466.796196909576 -75.3731242796785 774.610602609841</t>
  </si>
  <si>
    <t>-319.756791119555 -26.485781876931 817.892324941841</t>
  </si>
  <si>
    <t>9763-20170724T121324.602383400.bin</t>
  </si>
  <si>
    <t>-482.671247844518 110.232444782728 -95.4241674489634</t>
  </si>
  <si>
    <t>-501.060693310662 103.678087867285 -204.40288691358</t>
  </si>
  <si>
    <t>-512.567834760084 101.91526266846 -296.545791398368</t>
  </si>
  <si>
    <t>-522.12137806927 101.468992695558 -379.892356191252</t>
  </si>
  <si>
    <t>-530.180505806956 102.158021369513 -463.395217935897</t>
  </si>
  <si>
    <t>-540.240030096009 104.294870565964 -585.621099511173</t>
  </si>
  <si>
    <t>-527.7181861243 106.8462422592 -662.931457936897</t>
  </si>
  <si>
    <t>-534.724976403519 134.695844571487 -531.532045604277</t>
  </si>
  <si>
    <t>-520.37895002454 288.139900808079 -507.257758177602</t>
  </si>
  <si>
    <t>-428.947875035518 306.441242596046 -241.017310449752</t>
  </si>
  <si>
    <t>-216.217514450689 215.384767022015 -220.941134317868</t>
  </si>
  <si>
    <t>-536.92698381301 72.0187213891909 -532.446712118048</t>
  </si>
  <si>
    <t>-514.68977514793 196.873883737031 -96.8752276754886</t>
  </si>
  <si>
    <t>-554.717412639289 192.809447515995 316.747588793965</t>
  </si>
  <si>
    <t>-611.302407708245 215.727598906794 775.665329601934</t>
  </si>
  <si>
    <t>-461.542533910736 212.85166977291 834.381168524545</t>
  </si>
  <si>
    <t>-450.846790120656 23.5379436818612 -97.4028418553502</t>
  </si>
  <si>
    <t>-447.724278232384 -5.76297449833555 317.126175414131</t>
  </si>
  <si>
    <t>-466.761526857795 -75.4093727198524 774.599730295421</t>
  </si>
  <si>
    <t>-319.461917917824 -27.2659862627274 817.830057689202</t>
  </si>
  <si>
    <t>9763-20170724T121324.638523100.bin</t>
  </si>
  <si>
    <t>-483.188242525143 110.381298084739 -95.4133405553461</t>
  </si>
  <si>
    <t>-501.585045931959 103.793826068612 -204.388856332349</t>
  </si>
  <si>
    <t>-513.050136955228 101.979836466873 -296.536013105538</t>
  </si>
  <si>
    <t>-522.547485490699 101.474627015815 -379.888722973707</t>
  </si>
  <si>
    <t>-530.532819717153 102.091109838675 -463.399112205988</t>
  </si>
  <si>
    <t>-540.466220477902 104.105286842788 -585.637402455375</t>
  </si>
  <si>
    <t>-527.793595409759 106.571979480171 -662.926037387281</t>
  </si>
  <si>
    <t>-535.0059438604 134.560644152432 -531.57354234269</t>
  </si>
  <si>
    <t>-520.798423760666 288.032858952773 -507.43781016969</t>
  </si>
  <si>
    <t>-427.568901337307 306.827904320679 -241.85616080368</t>
  </si>
  <si>
    <t>-214.9229451028 215.787400741797 -220.8356529132</t>
  </si>
  <si>
    <t>-537.209058360253 71.8826511555653 -532.427180539578</t>
  </si>
  <si>
    <t>-515.225085766717 196.959898859914 -96.8860520850367</t>
  </si>
  <si>
    <t>-555.078449038152 192.901733490943 316.753675055611</t>
  </si>
  <si>
    <t>-611.378742153333 215.651481182606 775.702637850356</t>
  </si>
  <si>
    <t>-461.60871400952 212.580409238559 834.382336949265</t>
  </si>
  <si>
    <t>-451.361205040154 23.7558081926522 -97.3767455491389</t>
  </si>
  <si>
    <t>-447.982636907362 -5.49410214329055 317.1538697485</t>
  </si>
  <si>
    <t>-466.819318824445 -75.3652254129061 774.591554187815</t>
  </si>
  <si>
    <t>-319.660009847814 -26.7176315876404 817.735309441273</t>
  </si>
  <si>
    <t>9763-20170724T121324.703696300.bin</t>
  </si>
  <si>
    <t>-484.318693901146 110.685237059985 -95.4180361326753</t>
  </si>
  <si>
    <t>-502.699600138407 103.987608055975 -204.389463322573</t>
  </si>
  <si>
    <t>-514.035465527178 102.034735743736 -296.549841061076</t>
  </si>
  <si>
    <t>-523.371099268714 101.377927613934 -379.919773431595</t>
  </si>
  <si>
    <t>-531.151003818511 101.812577203909 -463.450618203575</t>
  </si>
  <si>
    <t>-540.738015660428 103.523519604779 -585.721222456513</t>
  </si>
  <si>
    <t>-527.78035113439 105.871777509302 -662.966220939372</t>
  </si>
  <si>
    <t>-535.401311268662 134.111689665947 -531.720065241237</t>
  </si>
  <si>
    <t>-521.200249438839 287.609639902919 -507.777781890176</t>
  </si>
  <si>
    <t>-425.014153006648 306.866781719335 -243.285728988301</t>
  </si>
  <si>
    <t>-212.218376136953 216.296072758924 -221.757767753146</t>
  </si>
  <si>
    <t>-537.661345970234 71.4338161922083 -532.419968423656</t>
  </si>
  <si>
    <t>-516.353610184252 197.095862250586 -96.947071833044</t>
  </si>
  <si>
    <t>-556.029422122584 193.127299601158 316.710593863775</t>
  </si>
  <si>
    <t>-611.495273096339 215.598507980918 775.759326646044</t>
  </si>
  <si>
    <t>-461.678964512833 212.717570674413 834.33051090118</t>
  </si>
  <si>
    <t>-452.485538336334 24.1941116051871 -97.3234779166885</t>
  </si>
  <si>
    <t>-448.688132842218 -4.96770474005461 317.209656220152</t>
  </si>
  <si>
    <t>-466.992148061665 -75.3375386610319 774.560431026361</t>
  </si>
  <si>
    <t>-319.816260230803 -26.4417949395265 817.365838695208</t>
  </si>
  <si>
    <t>9763-20170724T121324.737829600.bin</t>
  </si>
  <si>
    <t>-484.856962025482 110.742776247336 -95.4675876441679</t>
  </si>
  <si>
    <t>-503.227480731184 103.981590029832 -204.43697096027</t>
  </si>
  <si>
    <t>-514.475993761247 101.980386479226 -296.606796366361</t>
  </si>
  <si>
    <t>-523.70046041983 101.276832261926 -379.9887577832</t>
  </si>
  <si>
    <t>-531.33693198166 101.659041387676 -463.533230945674</t>
  </si>
  <si>
    <t>-540.678840145267 103.284720890263 -585.823880381718</t>
  </si>
  <si>
    <t>-527.611681965205 105.614737920494 -663.0511222037</t>
  </si>
  <si>
    <t>-535.439186381325 133.910354129089 -531.834297369096</t>
  </si>
  <si>
    <t>-521.204407344957 287.417856166671 -507.977608179812</t>
  </si>
  <si>
    <t>-424.034374335388 307.008890712482 -243.870194763179</t>
  </si>
  <si>
    <t>-210.97250375271 217.108030123857 -222.166895971591</t>
  </si>
  <si>
    <t>-537.720121018182 71.2326426532873 -532.493276609423</t>
  </si>
  <si>
    <t>-516.910094542179 197.085095560275 -97.0209548197004</t>
  </si>
  <si>
    <t>-556.445093197565 193.191064830444 316.650925092276</t>
  </si>
  <si>
    <t>-611.573381853943 215.526850449805 775.763423461862</t>
  </si>
  <si>
    <t>-461.744942548726 212.360772198973 834.289072676263</t>
  </si>
  <si>
    <t>-453.004799871995 24.287086618891 -97.3503056721245</t>
  </si>
  <si>
    <t>-449.136023566574 -4.86586689430669 317.18280621593</t>
  </si>
  <si>
    <t>-467.032364165247 -75.3585204785782 774.533009738334</t>
  </si>
  <si>
    <t>-319.583290717448 -27.1700051588568 817.20057687</t>
  </si>
  <si>
    <t>9763-20170724T121324.802000700.bin</t>
  </si>
  <si>
    <t>-485.716529679158 110.552374835105 -95.6051795359876</t>
  </si>
  <si>
    <t>-504.079353426339 103.765272453433 -204.574199062276</t>
  </si>
  <si>
    <t>-515.150052925867 101.731844159915 -296.764968043873</t>
  </si>
  <si>
    <t>-524.145531926854 100.987557514476 -380.171530575365</t>
  </si>
  <si>
    <t>-531.485648417904 101.310741361329 -463.742756630325</t>
  </si>
  <si>
    <t>-540.321796680958 102.82475305963 -586.072544382613</t>
  </si>
  <si>
    <t>-527.120168235392 105.118917402935 -663.27782946118</t>
  </si>
  <si>
    <t>-535.272021289275 133.498089382079 -532.092030644555</t>
  </si>
  <si>
    <t>-520.972102785838 287.008333863935 -508.288389719738</t>
  </si>
  <si>
    <t>-422.576482535696 307.687498574301 -244.718074492202</t>
  </si>
  <si>
    <t>-208.880443632473 219.855916964231 -220.882325221011</t>
  </si>
  <si>
    <t>-537.617199566658 70.8224503104079 -532.698354826203</t>
  </si>
  <si>
    <t>-517.676820582107 196.95247973805 -97.1738923526873</t>
  </si>
  <si>
    <t>-556.951406611835 193.226896275938 316.524362622978</t>
  </si>
  <si>
    <t>-611.682498129673 215.499438379086 775.731625276156</t>
  </si>
  <si>
    <t>-461.826929489451 212.233193534536 834.181885499444</t>
  </si>
  <si>
    <t>-453.939756083201 24.0186636682074 -97.438762500067</t>
  </si>
  <si>
    <t>-449.649682011728 -4.91067188577244 317.105936293752</t>
  </si>
  <si>
    <t>-467.073347128581 -75.3253617906666 774.518856024006</t>
  </si>
  <si>
    <t>-319.658201444461 -26.9034434033156 817.038412839078</t>
  </si>
  <si>
    <t>9763-20170724T121324.848281700.bin</t>
  </si>
  <si>
    <t>-486.059476563092 110.291381596775 -95.6653260960136</t>
  </si>
  <si>
    <t>-504.44561265527 103.502853550033 -204.630258426859</t>
  </si>
  <si>
    <t>-515.447729680195 101.462534337168 -296.829120323153</t>
  </si>
  <si>
    <t>-524.346582248348 100.705861192247 -380.24596552825</t>
  </si>
  <si>
    <t>-531.555722947796 101.008070919249 -463.82883140925</t>
  </si>
  <si>
    <t>-540.163488664592 102.478751068418 -586.175193906494</t>
  </si>
  <si>
    <t>-526.943547205854 104.729421940749 -663.378835303967</t>
  </si>
  <si>
    <t>-535.182952940048 133.17021060822 -532.198567886232</t>
  </si>
  <si>
    <t>-520.865292563831 286.696881853861 -508.395214832998</t>
  </si>
  <si>
    <t>-422.098575002008 307.477028220977 -244.971798777109</t>
  </si>
  <si>
    <t>-207.962918347291 220.976808417298 -220.22955528549</t>
  </si>
  <si>
    <t>-537.590024551847 70.4966839973399 -532.782621040008</t>
  </si>
  <si>
    <t>-517.973834617495 196.772118303738 -97.243965740721</t>
  </si>
  <si>
    <t>-557.124859309408 193.125550904747 316.466675365961</t>
  </si>
  <si>
    <t>-611.711779971264 215.553860405185 775.702821139238</t>
  </si>
  <si>
    <t>-461.841392534964 212.371217748973 834.119963989946</t>
  </si>
  <si>
    <t>-454.367187112852 23.6815694628121 -97.4859741351521</t>
  </si>
  <si>
    <t>-449.842502738611 -5.02232328378159 317.071842001503</t>
  </si>
  <si>
    <t>-467.073229999441 -75.3151178045432 774.514287330751</t>
  </si>
  <si>
    <t>-319.674376812141 -26.812756537086 816.999006383793</t>
  </si>
  <si>
    <t>9763-20170724T121324.903428500.bin</t>
  </si>
  <si>
    <t>-486.328893429831 109.236006398908 -95.8506238678502</t>
  </si>
  <si>
    <t>-504.705713195348 102.496261286323 -204.820188252816</t>
  </si>
  <si>
    <t>-515.690930340796 100.454736696778 -297.02107742078</t>
  </si>
  <si>
    <t>-524.573902352189 99.6831736158547 -380.439458028449</t>
  </si>
  <si>
    <t>-531.767754392742 99.9543856624437 -464.023567585229</t>
  </si>
  <si>
    <t>-540.355051683762 101.363745629849 -586.372325049226</t>
  </si>
  <si>
    <t>-527.202467551886 103.485238964043 -663.590863559684</t>
  </si>
  <si>
    <t>-535.306133058485 132.079271420032 -532.415659188317</t>
  </si>
  <si>
    <t>-521.104384445181 285.615605828102 -508.520521355535</t>
  </si>
  <si>
    <t>-422.783871673053 306.195586999761 -244.914370745591</t>
  </si>
  <si>
    <t>-206.972059110482 224.354652565653 -218.917119429528</t>
  </si>
  <si>
    <t>-537.867850231339 69.4115415685656 -532.957795806982</t>
  </si>
  <si>
    <t>-518.279053610341 196.112036161934 -97.4316755962022</t>
  </si>
  <si>
    <t>-557.347821849583 192.57988421148 316.287715509471</t>
  </si>
  <si>
    <t>-611.77019838147 215.790672160195 775.585597938268</t>
  </si>
  <si>
    <t>-461.877801147415 212.528699234115 833.941748674368</t>
  </si>
  <si>
    <t>-454.536418276406 22.2598000163234 -97.663995434532</t>
  </si>
  <si>
    <t>-450.175004063425 -5.51195147254202 316.959120243044</t>
  </si>
  <si>
    <t>-466.980845182434 -75.3012607963133 774.520258662899</t>
  </si>
  <si>
    <t>-319.628738914653 -26.7232660206973 817.080616379112</t>
  </si>
  <si>
    <t>9763-20170724T121324.933090700.bin</t>
  </si>
  <si>
    <t>-486.377112414619 108.52409725953 -95.9404842078054</t>
  </si>
  <si>
    <t>-504.706349128868 101.796575887662 -204.918790725288</t>
  </si>
  <si>
    <t>-515.724199351082 99.7718662886218 -297.116139937038</t>
  </si>
  <si>
    <t>-524.664916911035 99.0230361068229 -380.528537029479</t>
  </si>
  <si>
    <t>-531.943946151245 99.3250688989897 -464.105291077543</t>
  </si>
  <si>
    <t>-540.685182481589 100.789628309042 -586.442319657188</t>
  </si>
  <si>
    <t>-527.593755280757 102.871113709515 -663.672528431249</t>
  </si>
  <si>
    <t>-535.502264694662 131.478186232425 -532.483079931339</t>
  </si>
  <si>
    <t>-521.189231681611 284.973842949086 -508.460592503646</t>
  </si>
  <si>
    <t>-424.536466283117 306.811928919851 -244.339499138086</t>
  </si>
  <si>
    <t>-207.948845771903 227.399908055883 -217.282958884799</t>
  </si>
  <si>
    <t>-538.196809138537 68.8160129823955 -533.040748594973</t>
  </si>
  <si>
    <t>-518.54037538032 195.592135367274 -97.5367986649457</t>
  </si>
  <si>
    <t>-557.458904010226 192.141191926611 316.197413916819</t>
  </si>
  <si>
    <t>-611.785648810672 216.000273440334 775.509361735248</t>
  </si>
  <si>
    <t>-461.887060879956 212.616060044795 833.84281890449</t>
  </si>
  <si>
    <t>-454.442988162314 21.4106208859503 -97.7550266476804</t>
  </si>
  <si>
    <t>-450.292348595398 -5.87330684169365 316.902643135133</t>
  </si>
  <si>
    <t>-466.926309327963 -75.2745932697799 774.53904555306</t>
  </si>
  <si>
    <t>-319.559307900276 -26.8239909287931 817.192647327577</t>
  </si>
  <si>
    <t>9763-20170724T121325.001272000.bin</t>
  </si>
  <si>
    <t>-486.299257160468 107.172222935448 -96.1105184391697</t>
  </si>
  <si>
    <t>-504.676048628193 100.393606700272 -205.077668709179</t>
  </si>
  <si>
    <t>-515.696817808646 98.4211484690877 -297.275702771805</t>
  </si>
  <si>
    <t>-524.620138898035 97.7559662172589 -380.690749770517</t>
  </si>
  <si>
    <t>-531.857944754287 98.1748720607343 -464.270453402</t>
  </si>
  <si>
    <t>-540.509836803598 99.8444988619685 -586.611333699012</t>
  </si>
  <si>
    <t>-527.359061915992 101.89643770985 -663.832265170962</t>
  </si>
  <si>
    <t>-535.257008808403 130.437584603781 -532.604799832865</t>
  </si>
  <si>
    <t>-520.111168929784 283.760665879207 -508.10503523033</t>
  </si>
  <si>
    <t>-430.313374174711 309.489005754445 -241.922726042651</t>
  </si>
  <si>
    <t>-212.61730485469 235.096480465264 -209.942885767353</t>
  </si>
  <si>
    <t>-538.169936267603 67.7861075738692 -533.253821147539</t>
  </si>
  <si>
    <t>-518.694862863588 194.436257412371 -97.6962902806449</t>
  </si>
  <si>
    <t>-557.672445670511 191.275644735105 316.034669812859</t>
  </si>
  <si>
    <t>-611.828847109883 216.242523020377 775.369275167267</t>
  </si>
  <si>
    <t>-461.925009036042 212.440746414805 833.66352069719</t>
  </si>
  <si>
    <t>-454.110580743732 19.8500407077163 -97.872107443859</t>
  </si>
  <si>
    <t>-450.146384850903 -6.64990608851895 316.838183177963</t>
  </si>
  <si>
    <t>-466.833429332699 -75.2722164390716 774.57785639041</t>
  </si>
  <si>
    <t>-319.370276801889 -27.2238278947111 817.353607617968</t>
  </si>
  <si>
    <t>9763-20170724T121325.034938200.bin</t>
  </si>
  <si>
    <t>-486.302995906986 106.677325297989 -96.1655669831204</t>
  </si>
  <si>
    <t>-504.740684312695 99.8790314548055 -205.121128674216</t>
  </si>
  <si>
    <t>-515.739590431645 97.9333987528939 -297.322414274113</t>
  </si>
  <si>
    <t>-524.61155272641 97.3064186828628 -380.743243004873</t>
  </si>
  <si>
    <t>-531.765310170406 97.7750322642928 -464.329907138336</t>
  </si>
  <si>
    <t>-540.257674257 99.5271203860307 -586.680818423579</t>
  </si>
  <si>
    <t>-527.047477649066 101.578031655256 -663.891583036328</t>
  </si>
  <si>
    <t>-535.076683832108 130.083671173863 -532.646690606428</t>
  </si>
  <si>
    <t>-520.137663924704 283.393911404427 -508.026368151356</t>
  </si>
  <si>
    <t>-434.826088273593 311.458528417705 -240.607437345785</t>
  </si>
  <si>
    <t>-216.962243698852 238.649573006031 -206.216887598572</t>
  </si>
  <si>
    <t>-537.986121262899 67.4326250010445 -533.341906686434</t>
  </si>
  <si>
    <t>-518.824807069602 194.001526632333 -97.7583554632638</t>
  </si>
  <si>
    <t>-557.617924218791 190.962867563137 315.990916909555</t>
  </si>
  <si>
    <t>-611.818837682794 216.28690650006 775.317006916001</t>
  </si>
  <si>
    <t>-461.914371720821 212.551728898394 833.613860018044</t>
  </si>
  <si>
    <t>-454.032041510063 19.3397726107005 -97.917193279288</t>
  </si>
  <si>
    <t>-450.042351179123 -6.84775955501436 316.812681439991</t>
  </si>
  <si>
    <t>-466.830362608859 -75.2720311047419 774.579760696183</t>
  </si>
  <si>
    <t>-319.4383145804 -27.0155754711072 817.366616677091</t>
  </si>
  <si>
    <t>9763-20170724T121325.101113800.bin</t>
  </si>
  <si>
    <t>-486.660887340593 106.135105220555 -96.2036642370035</t>
  </si>
  <si>
    <t>-505.168547856009 99.3409208967778 -205.14765657413</t>
  </si>
  <si>
    <t>-516.223308696893 97.5395764597733 -297.345136895459</t>
  </si>
  <si>
    <t>-525.137732754115 97.0990150992166 -380.762679378655</t>
  </si>
  <si>
    <t>-532.322281177761 97.8107362612859 -464.345038804359</t>
  </si>
  <si>
    <t>-540.842890330491 99.9799588720316 -586.687307860788</t>
  </si>
  <si>
    <t>-527.575606737821 102.203270003726 -663.883382916989</t>
  </si>
  <si>
    <t>-535.729435375841 130.355910946799 -532.54475664977</t>
  </si>
  <si>
    <t>-521.292075931728 283.613277776677 -507.141004486044</t>
  </si>
  <si>
    <t>-447.102976568133 314.253626595527 -236.704899523497</t>
  </si>
  <si>
    <t>-227.827872509686 248.261797595232 -197.820000095688</t>
  </si>
  <si>
    <t>-538.478807692553 67.7003185678659 -533.464403455395</t>
  </si>
  <si>
    <t>-519.224973879156 193.443543327825 -97.8008830252953</t>
  </si>
  <si>
    <t>-557.676531989741 190.66765874812 315.982088697125</t>
  </si>
  <si>
    <t>-611.797688847259 216.217721952085 775.291756648435</t>
  </si>
  <si>
    <t>-461.898742813052 212.494608054342 833.603565047568</t>
  </si>
  <si>
    <t>-454.37450258569 18.7860299565432 -97.9663003585873</t>
  </si>
  <si>
    <t>-450.089452718836 -7.15264065789324 316.77631871361</t>
  </si>
  <si>
    <t>-466.862985816253 -75.2959899258999 774.567381232027</t>
  </si>
  <si>
    <t>-319.321993694061 -27.4711052456014 817.325506519934</t>
  </si>
  <si>
    <t>9763-20170724T121325.137229200.bin</t>
  </si>
  <si>
    <t>-486.948349929085 106.131319555218 -96.1953598827751</t>
  </si>
  <si>
    <t>-505.461129552625 99.291672840418 -205.135619885154</t>
  </si>
  <si>
    <t>-516.513613104244 97.5323831239584 -297.334328610265</t>
  </si>
  <si>
    <t>-525.42000904955 97.1612136334152 -380.752990356084</t>
  </si>
  <si>
    <t>-532.588144796767 97.9755316995152 -464.335739912612</t>
  </si>
  <si>
    <t>-541.073770731882 100.330284822753 -586.677040614664</t>
  </si>
  <si>
    <t>-527.747202972772 102.656568709183 -663.859984730581</t>
  </si>
  <si>
    <t>-536.047764315887 130.627030907676 -532.481971671258</t>
  </si>
  <si>
    <t>-522.090745928931 283.848469292124 -506.749362696302</t>
  </si>
  <si>
    <t>-453.964467709737 314.590890587278 -234.734126580833</t>
  </si>
  <si>
    <t>-233.767163549376 253.958075376291 -192.480752239426</t>
  </si>
  <si>
    <t>-538.652951554445 67.9672598417746 -533.507354105958</t>
  </si>
  <si>
    <t>-519.455112942158 193.307817191973 -97.8169576919719</t>
  </si>
  <si>
    <t>-557.843248028573 190.670130895887 315.972886626093</t>
  </si>
  <si>
    <t>-611.793663523766 216.16845554699 775.277752231117</t>
  </si>
  <si>
    <t>-461.887666276591 212.543157458806 833.577699757142</t>
  </si>
  <si>
    <t>-454.699976328301 18.8795693706834 -97.9464590609418</t>
  </si>
  <si>
    <t>-450.328331339554 -7.23508160085157 316.784234666644</t>
  </si>
  <si>
    <t>-466.919867601418 -75.2876188340233 774.562895045018</t>
  </si>
  <si>
    <t>-319.486137440078 -27.0678072323403 817.247206024466</t>
  </si>
  <si>
    <t>9763-20170724T121325.203403800.bin</t>
  </si>
  <si>
    <t>-487.616728380101 106.449884130806 -96.2036683640132</t>
  </si>
  <si>
    <t>-506.085537997979 99.5742541603245 -205.149290331323</t>
  </si>
  <si>
    <t>-517.116034400794 97.8593154305177 -297.351316221218</t>
  </si>
  <si>
    <t>-526.006194252682 97.5589180314196 -380.772028636917</t>
  </si>
  <si>
    <t>-533.160629660452 98.4774020775558 -464.354867490782</t>
  </si>
  <si>
    <t>-541.627286527311 101.023454570336 -586.693559283332</t>
  </si>
  <si>
    <t>-528.214662417412 103.491661333588 -663.857194847334</t>
  </si>
  <si>
    <t>-536.764232768345 131.241193160871 -532.439795898647</t>
  </si>
  <si>
    <t>-523.936613858549 284.535065586017 -506.353775067338</t>
  </si>
  <si>
    <t>-471.32987738078 313.910329011334 -230.766745987464</t>
  </si>
  <si>
    <t>-249.68456645118 267.026328283373 -179.543951777378</t>
  </si>
  <si>
    <t>-539.060162820301 68.5713882708319 -533.58509173525</t>
  </si>
  <si>
    <t>-519.965104529586 193.404196642008 -97.8875056930128</t>
  </si>
  <si>
    <t>-558.26676825371 190.882490389357 315.911086421182</t>
  </si>
  <si>
    <t>-611.815931929936 216.035331525499 775.243858218214</t>
  </si>
  <si>
    <t>-461.899248520599 212.522770827481 833.523162451221</t>
  </si>
  <si>
    <t>-455.501030406535 19.4447776862271 -97.9315331412097</t>
  </si>
  <si>
    <t>-450.914497966844 -7.18692797367794 316.763893458785</t>
  </si>
  <si>
    <t>-467.053532431747 -75.2780120056182 774.539626523749</t>
  </si>
  <si>
    <t>-319.577395045319 -27.0113634599597 817.024337177542</t>
  </si>
  <si>
    <t>9763-20170724T121325.239856700.bin</t>
  </si>
  <si>
    <t>-487.835691568467 106.59123456942 -96.2097922315505</t>
  </si>
  <si>
    <t>-506.303148607778 99.7078374242374 -205.155088575701</t>
  </si>
  <si>
    <t>-517.306181911732 98.0017829551598 -297.360612420745</t>
  </si>
  <si>
    <t>-526.160719754839 97.7142332217463 -380.785082458421</t>
  </si>
  <si>
    <t>-533.268719501654 98.6505364914383 -464.371811613284</t>
  </si>
  <si>
    <t>-541.655576444426 101.227758531442 -586.715396723075</t>
  </si>
  <si>
    <t>-528.220866544533 103.723004539037 -663.874232867799</t>
  </si>
  <si>
    <t>-536.889076836044 131.433852644386 -532.446368019626</t>
  </si>
  <si>
    <t>-524.550938730112 284.74369930993 -506.410710938801</t>
  </si>
  <si>
    <t>-480.561656509608 313.768084992665 -229.280704335258</t>
  </si>
  <si>
    <t>-259.139195653456 273.249589001995 -172.019303854412</t>
  </si>
  <si>
    <t>-539.061836248426 68.7598797770988 -533.617736421523</t>
  </si>
  <si>
    <t>-520.100916588637 193.418902502994 -97.8919772196564</t>
  </si>
  <si>
    <t>-558.414997167237 190.947897852153 315.905749941685</t>
  </si>
  <si>
    <t>-611.852439393936 215.927423864326 775.236894020358</t>
  </si>
  <si>
    <t>-461.936382294308 212.258733933098 833.508340387505</t>
  </si>
  <si>
    <t>-455.782952344471 19.6747825217408 -97.9466016385898</t>
  </si>
  <si>
    <t>-451.131548123397 -7.1387722451359 316.736396869943</t>
  </si>
  <si>
    <t>-467.092849682665 -75.3086085742934 774.521488132239</t>
  </si>
  <si>
    <t>-319.505928745586 -27.2856762712354 816.896970349533</t>
  </si>
  <si>
    <t>9763-20170724T121325.302019200.bin</t>
  </si>
  <si>
    <t>-488.107178827822 106.768208761656 -96.2271685481917</t>
  </si>
  <si>
    <t>-506.602667697016 99.8566016030918 -205.165848385155</t>
  </si>
  <si>
    <t>-517.477271037316 98.1103649110564 -297.385875258984</t>
  </si>
  <si>
    <t>-526.15682352282 97.7714056245604 -380.828522444401</t>
  </si>
  <si>
    <t>-533.033392577127 98.6404510519783 -464.435380738657</t>
  </si>
  <si>
    <t>-541.021989596325 101.099173814859 -586.807949838684</t>
  </si>
  <si>
    <t>-527.554903508718 103.611103780066 -663.960749347988</t>
  </si>
  <si>
    <t>-536.622808195461 131.36349361445 -532.540458747146</t>
  </si>
  <si>
    <t>-524.873418866092 284.729178620497 -506.479483404268</t>
  </si>
  <si>
    <t>-497.595753525064 314.713512569954 -227.310329564948</t>
  </si>
  <si>
    <t>-278.737472801105 286.60394140181 -154.788260085938</t>
  </si>
  <si>
    <t>-538.410635258194 68.6769595769961 -533.68330721813</t>
  </si>
  <si>
    <t>-520.386404078119 193.432087908858 -97.891425960521</t>
  </si>
  <si>
    <t>-558.64706103639 190.857753866242 315.910622380288</t>
  </si>
  <si>
    <t>-611.8768498913 215.783865395834 775.236364316145</t>
  </si>
  <si>
    <t>-461.960980805307 212.261916701711 833.517004815863</t>
  </si>
  <si>
    <t>-456.031268737972 20.0461764474885 -97.9680065527604</t>
  </si>
  <si>
    <t>-451.428419007747 -6.95337024384753 316.703451684512</t>
  </si>
  <si>
    <t>-467.242774891953 -75.2830156174214 774.476756194469</t>
  </si>
  <si>
    <t>-319.648590197766 -27.0829625765582 816.625825523496</t>
  </si>
  <si>
    <t>9763-20170724T121325.336846100.bin</t>
  </si>
  <si>
    <t>-488.14613595966 106.918701350331 -96.2466475983464</t>
  </si>
  <si>
    <t>-506.658014438343 99.9629600172384 -205.179828622683</t>
  </si>
  <si>
    <t>-517.422158709788 98.1846868817206 -297.412096716763</t>
  </si>
  <si>
    <t>-525.952294962304 97.8118407861089 -380.870011747</t>
  </si>
  <si>
    <t>-532.631046548339 98.6396460768328 -464.493283090751</t>
  </si>
  <si>
    <t>-540.278252081015 101.028553940204 -586.889150303593</t>
  </si>
  <si>
    <t>-526.757586678388 103.561788366462 -664.03175743645</t>
  </si>
  <si>
    <t>-536.159282117252 131.327247285511 -532.618816122101</t>
  </si>
  <si>
    <t>-524.869564593509 284.716791103854 -506.606017537313</t>
  </si>
  <si>
    <t>-505.18072998686 315.719545530913 -226.910160400834</t>
  </si>
  <si>
    <t>-288.330208978587 290.238243677829 -147.694510939235</t>
  </si>
  <si>
    <t>-537.686250486048 68.6332369296783 -533.747016165159</t>
  </si>
  <si>
    <t>-520.528502579087 193.471176858583 -97.899205416101</t>
  </si>
  <si>
    <t>-558.770569425338 190.894760756315 315.904504519237</t>
  </si>
  <si>
    <t>-611.894759504966 215.721950280055 775.244786300337</t>
  </si>
  <si>
    <t>-461.984477944405 212.076895019468 833.532376779191</t>
  </si>
  <si>
    <t>-455.947931165591 20.340103462529 -97.9706409301352</t>
  </si>
  <si>
    <t>-451.463512894762 -6.8164619174313 316.691927768409</t>
  </si>
  <si>
    <t>-467.295739660465 -75.2827687790714 774.447253785269</t>
  </si>
  <si>
    <t>-319.729103643526 -26.9165022466191 816.502619311546</t>
  </si>
  <si>
    <t>9763-20170724T121325.418065100.bin</t>
  </si>
  <si>
    <t>-488.334169594295 107.19398383841 -96.2398331638996</t>
  </si>
  <si>
    <t>-506.883668338596 100.109016524696 -205.15815955319</t>
  </si>
  <si>
    <t>-517.44057719343 98.2788752044316 -297.413508111704</t>
  </si>
  <si>
    <t>-525.685934850716 97.8653589575993 -380.899807967906</t>
  </si>
  <si>
    <t>-531.983425742893 98.6582709201193 -464.553021587679</t>
  </si>
  <si>
    <t>-538.967872196038 100.996867816383 -586.989390579546</t>
  </si>
  <si>
    <t>-525.289250910809 103.664894872764 -664.099632617219</t>
  </si>
  <si>
    <t>-535.474559470163 131.323877716839 -532.690921327301</t>
  </si>
  <si>
    <t>-525.679709882004 284.823632037377 -506.643607116587</t>
  </si>
  <si>
    <t>-516.090205082954 317.044166264435 -226.557139061958</t>
  </si>
  <si>
    <t>-302.498588228873 293.232431491121 -138.465220727531</t>
  </si>
  <si>
    <t>-536.331788015649 68.617653483901 -533.839781948534</t>
  </si>
  <si>
    <t>-521.205123124631 193.487442384656 -97.9079711585919</t>
  </si>
  <si>
    <t>-559.145815602358 190.914783598652 315.923481169035</t>
  </si>
  <si>
    <t>-611.921056621895 215.69365006453 775.278163158775</t>
  </si>
  <si>
    <t>-461.996014315623 212.290371817282 833.542316096766</t>
  </si>
  <si>
    <t>-455.699785619869 20.8710889556364 -97.9509159552396</t>
  </si>
  <si>
    <t>-451.280365177629 -6.48143736461316 316.69940314419</t>
  </si>
  <si>
    <t>-467.395757193512 -75.2736256616363 774.408716576729</t>
  </si>
  <si>
    <t>-319.914122772417 -26.4938814909883 816.283812393344</t>
  </si>
  <si>
    <t>9763-20170724T121325.436730600.bin</t>
  </si>
  <si>
    <t>-488.575385910674 107.281978389301 -96.2256108338283</t>
  </si>
  <si>
    <t>-507.153599571276 100.082397803045 -205.131583208866</t>
  </si>
  <si>
    <t>-517.658855891969 98.2323453667782 -297.39240472006</t>
  </si>
  <si>
    <t>-525.823438016815 97.8244012629161 -380.886794710502</t>
  </si>
  <si>
    <t>-532.004647340986 98.647343449456 -464.548347854024</t>
  </si>
  <si>
    <t>-538.779219804085 101.054393506447 -586.995187629723</t>
  </si>
  <si>
    <t>-525.023091017388 103.837782557166 -664.087495429792</t>
  </si>
  <si>
    <t>-535.559454293311 131.352498825377 -532.66385082094</t>
  </si>
  <si>
    <t>-526.684620238411 284.86525258474 -506.412919623217</t>
  </si>
  <si>
    <t>-519.420071409191 317.426182733918 -226.295796342081</t>
  </si>
  <si>
    <t>-306.726806009904 291.906919463507 -136.524487148113</t>
  </si>
  <si>
    <t>-536.053856293095 68.6436110590394 -533.869187514092</t>
  </si>
  <si>
    <t>-521.810994664284 193.432184765313 -97.9278484074281</t>
  </si>
  <si>
    <t>-559.469739248477 190.862546564561 315.929416211975</t>
  </si>
  <si>
    <t>-611.92728530611 215.703448993423 775.309916328614</t>
  </si>
  <si>
    <t>-461.991441054436 212.539096207186 833.559735984351</t>
  </si>
  <si>
    <t>-455.575763299962 21.0833341226821 -97.9244486238147</t>
  </si>
  <si>
    <t>-451.213756025569 -6.24541226928977 316.728151381579</t>
  </si>
  <si>
    <t>-467.478429552832 -75.2616658804914 774.385143712207</t>
  </si>
  <si>
    <t>-319.986315910525 -26.3963263575151 816.123059968976</t>
  </si>
  <si>
    <t>9763-20170724T121325.516445000.bin</t>
  </si>
  <si>
    <t>-489.063831640838 107.261640350878 -96.2426241012522</t>
  </si>
  <si>
    <t>-507.686717438075 99.8612978194137 -205.127472740143</t>
  </si>
  <si>
    <t>-518.168836933958 98.0313421474616 -297.3913038519</t>
  </si>
  <si>
    <t>-526.277467291431 97.7070899119262 -380.89152475624</t>
  </si>
  <si>
    <t>-532.363579261182 98.6814341148861 -464.558386357934</t>
  </si>
  <si>
    <t>-538.95135286624 101.3825834163 -587.009280648343</t>
  </si>
  <si>
    <t>-525.070085685146 104.437160033529 -664.068962706948</t>
  </si>
  <si>
    <t>-536.101951354753 131.550632224569 -532.58521985071</t>
  </si>
  <si>
    <t>-529.313696212202 285.164818260695 -506.210217072111</t>
  </si>
  <si>
    <t>-523.898340552463 318.084980220071 -226.093207011024</t>
  </si>
  <si>
    <t>-309.738167694617 287.59498536308 -141.509997032118</t>
  </si>
  <si>
    <t>-536.01950421763 68.8437807281512 -533.972652827562</t>
  </si>
  <si>
    <t>-523.039184458549 192.980502897021 -97.9470312854728</t>
  </si>
  <si>
    <t>-560.273956046606 190.669805559833 315.950065747502</t>
  </si>
  <si>
    <t>-611.988764370847 215.64377259407 775.396398399393</t>
  </si>
  <si>
    <t>-462.031301381966 212.457878647212 833.589430088024</t>
  </si>
  <si>
    <t>-455.33532016025 21.4336660367039 -97.9088413988588</t>
  </si>
  <si>
    <t>-451.185492763105 -5.90870652022522 316.744907559386</t>
  </si>
  <si>
    <t>-467.585676368982 -75.2682888277841 774.330001181094</t>
  </si>
  <si>
    <t>-320.16155404982 -26.0196825943381 815.857558661993</t>
  </si>
  <si>
    <t>9763-20170724T121325.538624900.bin</t>
  </si>
  <si>
    <t>-489.30221666645 107.11950495703 -96.2562992708936</t>
  </si>
  <si>
    <t>-507.921320948303 99.6873031298846 -205.139708112086</t>
  </si>
  <si>
    <t>-518.378603816301 97.8932219398066 -297.406993388626</t>
  </si>
  <si>
    <t>-526.452832436846 97.6226581034639 -380.910704476423</t>
  </si>
  <si>
    <t>-532.491307691653 98.673317498879 -464.580116195893</t>
  </si>
  <si>
    <t>-538.993424995633 101.509421249049 -587.032533000295</t>
  </si>
  <si>
    <t>-525.055677744056 104.693580550072 -664.076825576964</t>
  </si>
  <si>
    <t>-536.278601022514 131.617257358732 -532.568089080699</t>
  </si>
  <si>
    <t>-530.192814771858 285.257219834653 -506.234169934613</t>
  </si>
  <si>
    <t>-524.936917630684 318.172820765106 -226.113675913834</t>
  </si>
  <si>
    <t>-310.158083176273 282.743189771633 -145.099252300294</t>
  </si>
  <si>
    <t>-536.002192251616 68.9126552592038 -534.035052259976</t>
  </si>
  <si>
    <t>-523.497246699152 192.713752354235 -97.9422908451901</t>
  </si>
  <si>
    <t>-560.582536811285 190.519843546399 315.968907749336</t>
  </si>
  <si>
    <t>-612.018822788261 215.612083972742 775.447094767701</t>
  </si>
  <si>
    <t>-462.048840737824 212.442058234449 833.608928158847</t>
  </si>
  <si>
    <t>-455.316201316901 21.3681450255413 -97.9336901707484</t>
  </si>
  <si>
    <t>-451.19374068963 -5.91489529827641 316.724270594184</t>
  </si>
  <si>
    <t>-467.616040051384 -75.261925832132 774.308219314689</t>
  </si>
  <si>
    <t>-320.278731240563 -25.7070371928767 815.778917528386</t>
  </si>
  <si>
    <t>9763-20170724T121325.602796000.bin</t>
  </si>
  <si>
    <t>-489.617220938439 106.571756620471 -96.2968597819086</t>
  </si>
  <si>
    <t>-508.076122408182 99.2883349240874 -205.217416952325</t>
  </si>
  <si>
    <t>-518.416460846547 97.6289610113527 -297.500507558768</t>
  </si>
  <si>
    <t>-526.393130902535 97.48525287129 -381.013901122056</t>
  </si>
  <si>
    <t>-532.343026458441 98.6709228624909 -464.68787122477</t>
  </si>
  <si>
    <t>-538.725412835924 101.714984767013 -587.141606666367</t>
  </si>
  <si>
    <t>-524.710169807685 105.145839984796 -664.161151891448</t>
  </si>
  <si>
    <t>-536.17813083846 131.729410966726 -532.617467623957</t>
  </si>
  <si>
    <t>-530.800190918817 285.376489986547 -506.137295869265</t>
  </si>
  <si>
    <t>-524.407505521108 317.350424392786 -225.931270260106</t>
  </si>
  <si>
    <t>-308.152242784228 274.404149170916 -152.871071213587</t>
  </si>
  <si>
    <t>-535.671565003243 69.0291169182824 -534.202419092301</t>
  </si>
  <si>
    <t>-523.869410117899 192.161455914947 -97.8776832371957</t>
  </si>
  <si>
    <t>-561.055917985219 190.15348152267 316.025365489497</t>
  </si>
  <si>
    <t>-612.058842115282 215.589025015903 775.545036998821</t>
  </si>
  <si>
    <t>-462.071525641042 212.462074058497 833.664101080928</t>
  </si>
  <si>
    <t>-455.562743600145 20.7914068588475 -98.0334214428781</t>
  </si>
  <si>
    <t>-451.398088878631 -6.44051463975939 316.627498456454</t>
  </si>
  <si>
    <t>-467.650795924602 -75.2219788823522 774.292872843778</t>
  </si>
  <si>
    <t>-320.627091680588 -24.7477298690242 815.767820205866</t>
  </si>
  <si>
    <t>9763-20170724T121325.639433200.bin</t>
  </si>
  <si>
    <t>-489.63818178575 106.247767223835 -96.2815591889732</t>
  </si>
  <si>
    <t>-507.961254658674 99.0330297713481 -205.229859893276</t>
  </si>
  <si>
    <t>-518.237132415216 97.4428028703433 -297.521289468477</t>
  </si>
  <si>
    <t>-526.17627116434 97.3699334530688 -381.038334703903</t>
  </si>
  <si>
    <t>-532.108733282337 98.6365316361102 -464.712323805474</t>
  </si>
  <si>
    <t>-538.487609392861 101.812553673627 -587.162805559839</t>
  </si>
  <si>
    <t>-524.480472274022 105.352304272235 -664.178983406336</t>
  </si>
  <si>
    <t>-535.95430567022 131.768326343027 -532.605712205446</t>
  </si>
  <si>
    <t>-530.549403342754 285.371438788402 -505.844026054003</t>
  </si>
  <si>
    <t>-522.717062526012 316.222407963607 -225.548729210409</t>
  </si>
  <si>
    <t>-305.583318852422 271.234387550432 -156.428724506767</t>
  </si>
  <si>
    <t>-535.422904390551 69.0698220737054 -534.259507902586</t>
  </si>
  <si>
    <t>-523.790916122029 191.890135365238 -97.8592629209081</t>
  </si>
  <si>
    <t>-561.20551107495 189.984717358819 316.023655153359</t>
  </si>
  <si>
    <t>-612.07449009413 215.596317491706 775.564359104837</t>
  </si>
  <si>
    <t>-462.08539625881 212.308520807427 833.669976137573</t>
  </si>
  <si>
    <t>-455.673122553542 20.4383210641076 -98.0641359653259</t>
  </si>
  <si>
    <t>-451.575782902481 -6.91157469433074 316.589675804231</t>
  </si>
  <si>
    <t>-467.632414151363 -75.2390806118619 774.307431950243</t>
  </si>
  <si>
    <t>-320.612100593278 -24.7725211773172 815.803589943541</t>
  </si>
  <si>
    <t>9763-20170724T121325.701598900.bin</t>
  </si>
  <si>
    <t>-489.22724097253 105.829443155897 -96.2609645813724</t>
  </si>
  <si>
    <t>-507.363373952206 98.7009324646288 -205.246065171355</t>
  </si>
  <si>
    <t>-517.553614725351 97.2318262390568 -297.54906427113</t>
  </si>
  <si>
    <t>-525.443350757747 97.2945007463272 -381.070778142602</t>
  </si>
  <si>
    <t>-531.352980703284 98.7249936611884 -464.743701393151</t>
  </si>
  <si>
    <t>-537.72642780601 102.17355968432 -587.187341960566</t>
  </si>
  <si>
    <t>-523.721148583212 105.888246208328 -664.195507343491</t>
  </si>
  <si>
    <t>-535.183538667461 132.007649036164 -532.564078783521</t>
  </si>
  <si>
    <t>-529.383615861723 285.505706738028 -505.338590662486</t>
  </si>
  <si>
    <t>-518.227733982439 315.564134550409 -225.069702548917</t>
  </si>
  <si>
    <t>-299.86375487552 266.708527724028 -162.789408549476</t>
  </si>
  <si>
    <t>-534.676125986017 69.3129107133273 -534.356170353524</t>
  </si>
  <si>
    <t>-523.157681076458 191.583844162024 -97.874828837355</t>
  </si>
  <si>
    <t>-561.048681224174 189.7554805541 315.965124349514</t>
  </si>
  <si>
    <t>-612.095998305428 215.605677835674 775.520331843317</t>
  </si>
  <si>
    <t>-462.103650127647 212.409736227657 833.622987597685</t>
  </si>
  <si>
    <t>-455.494235715396 19.9740808045281 -98.0918592271473</t>
  </si>
  <si>
    <t>-451.729117687755 -7.68811313138349 316.544408547714</t>
  </si>
  <si>
    <t>-467.537764906474 -75.3243810167369 774.350650438688</t>
  </si>
  <si>
    <t>-320.311193216326 -25.4879212121946 815.877434171543</t>
  </si>
  <si>
    <t>9763-20170724T121325.732750200.bin</t>
  </si>
  <si>
    <t>-488.888132866491 105.747938227613 -96.2736343104764</t>
  </si>
  <si>
    <t>-507.005831428365 98.6289109692839 -205.262542904029</t>
  </si>
  <si>
    <t>-517.195364981368 97.1786805137658 -297.565783152693</t>
  </si>
  <si>
    <t>-525.090007960677 97.264446245063 -381.087034002881</t>
  </si>
  <si>
    <t>-531.010215511804 98.723788472375 -464.758825747124</t>
  </si>
  <si>
    <t>-537.404589641134 102.222360138576 -587.19990129145</t>
  </si>
  <si>
    <t>-523.407905129832 105.971645917969 -664.207877911047</t>
  </si>
  <si>
    <t>-534.838096275593 132.034387184005 -532.565561467241</t>
  </si>
  <si>
    <t>-528.783109923266 285.520725830909 -505.269159876121</t>
  </si>
  <si>
    <t>-515.564963594359 315.423992454397 -225.073431812173</t>
  </si>
  <si>
    <t>-296.827300052548 265.292318457815 -165.163624225109</t>
  </si>
  <si>
    <t>-534.359535538334 69.3401360672601 -534.381948272495</t>
  </si>
  <si>
    <t>-522.752957317728 191.583480093959 -97.8998972144066</t>
  </si>
  <si>
    <t>-560.735083600411 189.701853356693 315.931467031897</t>
  </si>
  <si>
    <t>-612.073696796083 215.667107432998 775.468936115453</t>
  </si>
  <si>
    <t>-462.084102953474 212.723918898569 833.591870801787</t>
  </si>
  <si>
    <t>-455.252710367262 19.8433979005167 -98.1012626227651</t>
  </si>
  <si>
    <t>-451.55662545498 -7.84901105985136 316.533634252725</t>
  </si>
  <si>
    <t>-467.509286497835 -75.3338545131273 774.369565404375</t>
  </si>
  <si>
    <t>-320.172975525257 -25.843819912513 815.921608739518</t>
  </si>
  <si>
    <t>9763-20170724T121325.799928700.bin</t>
  </si>
  <si>
    <t>-488.10349862942 106.001774445651 -96.254160363472</t>
  </si>
  <si>
    <t>-506.27886930846 98.8420413370859 -205.230713172088</t>
  </si>
  <si>
    <t>-516.530902618167 97.369906823812 -297.526714095133</t>
  </si>
  <si>
    <t>-524.486687268254 97.4406983703766 -381.042286240824</t>
  </si>
  <si>
    <t>-530.471580819484 98.890648669249 -464.709511338541</t>
  </si>
  <si>
    <t>-536.964405089577 102.380321412555 -587.145585555904</t>
  </si>
  <si>
    <t>-522.988442560972 106.143204002725 -664.156835460987</t>
  </si>
  <si>
    <t>-534.325184487218 132.196535726273 -532.517188113313</t>
  </si>
  <si>
    <t>-527.767005879015 285.661129686985 -505.287077477815</t>
  </si>
  <si>
    <t>-511.17141699846 315.368248314079 -225.250150792918</t>
  </si>
  <si>
    <t>-292.176669261102 262.384589959701 -168.83615230991</t>
  </si>
  <si>
    <t>-533.905579633939 69.5017412339616 -534.326369980217</t>
  </si>
  <si>
    <t>-521.987164946498 191.819009102329 -97.8849382998608</t>
  </si>
  <si>
    <t>-560.103726694109 189.810622563111 315.93344714407</t>
  </si>
  <si>
    <t>-612.043720508272 215.73254649609 775.392478465159</t>
  </si>
  <si>
    <t>-462.093681269839 212.540829603318 833.604437427204</t>
  </si>
  <si>
    <t>-454.473188889087 20.1437665085145 -98.0310022607664</t>
  </si>
  <si>
    <t>-451.007916978226 -7.59124321711397 316.602980916561</t>
  </si>
  <si>
    <t>-467.559506938894 -75.2428444613629 774.396772507417</t>
  </si>
  <si>
    <t>-320.513370203601 -24.9185013194547 815.974039564546</t>
  </si>
  <si>
    <t>9763-20170724T121325.839755400.bin</t>
  </si>
  <si>
    <t>-487.727508010493 106.270985326393 -96.2209659970033</t>
  </si>
  <si>
    <t>-505.959289794469 99.0727083419602 -205.185565315035</t>
  </si>
  <si>
    <t>-516.242968934475 97.5761290886699 -297.477664443466</t>
  </si>
  <si>
    <t>-524.220133898263 97.627040739872 -380.991148927807</t>
  </si>
  <si>
    <t>-530.219373642031 99.0577980557305 -464.657770734433</t>
  </si>
  <si>
    <t>-536.724559408979 102.520801703142 -587.093861589437</t>
  </si>
  <si>
    <t>-522.760051845113 106.258673321666 -664.108376997243</t>
  </si>
  <si>
    <t>-534.085305658496 132.348998692476 -532.471989067773</t>
  </si>
  <si>
    <t>-527.403048043272 285.834259593355 -505.314895672529</t>
  </si>
  <si>
    <t>-509.414314935563 315.355762744971 -225.344476768025</t>
  </si>
  <si>
    <t>-290.339848262815 261.014611287809 -170.554396262571</t>
  </si>
  <si>
    <t>-533.65495179685 69.6538019076174 -534.267974602175</t>
  </si>
  <si>
    <t>-521.644020164984 192.069747314054 -97.8546048721447</t>
  </si>
  <si>
    <t>-559.866788156537 189.96995213325 315.953595254719</t>
  </si>
  <si>
    <t>-612.036701344339 215.757944925572 775.369406740853</t>
  </si>
  <si>
    <t>-462.089760210529 212.788249180081 833.600724981114</t>
  </si>
  <si>
    <t>-454.064445881744 20.4122992044145 -97.9754159148262</t>
  </si>
  <si>
    <t>-450.760721685427 -7.44002492092204 316.652108851261</t>
  </si>
  <si>
    <t>-467.521889508999 -75.2965115839006 774.400334356617</t>
  </si>
  <si>
    <t>-320.338856918061 -25.3681311261184 815.971003045079</t>
  </si>
  <si>
    <t>9763-20170724T121325.900919000.bin</t>
  </si>
  <si>
    <t>-487.273320228779 106.9159509366 -96.1717586401435</t>
  </si>
  <si>
    <t>-505.540252944812 99.6486632995261 -205.125930853976</t>
  </si>
  <si>
    <t>-515.83515027967 98.0541567854516 -297.415247370437</t>
  </si>
  <si>
    <t>-523.816547714021 97.9971263205648 -380.928148117477</t>
  </si>
  <si>
    <t>-529.815062227509 99.3013415198643 -464.596837701929</t>
  </si>
  <si>
    <t>-536.315217360714 102.55825244729 -587.039069466153</t>
  </si>
  <si>
    <t>-522.357118878438 106.187054855619 -664.05986189168</t>
  </si>
  <si>
    <t>-533.723692339186 132.477954878813 -532.464802780304</t>
  </si>
  <si>
    <t>-527.048432078757 285.990655900751 -505.485908340278</t>
  </si>
  <si>
    <t>-505.831043821307 314.485827327268 -225.63514090847</t>
  </si>
  <si>
    <t>-286.490269384735 257.579511715427 -174.646560105351</t>
  </si>
  <si>
    <t>-533.202314832812 69.7804427537262 -534.160058398751</t>
  </si>
  <si>
    <t>-521.325571815843 192.634598924953 -97.8275945277994</t>
  </si>
  <si>
    <t>-559.557134827889 190.329344979116 315.978658841573</t>
  </si>
  <si>
    <t>-612.03741845873 215.771031765819 775.351670959532</t>
  </si>
  <si>
    <t>-462.10162583996 212.846409121371 833.614070342087</t>
  </si>
  <si>
    <t>-453.421559466393 21.1447137100831 -97.8908295778762</t>
  </si>
  <si>
    <t>-450.335113698788 -6.99250773895028 316.719108762222</t>
  </si>
  <si>
    <t>-467.473429685931 -75.3532428479007 774.392488935366</t>
  </si>
  <si>
    <t>-320.028061031983 -26.1882151149503 815.943027689785</t>
  </si>
  <si>
    <t>9763-20170724T121325.937036800.bin</t>
  </si>
  <si>
    <t>-487.198034641256 107.271577782922 -96.1368253722317</t>
  </si>
  <si>
    <t>-505.469734844289 99.9701547153591 -205.087981687979</t>
  </si>
  <si>
    <t>-515.75290624254 98.3088277838269 -297.377298515528</t>
  </si>
  <si>
    <t>-523.718865074866 98.1741611015518 -380.891775802077</t>
  </si>
  <si>
    <t>-529.69829660319 99.3835943979611 -464.56321687972</t>
  </si>
  <si>
    <t>-536.167462217688 102.482821989319 -587.011112596435</t>
  </si>
  <si>
    <t>-522.191792125975 106.030338505903 -664.032611729322</t>
  </si>
  <si>
    <t>-533.613033445054 132.472454562093 -532.473544628929</t>
  </si>
  <si>
    <t>-527.048945102846 286.023644342743 -505.647486139739</t>
  </si>
  <si>
    <t>-504.129689789672 313.58279127145 -225.837367715638</t>
  </si>
  <si>
    <t>-284.571492752922 256.052106841045 -176.512274778186</t>
  </si>
  <si>
    <t>-533.044652519229 69.773297572161 -534.090496030603</t>
  </si>
  <si>
    <t>-521.356454697526 192.912786605795 -97.810764154478</t>
  </si>
  <si>
    <t>-559.551551914719 190.521341040947 315.998335126324</t>
  </si>
  <si>
    <t>-612.047976350499 215.785375975309 775.360440930147</t>
  </si>
  <si>
    <t>-462.107653684769 213.035482320435 833.620146128614</t>
  </si>
  <si>
    <t>-453.27593738209 21.5711665921576 -97.8468874960506</t>
  </si>
  <si>
    <t>-450.195103623873 -6.65447532294093 316.757036070789</t>
  </si>
  <si>
    <t>-467.507755740573 -75.3262110422902 774.382711795166</t>
  </si>
  <si>
    <t>-320.125022216906 -25.9403017410336 815.893621711935</t>
  </si>
  <si>
    <t>9763-20170724T121326.003214200.bin</t>
  </si>
  <si>
    <t>-487.300110935408 107.853094019635 -96.0712136244408</t>
  </si>
  <si>
    <t>-505.509716136913 100.502170330018 -205.029440331986</t>
  </si>
  <si>
    <t>-515.768024326452 98.7334929280087 -297.319448903059</t>
  </si>
  <si>
    <t>-523.72466620528 98.4738862217055 -380.834622757922</t>
  </si>
  <si>
    <t>-529.709996150443 99.5322614421875 -464.507668221579</t>
  </si>
  <si>
    <t>-536.206260806273 102.382429950536 -586.960144159146</t>
  </si>
  <si>
    <t>-522.208503363449 105.807601078538 -663.983093792778</t>
  </si>
  <si>
    <t>-533.710414423699 132.482173185542 -532.480520185454</t>
  </si>
  <si>
    <t>-527.458701758398 286.081597162064 -505.927695583259</t>
  </si>
  <si>
    <t>-500.323633990509 311.605265075255 -226.301457458647</t>
  </si>
  <si>
    <t>-280.3326883882 253.491174692077 -179.661930207526</t>
  </si>
  <si>
    <t>-533.001111404173 69.7815024184292 -533.977611836372</t>
  </si>
  <si>
    <t>-521.661056871847 193.330926575772 -97.774651420297</t>
  </si>
  <si>
    <t>-559.8350833768 190.843495411916 316.035810455485</t>
  </si>
  <si>
    <t>-612.081415583637 215.788642149405 775.414266088027</t>
  </si>
  <si>
    <t>-462.129415057146 213.22573847903 833.652158395071</t>
  </si>
  <si>
    <t>-453.136171576306 22.2812116799446 -97.7637237768713</t>
  </si>
  <si>
    <t>-450.030132559741 -6.13632017116379 316.826898150141</t>
  </si>
  <si>
    <t>-467.489444129219 -75.3780399300276 774.356831524396</t>
  </si>
  <si>
    <t>-319.967360815127 -26.3556560940324 815.804245400501</t>
  </si>
  <si>
    <t>9763-20170724T121326.033856700.bin</t>
  </si>
  <si>
    <t>-487.413834534806 108.129331334928 -96.0547398697299</t>
  </si>
  <si>
    <t>-505.564647698368 100.75783211656 -205.021299677045</t>
  </si>
  <si>
    <t>-515.81343739962 98.9542711171125 -297.311888892557</t>
  </si>
  <si>
    <t>-523.777931934233 98.6570384580186 -380.825992004824</t>
  </si>
  <si>
    <t>-529.788103088189 99.6741148562651 -464.497894346696</t>
  </si>
  <si>
    <t>-536.339801361708 102.459637596539 -586.948810049046</t>
  </si>
  <si>
    <t>-522.349125611365 105.855993738198 -663.974352047025</t>
  </si>
  <si>
    <t>-533.859790059292 132.587437401513 -532.483979420245</t>
  </si>
  <si>
    <t>-527.703741806513 286.201156039733 -505.975200776835</t>
  </si>
  <si>
    <t>-498.316922634586 310.892292622611 -226.501766535784</t>
  </si>
  <si>
    <t>-278.082635011844 252.877943015087 -180.89778834903</t>
  </si>
  <si>
    <t>-533.070230240757 69.8871350087638 -533.952728239898</t>
  </si>
  <si>
    <t>-521.857665821247 193.511020922489 -97.7664964927751</t>
  </si>
  <si>
    <t>-560.10134861441 190.951622497717 316.037159921605</t>
  </si>
  <si>
    <t>-612.11825748009 215.769414144196 775.443956500664</t>
  </si>
  <si>
    <t>-462.159442838262 213.081018373243 833.658743202715</t>
  </si>
  <si>
    <t>-453.166607266024 22.6521167820392 -97.7340220026061</t>
  </si>
  <si>
    <t>-450.070239894111 -5.92485391142327 316.845679665761</t>
  </si>
  <si>
    <t>-467.541621833174 -75.3275272166852 774.344768229643</t>
  </si>
  <si>
    <t>-320.281497410763 -25.490296433592 815.75154718486</t>
  </si>
  <si>
    <t>9763-20170724T121326.071963700.bin</t>
  </si>
  <si>
    <t>-487.529086070844 108.314264650431 -96.0488739053613</t>
  </si>
  <si>
    <t>-505.59693754178 100.931998231317 -205.028455147184</t>
  </si>
  <si>
    <t>-515.793414542332 99.1027407994766 -297.324276969738</t>
  </si>
  <si>
    <t>-523.718474676098 98.7754895959706 -380.842201908936</t>
  </si>
  <si>
    <t>-529.697554281036 99.7561286092255 -464.516622591654</t>
  </si>
  <si>
    <t>-536.213202003195 102.483624994062 -586.970802510721</t>
  </si>
  <si>
    <t>-522.204531272585 105.862824437471 -663.993988660716</t>
  </si>
  <si>
    <t>-533.778389494745 132.636980382006 -532.518089776214</t>
  </si>
  <si>
    <t>-527.705564022449 286.258971373333 -506.077836684674</t>
  </si>
  <si>
    <t>-495.99132036348 310.554825551905 -226.824406634079</t>
  </si>
  <si>
    <t>-275.491631661093 252.741034765888 -182.259942587722</t>
  </si>
  <si>
    <t>-532.929917668078 69.9366426731644 -533.959694968285</t>
  </si>
  <si>
    <t>-522.044135912043 193.639588154169 -97.7711833319402</t>
  </si>
  <si>
    <t>-560.333743044681 191.028328253495 316.027951885568</t>
  </si>
  <si>
    <t>-612.143051514749 215.781336196051 775.46075137094</t>
  </si>
  <si>
    <t>-462.177399347491 212.980936308482 833.652535739849</t>
  </si>
  <si>
    <t>-453.216799230248 22.8541077261589 -97.7213767554163</t>
  </si>
  <si>
    <t>-450.110111292894 -5.85398755199321 316.84925266417</t>
  </si>
  <si>
    <t>-467.53952902545 -75.3271387957675 774.336950024918</t>
  </si>
  <si>
    <t>-320.214420375855 -25.6669084914047 815.725256625781</t>
  </si>
  <si>
    <t>9763-20170724T121326.186284300.bin</t>
  </si>
  <si>
    <t>-487.619477116319 108.412774751229 -96.0568562199624</t>
  </si>
  <si>
    <t>-505.603300160927 101.032121026411 -205.050470387532</t>
  </si>
  <si>
    <t>-515.729657717957 99.1835880177177 -297.353525587682</t>
  </si>
  <si>
    <t>-523.592426113904 98.8299906971142 -380.877138147129</t>
  </si>
  <si>
    <t>-529.510979136214 99.7766850311468 -464.556388367743</t>
  </si>
  <si>
    <t>-535.940554599616 102.444891436227 -587.016526987351</t>
  </si>
  <si>
    <t>-521.914624920347 105.808943673388 -664.037014083249</t>
  </si>
  <si>
    <t>-533.550089531248 132.624560940781 -532.576224775349</t>
  </si>
  <si>
    <t>-527.517943706685 286.268989097819 -506.199853991056</t>
  </si>
  <si>
    <t>-493.445197935442 310.369798944079 -227.20746830579</t>
  </si>
  <si>
    <t>-272.712145727499 252.637914272782 -183.704649121316</t>
  </si>
  <si>
    <t>-532.688447392154 69.9239555225472 -533.987616164503</t>
  </si>
  <si>
    <t>-522.143803855119 193.73666854317 -97.788703260206</t>
  </si>
  <si>
    <t>-560.473328282448 191.086568211105 316.006421526833</t>
  </si>
  <si>
    <t>-612.171389703404 215.784531720939 775.467535899613</t>
  </si>
  <si>
    <t>-462.197186914062 213.021397555878 833.639066761962</t>
  </si>
  <si>
    <t>-453.294984591849 22.9541655584489 -97.7210263069537</t>
  </si>
  <si>
    <t>-450.169412327968 -5.87889976631868 316.840814465923</t>
  </si>
  <si>
    <t>-467.522151056887 -75.3365836218914 774.336260275453</t>
  </si>
  <si>
    <t>-320.211789469394 -25.6362400505973 815.728997804561</t>
  </si>
  <si>
    <t>9763-20170724T121326.205332300.bin</t>
  </si>
  <si>
    <t>-487.598309508493 108.637290392068 -96.0540964754805</t>
  </si>
  <si>
    <t>-505.403397833829 101.320940308019 -205.081367185871</t>
  </si>
  <si>
    <t>-515.430690178553 99.4208818248462 -297.394323532548</t>
  </si>
  <si>
    <t>-523.229244681154 98.9808117456628 -380.923567045924</t>
  </si>
  <si>
    <t>-529.111310272893 99.8011127781638 -464.606627021799</t>
  </si>
  <si>
    <t>-535.520449873559 102.242431442415 -587.072570651696</t>
  </si>
  <si>
    <t>-521.492498629754 105.53656146633 -664.095697771171</t>
  </si>
  <si>
    <t>-533.072797810936 132.523690405717 -532.691483876959</t>
  </si>
  <si>
    <t>-526.968358100744 286.204723930393 -506.54249090227</t>
  </si>
  <si>
    <t>-485.36902448245 309.973142226377 -228.544184447816</t>
  </si>
  <si>
    <t>-264.14550701528 252.651255391245 -187.036362032235</t>
  </si>
  <si>
    <t>-532.343472065473 69.8187915122626 -533.979631266073</t>
  </si>
  <si>
    <t>-522.076907569364 194.050101537617 -97.7935607642883</t>
  </si>
  <si>
    <t>-560.622591786463 191.256442775042 315.980549205177</t>
  </si>
  <si>
    <t>-612.22206982097 215.877716584971 775.465466494329</t>
  </si>
  <si>
    <t>-462.233784014103 213.309839949118 833.609661986006</t>
  </si>
  <si>
    <t>-453.330370478519 23.1350353429584 -97.7078329914926</t>
  </si>
  <si>
    <t>-450.172485039024 -5.91575229368937 316.838522594253</t>
  </si>
  <si>
    <t>-467.433055657593 -75.3741741365729 774.350330095589</t>
  </si>
  <si>
    <t>-320.086594964014 -25.8253584142844 815.796645812847</t>
  </si>
  <si>
    <t>9763-20170724T121326.237827700.bin</t>
  </si>
  <si>
    <t>-487.468523691706 108.654641275887 -96.0423162680994</t>
  </si>
  <si>
    <t>-505.246181731314 101.370745375807 -205.076347166379</t>
  </si>
  <si>
    <t>-515.289244109539 99.4692625266121 -297.387495885502</t>
  </si>
  <si>
    <t>-523.118661948375 99.0187435553967 -380.913695340704</t>
  </si>
  <si>
    <t>-529.048757373678 99.8191211712738 -464.593613211358</t>
  </si>
  <si>
    <t>-535.546891772727 102.222767281697 -587.055649653493</t>
  </si>
  <si>
    <t>-521.544307575459 105.481861941536 -664.084976870316</t>
  </si>
  <si>
    <t>-533.006788543487 132.5215018694 -532.688483187501</t>
  </si>
  <si>
    <t>-526.62676965997 286.193773205078 -506.577007394205</t>
  </si>
  <si>
    <t>-482.944138987032 309.832166224201 -228.887186463129</t>
  </si>
  <si>
    <t>-261.620785107761 252.678281460041 -187.680921748711</t>
  </si>
  <si>
    <t>-532.38420954258 69.814881604203 -533.952209942501</t>
  </si>
  <si>
    <t>-521.874107903485 194.075608976651 -97.7735957475018</t>
  </si>
  <si>
    <t>-560.62914111635 191.264226917925 315.980832389212</t>
  </si>
  <si>
    <t>-612.240371901294 215.905919649316 775.463416798879</t>
  </si>
  <si>
    <t>-462.248984853862 213.371274522603 833.601146791918</t>
  </si>
  <si>
    <t>-453.270300904087 23.1314018133212 -97.7086214572125</t>
  </si>
  <si>
    <t>-450.16625681773 -6.02144164071751 316.830988400984</t>
  </si>
  <si>
    <t>-467.407656775818 -75.3771173287496 774.355348595873</t>
  </si>
  <si>
    <t>-320.093565042663 -25.7574512246351 815.831504131937</t>
  </si>
  <si>
    <t>9763-20170724T121326.303001600.bin</t>
  </si>
  <si>
    <t>-487.074990957483 108.690535876847 -95.9971969566695</t>
  </si>
  <si>
    <t>-504.879121703946 101.45262600031 -205.029959279336</t>
  </si>
  <si>
    <t>-514.976197244338 99.5346067770179 -297.334907158275</t>
  </si>
  <si>
    <t>-522.869407301903 99.0503091029868 -380.854876232501</t>
  </si>
  <si>
    <t>-528.878921984459 99.7967607733353 -464.529602915796</t>
  </si>
  <si>
    <t>-535.511646346705 102.099527605841 -586.986306482795</t>
  </si>
  <si>
    <t>-521.574571992717 105.279039687445 -664.030828641354</t>
  </si>
  <si>
    <t>-532.77641733975 132.444217280783 -532.654326458486</t>
  </si>
  <si>
    <t>-525.775683385281 286.12364580518 -506.735035246214</t>
  </si>
  <si>
    <t>-478.268111682103 309.583161289655 -229.658582189414</t>
  </si>
  <si>
    <t>-256.827911693762 252.360563270502 -189.182433908087</t>
  </si>
  <si>
    <t>-532.426062283278 69.7341289203905 -533.852497399653</t>
  </si>
  <si>
    <t>-521.266850806412 194.167887476841 -97.7314562546396</t>
  </si>
  <si>
    <t>-560.253192239406 191.295497891518 316.000898772595</t>
  </si>
  <si>
    <t>-612.26841356461 215.930159041112 775.448249718265</t>
  </si>
  <si>
    <t>-462.287841819793 213.283651676689 833.60874814085</t>
  </si>
  <si>
    <t>-453.085512785888 23.1076444352666 -97.6906731159708</t>
  </si>
  <si>
    <t>-449.993671311915 -6.07912088377998 316.846647985681</t>
  </si>
  <si>
    <t>-467.357649869474 -75.3820797715275 774.370667374303</t>
  </si>
  <si>
    <t>-320.213876180155 -25.2953023647942 815.890304581768</t>
  </si>
  <si>
    <t>9763-20170724T121326.333801300.bin</t>
  </si>
  <si>
    <t>-486.832746943294 108.705209740107 -95.9856155306311</t>
  </si>
  <si>
    <t>-504.67296365267 101.492535615242 -205.014067545928</t>
  </si>
  <si>
    <t>-514.810239711971 99.5635491637408 -297.314410637073</t>
  </si>
  <si>
    <t>-522.745488818799 99.0586218143726 -380.830330067163</t>
  </si>
  <si>
    <t>-528.803048109422 99.7731921109685 -464.501866571188</t>
  </si>
  <si>
    <t>-535.513665874254 102.0161670707 -586.955488328608</t>
  </si>
  <si>
    <t>-521.622454583021 105.168070061191 -664.009341129392</t>
  </si>
  <si>
    <t>-532.676624164812 132.387593043829 -532.643602135091</t>
  </si>
  <si>
    <t>-525.379312940401 286.077538079258 -506.865298095362</t>
  </si>
  <si>
    <t>-475.907836078151 309.40325536791 -230.121534818015</t>
  </si>
  <si>
    <t>-254.445878720774 252.009762451177 -190.007540899202</t>
  </si>
  <si>
    <t>-532.461605073986 69.6762203326407 -533.804146016668</t>
  </si>
  <si>
    <t>-520.913671556062 194.285090515079 -97.7087211476617</t>
  </si>
  <si>
    <t>-559.99346514582 191.340999989263 316.014232330865</t>
  </si>
  <si>
    <t>-612.264564814656 215.976943318046 775.435190280493</t>
  </si>
  <si>
    <t>-462.28982522593 213.467027151111 833.616833869657</t>
  </si>
  <si>
    <t>-452.960545641779 23.0279336313256 -97.6851520857721</t>
  </si>
  <si>
    <t>-449.872735413953 -6.10074505286457 316.856206735139</t>
  </si>
  <si>
    <t>-467.30959387181 -75.4144834248195 774.378286086506</t>
  </si>
  <si>
    <t>-320.038234569689 -25.7178635740474 815.913986047358</t>
  </si>
  <si>
    <t>9763-20170724T121326.403997800.bin</t>
  </si>
  <si>
    <t>-486.27847057235 108.702892964325 -95.9627131725038</t>
  </si>
  <si>
    <t>-504.119447554417 101.580603028374 -204.997071624758</t>
  </si>
  <si>
    <t>-514.340114647598 99.6580466963956 -297.288304379673</t>
  </si>
  <si>
    <t>-522.387324014565 99.1366756870298 -380.793312432243</t>
  </si>
  <si>
    <t>-528.594562909544 99.8132629805809 -464.454292989378</t>
  </si>
  <si>
    <t>-535.566352420483 101.979500270412 -586.894593980999</t>
  </si>
  <si>
    <t>-521.795146972509 105.106993319723 -663.971026159339</t>
  </si>
  <si>
    <t>-532.468013448319 132.385429731779 -532.616383612421</t>
  </si>
  <si>
    <t>-524.450586862653 286.063649902211 -506.9841596677</t>
  </si>
  <si>
    <t>-471.032549730665 309.075082922418 -230.948543495237</t>
  </si>
  <si>
    <t>-249.56281370597 251.243959170307 -191.512262135443</t>
  </si>
  <si>
    <t>-532.546290584349 69.6725982124603 -533.721436355517</t>
  </si>
  <si>
    <t>-520.079309875223 194.406281841491 -97.6439447008958</t>
  </si>
  <si>
    <t>-559.549070004201 191.385549782205 316.041479540754</t>
  </si>
  <si>
    <t>-612.296257350243 215.990857631574 775.407054536724</t>
  </si>
  <si>
    <t>-462.343515292156 213.175514141449 833.631374197447</t>
  </si>
  <si>
    <t>-452.679256074445 22.9314228133799 -97.6649509658389</t>
  </si>
  <si>
    <t>-449.678173439387 -6.26616583321675 316.872201351655</t>
  </si>
  <si>
    <t>-467.202580231261 -75.4738971676643 774.398967243124</t>
  </si>
  <si>
    <t>-319.811239525722 -26.1984848655688 816.011442980396</t>
  </si>
  <si>
    <t>9763-20170724T121326.434799300.bin</t>
  </si>
  <si>
    <t>-486.000818463454 108.752769709122 -95.9506625686863</t>
  </si>
  <si>
    <t>-503.813648555293 101.6660296102 -204.991881820487</t>
  </si>
  <si>
    <t>-514.072933971943 99.7292388434785 -297.278607494879</t>
  </si>
  <si>
    <t>-522.182017666417 99.1819224989945 -380.77752123097</t>
  </si>
  <si>
    <t>-528.478749261231 99.8195464720834 -464.431979887634</t>
  </si>
  <si>
    <t>-535.612080049397 101.916572112363 -586.864213530744</t>
  </si>
  <si>
    <t>-521.916256969095 105.032076197348 -663.95457998523</t>
  </si>
  <si>
    <t>-532.366960148177 132.352919487457 -532.611667967667</t>
  </si>
  <si>
    <t>-523.990489267629 286.026610259195 -507.062988782205</t>
  </si>
  <si>
    <t>-468.656820841309 308.985457121587 -231.400800109333</t>
  </si>
  <si>
    <t>-247.15349271321 251.271166728298 -191.981740266036</t>
  </si>
  <si>
    <t>-532.597018514222 69.640036065829 -533.672440041723</t>
  </si>
  <si>
    <t>-519.678428969183 194.478926969941 -97.6294249735416</t>
  </si>
  <si>
    <t>-559.368088468795 191.407356721537 316.034562151366</t>
  </si>
  <si>
    <t>-612.304760168519 216.035259313606 775.38237365037</t>
  </si>
  <si>
    <t>-462.353902747927 213.283104781943 833.614521442025</t>
  </si>
  <si>
    <t>-452.514479006901 22.9554505361343 -97.6566946061148</t>
  </si>
  <si>
    <t>-449.608066764105 -6.34724206401552 316.873807980031</t>
  </si>
  <si>
    <t>-467.1659620133 -75.478245258349 774.406919263642</t>
  </si>
  <si>
    <t>-319.801344340839 -26.1572212103365 816.059164707391</t>
  </si>
  <si>
    <t>9763-20170724T121326.504986300.bin</t>
  </si>
  <si>
    <t>-485.554697441428 108.817943615496 -95.9306991091781</t>
  </si>
  <si>
    <t>-503.357159531083 101.776627260327 -204.976444067421</t>
  </si>
  <si>
    <t>-513.693257491019 99.8115014775149 -297.254051486495</t>
  </si>
  <si>
    <t>-521.909202612907 99.2190026376898 -380.742263519507</t>
  </si>
  <si>
    <t>-528.351558044426 99.7917459847313 -464.386140042182</t>
  </si>
  <si>
    <t>-535.741690315756 101.77537481202 -586.804921602558</t>
  </si>
  <si>
    <t>-522.220071238644 104.894802084094 -663.925951058827</t>
  </si>
  <si>
    <t>-532.270746037561 132.26142647138 -532.594347025773</t>
  </si>
  <si>
    <t>-523.279402468847 285.93059129971 -507.271818149797</t>
  </si>
  <si>
    <t>-464.355361592975 308.837774491612 -232.35035089105</t>
  </si>
  <si>
    <t>-242.832747899265 251.157285726173 -192.990093069042</t>
  </si>
  <si>
    <t>-532.727175780203 69.5486652271961 -533.582944816005</t>
  </si>
  <si>
    <t>-519.022261322425 194.67157554486 -97.6268162369175</t>
  </si>
  <si>
    <t>-558.958247165746 191.485783724511 316.012584190049</t>
  </si>
  <si>
    <t>-612.317609224619 216.133416459894 775.314883840328</t>
  </si>
  <si>
    <t>-462.37977187078 213.306445221485 833.577097785395</t>
  </si>
  <si>
    <t>-452.285400705581 22.8847136086806 -97.6502043940773</t>
  </si>
  <si>
    <t>-449.465087629113 -6.44573789174092 316.878913848183</t>
  </si>
  <si>
    <t>-467.106983814752 -75.4872092590986 774.426718588045</t>
  </si>
  <si>
    <t>-319.81644130713 -25.9930861215576 816.135675810728</t>
  </si>
  <si>
    <t>9763-20170724T121326.537075500.bin</t>
  </si>
  <si>
    <t>-485.377107879787 108.809736327605 -95.9436074060058</t>
  </si>
  <si>
    <t>-503.221020735572 101.754867770274 -204.981769527567</t>
  </si>
  <si>
    <t>-513.594426835964 99.7741091558114 -297.254759328048</t>
  </si>
  <si>
    <t>-521.845322304976 99.166521980706 -380.739426871235</t>
  </si>
  <si>
    <t>-528.323840756382 99.7227236246858 -464.380536318493</t>
  </si>
  <si>
    <t>-535.768019324049 101.6802884366 -586.796548724924</t>
  </si>
  <si>
    <t>-522.333275967809 104.814492855734 -663.932130814394</t>
  </si>
  <si>
    <t>-532.226124626115 132.177497638568 -532.596789668336</t>
  </si>
  <si>
    <t>-522.956677678734 285.848056250079 -507.371982873303</t>
  </si>
  <si>
    <t>-462.071902188661 308.870498926236 -232.887774849918</t>
  </si>
  <si>
    <t>-240.593288329119 251.093835507475 -193.420877374579</t>
  </si>
  <si>
    <t>-532.777059797191 69.4651000406566 -533.566210531461</t>
  </si>
  <si>
    <t>-518.784567695976 194.753397272096 -97.6479323226381</t>
  </si>
  <si>
    <t>-558.772305197692 191.514621805805 315.986078292635</t>
  </si>
  <si>
    <t>-612.315374929416 216.200128765733 775.275583558637</t>
  </si>
  <si>
    <t>-462.38483661536 213.478963787354 833.561685080961</t>
  </si>
  <si>
    <t>-452.163029012372 22.77601122637 -97.6511547029718</t>
  </si>
  <si>
    <t>-449.363280790571 -6.4996558483881 316.881926511056</t>
  </si>
  <si>
    <t>-467.030751155666 -75.5553094479551 774.435888887339</t>
  </si>
  <si>
    <t>-319.438656728025 -26.9968391520233 816.178188556725</t>
  </si>
  <si>
    <t>9763-20170724T121326.602251900.bin</t>
  </si>
  <si>
    <t>-485.288998885794 108.776780068451 -95.987789755123</t>
  </si>
  <si>
    <t>-503.276370180746 101.656486171276 -204.998082384816</t>
  </si>
  <si>
    <t>-513.75699485114 99.6241177008105 -297.257879654699</t>
  </si>
  <si>
    <t>-522.098742667315 98.9709386637069 -380.733127985153</t>
  </si>
  <si>
    <t>-528.66141779435 99.4812540789194 -464.368099525863</t>
  </si>
  <si>
    <t>-536.221054817515 101.370031732661 -586.778031738015</t>
  </si>
  <si>
    <t>-522.965369278317 104.502948530739 -663.944713104619</t>
  </si>
  <si>
    <t>-532.555147889629 131.897224432424 -532.603375649426</t>
  </si>
  <si>
    <t>-522.765965435291 285.567294472562 -507.514256048697</t>
  </si>
  <si>
    <t>-457.992941894503 308.508909146295 -233.914620897913</t>
  </si>
  <si>
    <t>-236.575645801714 250.464703024325 -194.496474665027</t>
  </si>
  <si>
    <t>-533.252719670251 69.1853263880207 -533.52785380344</t>
  </si>
  <si>
    <t>-518.781689531325 194.863488731282 -97.7154764824372</t>
  </si>
  <si>
    <t>-558.580372735069 191.569918535462 315.936358006443</t>
  </si>
  <si>
    <t>-612.343899935277 216.265295822002 775.210661041258</t>
  </si>
  <si>
    <t>-462.42402346725 213.476815947405 833.520849300915</t>
  </si>
  <si>
    <t>-452.030495601539 22.6334570146751 -97.6541994939727</t>
  </si>
  <si>
    <t>-449.251122334562 -6.42263824853717 316.894454421018</t>
  </si>
  <si>
    <t>-467.021303974657 -75.520349124874 774.444838720692</t>
  </si>
  <si>
    <t>-319.512655195093 -26.7254404031351 816.207393534134</t>
  </si>
  <si>
    <t>9763-20170724T121326.638133900.bin</t>
  </si>
  <si>
    <t>-485.434987394438 108.750873628802 -96.0088748859231</t>
  </si>
  <si>
    <t>-503.465406185275 101.595412054543 -205.009779392229</t>
  </si>
  <si>
    <t>-514.001809885096 99.5228771628308 -297.2623707131</t>
  </si>
  <si>
    <t>-522.401795216521 98.8297079112026 -380.731431120979</t>
  </si>
  <si>
    <t>-529.030653477897 99.2967192308661 -464.361444555416</t>
  </si>
  <si>
    <t>-536.695933384823 101.117888470484 -586.76579051059</t>
  </si>
  <si>
    <t>-523.540581925637 104.229444146835 -663.95043709232</t>
  </si>
  <si>
    <t>-532.962049401421 131.674819875628 -532.612440688845</t>
  </si>
  <si>
    <t>-523.071521980953 285.345032313588 -507.594920714136</t>
  </si>
  <si>
    <t>-456.405095603778 308.133819045037 -234.437698287398</t>
  </si>
  <si>
    <t>-235.060016799835 249.784144707895 -195.06491951555</t>
  </si>
  <si>
    <t>-533.702874916386 68.9629049347209 -533.499241414673</t>
  </si>
  <si>
    <t>-518.980610023088 194.841323951156 -97.7457385944691</t>
  </si>
  <si>
    <t>-558.664460576979 191.561064302882 315.91721433385</t>
  </si>
  <si>
    <t>-612.393543590674 216.213543199858 775.192514132439</t>
  </si>
  <si>
    <t>-462.485553358877 212.901731307236 833.505794379151</t>
  </si>
  <si>
    <t>-452.123267520721 22.6226852612926 -97.6552155538488</t>
  </si>
  <si>
    <t>-449.254546255375 -6.35812378963647 316.898130729723</t>
  </si>
  <si>
    <t>-467.009966722846 -75.5410702121562 774.442283339938</t>
  </si>
  <si>
    <t>-319.471034678519 -26.8228574003301 816.187004398022</t>
  </si>
  <si>
    <t>9763-20170724T121326.702305200.bin</t>
  </si>
  <si>
    <t>-485.93400878651 108.850094239639 -96.0662523725547</t>
  </si>
  <si>
    <t>-503.989809491679 101.63972217847 -205.05937024304</t>
  </si>
  <si>
    <t>-514.577939774475 99.5026802809925 -297.304425191219</t>
  </si>
  <si>
    <t>-523.037078074894 98.7440892855457 -380.767011392052</t>
  </si>
  <si>
    <t>-529.737728123845 99.1391627898424 -464.391660452347</t>
  </si>
  <si>
    <t>-537.521931535573 100.849275759305 -586.790239427481</t>
  </si>
  <si>
    <t>-524.511878908854 103.930998594165 -664.000603361494</t>
  </si>
  <si>
    <t>-533.737047931649 131.455338761011 -532.668217098373</t>
  </si>
  <si>
    <t>-523.795089744411 285.145404729748 -507.803383917228</t>
  </si>
  <si>
    <t>-454.289135218109 307.519178448727 -235.320498008574</t>
  </si>
  <si>
    <t>-232.935743716897 249.434275785247 -195.604546524363</t>
  </si>
  <si>
    <t>-534.475533011591 68.7426976704796 -533.497412370868</t>
  </si>
  <si>
    <t>-519.61809365265 194.907310668982 -97.8250794966986</t>
  </si>
  <si>
    <t>-559.052974624821 191.670226367377 315.862025083648</t>
  </si>
  <si>
    <t>-612.431232152298 216.269586597487 775.176121191209</t>
  </si>
  <si>
    <t>-462.491024991241 213.419773489152 833.430954083066</t>
  </si>
  <si>
    <t>-452.466812780844 22.7373663296889 -97.6849866387018</t>
  </si>
  <si>
    <t>-449.44861076316 -6.16900033386628 316.872498690134</t>
  </si>
  <si>
    <t>-467.062171617727 -75.4725791118722 774.419908338314</t>
  </si>
  <si>
    <t>-319.791876965341 -25.9239268268343 816.135488764452</t>
  </si>
  <si>
    <t>9763-20170724T121326.735398400.bin</t>
  </si>
  <si>
    <t>-486.196104909626 108.907997551072 -96.0979721464329</t>
  </si>
  <si>
    <t>-504.25491489051 101.671601452817 -205.088883387311</t>
  </si>
  <si>
    <t>-514.872813739979 99.5021912337634 -297.329786523857</t>
  </si>
  <si>
    <t>-523.370152174223 98.7109051788548 -380.788162679132</t>
  </si>
  <si>
    <t>-530.120698941955 99.0703351429738 -464.408976275402</t>
  </si>
  <si>
    <t>-537.990725287471 100.726858090706 -586.802759409286</t>
  </si>
  <si>
    <t>-525.046983638415 103.794772001839 -664.024886543889</t>
  </si>
  <si>
    <t>-534.185088405927 131.35686490639 -532.69573106224</t>
  </si>
  <si>
    <t>-524.331315369819 285.069729797302 -507.940901892752</t>
  </si>
  <si>
    <t>-453.656841428023 307.383744768817 -235.753846357818</t>
  </si>
  <si>
    <t>-232.338049580299 249.264002039976 -195.896182288469</t>
  </si>
  <si>
    <t>-534.889698711271 68.6435862515727 -533.499214583985</t>
  </si>
  <si>
    <t>-519.971170624973 194.95759783926 -97.8691345263737</t>
  </si>
  <si>
    <t>-559.294671710279 191.729477192424 315.828704352953</t>
  </si>
  <si>
    <t>-612.451460344972 216.291590760355 775.177230111894</t>
  </si>
  <si>
    <t>-462.499231328412 213.531263701801 833.405512780395</t>
  </si>
  <si>
    <t>-452.619027619666 22.7822558560756 -97.6990909012434</t>
  </si>
  <si>
    <t>-449.51632481837 -6.08873928897083 316.860259687922</t>
  </si>
  <si>
    <t>-467.00990457481 -75.5239300847052 774.408537828913</t>
  </si>
  <si>
    <t>-319.627700677573 -26.3119067472617 816.127215366767</t>
  </si>
  <si>
    <t>9763-20170724T121326.803579300.bin</t>
  </si>
  <si>
    <t>-486.876935198663 108.945672922524 -96.1195148392379</t>
  </si>
  <si>
    <t>-504.99254348159 101.602533792895 -205.093800729692</t>
  </si>
  <si>
    <t>-515.718028177437 99.3455185529433 -297.320253237245</t>
  </si>
  <si>
    <t>-524.335980117369 98.4767661186161 -380.765437225337</t>
  </si>
  <si>
    <t>-531.230338931238 98.7641952919989 -464.374825090189</t>
  </si>
  <si>
    <t>-539.335812100914 100.321447954467 -586.754536649518</t>
  </si>
  <si>
    <t>-526.501232913554 103.403948859689 -663.994220637244</t>
  </si>
  <si>
    <t>-535.482021034469 130.995407861488 -532.676044145464</t>
  </si>
  <si>
    <t>-525.848668533571 284.75565980693 -508.153656105682</t>
  </si>
  <si>
    <t>-452.87789381944 307.191855565492 -236.583264652374</t>
  </si>
  <si>
    <t>-231.647123565844 248.999084666074 -196.34540159143</t>
  </si>
  <si>
    <t>-536.076489415623 68.2804184533993 -533.434706434454</t>
  </si>
  <si>
    <t>-520.893158588225 194.972042624821 -97.9490052811852</t>
  </si>
  <si>
    <t>-559.696285048486 191.805159344684 315.798432197177</t>
  </si>
  <si>
    <t>-612.500824148118 216.278562714625 775.199119850837</t>
  </si>
  <si>
    <t>-462.537716027236 213.325891772993 833.390014049043</t>
  </si>
  <si>
    <t>-453.070791446483 22.8127223063984 -97.7100734937767</t>
  </si>
  <si>
    <t>-449.676314942508 -5.87258301258635 316.859840200856</t>
  </si>
  <si>
    <t>-467.036491961299 -75.4980275949297 774.394898232728</t>
  </si>
  <si>
    <t>-319.666256103373 -26.2225105943185 816.081639018464</t>
  </si>
  <si>
    <t>9763-20170724T121326.834321600.bin</t>
  </si>
  <si>
    <t>-487.259129874498 108.988389452826 -96.1361597495862</t>
  </si>
  <si>
    <t>-505.415794473717 101.573684237515 -205.098833444634</t>
  </si>
  <si>
    <t>-516.210829516165 99.2744989183361 -297.316083711608</t>
  </si>
  <si>
    <t>-524.904156661642 98.3756832678578 -380.753134928622</t>
  </si>
  <si>
    <t>-531.886126450057 98.6419503424722 -464.355279400646</t>
  </si>
  <si>
    <t>-540.132130352255 100.180127132953 -586.725827167907</t>
  </si>
  <si>
    <t>-527.355558246543 103.299452781432 -663.973791166908</t>
  </si>
  <si>
    <t>-536.250926879371 130.863122091143 -532.65425560126</t>
  </si>
  <si>
    <t>-526.774664667709 284.65154558956 -508.199519594502</t>
  </si>
  <si>
    <t>-452.441984523725 307.199806657102 -237.008119570622</t>
  </si>
  <si>
    <t>-231.31044680704 248.762719654681 -196.579630125253</t>
  </si>
  <si>
    <t>-536.776744470049 68.1473035945965 -533.407110341459</t>
  </si>
  <si>
    <t>-521.413210073275 195.022573094691 -97.9879648340579</t>
  </si>
  <si>
    <t>-559.890055494716 191.864460153318 315.789948882226</t>
  </si>
  <si>
    <t>-612.502772001849 216.31164627287 775.211789653233</t>
  </si>
  <si>
    <t>-462.525188605752 213.651495765372 833.379357701379</t>
  </si>
  <si>
    <t>-453.339508898171 22.8787186883569 -97.7038222218807</t>
  </si>
  <si>
    <t>-449.76444884255 -5.69894151608605 316.872059682673</t>
  </si>
  <si>
    <t>-467.068564974882 -75.4657781718133 774.385793169218</t>
  </si>
  <si>
    <t>-319.799143854981 -25.8637030845366 816.041609538623</t>
  </si>
  <si>
    <t>9763-20170724T121326.905510000.bin</t>
  </si>
  <si>
    <t>-488.210740207131 109.078182632202 -96.1727274475284</t>
  </si>
  <si>
    <t>-506.356806363941 101.522931549674 -205.127514288004</t>
  </si>
  <si>
    <t>-517.173273332502 99.147198196697 -297.340314246633</t>
  </si>
  <si>
    <t>-525.89515407021 98.1940044507696 -380.773696248373</t>
  </si>
  <si>
    <t>-532.913156928146 98.4223103752388 -464.373044014454</t>
  </si>
  <si>
    <t>-541.218610276381 99.9235579747096 -586.740124223109</t>
  </si>
  <si>
    <t>-528.495731501747 103.124618682936 -663.993461167005</t>
  </si>
  <si>
    <t>-537.356451858126 130.623056577739 -532.676598384242</t>
  </si>
  <si>
    <t>-528.146275544734 284.450879288619 -508.373217273252</t>
  </si>
  <si>
    <t>-450.881698698894 307.40000562111 -238.036057168905</t>
  </si>
  <si>
    <t>-229.864669072105 248.550449436772 -197.57981295477</t>
  </si>
  <si>
    <t>-537.792080981833 67.9064588122301 -533.41633541515</t>
  </si>
  <si>
    <t>-522.582935689307 195.004487660692 -98.0755513398058</t>
  </si>
  <si>
    <t>-560.554557658023 192.000829029957 315.75015367322</t>
  </si>
  <si>
    <t>-612.559676522651 216.276578241518 775.239070357985</t>
  </si>
  <si>
    <t>-462.562316451542 213.581312630551 833.353921155299</t>
  </si>
  <si>
    <t>-454.055550036245 23.0750307265557 -97.6617850431812</t>
  </si>
  <si>
    <t>-450.08087943769 -5.38541485364249 316.918531532897</t>
  </si>
  <si>
    <t>-467.155520915661 -75.4132543600831 774.380012352921</t>
  </si>
  <si>
    <t>-320.193672570568 -24.8190384845566 815.928871872906</t>
  </si>
  <si>
    <t>9763-20170724T121326.939188500.bin</t>
  </si>
  <si>
    <t>-488.700958472796 109.036326844345 -96.1792568085681</t>
  </si>
  <si>
    <t>-506.810832218494 101.437021610398 -205.136920828058</t>
  </si>
  <si>
    <t>-517.608248350877 99.029688695176 -297.35120341016</t>
  </si>
  <si>
    <t>-526.31681217793 98.0493877033691 -380.785732982841</t>
  </si>
  <si>
    <t>-533.325038006458 98.2536704951312 -464.385935555328</t>
  </si>
  <si>
    <t>-541.620291282944 99.7210930609353 -586.75401260999</t>
  </si>
  <si>
    <t>-528.918089669104 102.933711164028 -664.010330256602</t>
  </si>
  <si>
    <t>-537.779937405351 130.435397251087 -532.697417173016</t>
  </si>
  <si>
    <t>-528.712532820816 284.285996389805 -508.496267438627</t>
  </si>
  <si>
    <t>-449.916062509874 307.327975589864 -238.609669555801</t>
  </si>
  <si>
    <t>-228.910244079804 248.465367921212 -198.110684660476</t>
  </si>
  <si>
    <t>-538.180977016745 67.7185925771178 -533.422352064284</t>
  </si>
  <si>
    <t>-523.141544800633 194.907843777627 -98.1186732394193</t>
  </si>
  <si>
    <t>-560.944536803975 191.967315376246 315.722995968538</t>
  </si>
  <si>
    <t>-612.596171070862 216.234059469529 775.246011156339</t>
  </si>
  <si>
    <t>-462.595182141806 213.29212042912 833.339779776812</t>
  </si>
  <si>
    <t>-454.478304297843 23.0693590578603 -97.6548773696671</t>
  </si>
  <si>
    <t>-450.300920996872 -5.34558889765549 316.926530992971</t>
  </si>
  <si>
    <t>-467.183268409222 -75.4292533898497 774.374125620722</t>
  </si>
  <si>
    <t>-320.117576938467 -25.0789750446224 815.851506601446</t>
  </si>
  <si>
    <t>9763-20170724T121327.001353500.bin</t>
  </si>
  <si>
    <t>-489.447185542267 108.809061330531 -96.2383532436329</t>
  </si>
  <si>
    <t>-507.522638773639 101.164194647763 -205.19861245948</t>
  </si>
  <si>
    <t>-518.303623750968 98.6876445563908 -297.412879073338</t>
  </si>
  <si>
    <t>-527.002987764709 97.6326016108342 -380.847616030561</t>
  </si>
  <si>
    <t>-534.008938209144 97.7494102123405 -464.447961933533</t>
  </si>
  <si>
    <t>-542.308615367386 99.0755314962453 -586.817444358346</t>
  </si>
  <si>
    <t>-529.650172895166 102.193421397567 -664.084948710308</t>
  </si>
  <si>
    <t>-538.456891006571 129.852702573027 -532.797113859268</t>
  </si>
  <si>
    <t>-529.473155618919 283.740548151405 -508.801779934907</t>
  </si>
  <si>
    <t>-447.653845992552 306.944121437698 -239.83004843496</t>
  </si>
  <si>
    <t>-226.662665413934 248.172011079972 -199.12053262274</t>
  </si>
  <si>
    <t>-538.876651222417 67.134768210874 -533.448547057321</t>
  </si>
  <si>
    <t>-523.914265684777 194.599471695258 -98.2007663303991</t>
  </si>
  <si>
    <t>-561.417457005529 191.821769764294 315.669276641707</t>
  </si>
  <si>
    <t>-612.637056305522 216.189062247081 775.247133185878</t>
  </si>
  <si>
    <t>-462.608891295513 213.599532217094 833.287419271574</t>
  </si>
  <si>
    <t>-455.160725509342 22.9113575587839 -97.7024383102967</t>
  </si>
  <si>
    <t>-450.782672479233 -5.41488445901905 316.882927121726</t>
  </si>
  <si>
    <t>-467.227697832701 -75.423628572692 774.358985233644</t>
  </si>
  <si>
    <t>-320.211949595133 -24.8482517100042 815.739296525063</t>
  </si>
  <si>
    <t>9763-20170724T121327.035304500.bin</t>
  </si>
  <si>
    <t>-489.668402442989 108.636738128658 -96.2801152068324</t>
  </si>
  <si>
    <t>-507.743475283563 100.993283493186 -205.240483276245</t>
  </si>
  <si>
    <t>-518.544369723536 98.4870401232633 -297.451618789491</t>
  </si>
  <si>
    <t>-527.271519826364 97.3936751872675 -380.882983133683</t>
  </si>
  <si>
    <t>-534.315738186813 97.461221757902 -464.480300541371</t>
  </si>
  <si>
    <t>-542.683181598887 98.7050060968995 -586.846015924702</t>
  </si>
  <si>
    <t>-530.068941370654 101.745389444829 -664.123645743435</t>
  </si>
  <si>
    <t>-538.777624119371 129.518237237624 -532.85031722134</t>
  </si>
  <si>
    <t>-529.707656792471 283.425308113677 -509.010581329417</t>
  </si>
  <si>
    <t>-446.352763555516 306.723444633742 -240.519028406931</t>
  </si>
  <si>
    <t>-225.444875807516 247.919498294191 -199.405315111281</t>
  </si>
  <si>
    <t>-539.245628581171 66.8002608282336 -533.455589677572</t>
  </si>
  <si>
    <t>-524.128425884373 194.388558822033 -98.2386561030912</t>
  </si>
  <si>
    <t>-561.559278702755 191.697323126604 315.638538832789</t>
  </si>
  <si>
    <t>-612.655099236925 216.166689707516 775.24224657364</t>
  </si>
  <si>
    <t>-462.626104150605 213.491175686825 833.276439484607</t>
  </si>
  <si>
    <t>-455.387281035426 22.757559724691 -97.7395787274303</t>
  </si>
  <si>
    <t>-450.981507968713 -5.52478193132993 316.848572548935</t>
  </si>
  <si>
    <t>-467.231542488718 -75.4143999262737 774.357718290182</t>
  </si>
  <si>
    <t>-320.312224533074 -24.5563511797636 815.733864635641</t>
  </si>
  <si>
    <t>9763-20170724T121327.103486200.bin</t>
  </si>
  <si>
    <t>-490.056115086062 108.08157622049 -96.3268733501575</t>
  </si>
  <si>
    <t>-508.144632654656 100.466506374123 -205.287036928714</t>
  </si>
  <si>
    <t>-519.018873228998 97.9204977411928 -297.488407549384</t>
  </si>
  <si>
    <t>-527.839758661196 96.7709731745604 -380.909138691645</t>
  </si>
  <si>
    <t>-535.006279087389 96.7611982744211 -464.496018633871</t>
  </si>
  <si>
    <t>-543.585341304389 97.8699398685458 -586.848354854993</t>
  </si>
  <si>
    <t>-531.04393076924 100.748780017785 -664.144176792072</t>
  </si>
  <si>
    <t>-539.466182678138 128.741552738674 -532.901864914242</t>
  </si>
  <si>
    <t>-529.776533010367 282.635607909864 -509.279565276901</t>
  </si>
  <si>
    <t>-444.129132091427 306.437229164962 -241.554727242768</t>
  </si>
  <si>
    <t>-223.451266416149 247.034744680781 -200.067827024553</t>
  </si>
  <si>
    <t>-540.175657215915 66.0253144021908 -533.420546296134</t>
  </si>
  <si>
    <t>-524.487207254774 193.916012204365 -98.2937568786625</t>
  </si>
  <si>
    <t>-561.642984960816 191.457392170251 315.609567002642</t>
  </si>
  <si>
    <t>-612.663015306622 216.166107691672 775.224607303948</t>
  </si>
  <si>
    <t>-462.635082630966 213.523133673386 833.263273845808</t>
  </si>
  <si>
    <t>-455.844876401158 22.1151776930183 -97.7944726001815</t>
  </si>
  <si>
    <t>-451.169957062144 -5.81462483786163 316.814582479933</t>
  </si>
  <si>
    <t>-467.243691820974 -75.4160482683301 774.361649948008</t>
  </si>
  <si>
    <t>-320.300540921517 -24.6204846562368 815.730241683084</t>
  </si>
  <si>
    <t>9763-20170724T121327.133529200.bin</t>
  </si>
  <si>
    <t>-490.188782349846 107.748471624319 -96.3588241134286</t>
  </si>
  <si>
    <t>-508.318239738694 100.136720868834 -205.312384389713</t>
  </si>
  <si>
    <t>-519.227461112178 97.5784644067821 -297.509301350239</t>
  </si>
  <si>
    <t>-528.080605850479 96.4128142872687 -380.92631235123</t>
  </si>
  <si>
    <t>-535.28003765459 96.3804547485329 -464.510391317082</t>
  </si>
  <si>
    <t>-543.907866111475 97.4486084574201 -586.859788322814</t>
  </si>
  <si>
    <t>-531.388713122104 100.248473582205 -664.16206815846</t>
  </si>
  <si>
    <t>-539.687744485878 128.337114391448 -532.93080078504</t>
  </si>
  <si>
    <t>-529.611657649918 282.239330187364 -509.514027858322</t>
  </si>
  <si>
    <t>-442.920542650137 306.218704965523 -242.141194547881</t>
  </si>
  <si>
    <t>-222.321013886115 246.5416305233 -200.631658132138</t>
  </si>
  <si>
    <t>-540.556377728771 65.6228291307534 -533.417088591304</t>
  </si>
  <si>
    <t>-524.574436303647 193.626011847131 -98.3135637150785</t>
  </si>
  <si>
    <t>-561.648984528072 191.2805536224 315.597721386114</t>
  </si>
  <si>
    <t>-612.675239243138 216.13163607411 775.213619669297</t>
  </si>
  <si>
    <t>-462.6540142603 213.265060935013 833.258653096598</t>
  </si>
  <si>
    <t>-456.034388287237 21.7320407102602 -97.826453471283</t>
  </si>
  <si>
    <t>-451.260046987036 -6.00503133692655 316.794460292975</t>
  </si>
  <si>
    <t>-467.228604436832 -75.4621650176086 774.363149655041</t>
  </si>
  <si>
    <t>-320.086069274649 -25.2310153075964 815.711898414785</t>
  </si>
  <si>
    <t>9763-20170724T121327.201711300.bin</t>
  </si>
  <si>
    <t>-490.474762592959 107.175038690403 -96.4469947961858</t>
  </si>
  <si>
    <t>-508.66596185024 99.6068349609195 -205.393351679605</t>
  </si>
  <si>
    <t>-519.670401481223 97.0585415895594 -297.579242923954</t>
  </si>
  <si>
    <t>-528.627741600527 95.8950496798584 -380.985212716104</t>
  </si>
  <si>
    <t>-535.949038759378 95.856522307467 -464.558651594951</t>
  </si>
  <si>
    <t>-544.774773583632 96.9065463896845 -586.894092895038</t>
  </si>
  <si>
    <t>-532.30994493893 99.5770340665072 -664.20964328842</t>
  </si>
  <si>
    <t>-540.291629145834 127.800108453543 -532.989203377603</t>
  </si>
  <si>
    <t>-529.406181295617 281.679705765118 -509.799559014599</t>
  </si>
  <si>
    <t>-440.595495706885 305.38263175516 -243.098470221355</t>
  </si>
  <si>
    <t>-220.0818158268 245.181087768938 -201.891656855775</t>
  </si>
  <si>
    <t>-541.512633535697 65.0913353518563 -533.439365519628</t>
  </si>
  <si>
    <t>-524.677092283665 193.152821813245 -98.3584770878834</t>
  </si>
  <si>
    <t>-561.618665996892 191.006846067183 315.56583417088</t>
  </si>
  <si>
    <t>-612.711292302595 216.024407710098 775.186027848675</t>
  </si>
  <si>
    <t>-462.701636228121 212.853967368861 833.245418325075</t>
  </si>
  <si>
    <t>-456.495562614477 21.1054488845271 -97.8966971331361</t>
  </si>
  <si>
    <t>-451.432581796677 -6.25473686434862 316.745799822918</t>
  </si>
  <si>
    <t>-467.227888357521 -75.5033698820348 774.355455672801</t>
  </si>
  <si>
    <t>-319.992096902219 -25.5095764882944 815.659639381047</t>
  </si>
  <si>
    <t>9763-20170724T121327.233800800.bin</t>
  </si>
  <si>
    <t>-490.522847196869 106.915125889897 -96.4941954400349</t>
  </si>
  <si>
    <t>-508.713444174485 99.3947386026316 -205.443939934287</t>
  </si>
  <si>
    <t>-519.765152566304 96.8739605674914 -297.624941403965</t>
  </si>
  <si>
    <t>-528.784815641193 95.7340473999247 -381.024544021519</t>
  </si>
  <si>
    <t>-536.187859431252 95.7176891596887 -464.590902602722</t>
  </si>
  <si>
    <t>-545.154143195521 96.8003704441012 -586.915632226324</t>
  </si>
  <si>
    <t>-532.709123723524 99.4311955618218 -664.235753426676</t>
  </si>
  <si>
    <t>-540.524294784633 127.67805257281 -533.014137252246</t>
  </si>
  <si>
    <t>-529.235443045522 281.549373644601 -509.934787713882</t>
  </si>
  <si>
    <t>-439.373698791178 304.877671990908 -243.553048635329</t>
  </si>
  <si>
    <t>-218.962056136766 244.270606894599 -202.394471656703</t>
  </si>
  <si>
    <t>-541.915259409457 64.9726691568339 -533.467118174492</t>
  </si>
  <si>
    <t>-524.556621833333 192.973878653947 -98.3750570454855</t>
  </si>
  <si>
    <t>-561.61261803326 190.914555231645 315.539407652882</t>
  </si>
  <si>
    <t>-612.692482346971 216.075331693396 775.154529029702</t>
  </si>
  <si>
    <t>-462.670004150086 213.293441170898 833.200471493833</t>
  </si>
  <si>
    <t>-456.67765124934 20.7545019657296 -97.9506772902532</t>
  </si>
  <si>
    <t>-451.598490709171 -6.50022540664304 316.698576508491</t>
  </si>
  <si>
    <t>-467.18643761772 -75.5347174033691 774.352374738136</t>
  </si>
  <si>
    <t>-319.897422393609 -25.7290631379183 815.694651558159</t>
  </si>
  <si>
    <t>9763-20170724T121327.299977200.bin</t>
  </si>
  <si>
    <t>-490.530354436313 106.463031378314 -96.52859224767</t>
  </si>
  <si>
    <t>-508.674975846912 99.0647969272336 -205.494410291277</t>
  </si>
  <si>
    <t>-519.78263833703 96.618622648552 -297.670634944323</t>
  </si>
  <si>
    <t>-528.892520175045 95.5428810534891 -381.06132079483</t>
  </si>
  <si>
    <t>-536.425099921627 95.5883142023608 -464.615986670547</t>
  </si>
  <si>
    <t>-545.624152926471 96.7607235060759 -586.922555103063</t>
  </si>
  <si>
    <t>-533.214686817777 99.3813901473459 -664.248883402995</t>
  </si>
  <si>
    <t>-540.74657249243 127.59541895456 -533.018281701558</t>
  </si>
  <si>
    <t>-528.659190033415 281.439391950186 -510.100322090946</t>
  </si>
  <si>
    <t>-436.732153184462 303.885211309354 -244.348222706969</t>
  </si>
  <si>
    <t>-216.420574258314 242.825299384066 -203.323422190684</t>
  </si>
  <si>
    <t>-542.428820550879 64.8972819365604 -533.4927840984</t>
  </si>
  <si>
    <t>-524.305890990489 192.675123041004 -98.4114076398121</t>
  </si>
  <si>
    <t>-561.559096468668 190.721369362592 315.485805874554</t>
  </si>
  <si>
    <t>-612.709801874034 216.080782826014 775.091886937811</t>
  </si>
  <si>
    <t>-462.69733390581 212.981936551039 833.147550946197</t>
  </si>
  <si>
    <t>-456.940660874684 20.1695569010426 -98.0225085868775</t>
  </si>
  <si>
    <t>-451.910840900947 -7.07550199235357 316.627988902307</t>
  </si>
  <si>
    <t>-467.144754467359 -75.5168970336108 774.374430698189</t>
  </si>
  <si>
    <t>-319.858694200197 -25.7965985238993 815.828949172917</t>
  </si>
  <si>
    <t>9763-20170724T121327.335756200.bin</t>
  </si>
  <si>
    <t>-490.514059849607 106.207938134516 -96.553296250137</t>
  </si>
  <si>
    <t>-508.657978601444 98.8516514319617 -205.522056691415</t>
  </si>
  <si>
    <t>-519.784787178104 96.427435687378 -297.696682215101</t>
  </si>
  <si>
    <t>-528.920730875911 95.3688488279927 -381.084554742564</t>
  </si>
  <si>
    <t>-536.488272155565 95.4281998143929 -464.636139479933</t>
  </si>
  <si>
    <t>-545.748480880037 96.6179314076462 -586.938061507545</t>
  </si>
  <si>
    <t>-533.368438597596 99.2503877346085 -664.268536724667</t>
  </si>
  <si>
    <t>-540.781734854934 127.442942496517 -533.036545175005</t>
  </si>
  <si>
    <t>-528.387837570513 281.264303163422 -510.139862420574</t>
  </si>
  <si>
    <t>-435.545138272476 303.30536970686 -244.672200590769</t>
  </si>
  <si>
    <t>-215.215548379894 242.066648551271 -204.012529213379</t>
  </si>
  <si>
    <t>-542.588716811115 64.7485785983636 -533.509591337204</t>
  </si>
  <si>
    <t>-524.188082764251 192.533592529594 -98.4433474558804</t>
  </si>
  <si>
    <t>-561.498201983087 190.602967979863 315.448936712302</t>
  </si>
  <si>
    <t>-612.710402073445 216.107156199944 775.054541003451</t>
  </si>
  <si>
    <t>-462.70804987675 212.814025324491 833.12571543233</t>
  </si>
  <si>
    <t>-457.022466891065 19.7883293362843 -98.0727169578199</t>
  </si>
  <si>
    <t>-452.000076517086 -7.31396720703242 316.58720074607</t>
  </si>
  <si>
    <t>-467.108194876405 -75.5113920065619 774.387084931556</t>
  </si>
  <si>
    <t>-319.994444956021 -25.3307978395874 815.899268821548</t>
  </si>
  <si>
    <t>9763-20170724T121327.402935700.bin</t>
  </si>
  <si>
    <t>-490.458582337277 105.688725521215 -96.6328515231742</t>
  </si>
  <si>
    <t>-508.664072315715 98.3327702863853 -205.591282467432</t>
  </si>
  <si>
    <t>-519.871741420448 95.9302849134842 -297.756648684141</t>
  </si>
  <si>
    <t>-529.090687984419 94.9024346132292 -381.135895631563</t>
  </si>
  <si>
    <t>-536.750089428011 95.0022397579573 -464.679026883309</t>
  </si>
  <si>
    <t>-546.152756826144 96.2626369110931 -586.969387835236</t>
  </si>
  <si>
    <t>-533.851092560219 98.949006123536 -664.31053639743</t>
  </si>
  <si>
    <t>-541.031686508587 127.054041739884 -533.062913442553</t>
  </si>
  <si>
    <t>-528.162424635905 280.849916133696 -510.223271798043</t>
  </si>
  <si>
    <t>-434.136828317393 302.166343931235 -245.113174398516</t>
  </si>
  <si>
    <t>-213.687823754841 240.854943426149 -205.217578747169</t>
  </si>
  <si>
    <t>-543.02223336515 64.36518308115 -533.556070917629</t>
  </si>
  <si>
    <t>-524.244171077859 192.305332193499 -98.5410132307594</t>
  </si>
  <si>
    <t>-561.30896549934 190.479224211979 315.373808110405</t>
  </si>
  <si>
    <t>-612.6668722896 216.30585884636 774.971676153224</t>
  </si>
  <si>
    <t>-462.664227229392 213.41453266073 833.063519427263</t>
  </si>
  <si>
    <t>-456.878142813538 19.0139745968841 -98.1523859686271</t>
  </si>
  <si>
    <t>-451.852177028105 -7.51942664036278 316.544285083774</t>
  </si>
  <si>
    <t>-467.070531978529 -75.4797312457677 774.41459437332</t>
  </si>
  <si>
    <t>-320.010521299746 -25.228809843295 816.032557178209</t>
  </si>
  <si>
    <t>9763-20170724T121327.433566200.bin</t>
  </si>
  <si>
    <t>-490.444648696945 105.480143175708 -96.6575699220946</t>
  </si>
  <si>
    <t>-508.687334536695 98.0824522912581 -205.607084508937</t>
  </si>
  <si>
    <t>-519.972788791203 95.6692509049772 -297.762628973338</t>
  </si>
  <si>
    <t>-529.278643980293 94.642519390894 -381.132146466337</t>
  </si>
  <si>
    <t>-537.040398211361 94.7561025453729 -464.665928551722</t>
  </si>
  <si>
    <t>-546.608298951643 96.0508837667885 -586.942924732211</t>
  </si>
  <si>
    <t>-534.377450193635 98.7642670708192 -664.294476414536</t>
  </si>
  <si>
    <t>-541.399321081266 126.826721517294 -533.035965310407</t>
  </si>
  <si>
    <t>-528.442314466962 280.613160319826 -510.145155268754</t>
  </si>
  <si>
    <t>-433.893014074338 301.657366995059 -245.199560499077</t>
  </si>
  <si>
    <t>-213.261111870583 241.035613710581 -205.260969366268</t>
  </si>
  <si>
    <t>-543.420613832854 64.138804461822 -533.541633542977</t>
  </si>
  <si>
    <t>-524.419857425455 192.159181379055 -98.5736422222365</t>
  </si>
  <si>
    <t>-561.322545691279 190.374142452466 315.355832754165</t>
  </si>
  <si>
    <t>-612.658396948906 216.401472362176 774.945037269262</t>
  </si>
  <si>
    <t>-462.657499344958 213.410341190635 833.036199444396</t>
  </si>
  <si>
    <t>-456.697721090498 18.7750899342668 -98.1575626237861</t>
  </si>
  <si>
    <t>-451.663474099751 -7.36608777647962 316.56388237989</t>
  </si>
  <si>
    <t>-467.072298864804 -75.4777855888838 774.411722085049</t>
  </si>
  <si>
    <t>-319.956051692986 -25.3959035282369 816.03473681876</t>
  </si>
  <si>
    <t>9763-20170724T121327.502749700.bin</t>
  </si>
  <si>
    <t>-490.59146629818 105.338908979754 -96.6640812861659</t>
  </si>
  <si>
    <t>-508.867276380817 97.7921266546459 -205.597741384064</t>
  </si>
  <si>
    <t>-520.361240986269 95.2974420806668 -297.725317078452</t>
  </si>
  <si>
    <t>-529.923625887025 94.2199054923663 -381.065203719449</t>
  </si>
  <si>
    <t>-538.007457988852 94.3116026604107 -464.568381422243</t>
  </si>
  <si>
    <t>-548.11542953782 95.6096329615366 -586.802027094644</t>
  </si>
  <si>
    <t>-536.069507343458 98.3510455228438 -664.181645421611</t>
  </si>
  <si>
    <t>-542.694131796858 126.384636171746 -532.91566184744</t>
  </si>
  <si>
    <t>-529.87430023801 280.144263312374 -509.762457060382</t>
  </si>
  <si>
    <t>-435.03453576517 301.583047497862 -244.952472071489</t>
  </si>
  <si>
    <t>-213.77897510005 243.447049248145 -204.769154730587</t>
  </si>
  <si>
    <t>-544.666159301639 63.6953680992365 -533.418253483308</t>
  </si>
  <si>
    <t>-525.104344584723 191.883411195829 -98.6287635598458</t>
  </si>
  <si>
    <t>-561.606907360141 190.211438073513 315.336691024812</t>
  </si>
  <si>
    <t>-612.654884018767 216.478652455722 774.939487128842</t>
  </si>
  <si>
    <t>-462.641215548941 213.416058585352 832.993672463269</t>
  </si>
  <si>
    <t>-456.35176790334 18.7695696405349 -98.1233318447897</t>
  </si>
  <si>
    <t>-451.430382092294 -7.02973042518715 316.620896128609</t>
  </si>
  <si>
    <t>-467.147351077348 -75.4383210717588 774.394214010112</t>
  </si>
  <si>
    <t>-320.191368445947 -24.8398277602778 815.958129808507</t>
  </si>
  <si>
    <t>9763-20170724T121327.534789900.bin</t>
  </si>
  <si>
    <t>-490.673910547396 105.375015850117 -96.6647088230695</t>
  </si>
  <si>
    <t>-508.93415711925 97.7560476057261 -205.595867628914</t>
  </si>
  <si>
    <t>-520.556578294268 95.1970459384288 -297.705655219071</t>
  </si>
  <si>
    <t>-530.29058549967 94.0659060974012 -381.024918631505</t>
  </si>
  <si>
    <t>-538.601087469589 94.112298906944 -464.505874382934</t>
  </si>
  <si>
    <t>-549.099850539656 95.35696833047 -586.707212449915</t>
  </si>
  <si>
    <t>-537.179560646357 98.0805509703846 -664.106686199362</t>
  </si>
  <si>
    <t>-543.510101792617 126.155610404443 -532.85150224456</t>
  </si>
  <si>
    <t>-530.721645941984 279.898468186781 -509.536734417277</t>
  </si>
  <si>
    <t>-436.854132677254 302.009048486546 -244.435612972085</t>
  </si>
  <si>
    <t>-215.241517880257 245.959878129004 -203.266790809839</t>
  </si>
  <si>
    <t>-545.476174534387 63.4657377037811 -533.321176100224</t>
  </si>
  <si>
    <t>-525.3856677207 191.786735659959 -98.6487070140815</t>
  </si>
  <si>
    <t>-561.789434645069 190.175462575982 315.325681138437</t>
  </si>
  <si>
    <t>-612.655112704455 216.497920310161 774.942644365692</t>
  </si>
  <si>
    <t>-462.617398901809 213.749969452992 832.950932386464</t>
  </si>
  <si>
    <t>-456.215460251907 18.8915836894403 -98.0992452120693</t>
  </si>
  <si>
    <t>-451.424515509524 -6.96296852583828 316.643131018753</t>
  </si>
  <si>
    <t>-467.175569459075 -75.4527764405902 774.384816248391</t>
  </si>
  <si>
    <t>-320.233536836135 -24.7783842269246 815.905420315903</t>
  </si>
  <si>
    <t>9763-20170724T121327.601968000.bin</t>
  </si>
  <si>
    <t>-490.669510290362 105.309015025854 -96.6736367517586</t>
  </si>
  <si>
    <t>-508.912165371807 97.6446757926569 -205.604669185431</t>
  </si>
  <si>
    <t>-520.730086229359 95.0112929845309 -297.687360369517</t>
  </si>
  <si>
    <t>-530.726001776137 93.8091117480249 -380.974722618993</t>
  </si>
  <si>
    <t>-539.383662886122 93.786404706882 -464.420357006063</t>
  </si>
  <si>
    <t>-550.482571764446 94.9387071549831 -586.569512675068</t>
  </si>
  <si>
    <t>-538.839308679169 97.5784979560685 -664.014197297823</t>
  </si>
  <si>
    <t>-544.570923229852 125.776457112156 -532.7704790975</t>
  </si>
  <si>
    <t>-531.6207546995 279.467890262511 -509.454364008799</t>
  </si>
  <si>
    <t>-443.704372560089 305.38339555209 -242.662900224996</t>
  </si>
  <si>
    <t>-221.670084536928 254.367151611484 -197.423025004949</t>
  </si>
  <si>
    <t>-546.653923634751 63.0901048037003 -533.172618948762</t>
  </si>
  <si>
    <t>-525.397912372475 191.504921495048 -98.6721891022671</t>
  </si>
  <si>
    <t>-561.87788031234 190.027261499107 315.295979579045</t>
  </si>
  <si>
    <t>-612.682045716157 216.387172017247 774.934689508203</t>
  </si>
  <si>
    <t>-462.642663803568 213.062506332703 832.90856665618</t>
  </si>
  <si>
    <t>-456.166707030862 18.9141413317061 -98.0790181189839</t>
  </si>
  <si>
    <t>-451.551896517015 -6.98988175885688 316.662228780885</t>
  </si>
  <si>
    <t>-467.317771836135 -75.4282670567159 774.374135632183</t>
  </si>
  <si>
    <t>-320.238576533939 -25.0189020460998 815.7315562294</t>
  </si>
  <si>
    <t>9763-20170724T121327.637675100.bin</t>
  </si>
  <si>
    <t>-490.558537175165 105.31437842826 -96.6600512729905</t>
  </si>
  <si>
    <t>-508.823968098201 97.6649559419361 -205.588330570994</t>
  </si>
  <si>
    <t>-520.728280930415 94.9868100898125 -297.658724103116</t>
  </si>
  <si>
    <t>-530.832754055259 93.727079709894 -380.931968955675</t>
  </si>
  <si>
    <t>-539.631191229177 93.6313432177312 -464.362837511752</t>
  </si>
  <si>
    <t>-550.972362044022 94.6626917713293 -586.490800704293</t>
  </si>
  <si>
    <t>-539.531096702377 97.1993943742796 -663.969040364133</t>
  </si>
  <si>
    <t>-544.916935749737 125.552421743141 -532.737646720238</t>
  </si>
  <si>
    <t>-532.074398012081 279.312116037575 -509.647549373762</t>
  </si>
  <si>
    <t>-449.251686735992 307.965181416159 -241.509434109057</t>
  </si>
  <si>
    <t>-227.166312945659 260.240652079301 -193.043280544992</t>
  </si>
  <si>
    <t>-547.074876917036 62.867916126926 -533.066592327525</t>
  </si>
  <si>
    <t>-525.090346048607 191.505857463873 -98.6734900410153</t>
  </si>
  <si>
    <t>-561.680126234259 190.010407200314 315.284899218675</t>
  </si>
  <si>
    <t>-612.683157184398 216.339616562257 774.919265005274</t>
  </si>
  <si>
    <t>-462.644988058017 212.934808378532 832.891425915326</t>
  </si>
  <si>
    <t>-456.271012247015 18.9604357947569 -98.0660570971346</t>
  </si>
  <si>
    <t>-451.578223701688 -6.94075796233437 316.674473066517</t>
  </si>
  <si>
    <t>-467.410703380885 -75.4155865371113 774.365389757862</t>
  </si>
  <si>
    <t>-320.318880855628 -24.9470618795867 815.604887173603</t>
  </si>
  <si>
    <t>9763-20170724T121327.705856800.bin</t>
  </si>
  <si>
    <t>-489.9595911795 105.353675430546 -96.6598244670009</t>
  </si>
  <si>
    <t>-508.248534992383 97.8034450768173 -205.591047657871</t>
  </si>
  <si>
    <t>-520.208987867146 95.0616363859913 -297.652182853002</t>
  </si>
  <si>
    <t>-530.387516308088 93.6921226525969 -380.914784004497</t>
  </si>
  <si>
    <t>-539.287460060082 93.4343339324137 -464.334606363253</t>
  </si>
  <si>
    <t>-550.811663000619 94.1734039208686 -586.44757262138</t>
  </si>
  <si>
    <t>-539.715948356801 96.4624324468105 -663.983566112727</t>
  </si>
  <si>
    <t>-544.540176121743 125.18688499176 -532.790393996941</t>
  </si>
  <si>
    <t>-531.202700873931 278.939099974163 -509.990361116078</t>
  </si>
  <si>
    <t>-463.520729086772 311.662001096015 -238.095185061479</t>
  </si>
  <si>
    <t>-241.882743000126 271.685421657459 -181.288715692929</t>
  </si>
  <si>
    <t>-546.969595239604 62.5115280535151 -532.940489382724</t>
  </si>
  <si>
    <t>-523.925888610945 191.572318532838 -98.6301525382803</t>
  </si>
  <si>
    <t>-560.963272623371 190.061333200188 315.288419563945</t>
  </si>
  <si>
    <t>-612.622338957224 216.384753499121 774.848364884112</t>
  </si>
  <si>
    <t>-462.588098320229 213.217125468341 832.844259452417</t>
  </si>
  <si>
    <t>-456.218277778491 18.9972562801458 -98.0706924473708</t>
  </si>
  <si>
    <t>-451.615012741342 -7.0005660025472 316.664817225279</t>
  </si>
  <si>
    <t>-467.492332999858 -75.4992572039409 774.330942351387</t>
  </si>
  <si>
    <t>-320.065434699959 -25.864378854676 815.385841577149</t>
  </si>
  <si>
    <t>9763-20170724T121327.734576100.bin</t>
  </si>
  <si>
    <t>-489.440883954962 105.4228575027 -96.6742012081879</t>
  </si>
  <si>
    <t>-507.677312477136 97.9687012069971 -205.620906550326</t>
  </si>
  <si>
    <t>-519.612084871011 95.216462693772 -297.685005912144</t>
  </si>
  <si>
    <t>-529.780705391808 93.8040663963716 -380.948006043373</t>
  </si>
  <si>
    <t>-538.686415345669 93.4701038767571 -464.366989157869</t>
  </si>
  <si>
    <t>-550.238928495684 94.0625145853546 -586.478073896099</t>
  </si>
  <si>
    <t>-539.323518784126 96.2315586453169 -664.043202884748</t>
  </si>
  <si>
    <t>-543.885812798357 125.1375532868 -532.8663032118</t>
  </si>
  <si>
    <t>-530.21801144569 278.874479335468 -510.240429173008</t>
  </si>
  <si>
    <t>-471.744104674737 313.271149612804 -236.422490492562</t>
  </si>
  <si>
    <t>-250.970103504028 277.435461313925 -173.787158015284</t>
  </si>
  <si>
    <t>-546.453821841608 62.4677192993563 -532.927385749911</t>
  </si>
  <si>
    <t>-523.071367176577 191.659988295221 -98.598251100851</t>
  </si>
  <si>
    <t>-560.573802750883 190.117630920289 315.278262325747</t>
  </si>
  <si>
    <t>-612.602667229158 216.387897349543 774.796956666485</t>
  </si>
  <si>
    <t>-462.58715605322 213.029019830546 832.830436063637</t>
  </si>
  <si>
    <t>-456.0006083681 19.0947391172976 -98.0883755400479</t>
  </si>
  <si>
    <t>-451.63350595346 -7.21705521644935 316.629817714936</t>
  </si>
  <si>
    <t>-467.468278485193 -75.5167578250621 774.33055196477</t>
  </si>
  <si>
    <t>-320.017816198321 -25.9834394182017 815.423337640436</t>
  </si>
  <si>
    <t>9763-20170724T121327.800748900.bin</t>
  </si>
  <si>
    <t>-488.232120109382 105.782076835758 -96.6080360171238</t>
  </si>
  <si>
    <t>-506.364875235269 98.5065257551769 -205.583983633553</t>
  </si>
  <si>
    <t>-518.220812422654 95.7519522353523 -297.658355922031</t>
  </si>
  <si>
    <t>-528.330426441765 94.2813156506736 -380.927616446078</t>
  </si>
  <si>
    <t>-537.193845051133 93.8309652956405 -464.350489830992</t>
  </si>
  <si>
    <t>-548.707335297547 94.1918446993209 -586.466205160909</t>
  </si>
  <si>
    <t>-538.079161332668 96.1810857572286 -664.076043713837</t>
  </si>
  <si>
    <t>-542.241988163255 125.362684917687 -532.923618144325</t>
  </si>
  <si>
    <t>-527.75179319092 279.052210322152 -510.512749320013</t>
  </si>
  <si>
    <t>-490.973395822829 315.248123082791 -233.175848573044</t>
  </si>
  <si>
    <t>-273.068849427204 288.589302783692 -157.31116005618</t>
  </si>
  <si>
    <t>-545.068743885015 62.7041376901761 -532.84214659799</t>
  </si>
  <si>
    <t>-521.277950673469 192.071921639611 -98.5079840530965</t>
  </si>
  <si>
    <t>-559.734858747678 190.376327796558 315.280325069528</t>
  </si>
  <si>
    <t>-612.526961326032 216.472861192986 774.693743873053</t>
  </si>
  <si>
    <t>-462.537279232115 213.397543041639 832.809588197621</t>
  </si>
  <si>
    <t>-455.371514142485 19.4455882825414 -98.0614364179274</t>
  </si>
  <si>
    <t>-451.355906921039 -7.56696545680825 316.615342051331</t>
  </si>
  <si>
    <t>-467.44101049813 -75.5265143630677 774.360443712659</t>
  </si>
  <si>
    <t>-320.13940920894 -25.6252392177844 815.542115097566</t>
  </si>
  <si>
    <t>9763-20170724T121327.836489100.bin</t>
  </si>
  <si>
    <t>-487.580045362011 105.930706320924 -96.5513663101351</t>
  </si>
  <si>
    <t>-505.71493537657 98.7015044770974 -205.530081351595</t>
  </si>
  <si>
    <t>-517.494664419567 95.9629304253599 -297.614715812166</t>
  </si>
  <si>
    <t>-527.505492457044 94.4949946541678 -380.896046777142</t>
  </si>
  <si>
    <t>-536.241312696615 94.0322427069086 -464.332117420824</t>
  </si>
  <si>
    <t>-547.537892556938 94.3565852372262 -586.468204481262</t>
  </si>
  <si>
    <t>-536.981146216168 96.32746021496 -664.088294384643</t>
  </si>
  <si>
    <t>-541.135417338995 125.542255878817 -532.926592774124</t>
  </si>
  <si>
    <t>-526.197221121967 279.194476078009 -510.484160861859</t>
  </si>
  <si>
    <t>-499.989616436925 315.578104829314 -231.973878075789</t>
  </si>
  <si>
    <t>-284.100080859783 292.534675283997 -149.455826291845</t>
  </si>
  <si>
    <t>-544.026614362067 62.8864815403908 -532.825343094488</t>
  </si>
  <si>
    <t>-520.492673954347 192.242962860133 -98.4629303838141</t>
  </si>
  <si>
    <t>-559.248725269234 190.438062981642 315.297080533467</t>
  </si>
  <si>
    <t>-612.526181977733 216.403723209809 774.651808686593</t>
  </si>
  <si>
    <t>-462.57676665313 212.811784876357 832.841912908665</t>
  </si>
  <si>
    <t>-454.84876056124 19.5521868935075 -98.0490106648532</t>
  </si>
  <si>
    <t>-451.087693511268 -7.63375109474873 316.618779970944</t>
  </si>
  <si>
    <t>-467.388123831881 -75.5741110867416 774.367157258939</t>
  </si>
  <si>
    <t>-319.961078997141 -26.0898022735682 815.60320668675</t>
  </si>
  <si>
    <t>9763-20170724T121327.901662300.bin</t>
  </si>
  <si>
    <t>-486.38323613416 106.407976860097 -96.4778907927279</t>
  </si>
  <si>
    <t>-504.622314345813 99.1803796264949 -205.439442303838</t>
  </si>
  <si>
    <t>-516.239132525757 96.4554370470696 -297.545130330511</t>
  </si>
  <si>
    <t>-526.003235316508 94.9897753458522 -380.855664436756</t>
  </si>
  <si>
    <t>-534.394101910857 94.5150534703789 -464.327199548076</t>
  </si>
  <si>
    <t>-545.080672145443 94.7987015415511 -586.518185682902</t>
  </si>
  <si>
    <t>-534.574169223777 96.8594955181861 -664.142747056068</t>
  </si>
  <si>
    <t>-539.119590645085 126.00961551636 -532.940385128134</t>
  </si>
  <si>
    <t>-525.452999368892 279.805889751563 -510.727668132028</t>
  </si>
  <si>
    <t>-514.937383427502 316.688477981808 -231.250193947428</t>
  </si>
  <si>
    <t>-303.703632466385 298.794484497718 -136.336481287995</t>
  </si>
  <si>
    <t>-541.663445755878 63.338760440336 -532.863366759764</t>
  </si>
  <si>
    <t>-519.422779905947 192.733670914051 -98.3626224793555</t>
  </si>
  <si>
    <t>-558.418691553322 190.60903033665 315.373316636189</t>
  </si>
  <si>
    <t>-612.441232807329 216.49366292799 774.608760929574</t>
  </si>
  <si>
    <t>-462.519659906872 213.369720113411 832.897633642703</t>
  </si>
  <si>
    <t>-453.58361526086 20.0962380698747 -97.9899997309037</t>
  </si>
  <si>
    <t>-450.351800885258 -7.41932868381764 316.660590415179</t>
  </si>
  <si>
    <t>-467.27851797272 -75.6389059372655 774.372010923707</t>
  </si>
  <si>
    <t>-319.769752892715 -26.5231722701228 815.756154173679</t>
  </si>
  <si>
    <t>9763-20170724T121327.937273800.bin</t>
  </si>
  <si>
    <t>-486.025409500099 106.659865216578 -96.4077175898636</t>
  </si>
  <si>
    <t>-504.327776852932 99.3993412606296 -205.356234952596</t>
  </si>
  <si>
    <t>-515.871619669006 96.7114498845958 -297.472341746977</t>
  </si>
  <si>
    <t>-525.516070181973 95.2967556887156 -380.797586797613</t>
  </si>
  <si>
    <t>-533.733376526558 94.8886612698079 -464.286831912355</t>
  </si>
  <si>
    <t>-544.106195119611 95.2843345557476 -586.504589473613</t>
  </si>
  <si>
    <t>-533.56112489415 97.5138779900799 -664.119345385566</t>
  </si>
  <si>
    <t>-538.47537234077 126.453363403184 -532.866697881562</t>
  </si>
  <si>
    <t>-525.821290994169 280.296259017204 -510.394681715462</t>
  </si>
  <si>
    <t>-520.341741341926 316.884748216038 -230.734421832795</t>
  </si>
  <si>
    <t>-311.001775195186 300.602716160051 -131.435807415224</t>
  </si>
  <si>
    <t>-540.634000770605 63.7680635009401 -532.886481751813</t>
  </si>
  <si>
    <t>-519.318815455845 192.884235457064 -98.2803720779755</t>
  </si>
  <si>
    <t>-558.296486234701 190.67283244627 315.456742265905</t>
  </si>
  <si>
    <t>-612.429020813027 216.486221666549 774.636884807678</t>
  </si>
  <si>
    <t>-462.516560644416 213.50066943818 832.956388977344</t>
  </si>
  <si>
    <t>-453.005622795367 20.4667835892346 -97.929744354464</t>
  </si>
  <si>
    <t>-449.925754638487 -7.21255650002104 316.711031886021</t>
  </si>
  <si>
    <t>-467.237999116176 -75.6757392783297 774.37169282194</t>
  </si>
  <si>
    <t>-319.637278408929 -26.8762953385358 815.802466198891</t>
  </si>
  <si>
    <t>9763-20170724T121328.000441600.bin</t>
  </si>
  <si>
    <t>-485.965670646738 107.180440743356 -96.2912908456296</t>
  </si>
  <si>
    <t>-504.316100438189 99.749112390637 -205.220274785772</t>
  </si>
  <si>
    <t>-515.713589221477 97.193715033824 -297.358292132628</t>
  </si>
  <si>
    <t>-525.136638250734 95.9903374386245 -380.712315754743</t>
  </si>
  <si>
    <t>-533.037066786281 95.8869078850603 -464.232899928433</t>
  </si>
  <si>
    <t>-542.835800380216 96.8229738838118 -586.495150286877</t>
  </si>
  <si>
    <t>-532.146373323361 99.5679134067896 -664.073650448528</t>
  </si>
  <si>
    <t>-537.867166904543 127.765747771018 -532.661208589282</t>
  </si>
  <si>
    <t>-527.251337780632 281.616188712254 -509.140950128668</t>
  </si>
  <si>
    <t>-526.925042017054 316.702100993546 -229.234740271493</t>
  </si>
  <si>
    <t>-317.924645090059 299.579764058493 -129.363950408117</t>
  </si>
  <si>
    <t>-539.205190013963 65.0588255802604 -533.034018296732</t>
  </si>
  <si>
    <t>-520.031625621082 193.035777539653 -98.1807238969367</t>
  </si>
  <si>
    <t>-558.834336819742 190.713824216283 315.572280325757</t>
  </si>
  <si>
    <t>-612.438791724547 216.471284285971 774.754915339815</t>
  </si>
  <si>
    <t>-462.525311004042 213.42719681057 833.06869958902</t>
  </si>
  <si>
    <t>-452.150237421701 21.2952319146161 -97.830857966748</t>
  </si>
  <si>
    <t>-449.548672998052 -6.79076640394987 316.785792544254</t>
  </si>
  <si>
    <t>-467.294046306947 -75.6576860680921 774.345147046043</t>
  </si>
  <si>
    <t>-320.009216921246 -25.8860355402167 815.743232849105</t>
  </si>
  <si>
    <t>9763-20170724T121328.035236100.bin</t>
  </si>
  <si>
    <t>-486.106571839954 107.314517020757 -96.2878077890797</t>
  </si>
  <si>
    <t>-504.434533995344 99.8236626920389 -205.21661236836</t>
  </si>
  <si>
    <t>-515.770704908053 97.3471960299348 -297.364319519234</t>
  </si>
  <si>
    <t>-525.114592692224 96.2607689239012 -380.72872931602</t>
  </si>
  <si>
    <t>-532.909277874731 96.3207271549891 -464.259440703899</t>
  </si>
  <si>
    <t>-542.52105034345 97.5457246045607 -586.533933408637</t>
  </si>
  <si>
    <t>-531.758936619431 100.578086484592 -664.091689108871</t>
  </si>
  <si>
    <t>-537.829210942953 128.364472920488 -532.604086733157</t>
  </si>
  <si>
    <t>-528.350927491334 282.234447354022 -508.621687472485</t>
  </si>
  <si>
    <t>-529.173023557388 316.355962507369 -228.597314101035</t>
  </si>
  <si>
    <t>-319.211574888159 296.295824367863 -131.322857708372</t>
  </si>
  <si>
    <t>-538.777742889565 65.651920946586 -533.157879160466</t>
  </si>
  <si>
    <t>-520.513412857302 192.969717643507 -98.1532960740777</t>
  </si>
  <si>
    <t>-559.219548014972 190.704549636871 315.609120302028</t>
  </si>
  <si>
    <t>-612.447421123654 216.475807351043 774.827139883923</t>
  </si>
  <si>
    <t>-462.52191853135 213.548754038977 833.116003750199</t>
  </si>
  <si>
    <t>-451.916893436881 21.5792654092534 -97.8271906600301</t>
  </si>
  <si>
    <t>-449.44575238176 -6.65719853316477 316.780096277545</t>
  </si>
  <si>
    <t>-467.324775360016 -75.6504676896129 774.322921794434</t>
  </si>
  <si>
    <t>-320.040763278563 -25.8584537180814 815.699382608253</t>
  </si>
  <si>
    <t>9763-20170724T121328.103417500.bin</t>
  </si>
  <si>
    <t>-486.504762039045 107.275326375468 -96.2617577306714</t>
  </si>
  <si>
    <t>-504.769215537899 99.7386187648526 -205.197954409716</t>
  </si>
  <si>
    <t>-515.959151734313 97.4353962874475 -297.367951839482</t>
  </si>
  <si>
    <t>-525.123037464007 96.5797505699998 -380.755281541153</t>
  </si>
  <si>
    <t>-532.685230136634 96.9468274313667 -464.306501483006</t>
  </si>
  <si>
    <t>-541.894655610608 98.7011353412477 -586.605531201462</t>
  </si>
  <si>
    <t>-530.975788995971 102.302634144164 -664.11680247915</t>
  </si>
  <si>
    <t>-537.680393585435 129.289043762038 -532.504911369923</t>
  </si>
  <si>
    <t>-529.693224064693 283.115116718804 -507.827641714926</t>
  </si>
  <si>
    <t>-532.505872058928 317.419960333084 -227.838621891301</t>
  </si>
  <si>
    <t>-320.948294984942 286.988762304336 -136.921837999378</t>
  </si>
  <si>
    <t>-538.026952157123 66.5735189614252 -533.378520780135</t>
  </si>
  <si>
    <t>-521.449198954914 192.673242162767 -98.0960100439396</t>
  </si>
  <si>
    <t>-559.806774208585 190.531316788727 315.699479718662</t>
  </si>
  <si>
    <t>-612.445292556615 216.488517122006 774.991539434763</t>
  </si>
  <si>
    <t>-462.494521481889 214.13130586426 833.241480386336</t>
  </si>
  <si>
    <t>-451.751232790463 21.7025011705841 -97.8648224637976</t>
  </si>
  <si>
    <t>-449.391939197487 -6.65034599835917 316.735163039262</t>
  </si>
  <si>
    <t>-467.333835808088 -75.6987853049209 774.291726832172</t>
  </si>
  <si>
    <t>-319.988077720384 -26.0695409132245 815.643669794096</t>
  </si>
  <si>
    <t>9763-20170724T121328.137113200.bin</t>
  </si>
  <si>
    <t>-486.668416030255 107.078715122689 -96.2457413881681</t>
  </si>
  <si>
    <t>-504.959648223399 99.5418618624726 -205.177577725198</t>
  </si>
  <si>
    <t>-516.083977139602 97.3285168915359 -297.357682077406</t>
  </si>
  <si>
    <t>-525.149380323421 96.5848775692452 -380.756685478589</t>
  </si>
  <si>
    <t>-532.572147938098 97.0937000197482 -464.319780853563</t>
  </si>
  <si>
    <t>-541.531171777739 99.0854192599704 -586.633600322189</t>
  </si>
  <si>
    <t>-530.529798007634 102.946624827301 -664.12098352525</t>
  </si>
  <si>
    <t>-537.53627295722 129.568416341747 -532.457509540629</t>
  </si>
  <si>
    <t>-529.911661292951 283.372564546101 -507.483453514255</t>
  </si>
  <si>
    <t>-533.560986303466 317.798841086889 -227.518989930114</t>
  </si>
  <si>
    <t>-321.510744768638 282.041687697748 -139.742903627645</t>
  </si>
  <si>
    <t>-537.663918967737 66.8541958431151 -533.469289616823</t>
  </si>
  <si>
    <t>-521.744241387445 192.432947170237 -98.0425080553698</t>
  </si>
  <si>
    <t>-559.95141370739 190.382349413807 315.767367174883</t>
  </si>
  <si>
    <t>-612.455039227294 216.443059997255 775.073812552909</t>
  </si>
  <si>
    <t>-462.510070321596 213.870605857845 833.329222254653</t>
  </si>
  <si>
    <t>-451.790068097007 21.5351175232086 -97.8815551382529</t>
  </si>
  <si>
    <t>-449.395358460187 -6.72965288869409 316.724206279475</t>
  </si>
  <si>
    <t>-467.36885933552 -75.7017499896365 774.284569606568</t>
  </si>
  <si>
    <t>-320.135219005801 -25.7153837115416 815.605985337518</t>
  </si>
  <si>
    <t>9763-20170724T121328.201284200.bin</t>
  </si>
  <si>
    <t>-487.063904383892 106.539283849611 -96.2348812508022</t>
  </si>
  <si>
    <t>-505.439318661935 98.9988431911106 -205.152203451938</t>
  </si>
  <si>
    <t>-516.445976445879 96.9512287200664 -297.35023986488</t>
  </si>
  <si>
    <t>-525.322784008622 96.4157764742604 -380.771178787509</t>
  </si>
  <si>
    <t>-532.471483116454 97.1881784318884 -464.356027866893</t>
  </si>
  <si>
    <t>-540.933111630211 99.6206578226456 -586.697498763614</t>
  </si>
  <si>
    <t>-529.790255250985 103.918420537342 -664.141469542789</t>
  </si>
  <si>
    <t>-537.315660554901 129.907948626946 -532.385047857594</t>
  </si>
  <si>
    <t>-529.968779555092 283.570737968026 -506.456919246967</t>
  </si>
  <si>
    <t>-533.257613563249 315.570036976136 -226.200220107281</t>
  </si>
  <si>
    <t>-320.258972526196 271.57674701931 -144.685200284104</t>
  </si>
  <si>
    <t>-537.124819502159 67.1984280205061 -533.645225025215</t>
  </si>
  <si>
    <t>-522.192812155864 191.930892976766 -97.9749909353787</t>
  </si>
  <si>
    <t>-560.106568068119 190.009582778202 315.86246718286</t>
  </si>
  <si>
    <t>-612.444482041158 216.436295712382 775.195621949621</t>
  </si>
  <si>
    <t>-462.496026911494 213.98921218732 833.447568625973</t>
  </si>
  <si>
    <t>-452.150887926037 20.9885973026053 -97.9142523915087</t>
  </si>
  <si>
    <t>-449.531521452639 -7.00950259591627 316.708305139727</t>
  </si>
  <si>
    <t>-467.39429447781 -75.7904751288129 774.278392036003</t>
  </si>
  <si>
    <t>-319.964968473371 -26.3019406475987 815.501418120042</t>
  </si>
  <si>
    <t>9763-20170724T121328.234081500.bin</t>
  </si>
  <si>
    <t>-487.317583707363 106.297003461014 -96.2487539496881</t>
  </si>
  <si>
    <t>-505.732475336752 98.7381150190326 -205.158198395889</t>
  </si>
  <si>
    <t>-516.683618144518 96.7803318797523 -297.364888323504</t>
  </si>
  <si>
    <t>-525.470044681107 96.3649103542984 -380.7960697572</t>
  </si>
  <si>
    <t>-532.486021580674 97.2930631958934 -464.390580513649</t>
  </si>
  <si>
    <t>-540.704829540713 99.9917823679066 -586.74300368431</t>
  </si>
  <si>
    <t>-529.489859166871 104.502356522773 -664.164510755571</t>
  </si>
  <si>
    <t>-537.258444817419 130.160569615051 -532.353505276139</t>
  </si>
  <si>
    <t>-529.81330669176 283.715860047738 -505.846313947186</t>
  </si>
  <si>
    <t>-532.309702842739 313.854571918757 -225.375171847899</t>
  </si>
  <si>
    <t>-318.816820446166 267.004431862777 -146.798002804353</t>
  </si>
  <si>
    <t>-536.938521908924 67.45479030352 -533.758181643905</t>
  </si>
  <si>
    <t>-522.450481670521 191.67715905163 -97.9711559670164</t>
  </si>
  <si>
    <t>-560.247052757045 189.843817043546 315.877409650027</t>
  </si>
  <si>
    <t>-612.46758865015 216.393428841419 775.23229745697</t>
  </si>
  <si>
    <t>-462.518488987881 213.78141454719 833.47555445867</t>
  </si>
  <si>
    <t>-452.422208942108 20.7737954260083 -97.9308063519463</t>
  </si>
  <si>
    <t>-449.714900547012 -7.11493287654685 316.698531837507</t>
  </si>
  <si>
    <t>-467.449203373938 -75.7926482676867 774.28014228666</t>
  </si>
  <si>
    <t>-320.13039801032 -25.9129267073122 815.426092336007</t>
  </si>
  <si>
    <t>9763-20170724T121328.304267800.bin</t>
  </si>
  <si>
    <t>-488.004156323837 105.965619098 -96.2736099979437</t>
  </si>
  <si>
    <t>-506.508240856885 98.3348094548405 -205.162787241882</t>
  </si>
  <si>
    <t>-517.330450817796 96.5183182409014 -297.387694867569</t>
  </si>
  <si>
    <t>-525.909469852842 96.3002107946654 -380.841203722583</t>
  </si>
  <si>
    <t>-532.621930699034 97.4912103976621 -464.457257454159</t>
  </si>
  <si>
    <t>-540.287726060658 100.638657392674 -586.834827082657</t>
  </si>
  <si>
    <t>-528.924235096844 105.507358731192 -664.212963542333</t>
  </si>
  <si>
    <t>-537.175704666556 130.607063683685 -532.314514066471</t>
  </si>
  <si>
    <t>-529.647586632311 283.953974969233 -504.661886162365</t>
  </si>
  <si>
    <t>-529.636306578861 311.323842055338 -223.895914028363</t>
  </si>
  <si>
    <t>-315.595643060273 259.692966454235 -149.940730231393</t>
  </si>
  <si>
    <t>-536.672392500315 67.9082180130131 -533.958645063738</t>
  </si>
  <si>
    <t>-523.198774481462 191.304848962291 -98.0022031301404</t>
  </si>
  <si>
    <t>-560.661623304117 189.578912317102 315.877225340447</t>
  </si>
  <si>
    <t>-612.486798722166 216.373274393089 775.274200499212</t>
  </si>
  <si>
    <t>-462.522207044174 213.892483976646 833.483278144124</t>
  </si>
  <si>
    <t>-453.057411178344 20.5508703178543 -97.9613269498227</t>
  </si>
  <si>
    <t>-450.14232442486 -7.08410172436015 316.683574224113</t>
  </si>
  <si>
    <t>-467.595511495965 -75.7382400715596 774.27481629825</t>
  </si>
  <si>
    <t>-320.574935743902 -24.85378346383 815.256766057437</t>
  </si>
  <si>
    <t>9763-20170724T121328.335080200.bin</t>
  </si>
  <si>
    <t>-488.373761887578 105.842989982837 -96.290690329384</t>
  </si>
  <si>
    <t>-506.943092749739 98.1889768306419 -205.16724676335</t>
  </si>
  <si>
    <t>-517.705108839302 96.4548411897545 -297.400666714982</t>
  </si>
  <si>
    <t>-526.178601382672 96.3464440356538 -380.865184081379</t>
  </si>
  <si>
    <t>-532.732407521743 97.6784387790244 -464.491689777857</t>
  </si>
  <si>
    <t>-540.105437308424 101.064225627904 -586.880909240854</t>
  </si>
  <si>
    <t>-528.675679970827 106.137284506839 -664.236171283915</t>
  </si>
  <si>
    <t>-537.160287960284 130.925811663192 -532.292899721725</t>
  </si>
  <si>
    <t>-529.392923357047 284.109203943524 -503.831524213267</t>
  </si>
  <si>
    <t>-527.805610191846 310.776471375131 -223.002548936943</t>
  </si>
  <si>
    <t>-313.487513684316 257.192799778704 -151.273404153434</t>
  </si>
  <si>
    <t>-536.58023078973 68.2311881337173 -534.06224097265</t>
  </si>
  <si>
    <t>-523.611353663953 191.153671214651 -98.0165961971262</t>
  </si>
  <si>
    <t>-560.928552507078 189.469249280562 315.876034059698</t>
  </si>
  <si>
    <t>-612.495226164714 216.361211570178 775.295560252072</t>
  </si>
  <si>
    <t>-462.525079629282 213.814565328132 833.487623127356</t>
  </si>
  <si>
    <t>-453.372110453392 20.4272364344697 -97.9763915173525</t>
  </si>
  <si>
    <t>-450.39944227742 -7.06010056106334 316.677921804402</t>
  </si>
  <si>
    <t>-467.625898121884 -75.7574932850061 774.270231401397</t>
  </si>
  <si>
    <t>-320.496964173162 -25.1414221046234 815.196540324836</t>
  </si>
  <si>
    <t>9763-20170724T121328.405265100.bin</t>
  </si>
  <si>
    <t>-489.118324687693 105.69985898821 -96.3465839469277</t>
  </si>
  <si>
    <t>-507.793040212054 97.9873927536646 -205.200925648728</t>
  </si>
  <si>
    <t>-518.42208569008 96.4048195302262 -297.452588569827</t>
  </si>
  <si>
    <t>-526.678219337584 96.5030605792399 -380.938786894759</t>
  </si>
  <si>
    <t>-532.91272849194 98.1068259339295 -464.585161218894</t>
  </si>
  <si>
    <t>-539.703639242051 101.954119835395 -586.994258377402</t>
  </si>
  <si>
    <t>-528.144046695589 107.450514318123 -664.301346262262</t>
  </si>
  <si>
    <t>-537.104114330255 131.608679195455 -532.275978153037</t>
  </si>
  <si>
    <t>-529.17453810929 284.580494635225 -502.678943066147</t>
  </si>
  <si>
    <t>-524.192154924338 310.255759527666 -221.797154682605</t>
  </si>
  <si>
    <t>-309.144026756241 254.245747268165 -154.227116427327</t>
  </si>
  <si>
    <t>-536.343603390062 68.9232516395414 -534.288392123534</t>
  </si>
  <si>
    <t>-524.333817650688 190.984103514469 -98.0681570113723</t>
  </si>
  <si>
    <t>-561.395890946438 189.356296317897 315.847776254712</t>
  </si>
  <si>
    <t>-612.532633020853 216.291261424799 775.333251517834</t>
  </si>
  <si>
    <t>-462.557976240761 213.406328155876 833.497722955459</t>
  </si>
  <si>
    <t>-454.123445348549 20.3361199611727 -97.9915934245371</t>
  </si>
  <si>
    <t>-450.924321743536 -6.99711012788657 316.67120478508</t>
  </si>
  <si>
    <t>-467.730391944368 -75.7282450805374 774.259812733366</t>
  </si>
  <si>
    <t>-320.766597198842 -24.5484994806038 815.077610763491</t>
  </si>
  <si>
    <t>9763-20170724T121328.437355400.bin</t>
  </si>
  <si>
    <t>-489.529052014615 105.66772001084 -96.3699956886613</t>
  </si>
  <si>
    <t>-508.211820949226 97.9497819758576 -205.222639503464</t>
  </si>
  <si>
    <t>-518.800376123983 96.4205735116107 -297.479707993074</t>
  </si>
  <si>
    <t>-526.998628806003 96.5887093624065 -380.971590007197</t>
  </si>
  <si>
    <t>-533.152698993787 98.2833059274758 -464.622015009081</t>
  </si>
  <si>
    <t>-539.800330309779 102.285267696855 -587.034151975414</t>
  </si>
  <si>
    <t>-528.209317238827 107.971388685373 -664.322777544295</t>
  </si>
  <si>
    <t>-537.300012242991 131.870077610876 -532.273559407903</t>
  </si>
  <si>
    <t>-529.566940110279 284.811416837047 -502.456074410771</t>
  </si>
  <si>
    <t>-522.660959712918 309.836434140408 -221.556350585402</t>
  </si>
  <si>
    <t>-307.046935756841 253.262996652656 -156.29868432526</t>
  </si>
  <si>
    <t>-536.466826981738 69.1882562208602 -534.367896405877</t>
  </si>
  <si>
    <t>-524.739834041483 190.972024921452 -98.1045633801714</t>
  </si>
  <si>
    <t>-561.593325884708 189.384531466299 315.830038331292</t>
  </si>
  <si>
    <t>-612.535376317095 216.31985646313 775.341889257587</t>
  </si>
  <si>
    <t>-462.545116191236 213.739750159585 833.480424801153</t>
  </si>
  <si>
    <t>-454.52193398413 20.2945232895304 -98.0081154260762</t>
  </si>
  <si>
    <t>-451.18849405144 -6.92741543847524 316.661017950988</t>
  </si>
  <si>
    <t>-467.769449468722 -75.7164598276499 774.25485710131</t>
  </si>
  <si>
    <t>-320.887446389089 -24.2715101489698 815.03348038296</t>
  </si>
  <si>
    <t>9763-20170724T121328.502529300.bin</t>
  </si>
  <si>
    <t>-490.295475225534 105.471920844715 -96.4044128987691</t>
  </si>
  <si>
    <t>-508.950605882699 97.7782412758074 -205.263501912497</t>
  </si>
  <si>
    <t>-519.423618646226 96.3238702649992 -297.534987368708</t>
  </si>
  <si>
    <t>-527.478587453132 96.5775743986164 -381.040562769597</t>
  </si>
  <si>
    <t>-533.449672378521 98.3736851475414 -464.702059175993</t>
  </si>
  <si>
    <t>-539.785784934197 102.538762610428 -587.125275777704</t>
  </si>
  <si>
    <t>-528.102491234369 108.514974233975 -664.378145315792</t>
  </si>
  <si>
    <t>-537.478565861374 132.04973020248 -532.316424322232</t>
  </si>
  <si>
    <t>-530.132536012398 284.958157652253 -502.234140283742</t>
  </si>
  <si>
    <t>-519.390767161384 308.173062468184 -221.299634791311</t>
  </si>
  <si>
    <t>-302.883396717503 250.709815812981 -159.890638442708</t>
  </si>
  <si>
    <t>-536.532515344604 69.3725404976135 -534.497779188481</t>
  </si>
  <si>
    <t>-525.538464987551 190.792803051747 -98.1313566250948</t>
  </si>
  <si>
    <t>-562.128060690117 189.339304339142 315.827162779413</t>
  </si>
  <si>
    <t>-612.570393081817 216.290027224173 775.382267002123</t>
  </si>
  <si>
    <t>-462.575970226617 213.36284010646 833.493605925915</t>
  </si>
  <si>
    <t>-455.273234223505 20.0727122327257 -98.0555605372415</t>
  </si>
  <si>
    <t>-451.568281994446 -6.94619590288085 316.623675430955</t>
  </si>
  <si>
    <t>-467.769755650958 -75.7630274474909 774.245367221245</t>
  </si>
  <si>
    <t>-320.703687343053 -24.8250487011564 814.99697671882</t>
  </si>
  <si>
    <t>9763-20170724T121328.535624500.bin</t>
  </si>
  <si>
    <t>-490.676095523413 105.39092298103 -96.4224912022598</t>
  </si>
  <si>
    <t>-509.277366287979 97.7019984392318 -205.291153526653</t>
  </si>
  <si>
    <t>-519.69140132223 96.2672650408645 -297.56957773003</t>
  </si>
  <si>
    <t>-527.686612986809 96.5442349490636 -381.080985872559</t>
  </si>
  <si>
    <t>-533.591401096131 98.368373063282 -464.746582694231</t>
  </si>
  <si>
    <t>-539.822906131106 102.580045628559 -587.17349240073</t>
  </si>
  <si>
    <t>-528.116196238618 108.664614640385 -664.414308394293</t>
  </si>
  <si>
    <t>-537.583603660235 132.069925857831 -532.350267952909</t>
  </si>
  <si>
    <t>-530.3706727005 284.969058686601 -502.200182910359</t>
  </si>
  <si>
    <t>-517.820947308209 307.478821119173 -221.283047427407</t>
  </si>
  <si>
    <t>-301.064005965952 249.645399674706 -161.11436240912</t>
  </si>
  <si>
    <t>-536.593521571427 69.3942275087607 -534.556900943513</t>
  </si>
  <si>
    <t>-525.981015118816 190.721460601266 -98.1522106312987</t>
  </si>
  <si>
    <t>-562.426028918847 189.311056023512 315.819326051747</t>
  </si>
  <si>
    <t>-612.582998653838 216.292025969535 775.40678182083</t>
  </si>
  <si>
    <t>-462.579662541206 213.373914438555 833.495469130301</t>
  </si>
  <si>
    <t>-455.607626272573 19.9909026740847 -98.073340547071</t>
  </si>
  <si>
    <t>-451.81688055156 -7.00629460584014 316.606460642868</t>
  </si>
  <si>
    <t>-467.808612289058 -75.7292773076015 774.244228698493</t>
  </si>
  <si>
    <t>-320.821705075464 -24.5621980484189 814.994840331217</t>
  </si>
  <si>
    <t>9763-20170724T121328.600794500.bin</t>
  </si>
  <si>
    <t>-491.238399964259 105.309161307877 -96.4640756586696</t>
  </si>
  <si>
    <t>-509.7709181089 97.622835821197 -205.344672858457</t>
  </si>
  <si>
    <t>-520.100605704158 96.1879953598959 -297.632639539305</t>
  </si>
  <si>
    <t>-528.009022939017 96.4611373516445 -381.152118655075</t>
  </si>
  <si>
    <t>-533.816629222625 98.2779308389186 -464.824719567935</t>
  </si>
  <si>
    <t>-539.894784178521 102.47363878808 -587.260019047153</t>
  </si>
  <si>
    <t>-528.131994173925 108.655611524067 -664.484523842699</t>
  </si>
  <si>
    <t>-537.745456084452 131.970287636688 -532.436870437554</t>
  </si>
  <si>
    <t>-530.601040272471 284.879188462251 -502.364047517617</t>
  </si>
  <si>
    <t>-515.002136107615 306.068638406954 -221.497156468328</t>
  </si>
  <si>
    <t>-297.903113108795 247.991026987065 -162.815237970579</t>
  </si>
  <si>
    <t>-536.710105489131 69.2948159767097 -534.636049350169</t>
  </si>
  <si>
    <t>-526.606431340679 190.701738964277 -98.1934097927174</t>
  </si>
  <si>
    <t>-562.949703915408 189.351431090784 315.787216630547</t>
  </si>
  <si>
    <t>-612.603178143956 216.333037496975 775.4352594233</t>
  </si>
  <si>
    <t>-462.579993766471 213.501151762839 833.476857553202</t>
  </si>
  <si>
    <t>-456.094296865996 19.8056287121494 -98.1190117618985</t>
  </si>
  <si>
    <t>-452.213193750236 -7.22757750197115 316.557716996743</t>
  </si>
  <si>
    <t>-467.814265851036 -75.7170335975525 774.255902561181</t>
  </si>
  <si>
    <t>-320.825048655044 -24.585531765742 815.042471083842</t>
  </si>
  <si>
    <t>9763-20170724T121328.639904000.bin</t>
  </si>
  <si>
    <t>-491.438719929387 105.249807470891 -96.4774974520631</t>
  </si>
  <si>
    <t>-509.964609988504 97.564809663033 -205.359213933265</t>
  </si>
  <si>
    <t>-520.254428794628 96.125510959781 -297.651641603011</t>
  </si>
  <si>
    <t>-528.113577544693 96.3909176816082 -381.175952338017</t>
  </si>
  <si>
    <t>-533.858749667291 98.1953667034832 -464.852999303882</t>
  </si>
  <si>
    <t>-539.83193202515 102.36748433736 -587.29420106082</t>
  </si>
  <si>
    <t>-528.036981823833 108.565187198238 -664.512638388524</t>
  </si>
  <si>
    <t>-537.736266138823 131.874390385462 -532.474681551407</t>
  </si>
  <si>
    <t>-530.509492534872 284.803049442505 -502.494044461363</t>
  </si>
  <si>
    <t>-513.499304941852 305.418648351743 -221.666367979709</t>
  </si>
  <si>
    <t>-296.254807637992 247.415083596772 -163.451657873375</t>
  </si>
  <si>
    <t>-536.685785571053 69.19898735071 -534.661439615197</t>
  </si>
  <si>
    <t>-526.799037385274 190.693112414548 -98.2129823786249</t>
  </si>
  <si>
    <t>-563.072975584383 189.355529786507 315.773707721878</t>
  </si>
  <si>
    <t>-612.603937332921 216.371839090658 775.43934814627</t>
  </si>
  <si>
    <t>-462.568568454339 213.673993167602 833.455977335918</t>
  </si>
  <si>
    <t>-456.305539140728 19.6810705910166 -98.1377909918615</t>
  </si>
  <si>
    <t>-452.287058158885 -7.29584591693356 316.541254878372</t>
  </si>
  <si>
    <t>-467.783913791754 -75.7514757884719 774.260631131807</t>
  </si>
  <si>
    <t>-320.769127609938 -24.6997190515913 815.055759469365</t>
  </si>
  <si>
    <t>9763-20170724T121328.704074000.bin</t>
  </si>
  <si>
    <t>-491.781304380317 105.206240528779 -96.4893880936927</t>
  </si>
  <si>
    <t>-510.350610414515 97.4999112551322 -205.362224620108</t>
  </si>
  <si>
    <t>-520.604959463083 96.0070891783171 -297.657761777598</t>
  </si>
  <si>
    <t>-528.405191759886 96.2071775778072 -381.187668243823</t>
  </si>
  <si>
    <t>-534.066099015465 97.9270954603753 -464.872438186281</t>
  </si>
  <si>
    <t>-539.889476286678 101.953579129084 -587.325582475183</t>
  </si>
  <si>
    <t>-528.095380646958 108.119622703437 -664.546638141819</t>
  </si>
  <si>
    <t>-537.859953046652 131.525832858708 -532.538702515247</t>
  </si>
  <si>
    <t>-530.711891597356 284.50912208171 -502.815306183792</t>
  </si>
  <si>
    <t>-510.532994640994 304.297158005887 -222.137896208139</t>
  </si>
  <si>
    <t>-292.949391793289 246.107861247976 -165.393620540179</t>
  </si>
  <si>
    <t>-536.808554146803 68.8476959320933 -534.649673608965</t>
  </si>
  <si>
    <t>-527.147300469165 190.73191102142 -98.2393310694297</t>
  </si>
  <si>
    <t>-563.15357536306 189.387959723413 315.77072296406</t>
  </si>
  <si>
    <t>-612.62791453703 216.360414080447 775.457776421854</t>
  </si>
  <si>
    <t>-462.583872975149 213.562609166317 833.447230762258</t>
  </si>
  <si>
    <t>-456.664610022767 19.5762235963111 -98.1402787059435</t>
  </si>
  <si>
    <t>-452.378210492025 -7.19936392326053 316.54911004512</t>
  </si>
  <si>
    <t>-467.780106348376 -75.7832298077037 774.265328163166</t>
  </si>
  <si>
    <t>-320.818543398666 -24.5716040322286 815.051323171089</t>
  </si>
  <si>
    <t>9763-20170724T121328.737843800.bin</t>
  </si>
  <si>
    <t>-491.911232865287 105.253867414646 -96.4930972550239</t>
  </si>
  <si>
    <t>-510.502598959397 97.5150138607933 -205.359848255978</t>
  </si>
  <si>
    <t>-520.754172201306 95.9796473195061 -297.654932527446</t>
  </si>
  <si>
    <t>-528.543910594108 96.1343664212886 -381.185930829432</t>
  </si>
  <si>
    <t>-534.186779060909 97.8015715029637 -464.87297660394</t>
  </si>
  <si>
    <t>-539.976148711542 101.741563230459 -587.330695896459</t>
  </si>
  <si>
    <t>-528.186731546053 107.8864993903 -664.55400515488</t>
  </si>
  <si>
    <t>-537.952850047246 131.352599704527 -532.564460735667</t>
  </si>
  <si>
    <t>-530.792989137033 284.356760009643 -502.976385490596</t>
  </si>
  <si>
    <t>-508.991840594812 303.724159067359 -222.390965903808</t>
  </si>
  <si>
    <t>-291.417438909257 244.88199635601 -166.288376367295</t>
  </si>
  <si>
    <t>-536.918780219796 68.6727138889833 -534.630065310248</t>
  </si>
  <si>
    <t>-527.245402804447 190.791509919706 -98.2527528973346</t>
  </si>
  <si>
    <t>-563.209668706001 189.439443850717 315.760918583682</t>
  </si>
  <si>
    <t>-612.632506414852 216.378618588613 775.459454996109</t>
  </si>
  <si>
    <t>-462.587082939375 213.488235741452 833.440842590586</t>
  </si>
  <si>
    <t>-456.823037279548 19.6129379141821 -98.1196334106736</t>
  </si>
  <si>
    <t>-452.403650401351 -7.12828961968034 316.570561959571</t>
  </si>
  <si>
    <t>-467.81086797668 -75.7635582896314 774.271634794718</t>
  </si>
  <si>
    <t>-320.793317032093 -24.7024441943267 815.044311846603</t>
  </si>
  <si>
    <t>9763-20170724T121328.805022300.bin</t>
  </si>
  <si>
    <t>-492.151168034804 105.426456472742 -96.5023665327321</t>
  </si>
  <si>
    <t>-510.781039234565 97.6221494805045 -205.357865888264</t>
  </si>
  <si>
    <t>-521.055521034823 96.0093762939746 -297.649038199392</t>
  </si>
  <si>
    <t>-528.863103702407 96.0848690352368 -381.178456337253</t>
  </si>
  <si>
    <t>-534.521348488528 97.6626269364979 -464.866202294535</t>
  </si>
  <si>
    <t>-540.330901065169 101.460517420231 -587.327444753813</t>
  </si>
  <si>
    <t>-528.580073770746 107.577791158457 -664.558871321976</t>
  </si>
  <si>
    <t>-538.278380624716 131.135567837157 -532.597026671069</t>
  </si>
  <si>
    <t>-530.838504810645 284.153687872162 -503.168626366949</t>
  </si>
  <si>
    <t>-506.178097613914 302.812422374412 -222.771869543748</t>
  </si>
  <si>
    <t>-288.776110038179 242.168643040373 -167.9335767219</t>
  </si>
  <si>
    <t>-537.285014045372 68.4526320026716 -534.588070182565</t>
  </si>
  <si>
    <t>-527.438464785711 190.998355208587 -98.294736147384</t>
  </si>
  <si>
    <t>-563.290052141681 189.601123294408 315.728563142153</t>
  </si>
  <si>
    <t>-612.644872334966 216.408229833924 775.445411199483</t>
  </si>
  <si>
    <t>-462.583586863479 213.660928334094 833.392675949312</t>
  </si>
  <si>
    <t>-457.091255142609 19.7648765784206 -98.0899006835272</t>
  </si>
  <si>
    <t>-452.520245328371 -6.94007412133533 316.601014243552</t>
  </si>
  <si>
    <t>-467.875537915236 -75.7140328083265 774.27968036773</t>
  </si>
  <si>
    <t>-320.967301578637 -24.3061492868528 815.01124066036</t>
  </si>
  <si>
    <t>9763-20170724T121328.838123500.bin</t>
  </si>
  <si>
    <t>-492.2191310805 105.509783046646 -96.5090513376133</t>
  </si>
  <si>
    <t>-510.870517113015 97.6672023727319 -205.358160591963</t>
  </si>
  <si>
    <t>-521.15281474643 96.005614266885 -297.647623756338</t>
  </si>
  <si>
    <t>-528.96416471135 96.0295289977939 -381.176750752922</t>
  </si>
  <si>
    <t>-534.623246556189 97.5486965832565 -464.86548076563</t>
  </si>
  <si>
    <t>-540.431498338894 101.252172270661 -587.329717594266</t>
  </si>
  <si>
    <t>-528.705787253597 107.340449432156 -664.567256082459</t>
  </si>
  <si>
    <t>-538.372212950876 130.969497982137 -532.622316175035</t>
  </si>
  <si>
    <t>-530.896648933148 284.037700431722 -503.415456345369</t>
  </si>
  <si>
    <t>-504.888439816525 302.446650993036 -223.124086754876</t>
  </si>
  <si>
    <t>-287.577695919762 241.047774601923 -168.766458812411</t>
  </si>
  <si>
    <t>-537.393573191624 68.284679384908 -534.564537574773</t>
  </si>
  <si>
    <t>-527.476996690373 191.102855869015 -98.3229428749066</t>
  </si>
  <si>
    <t>-563.299768959707 189.663149656452 315.702707877433</t>
  </si>
  <si>
    <t>-612.65720819408 216.407207883461 775.429113101615</t>
  </si>
  <si>
    <t>-462.596744128575 213.530688440098 833.372159542916</t>
  </si>
  <si>
    <t>-457.172080417951 19.8305249730697 -98.0837918238857</t>
  </si>
  <si>
    <t>-452.559130679261 -6.88803894523971 316.605745584682</t>
  </si>
  <si>
    <t>-467.879489144643 -75.7154013037898 774.280226021269</t>
  </si>
  <si>
    <t>-320.870312908561 -24.5894479498934 815.00204164982</t>
  </si>
  <si>
    <t>9763-20170724T121328.901286000.bin</t>
  </si>
  <si>
    <t>-492.351432694577 105.708753578209 -96.5141118567179</t>
  </si>
  <si>
    <t>-511.043075737287 97.8218126725892 -205.353095177835</t>
  </si>
  <si>
    <t>-521.365483490905 96.0546004549788 -297.636134654486</t>
  </si>
  <si>
    <t>-529.218882919814 95.9565735915221 -381.161304199938</t>
  </si>
  <si>
    <t>-534.927734617102 97.3271901889234 -464.849189376261</t>
  </si>
  <si>
    <t>-540.818987342314 100.785061716798 -587.316503960579</t>
  </si>
  <si>
    <t>-529.186560987783 106.756559372609 -664.577377663097</t>
  </si>
  <si>
    <t>-538.710155829331 130.612230588668 -532.671062645424</t>
  </si>
  <si>
    <t>-531.232699028392 283.754399754871 -503.870005556442</t>
  </si>
  <si>
    <t>-502.633468446833 301.152526811361 -223.76643304165</t>
  </si>
  <si>
    <t>-285.403971212828 238.468522205192 -170.56304945796</t>
  </si>
  <si>
    <t>-537.757759839164 67.9231922740696 -534.486906141162</t>
  </si>
  <si>
    <t>-527.580015351801 191.293522438616 -98.3566811991487</t>
  </si>
  <si>
    <t>-563.291558061264 189.818234725786 315.678475108441</t>
  </si>
  <si>
    <t>-612.666605280201 216.424738833867 775.400094736865</t>
  </si>
  <si>
    <t>-462.607606956841 213.38737281614 833.338967240307</t>
  </si>
  <si>
    <t>-457.361645876525 20.0446069048753 -98.0489776022301</t>
  </si>
  <si>
    <t>-452.6089424097 -6.6770517410132 316.638806542868</t>
  </si>
  <si>
    <t>-467.854458572532 -75.7411421223223 774.285363388529</t>
  </si>
  <si>
    <t>-320.805205223184 -24.739565490172 815.018467245116</t>
  </si>
  <si>
    <t>9763-20170724T121328.936895100.bin</t>
  </si>
  <si>
    <t>-492.439349021472 105.803020750816 -96.5060713330616</t>
  </si>
  <si>
    <t>-511.145782457943 97.8877402760236 -205.340363846746</t>
  </si>
  <si>
    <t>-521.482173229953 96.0783802498222 -297.621030532995</t>
  </si>
  <si>
    <t>-529.34929534643 95.935293241776 -381.144864918533</t>
  </si>
  <si>
    <t>-535.073761606681 97.2532207087675 -464.832506580504</t>
  </si>
  <si>
    <t>-540.990227880043 100.626547156345 -587.301030368475</t>
  </si>
  <si>
    <t>-529.399786185695 106.545845444437 -664.572236105228</t>
  </si>
  <si>
    <t>-538.868699453964 130.491521148871 -532.676626787901</t>
  </si>
  <si>
    <t>-531.397863144629 283.664872235539 -504.045442668281</t>
  </si>
  <si>
    <t>-501.552924685949 300.550890175671 -224.040584922477</t>
  </si>
  <si>
    <t>-284.308575193241 237.427918350642 -171.420193682055</t>
  </si>
  <si>
    <t>-537.919510478643 67.8013543166262 -534.449322905043</t>
  </si>
  <si>
    <t>-527.687428336529 191.391210008104 -98.3707686089498</t>
  </si>
  <si>
    <t>-563.352087393976 189.891883191004 315.668406833318</t>
  </si>
  <si>
    <t>-612.669697145903 216.425239823185 775.395746204404</t>
  </si>
  <si>
    <t>-462.602450645625 213.639449502753 833.325835082018</t>
  </si>
  <si>
    <t>-457.422888887893 20.138736135214 -98.0323356124426</t>
  </si>
  <si>
    <t>-452.625713746716 -6.59421760810392 316.654231410976</t>
  </si>
  <si>
    <t>-467.851146317675 -75.7526219593183 774.283275183162</t>
  </si>
  <si>
    <t>-320.738944795678 -24.9312101317928 815.01424790008</t>
  </si>
  <si>
    <t>9763-20170724T121329.003070700.bin</t>
  </si>
  <si>
    <t>-492.622220818716 105.915486398098 -96.5189213302946</t>
  </si>
  <si>
    <t>-511.353392775417 97.9354731577055 -205.344293547761</t>
  </si>
  <si>
    <t>-521.719577885306 96.0403289187043 -297.619870065614</t>
  </si>
  <si>
    <t>-529.618881813134 95.8067510052092 -381.14037085631</t>
  </si>
  <si>
    <t>-535.38178238051 97.0224490440528 -464.826984049168</t>
  </si>
  <si>
    <t>-541.362123053168 100.234738720912 -587.296797695254</t>
  </si>
  <si>
    <t>-529.871056378366 106.069153286518 -664.589216497478</t>
  </si>
  <si>
    <t>-539.257600445081 130.170576675215 -532.710550726036</t>
  </si>
  <si>
    <t>-532.020509509117 283.405120520959 -504.341980088373</t>
  </si>
  <si>
    <t>-499.152822429293 299.282198759838 -224.616658609375</t>
  </si>
  <si>
    <t>-281.876716206807 235.547601500573 -172.871741467123</t>
  </si>
  <si>
    <t>-538.21839506928 67.4798801706061 -534.405617562743</t>
  </si>
  <si>
    <t>-527.966401277569 191.469856185206 -98.4094304607335</t>
  </si>
  <si>
    <t>-563.496125856332 189.982036134234 315.641304677976</t>
  </si>
  <si>
    <t>-612.67600412379 216.442605322975 775.38808960499</t>
  </si>
  <si>
    <t>-462.596046517874 213.782230620498 833.29120050712</t>
  </si>
  <si>
    <t>-457.498070477633 20.2742539519368 -98.011696257995</t>
  </si>
  <si>
    <t>-452.654987336429 -6.45179566210618 316.674747526764</t>
  </si>
  <si>
    <t>-467.836582484912 -75.7821200017092 774.282447859186</t>
  </si>
  <si>
    <t>-320.725653973022 -24.9509190137323 815.006005940372</t>
  </si>
  <si>
    <t>9763-20170724T121329.038768600.bin</t>
  </si>
  <si>
    <t>-492.707123208425 105.938140935559 -96.5171796740158</t>
  </si>
  <si>
    <t>-511.427599072851 97.9333573525828 -205.342504212489</t>
  </si>
  <si>
    <t>-521.806007235993 96.0016476189408 -297.616027895238</t>
  </si>
  <si>
    <t>-529.725495755567 95.7282373159337 -381.134484446315</t>
  </si>
  <si>
    <t>-535.518140417175 96.9000089079177 -464.819719052307</t>
  </si>
  <si>
    <t>-541.553098670239 100.042046387826 -587.288597199199</t>
  </si>
  <si>
    <t>-530.1298490334 105.845253242571 -664.593401464192</t>
  </si>
  <si>
    <t>-539.451077816599 130.008836379245 -532.71914633296</t>
  </si>
  <si>
    <t>-532.355688263198 283.267323077852 -504.417440411367</t>
  </si>
  <si>
    <t>-498.013341504715 298.775729287065 -224.848764300718</t>
  </si>
  <si>
    <t>-280.688637019832 234.909259019041 -173.471862906351</t>
  </si>
  <si>
    <t>-538.358951441205 67.3177634135136 -534.381475902306</t>
  </si>
  <si>
    <t>-528.140434297879 191.435170377484 -98.4215628194693</t>
  </si>
  <si>
    <t>-563.592054113254 189.963640784613 315.636003223702</t>
  </si>
  <si>
    <t>-612.695048796569 216.413808063079 775.387663541913</t>
  </si>
  <si>
    <t>-462.620145119498 213.434350018782 833.288366625022</t>
  </si>
  <si>
    <t>-457.508228763677 20.3658218499868 -98.0041687274423</t>
  </si>
  <si>
    <t>-452.654490790527 -6.41132440955744 316.678873792348</t>
  </si>
  <si>
    <t>-467.884397339883 -75.746226520896 774.282081668653</t>
  </si>
  <si>
    <t>-320.94387370116 -24.4113039891668 814.988316132718</t>
  </si>
  <si>
    <t>9763-20170724T121329.105947500.bin</t>
  </si>
  <si>
    <t>-492.793476398687 105.920447289432 -96.509392907493</t>
  </si>
  <si>
    <t>-511.470163402027 97.8838115726776 -205.339929568737</t>
  </si>
  <si>
    <t>-521.843830087014 95.8906670721653 -297.612607896946</t>
  </si>
  <si>
    <t>-529.772941524031 95.5480753084362 -381.130016776657</t>
  </si>
  <si>
    <t>-535.590485268399 96.6370573937684 -464.814559533384</t>
  </si>
  <si>
    <t>-541.678586413204 99.6464951291082 -587.284208379326</t>
  </si>
  <si>
    <t>-530.370518422041 105.388787594091 -664.610502893705</t>
  </si>
  <si>
    <t>-539.582840077919 129.671798664602 -532.7467563626</t>
  </si>
  <si>
    <t>-532.710642132267 282.979304792963 -504.668515367848</t>
  </si>
  <si>
    <t>-495.979009965486 298.034581862615 -225.378751086782</t>
  </si>
  <si>
    <t>-278.609397627387 233.605213167869 -174.902553820836</t>
  </si>
  <si>
    <t>-538.431431997538 66.9803544033325 -534.344437404695</t>
  </si>
  <si>
    <t>-528.386226766877 191.318215696244 -98.4323560707098</t>
  </si>
  <si>
    <t>-563.838809174202 189.914173373212 315.625306630914</t>
  </si>
  <si>
    <t>-612.710997146736 216.391155638918 775.392416338229</t>
  </si>
  <si>
    <t>-462.626893928782 213.435189643842 833.270205138106</t>
  </si>
  <si>
    <t>-457.43730057695 20.4119681863021 -97.9898130375415</t>
  </si>
  <si>
    <t>-452.629245921017 -6.37444365298597 316.693219246411</t>
  </si>
  <si>
    <t>-467.990791865332 -75.6978101921068 774.279837069791</t>
  </si>
  <si>
    <t>-321.18226224399 -23.9259394420646 814.909331243468</t>
  </si>
  <si>
    <t>9763-20170724T121329.139782900.bin</t>
  </si>
  <si>
    <t>-492.793495222074 105.874051375878 -96.511497423879</t>
  </si>
  <si>
    <t>-511.454094986596 97.837188995255 -205.344728850027</t>
  </si>
  <si>
    <t>-521.81882998658 95.8164633537863 -297.617901225067</t>
  </si>
  <si>
    <t>-529.742831042098 95.4382537976053 -381.135596614563</t>
  </si>
  <si>
    <t>-535.559026540459 96.4812496234968 -464.820896573701</t>
  </si>
  <si>
    <t>-541.650377372061 99.4113998969124 -587.292161720464</t>
  </si>
  <si>
    <t>-530.382049207214 105.106216249283 -664.627760202622</t>
  </si>
  <si>
    <t>-539.565636509493 129.471605990731 -532.773504367526</t>
  </si>
  <si>
    <t>-532.810994985705 282.8049658947 -504.811279981221</t>
  </si>
  <si>
    <t>-494.966508878572 297.658598651226 -225.659332977096</t>
  </si>
  <si>
    <t>-277.61278440635 233.045327282771 -175.350244332769</t>
  </si>
  <si>
    <t>-538.389501508895 66.7796148478647 -534.332082839929</t>
  </si>
  <si>
    <t>-528.453588601997 191.240338400729 -98.4360429000343</t>
  </si>
  <si>
    <t>-563.904302156053 189.855612300153 315.621877125161</t>
  </si>
  <si>
    <t>-612.707746315381 216.394488531379 775.398559530489</t>
  </si>
  <si>
    <t>-462.619920239777 213.481728470138 833.269147979349</t>
  </si>
  <si>
    <t>-457.366311292992 20.3986699382622 -97.9934962039524</t>
  </si>
  <si>
    <t>-452.556920640529 -6.39451434949888 316.689043821582</t>
  </si>
  <si>
    <t>-467.982555867981 -75.7516809262697 774.271418256234</t>
  </si>
  <si>
    <t>-321.005335145431 -24.4324246160609 814.865342754135</t>
  </si>
  <si>
    <t>9763-20170724T121329.201953100.bin</t>
  </si>
  <si>
    <t>-492.646843662658 105.772203504493 -96.505949323921</t>
  </si>
  <si>
    <t>-511.286204407575 97.7211348703863 -205.341775348921</t>
  </si>
  <si>
    <t>-521.663778047355 95.6528381576213 -297.612482527177</t>
  </si>
  <si>
    <t>-529.613340937549 95.2173064245171 -381.127396637412</t>
  </si>
  <si>
    <t>-535.469565685825 96.1906475330902 -464.810697080502</t>
  </si>
  <si>
    <t>-541.636158573673 99.0059382527252 -587.280927630028</t>
  </si>
  <si>
    <t>-530.437634754623 104.614491215666 -664.633118436249</t>
  </si>
  <si>
    <t>-539.517476070765 129.117278131373 -532.791950969032</t>
  </si>
  <si>
    <t>-532.770466634332 282.463147572073 -504.929953834394</t>
  </si>
  <si>
    <t>-493.340400437875 297.223881659188 -225.992788739477</t>
  </si>
  <si>
    <t>-275.979315369194 232.330055065611 -176.077984703203</t>
  </si>
  <si>
    <t>-538.343088923758 66.4240038554367 -534.292156630178</t>
  </si>
  <si>
    <t>-528.404353521823 191.080098554321 -98.4199228355133</t>
  </si>
  <si>
    <t>-563.904365998736 189.708403264163 315.633781372072</t>
  </si>
  <si>
    <t>-612.685896269309 216.413777451493 775.41277343093</t>
  </si>
  <si>
    <t>-462.599129537307 213.579697983951 833.289784538762</t>
  </si>
  <si>
    <t>-457.129504494699 20.3576369927523 -97.9900171735929</t>
  </si>
  <si>
    <t>-452.376983965173 -6.4272380454604 316.693696282056</t>
  </si>
  <si>
    <t>-468.061476653858 -75.7483637519067 774.25789068831</t>
  </si>
  <si>
    <t>-320.994163496411 -24.6103741130605 814.753652061846</t>
  </si>
  <si>
    <t>9763-20170724T121329.238734300.bin</t>
  </si>
  <si>
    <t>-492.447377161595 105.772822175995 -96.5051757772876</t>
  </si>
  <si>
    <t>-511.08628716397 97.7119709933927 -205.340351104706</t>
  </si>
  <si>
    <t>-521.47105385863 95.6203769562758 -297.609627294929</t>
  </si>
  <si>
    <t>-529.430430935479 95.1587368115133 -381.123561109244</t>
  </si>
  <si>
    <t>-535.300392957621 96.1002348994057 -464.806215085365</t>
  </si>
  <si>
    <t>-541.491678549896 98.8629415313453 -587.2764983779</t>
  </si>
  <si>
    <t>-530.304343609054 104.425473489986 -664.633650344186</t>
  </si>
  <si>
    <t>-539.360921708014 128.99777188865 -532.800857375679</t>
  </si>
  <si>
    <t>-532.637806897613 282.368563223991 -505.038822252346</t>
  </si>
  <si>
    <t>-492.571441459372 297.06984022957 -226.189150463947</t>
  </si>
  <si>
    <t>-275.193023584056 232.17194382908 -176.355370109662</t>
  </si>
  <si>
    <t>-538.189047265052 66.3036111555989 -534.274440284858</t>
  </si>
  <si>
    <t>-528.214070862021 191.047441112151 -98.4066531915926</t>
  </si>
  <si>
    <t>-563.824707822461 189.642414932607 315.63737390393</t>
  </si>
  <si>
    <t>-612.673051275879 216.418867345193 775.411199981259</t>
  </si>
  <si>
    <t>-462.587949253258 213.665999772148 833.296448732758</t>
  </si>
  <si>
    <t>-456.908458822716 20.3934853718151 -97.9874366190857</t>
  </si>
  <si>
    <t>-452.28249219053 -6.43605789585399 316.694825067287</t>
  </si>
  <si>
    <t>-468.106469802633 -75.7374158051662 774.252025090127</t>
  </si>
  <si>
    <t>-321.136283147039 -24.2831885544119 814.6999904812</t>
  </si>
  <si>
    <t>9763-20170724T121329.302906000.bin</t>
  </si>
  <si>
    <t>-491.918302942766 105.861617137834 -96.4902759051662</t>
  </si>
  <si>
    <t>-510.560206664804 97.8003873102607 -205.324970837565</t>
  </si>
  <si>
    <t>-521.002108255025 95.6878507363158 -297.587340817717</t>
  </si>
  <si>
    <t>-529.036494214997 95.2013595781382 -381.093892808326</t>
  </si>
  <si>
    <t>-535.005401211928 96.1148127159686 -464.769961139573</t>
  </si>
  <si>
    <t>-541.367948335542 98.8345693249271 -587.232356356906</t>
  </si>
  <si>
    <t>-530.2278266426 104.311985507813 -664.602275167938</t>
  </si>
  <si>
    <t>-539.172227487599 128.988095454509 -532.769582799269</t>
  </si>
  <si>
    <t>-532.484772479985 282.367747410635 -505.097542904767</t>
  </si>
  <si>
    <t>-491.368359427147 297.026617110391 -226.398621777869</t>
  </si>
  <si>
    <t>-273.947341047174 231.983815972832 -176.940943233423</t>
  </si>
  <si>
    <t>-537.980012732717 66.2939839897813 -534.223962123191</t>
  </si>
  <si>
    <t>-527.666994754347 191.081990671764 -98.3871483030672</t>
  </si>
  <si>
    <t>-563.459570929886 189.568353783502 315.640962670025</t>
  </si>
  <si>
    <t>-612.668650235078 216.395853195471 775.393991028293</t>
  </si>
  <si>
    <t>-462.610811314459 213.192142943922 833.326892564519</t>
  </si>
  <si>
    <t>-456.407838203338 20.5478961404197 -97.9651414683598</t>
  </si>
  <si>
    <t>-452.011012019848 -6.43696954581719 316.709614092833</t>
  </si>
  <si>
    <t>-468.088785188902 -75.7975892586169 774.251829936457</t>
  </si>
  <si>
    <t>-321.083108620572 -24.4356222127221 814.68821520145</t>
  </si>
  <si>
    <t>9763-20170724T121329.337677600.bin</t>
  </si>
  <si>
    <t>-491.634403052724 105.983473087495 -96.4711593797052</t>
  </si>
  <si>
    <t>-510.277760083364 97.9142986575303 -205.304998678838</t>
  </si>
  <si>
    <t>-520.718618675775 95.7821215287754 -297.56704781581</t>
  </si>
  <si>
    <t>-528.751831150122 95.2736497190672 -381.073592939362</t>
  </si>
  <si>
    <t>-534.719862364214 96.1595974126139 -464.749997853336</t>
  </si>
  <si>
    <t>-541.08184460899 98.8346112408317 -587.213275437507</t>
  </si>
  <si>
    <t>-529.923784784098 104.26167556066 -664.584302387502</t>
  </si>
  <si>
    <t>-538.883313537034 129.008298779758 -532.76196638368</t>
  </si>
  <si>
    <t>-532.23184971924 282.413668651435 -505.166393010155</t>
  </si>
  <si>
    <t>-490.756951239255 297.119293008258 -226.522925593072</t>
  </si>
  <si>
    <t>-273.364312970981 231.830463897664 -177.264979812606</t>
  </si>
  <si>
    <t>-537.697210408385 66.313481941585 -534.192900512318</t>
  </si>
  <si>
    <t>-527.32841180589 191.185189022514 -98.3704645152984</t>
  </si>
  <si>
    <t>-563.254140908876 189.621330730472 315.645808898229</t>
  </si>
  <si>
    <t>-612.652760558927 216.432378658762 775.377722034664</t>
  </si>
  <si>
    <t>-462.5971927004 213.346601726446 833.322980105917</t>
  </si>
  <si>
    <t>-456.171858138165 20.6891160169052 -97.9321163811106</t>
  </si>
  <si>
    <t>-451.869224384754 -6.37188341424508 316.738625502726</t>
  </si>
  <si>
    <t>-468.094018789011 -75.7993082343155 774.253452222408</t>
  </si>
  <si>
    <t>-320.993982754932 -24.7195660240754 814.704078916249</t>
  </si>
  <si>
    <t>9763-20170724T121329.400849700.bin</t>
  </si>
  <si>
    <t>-491.012281816073 106.143347875463 -96.4388257736351</t>
  </si>
  <si>
    <t>-509.572164053987 98.116308154229 -205.289989326959</t>
  </si>
  <si>
    <t>-520.006508646696 95.9417589737013 -297.55172040861</t>
  </si>
  <si>
    <t>-528.062994843333 95.3668863191047 -381.055709118384</t>
  </si>
  <si>
    <t>-534.085530065161 96.1604760917935 -464.729054497126</t>
  </si>
  <si>
    <t>-540.562997200791 98.6736744532104 -587.189844632715</t>
  </si>
  <si>
    <t>-529.397037775872 104.007113517186 -664.566070703674</t>
  </si>
  <si>
    <t>-538.287655192731 128.919823013349 -532.781842085237</t>
  </si>
  <si>
    <t>-531.545185723129 282.337948976782 -505.282495578666</t>
  </si>
  <si>
    <t>-489.668156415837 297.241702561992 -226.709721192052</t>
  </si>
  <si>
    <t>-272.449997294572 231.246359881297 -177.623798796296</t>
  </si>
  <si>
    <t>-537.153834075163 66.2221260960341 -534.128406759487</t>
  </si>
  <si>
    <t>-526.625950471304 191.383923000491 -98.3442693624751</t>
  </si>
  <si>
    <t>-562.813759665546 189.746915764996 315.64898114375</t>
  </si>
  <si>
    <t>-612.624967810693 216.512715473095 775.330728107884</t>
  </si>
  <si>
    <t>-462.58573370951 213.408203240881 833.317059165932</t>
  </si>
  <si>
    <t>-455.607576761206 20.7983146221213 -97.9047718178418</t>
  </si>
  <si>
    <t>-451.512832878439 -6.41840230076423 316.757853218726</t>
  </si>
  <si>
    <t>-468.096186666164 -75.7691067860828 774.269239327959</t>
  </si>
  <si>
    <t>-321.051628463604 -24.5793022475686 814.782277713346</t>
  </si>
  <si>
    <t>9763-20170724T121329.438764800.bin</t>
  </si>
  <si>
    <t>-490.709158698933 106.263082048123 -96.4211844262196</t>
  </si>
  <si>
    <t>-509.215146114766 98.2717612049573 -205.2842667617</t>
  </si>
  <si>
    <t>-519.616822784292 96.0854819885485 -297.549418789826</t>
  </si>
  <si>
    <t>-527.651289135501 95.4837278737773 -381.055231228051</t>
  </si>
  <si>
    <t>-533.660080908513 96.2348035958071 -464.72997387374</t>
  </si>
  <si>
    <t>-540.127699932385 98.6689322811339 -587.19284329632</t>
  </si>
  <si>
    <t>-528.923518009571 103.961988441055 -664.566364591333</t>
  </si>
  <si>
    <t>-537.845353556991 128.950520162299 -532.804766549268</t>
  </si>
  <si>
    <t>-530.987523097095 282.372254704921 -505.378815852055</t>
  </si>
  <si>
    <t>-489.184765645956 297.487914975396 -226.806420071493</t>
  </si>
  <si>
    <t>-272.146464594469 230.831711853438 -177.817939644911</t>
  </si>
  <si>
    <t>-536.73419945243 66.2512369980464 -534.109691951043</t>
  </si>
  <si>
    <t>-526.267935479364 191.53296505601 -98.3241299345793</t>
  </si>
  <si>
    <t>-562.635370941757 189.849541084237 315.65313260155</t>
  </si>
  <si>
    <t>-612.618164709784 216.545140518293 775.310264383211</t>
  </si>
  <si>
    <t>-462.584275068701 213.515356427134 833.31432171579</t>
  </si>
  <si>
    <t>-455.361257904944 20.9157479844598 -97.8904043013496</t>
  </si>
  <si>
    <t>-451.384036865082 -6.39218692429677 316.767313440191</t>
  </si>
  <si>
    <t>-468.095235012034 -75.7377811332576 774.277742387246</t>
  </si>
  <si>
    <t>-321.141080207565 -24.3363707194876 814.850956498781</t>
  </si>
  <si>
    <t>9763-20170724T121329.503936900.bin</t>
  </si>
  <si>
    <t>-490.199902443452 106.290739009768 -96.4209605518403</t>
  </si>
  <si>
    <t>-508.613986136558 98.3867774759028 -205.306003502182</t>
  </si>
  <si>
    <t>-518.934506390398 96.169295790005 -297.579460854576</t>
  </si>
  <si>
    <t>-526.89974448561 95.4981652014135 -381.091374637849</t>
  </si>
  <si>
    <t>-532.846128159949 96.1388659085706 -464.771590356362</t>
  </si>
  <si>
    <t>-539.233253240051 98.3666048780965 -587.242619407093</t>
  </si>
  <si>
    <t>-527.965132790816 103.533778818361 -664.615423991163</t>
  </si>
  <si>
    <t>-536.955266705929 128.740352865578 -532.905756973757</t>
  </si>
  <si>
    <t>-529.897618685805 282.1883771156 -505.653474381985</t>
  </si>
  <si>
    <t>-488.312114095281 298.025724085156 -227.088661589164</t>
  </si>
  <si>
    <t>-271.620367083203 229.956270449516 -178.511139583514</t>
  </si>
  <si>
    <t>-535.905974613618 66.0380589602596 -534.100927844837</t>
  </si>
  <si>
    <t>-525.64749371785 191.674511679365 -98.3060130422114</t>
  </si>
  <si>
    <t>-562.233865678692 190.005209913421 315.652041612012</t>
  </si>
  <si>
    <t>-612.576544685822 216.651705896027 775.27031786507</t>
  </si>
  <si>
    <t>-462.556638515487 213.801448757316 833.319657173249</t>
  </si>
  <si>
    <t>-454.962628617216 20.7595521883554 -97.9022308487678</t>
  </si>
  <si>
    <t>-451.144181083713 -6.58817338786048 316.754492069213</t>
  </si>
  <si>
    <t>-467.961259953405 -75.8052454254789 774.301496137991</t>
  </si>
  <si>
    <t>-321.060395627866 -24.3653909177342 815.019162344078</t>
  </si>
  <si>
    <t>9763-20170724T121329.536624500.bin</t>
  </si>
  <si>
    <t>-490.019250238307 106.210068310122 -96.4202331197249</t>
  </si>
  <si>
    <t>-508.377670827613 98.3692383184398 -205.319208746135</t>
  </si>
  <si>
    <t>-518.669565696497 96.1394434681747 -297.59568719093</t>
  </si>
  <si>
    <t>-526.619789484279 95.4333307142456 -381.108615612239</t>
  </si>
  <si>
    <t>-532.563987688424 96.0150778810284 -464.789423409078</t>
  </si>
  <si>
    <t>-538.963716076826 98.1319148495995 -587.261825409396</t>
  </si>
  <si>
    <t>-527.680928222929 103.212955746793 -664.638171420033</t>
  </si>
  <si>
    <t>-536.6479218979 128.555418118928 -532.954378560002</t>
  </si>
  <si>
    <t>-529.397443619852 282.006446495925 -505.754725207241</t>
  </si>
  <si>
    <t>-488.110643928885 298.182182254715 -227.164887865084</t>
  </si>
  <si>
    <t>-271.636189378278 229.040687706648 -179.135917642488</t>
  </si>
  <si>
    <t>-535.66315495978 65.8509509328092 -534.089572200707</t>
  </si>
  <si>
    <t>-525.375157404271 191.707686391235 -98.2993558346559</t>
  </si>
  <si>
    <t>-562.081156299676 190.011982468346 315.64794531822</t>
  </si>
  <si>
    <t>-612.580189239783 216.661209031598 775.249282062525</t>
  </si>
  <si>
    <t>-462.578033855071 213.584172130329 833.332881397011</t>
  </si>
  <si>
    <t>-454.890286732861 20.5719884784635 -97.9208895160226</t>
  </si>
  <si>
    <t>-451.098113318382 -6.75066299393893 316.737666635088</t>
  </si>
  <si>
    <t>-467.934767248416 -75.7926665292921 774.315604710397</t>
  </si>
  <si>
    <t>-321.130064298544 -24.137516394369 815.107146601424</t>
  </si>
  <si>
    <t>9763-20170724T121329.603799500.bin</t>
  </si>
  <si>
    <t>-489.751939220508 106.191239106556 -96.4288696043703</t>
  </si>
  <si>
    <t>-507.958329818875 98.4602223754596 -205.361252000368</t>
  </si>
  <si>
    <t>-518.169280122438 96.1908984617194 -297.645702915169</t>
  </si>
  <si>
    <t>-526.072416158395 95.4013609904755 -381.162394277246</t>
  </si>
  <si>
    <t>-531.999558944221 95.8527981707207 -464.845259762495</t>
  </si>
  <si>
    <t>-538.410587938041 97.7302450783873 -587.320952982621</t>
  </si>
  <si>
    <t>-527.042293509685 102.61082286838 -664.697714500245</t>
  </si>
  <si>
    <t>-536.035787830107 128.26054268043 -533.076088901166</t>
  </si>
  <si>
    <t>-528.228011190718 281.700541674619 -505.96186187071</t>
  </si>
  <si>
    <t>-487.866373709135 299.108212057702 -227.310757810229</t>
  </si>
  <si>
    <t>-272.488012693342 225.683768450833 -180.732662166719</t>
  </si>
  <si>
    <t>-535.159200279155 65.5522545416602 -534.083273150655</t>
  </si>
  <si>
    <t>-524.934234797162 191.895389861295 -98.3134192326821</t>
  </si>
  <si>
    <t>-561.903652390004 190.199717560907 315.61046328082</t>
  </si>
  <si>
    <t>-612.524389856385 216.837270725223 775.197147577998</t>
  </si>
  <si>
    <t>-462.521860773923 214.266994354621 833.304417608562</t>
  </si>
  <si>
    <t>-454.789322917952 20.392514071244 -97.934147999595</t>
  </si>
  <si>
    <t>-451.097774581365 -7.06230229246603 316.716550029118</t>
  </si>
  <si>
    <t>-467.801790515871 -75.858816971288 774.346791412875</t>
  </si>
  <si>
    <t>-320.827958506904 -24.8060595399602 815.287175585398</t>
  </si>
  <si>
    <t>9763-20170724T121329.633562500.bin</t>
  </si>
  <si>
    <t>-489.678061212554 106.177123622077 -96.439048270256</t>
  </si>
  <si>
    <t>-507.811822771099 98.4879358121557 -205.386474670051</t>
  </si>
  <si>
    <t>-518.002036981611 96.1773606273619 -297.672231475875</t>
  </si>
  <si>
    <t>-525.906588586427 95.3223365191861 -381.188129969323</t>
  </si>
  <si>
    <t>-531.856996783385 95.6811102382826 -464.869630920197</t>
  </si>
  <si>
    <t>-538.328039350201 97.3946723689896 -587.344724480619</t>
  </si>
  <si>
    <t>-526.923156719633 102.166482241742 -664.722675020251</t>
  </si>
  <si>
    <t>-535.893086660894 127.997967830713 -533.14369755716</t>
  </si>
  <si>
    <t>-527.766004956424 281.433542300568 -506.108208186563</t>
  </si>
  <si>
    <t>-488.070066759521 299.710245815684 -227.417059618717</t>
  </si>
  <si>
    <t>-273.53434901613 223.408689662245 -181.580134003406</t>
  </si>
  <si>
    <t>-535.084074983554 65.2875580986697 -534.063797202258</t>
  </si>
  <si>
    <t>-524.806628139323 191.978947552379 -98.3340909675022</t>
  </si>
  <si>
    <t>-561.853199455114 190.274339467639 315.582870047178</t>
  </si>
  <si>
    <t>-612.538383100233 216.825701281918 775.170978026699</t>
  </si>
  <si>
    <t>-462.545729327192 213.947649272714 833.289579224901</t>
  </si>
  <si>
    <t>-454.756140101338 20.2783626516252 -97.9505425224293</t>
  </si>
  <si>
    <t>-451.084574388176 -7.2149696533038 316.697823120082</t>
  </si>
  <si>
    <t>-467.727276575511 -75.8994604796003 774.355107128006</t>
  </si>
  <si>
    <t>-320.56774077 -25.436047742598 815.35871089154</t>
  </si>
  <si>
    <t>9763-20170724T121329.703748500.bin</t>
  </si>
  <si>
    <t>-489.485839600373 106.262340239634 -96.4823614727134</t>
  </si>
  <si>
    <t>-507.551656466251 98.6250126594332 -205.444729808239</t>
  </si>
  <si>
    <t>-517.739399712642 96.213756393739 -297.728115108405</t>
  </si>
  <si>
    <t>-525.671032266195 95.2128050197171 -381.239993644587</t>
  </si>
  <si>
    <t>-531.681317354042 95.3723770686424 -464.917838287643</t>
  </si>
  <si>
    <t>-538.279800078731 96.7382433842877 -587.39037614987</t>
  </si>
  <si>
    <t>-526.813336338948 101.284893401651 -664.772923612659</t>
  </si>
  <si>
    <t>-535.732371039546 127.496017492577 -533.282088679922</t>
  </si>
  <si>
    <t>-527.108669180203 280.969374321336 -506.678091478397</t>
  </si>
  <si>
    <t>-489.15266986278 300.721141197975 -227.845227315799</t>
  </si>
  <si>
    <t>-276.508622210416 218.417416836251 -183.605789764051</t>
  </si>
  <si>
    <t>-535.036610999066 64.7816213780698 -534.019016136804</t>
  </si>
  <si>
    <t>-524.565182574011 192.176670480182 -98.3725849359789</t>
  </si>
  <si>
    <t>-561.670922887213 190.409026370042 315.538757761016</t>
  </si>
  <si>
    <t>-612.525690673542 216.901220117199 775.121674103287</t>
  </si>
  <si>
    <t>-462.52784393006 214.177979125764 833.23402748924</t>
  </si>
  <si>
    <t>-454.629990397321 20.2514826252414 -97.98978793162</t>
  </si>
  <si>
    <t>-451.042242979788 -7.26235889736427 316.657975226839</t>
  </si>
  <si>
    <t>-467.657508319855 -75.8805104578601 774.368174190647</t>
  </si>
  <si>
    <t>-320.52545129703 -25.4536915178451 815.515766335697</t>
  </si>
  <si>
    <t>9763-20170724T121329.735858200.bin</t>
  </si>
  <si>
    <t>-489.400349653604 106.41229559537 -96.4711099045177</t>
  </si>
  <si>
    <t>-507.453695697756 98.79486740021 -205.436904503098</t>
  </si>
  <si>
    <t>-517.653685807021 96.3447720690665 -297.717936270997</t>
  </si>
  <si>
    <t>-525.608219147948 95.2890350696575 -381.226821890847</t>
  </si>
  <si>
    <t>-531.655287208415 95.373941082893 -464.902291570015</t>
  </si>
  <si>
    <t>-538.323860660916 96.6105083646194 -587.372278342876</t>
  </si>
  <si>
    <t>-526.852736685911 101.038988549477 -664.761145265322</t>
  </si>
  <si>
    <t>-535.741444329267 127.42556923352 -533.298256831979</t>
  </si>
  <si>
    <t>-527.030157620845 280.925520019142 -506.860836764124</t>
  </si>
  <si>
    <t>-489.634538745577 300.986200957254 -227.974269018706</t>
  </si>
  <si>
    <t>-277.55210790564 216.736033859812 -184.713316581379</t>
  </si>
  <si>
    <t>-535.053955777844 64.710548858222 -533.968902197128</t>
  </si>
  <si>
    <t>-524.434810836582 192.352403080148 -98.3690901708883</t>
  </si>
  <si>
    <t>-561.566836840132 190.507095397144 315.539568800236</t>
  </si>
  <si>
    <t>-612.52484203883 216.924243693379 775.110101361948</t>
  </si>
  <si>
    <t>-462.530436384864 214.089623877588 833.226051895879</t>
  </si>
  <si>
    <t>-454.610970489412 20.3868536763625 -97.9626010447643</t>
  </si>
  <si>
    <t>-450.984263881584 -7.17595250189697 316.681513955266</t>
  </si>
  <si>
    <t>-467.645446143438 -75.8475886838892 774.37714350564</t>
  </si>
  <si>
    <t>-320.606209671822 -25.1985641978577 815.583862717895</t>
  </si>
  <si>
    <t>9763-20170724T121329.801030600.bin</t>
  </si>
  <si>
    <t>-489.22900685262 106.769045702245 -96.4507401109834</t>
  </si>
  <si>
    <t>-507.26517803291 99.1520820129704 -205.419467623499</t>
  </si>
  <si>
    <t>-517.524975902864 96.6141891806897 -297.691501164172</t>
  </si>
  <si>
    <t>-525.568114077957 95.448831406869 -381.190582648404</t>
  </si>
  <si>
    <t>-531.740884962671 95.3960319275584 -464.856587728354</t>
  </si>
  <si>
    <t>-538.63599789253 96.4038212918526 -587.316250387043</t>
  </si>
  <si>
    <t>-527.187543391308 100.581758409483 -664.722400742451</t>
  </si>
  <si>
    <t>-535.96212178328 127.319752891179 -533.304090517552</t>
  </si>
  <si>
    <t>-527.208976797223 280.862830458444 -507.097175944085</t>
  </si>
  <si>
    <t>-490.639347821472 301.288636294772 -228.12761409093</t>
  </si>
  <si>
    <t>-279.072942758707 214.67251192207 -187.0685733632</t>
  </si>
  <si>
    <t>-535.258679247587 64.6037802415967 -533.859931093295</t>
  </si>
  <si>
    <t>-524.166176951434 192.787670940135 -98.3672323256338</t>
  </si>
  <si>
    <t>-561.376814285935 190.759964111466 315.533598003124</t>
  </si>
  <si>
    <t>-612.509578812421 216.994684749695 775.09026959119</t>
  </si>
  <si>
    <t>-462.507245182924 214.405367177233 833.197335474568</t>
  </si>
  <si>
    <t>-454.509300338794 20.6735783035479 -97.9151782724562</t>
  </si>
  <si>
    <t>-450.893339020301 -6.99093055960429 316.722264851087</t>
  </si>
  <si>
    <t>-467.571811166127 -75.870117246006 774.386574972611</t>
  </si>
  <si>
    <t>-320.399370174401 -25.6782683962483 815.676873756895</t>
  </si>
  <si>
    <t>9763-20170724T121329.835761700.bin</t>
  </si>
  <si>
    <t>-489.130883361426 106.993261172963 -96.4374665027825</t>
  </si>
  <si>
    <t>-507.162510899747 99.3609791652666 -205.405795555728</t>
  </si>
  <si>
    <t>-517.452261182815 96.7668686230645 -297.672966463382</t>
  </si>
  <si>
    <t>-525.538198341132 95.5340480613413 -381.166950631079</t>
  </si>
  <si>
    <t>-531.770760981856 95.3991395985631 -464.828617615191</t>
  </si>
  <si>
    <t>-538.772688609605 96.2721896744874 -587.283213518956</t>
  </si>
  <si>
    <t>-527.326758994334 100.327686044864 -664.696061092586</t>
  </si>
  <si>
    <t>-536.048944412214 127.247327078982 -533.307719145886</t>
  </si>
  <si>
    <t>-527.15389852222 280.804405114472 -507.21545686119</t>
  </si>
  <si>
    <t>-491.126781371494 301.530907777548 -228.197380263349</t>
  </si>
  <si>
    <t>-279.617639683619 214.167889653651 -188.446458847383</t>
  </si>
  <si>
    <t>-535.351850665148 64.5305164074239 -533.794529428776</t>
  </si>
  <si>
    <t>-524.043235596268 193.013266429662 -98.3686660753616</t>
  </si>
  <si>
    <t>-561.306319016438 190.893839096849 315.526950181334</t>
  </si>
  <si>
    <t>-612.513911069085 217.010360720373 775.079943067694</t>
  </si>
  <si>
    <t>-462.511720170895 214.350723505288 833.18397698533</t>
  </si>
  <si>
    <t>-454.434493376897 20.8999189738379 -97.8908785904024</t>
  </si>
  <si>
    <t>-450.819105018689 -6.82846306153078 316.74227914319</t>
  </si>
  <si>
    <t>-467.595150647566 -75.8121670526366 774.3923139675</t>
  </si>
  <si>
    <t>-320.572941946256 -25.1934638109728 815.696563134397</t>
  </si>
  <si>
    <t>9763-20170724T121329.903943700.bin</t>
  </si>
  <si>
    <t>-488.83179887821 107.309515928536 -96.4244204458246</t>
  </si>
  <si>
    <t>-506.917499591797 99.6519593497464 -205.382117992933</t>
  </si>
  <si>
    <t>-517.296343214236 96.9317038944168 -297.635643232262</t>
  </si>
  <si>
    <t>-525.485267229533 95.5457187522161 -381.117035908882</t>
  </si>
  <si>
    <t>-531.846273961156 95.2202204099058 -464.768584569541</t>
  </si>
  <si>
    <t>-539.06693985742 95.7738927860196 -587.212383386076</t>
  </si>
  <si>
    <t>-527.637380138367 99.5760524031207 -664.64046705462</t>
  </si>
  <si>
    <t>-536.231781002619 126.890027108886 -533.323641916317</t>
  </si>
  <si>
    <t>-527.101293886226 280.475450224877 -507.477818670402</t>
  </si>
  <si>
    <t>-492.390983108094 302.648270046524 -228.404074720508</t>
  </si>
  <si>
    <t>-281.045178489391 213.918499778743 -190.873821002495</t>
  </si>
  <si>
    <t>-535.565349065565 64.1718490068683 -533.646479932731</t>
  </si>
  <si>
    <t>-523.72601592987 193.357199701127 -98.3657875342917</t>
  </si>
  <si>
    <t>-561.051259714963 191.072234593449 315.523335061286</t>
  </si>
  <si>
    <t>-612.532101645648 216.995330674118 775.065321692398</t>
  </si>
  <si>
    <t>-462.535339551791 214.090197207266 833.171743158682</t>
  </si>
  <si>
    <t>-454.143878012694 21.1403130797498 -97.8687814401683</t>
  </si>
  <si>
    <t>-450.521288723675 -6.52997047068857 316.768265605618</t>
  </si>
  <si>
    <t>-467.579282106391 -75.7706894994608 774.393893087628</t>
  </si>
  <si>
    <t>-320.669584176359 -24.8602255845431 815.739440352571</t>
  </si>
  <si>
    <t>9763-20170724T121329.934704600.bin</t>
  </si>
  <si>
    <t>-488.670342253206 107.368441581761 -96.4068200514586</t>
  </si>
  <si>
    <t>-506.798774293202 99.6929002329321 -205.356109810804</t>
  </si>
  <si>
    <t>-517.218385488653 96.9013332373934 -297.602926404505</t>
  </si>
  <si>
    <t>-525.449148008697 95.4290362601437 -381.078795179271</t>
  </si>
  <si>
    <t>-531.858522889643 94.9949165176331 -464.72600204896</t>
  </si>
  <si>
    <t>-539.158575595875 95.3678454943224 -587.165791258705</t>
  </si>
  <si>
    <t>-527.738437602875 99.0352819229684 -664.601986209848</t>
  </si>
  <si>
    <t>-536.294565021279 126.56321947488 -533.324710658531</t>
  </si>
  <si>
    <t>-527.152037184807 280.171335619646 -507.647739044478</t>
  </si>
  <si>
    <t>-493.118708257125 303.229004774719 -228.562288483649</t>
  </si>
  <si>
    <t>-281.829659241623 214.031841491757 -191.828946935804</t>
  </si>
  <si>
    <t>-535.616313628779 63.8450013412994 -533.556080467229</t>
  </si>
  <si>
    <t>-523.56128450794 193.406317665661 -98.3464126964849</t>
  </si>
  <si>
    <t>-560.857163475787 191.087883312564 315.545127772637</t>
  </si>
  <si>
    <t>-612.533012839518 216.991668552732 775.062121131972</t>
  </si>
  <si>
    <t>-462.548154980218 213.861589528301 833.187653180443</t>
  </si>
  <si>
    <t>-454.010322867207 21.2139368804296 -97.8393242465468</t>
  </si>
  <si>
    <t>-450.368000046477 -6.40652857553505 316.800887609263</t>
  </si>
  <si>
    <t>-467.577564390563 -75.7545677909534 774.396180939668</t>
  </si>
  <si>
    <t>-320.674993504952 -24.8358636082576 815.757632901625</t>
  </si>
  <si>
    <t>9763-20170724T121330.000880300.bin</t>
  </si>
  <si>
    <t>-488.496868688624 107.495656605891 -96.3369971277689</t>
  </si>
  <si>
    <t>-506.651484911667 99.7900859993629 -205.279812710677</t>
  </si>
  <si>
    <t>-517.069244064323 96.8611664383789 -297.522607853295</t>
  </si>
  <si>
    <t>-525.294396488596 95.2185477350126 -380.995858722427</t>
  </si>
  <si>
    <t>-531.697694857442 94.5691084896343 -464.642175655894</t>
  </si>
  <si>
    <t>-538.991663433427 94.5767208355819 -587.08291158701</t>
  </si>
  <si>
    <t>-527.584459125975 97.9975289922436 -664.532060667269</t>
  </si>
  <si>
    <t>-536.146246096505 125.932684518693 -533.333927344452</t>
  </si>
  <si>
    <t>-527.010799031631 279.595643362659 -508.000032205812</t>
  </si>
  <si>
    <t>-494.380438771787 304.557097148353 -228.910812213799</t>
  </si>
  <si>
    <t>-283.334950496581 213.995299576837 -194.170817881441</t>
  </si>
  <si>
    <t>-535.435863448998 63.2142668925476 -533.38008876139</t>
  </si>
  <si>
    <t>-523.386493988622 193.510809704328 -98.296790778699</t>
  </si>
  <si>
    <t>-560.696520258961 191.096168144185 315.593010868906</t>
  </si>
  <si>
    <t>-612.522393855228 216.997573817203 775.072594585798</t>
  </si>
  <si>
    <t>-462.539899331633 213.886257831482 833.205389399426</t>
  </si>
  <si>
    <t>-453.829122343797 21.42007030179 -97.7700484484549</t>
  </si>
  <si>
    <t>-450.244886276614 -6.20908439653158 316.870022693436</t>
  </si>
  <si>
    <t>-467.612818252077 -75.7265162259177 774.400637793455</t>
  </si>
  <si>
    <t>-320.728546622383 -24.7302158898597 815.730969226457</t>
  </si>
  <si>
    <t>9763-20170724T121330.038687900.bin</t>
  </si>
  <si>
    <t>-488.441112603572 107.494076785831 -96.3223512696154</t>
  </si>
  <si>
    <t>-506.609642858819 99.7885897613614 -205.262911075378</t>
  </si>
  <si>
    <t>-517.017533012808 96.8091985840219 -297.505063304096</t>
  </si>
  <si>
    <t>-525.227556586707 95.1005349134625 -380.978574502167</t>
  </si>
  <si>
    <t>-531.611549825198 94.3629373517028 -464.625613126625</t>
  </si>
  <si>
    <t>-538.873746287184 94.2186255853194 -587.06814897316</t>
  </si>
  <si>
    <t>-527.47231462523 97.540651731972 -664.522504450296</t>
  </si>
  <si>
    <t>-536.05864995647 125.640988332888 -533.356380534817</t>
  </si>
  <si>
    <t>-527.003922986416 279.332762948431 -508.211581806321</t>
  </si>
  <si>
    <t>-494.895094440173 304.970663512483 -229.123217566187</t>
  </si>
  <si>
    <t>-283.945397259223 213.733856565816 -195.588263706172</t>
  </si>
  <si>
    <t>-535.315662443234 62.923032188618 -533.326474019902</t>
  </si>
  <si>
    <t>-523.344755901543 193.489010275522 -98.2863541909649</t>
  </si>
  <si>
    <t>-560.703453314616 191.089758287899 315.599152120251</t>
  </si>
  <si>
    <t>-612.525388720644 216.993070083307 775.078902965197</t>
  </si>
  <si>
    <t>-462.539888089973 213.889011250342 833.20413815961</t>
  </si>
  <si>
    <t>-453.738509092668 21.4284649894344 -97.7677382089399</t>
  </si>
  <si>
    <t>-450.15079078448 -6.21064300928902 316.871660059306</t>
  </si>
  <si>
    <t>-467.595772705143 -75.7547664692761 774.398043845065</t>
  </si>
  <si>
    <t>-320.481510177293 -25.4153466689468 815.715802476358</t>
  </si>
  <si>
    <t>9763-20170724T121330.103860700.bin</t>
  </si>
  <si>
    <t>-488.52438938985 107.461400000165 -96.3315948627745</t>
  </si>
  <si>
    <t>-506.733036708214 99.73918144666 -205.264235367465</t>
  </si>
  <si>
    <t>-517.133159184693 96.6893395087191 -297.505061340776</t>
  </si>
  <si>
    <t>-525.322370532097 94.8910823719766 -380.978578769385</t>
  </si>
  <si>
    <t>-531.673571488973 94.0391992257169 -464.627149984345</t>
  </si>
  <si>
    <t>-538.8772667534 93.6989366283046 -587.072811111304</t>
  </si>
  <si>
    <t>-527.486046773389 96.8821735382649 -664.534417919863</t>
  </si>
  <si>
    <t>-536.14756441497 125.206356988563 -533.406441898447</t>
  </si>
  <si>
    <t>-527.415052154309 278.962585666483 -508.52466600214</t>
  </si>
  <si>
    <t>-495.508511505209 305.181559626831 -229.467121749781</t>
  </si>
  <si>
    <t>-284.746778399952 212.503842153364 -198.826315222928</t>
  </si>
  <si>
    <t>-535.285224777489 62.4900145357947 -533.28275594681</t>
  </si>
  <si>
    <t>-523.597258410634 193.424992984301 -98.2880642590452</t>
  </si>
  <si>
    <t>-560.789744043019 191.023613851066 315.612334744859</t>
  </si>
  <si>
    <t>-612.533217535617 216.990476995173 775.099460808197</t>
  </si>
  <si>
    <t>-462.538355668024 213.973111763764 833.205244516612</t>
  </si>
  <si>
    <t>-453.669689743706 21.4178252415563 -97.7791689558904</t>
  </si>
  <si>
    <t>-450.082519539061 -6.07849874315389 316.869713994563</t>
  </si>
  <si>
    <t>-467.632743956328 -75.7164279820659 774.391000188718</t>
  </si>
  <si>
    <t>-320.634805689349 -25.0284548504496 815.696559836849</t>
  </si>
  <si>
    <t>9763-20170724T121330.138489100.bin</t>
  </si>
  <si>
    <t>-488.623689826691 107.43754530291 -96.3466640650405</t>
  </si>
  <si>
    <t>-506.824840343757 99.7024294691682 -205.279557128383</t>
  </si>
  <si>
    <t>-517.220430006812 96.6403096348868 -297.520486121214</t>
  </si>
  <si>
    <t>-525.406426602138 94.8293991866649 -380.9940513483</t>
  </si>
  <si>
    <t>-531.755315287766 93.9646152125742 -464.64275496556</t>
  </si>
  <si>
    <t>-538.9567122897 93.6051017113246 -587.088270804797</t>
  </si>
  <si>
    <t>-527.581267967394 96.7594903219047 -664.55350936852</t>
  </si>
  <si>
    <t>-536.266808956162 125.120275143046 -533.42460998275</t>
  </si>
  <si>
    <t>-527.757071811311 278.901495113368 -508.611412182975</t>
  </si>
  <si>
    <t>-495.716668489659 305.087938484106 -229.566059599465</t>
  </si>
  <si>
    <t>-285.019664256695 211.778139943336 -200.435802728283</t>
  </si>
  <si>
    <t>-535.326796420063 62.4052744565365 -533.295729094806</t>
  </si>
  <si>
    <t>-523.794104104686 193.37367107062 -98.2900741377862</t>
  </si>
  <si>
    <t>-560.875755992261 191.013214669127 315.62048132883</t>
  </si>
  <si>
    <t>-612.523235914241 217.002590264131 775.122084188452</t>
  </si>
  <si>
    <t>-462.525337476036 214.065398968335 833.223880215696</t>
  </si>
  <si>
    <t>-453.672058439124 21.4371840902927 -97.7841405734624</t>
  </si>
  <si>
    <t>-450.079231753942 -6.00722327106723 316.868164572609</t>
  </si>
  <si>
    <t>-467.642575651787 -75.71129487395 774.382513014454</t>
  </si>
  <si>
    <t>-320.611436235906 -25.116177260873 815.684028640718</t>
  </si>
  <si>
    <t>9763-20170724T121330.201657300.bin</t>
  </si>
  <si>
    <t>-488.897876115433 107.325387490295 -96.3490070361497</t>
  </si>
  <si>
    <t>-507.060759437705 99.554992471004 -205.285797079816</t>
  </si>
  <si>
    <t>-517.397830039575 96.4833963680007 -297.532938058753</t>
  </si>
  <si>
    <t>-525.518785602947 94.6689804450907 -381.012966744861</t>
  </si>
  <si>
    <t>-531.79020506436 93.8052216179749 -464.667334702696</t>
  </si>
  <si>
    <t>-538.864351447272 93.4519325767774 -587.120381294502</t>
  </si>
  <si>
    <t>-527.464203657225 96.6308060740075 -664.580971730748</t>
  </si>
  <si>
    <t>-536.286995091876 124.963700308806 -533.449161407897</t>
  </si>
  <si>
    <t>-528.114666443359 278.77438637332 -508.656171428209</t>
  </si>
  <si>
    <t>-495.937218962726 304.565266501102 -229.589945204093</t>
  </si>
  <si>
    <t>-285.244501195036 210.682871126215 -202.328127498315</t>
  </si>
  <si>
    <t>-535.233602210398 62.2502919306366 -533.329046247133</t>
  </si>
  <si>
    <t>-524.3049172202 193.165594380699 -98.2944529397861</t>
  </si>
  <si>
    <t>-561.160538653315 190.945039240545 315.637106080805</t>
  </si>
  <si>
    <t>-612.539265153493 216.948957750264 775.172398407276</t>
  </si>
  <si>
    <t>-462.536593814799 213.936487137131 833.257765398488</t>
  </si>
  <si>
    <t>-453.709705423785 21.4043353380316 -97.7870326115454</t>
  </si>
  <si>
    <t>-450.014112405492 -5.94808595616087 316.870371255115</t>
  </si>
  <si>
    <t>-467.669286787718 -75.7125211420048 774.370952734851</t>
  </si>
  <si>
    <t>-320.566635690433 -25.2976367429042 815.637955652548</t>
  </si>
  <si>
    <t>9763-20170724T121330.237914800.bin</t>
  </si>
  <si>
    <t>-489.040385608318 107.213703516119 -96.3551685107083</t>
  </si>
  <si>
    <t>-507.18457478295 99.433417665904 -205.294386306339</t>
  </si>
  <si>
    <t>-517.504747253252 96.3634186381323 -297.543500728745</t>
  </si>
  <si>
    <t>-525.609207655484 94.5535286889071 -381.02519373493</t>
  </si>
  <si>
    <t>-531.862631513903 93.6974280177283 -464.680988362</t>
  </si>
  <si>
    <t>-538.908752008813 93.3580121690379 -587.135719466488</t>
  </si>
  <si>
    <t>-527.482677095146 96.5760589084198 -664.590841296393</t>
  </si>
  <si>
    <t>-536.359410643579 124.863406192455 -533.459333092175</t>
  </si>
  <si>
    <t>-528.217197308567 278.669460306875 -508.672752964542</t>
  </si>
  <si>
    <t>-496.023382390558 304.2367710881 -229.587712186229</t>
  </si>
  <si>
    <t>-285.268939633248 210.381980867136 -202.711396597027</t>
  </si>
  <si>
    <t>-535.274513408495 62.1503903348275 -533.34790358574</t>
  </si>
  <si>
    <t>-524.555302263458 193.026917463374 -98.3024783477019</t>
  </si>
  <si>
    <t>-561.24922140077 190.905339643396 315.643923106568</t>
  </si>
  <si>
    <t>-612.524655089535 216.971173101617 775.195132714088</t>
  </si>
  <si>
    <t>-462.511686788538 214.164886986882 833.26467335999</t>
  </si>
  <si>
    <t>-453.752664745116 21.3069792568017 -97.8011765506576</t>
  </si>
  <si>
    <t>-449.984514398765 -5.92211897540437 316.863693688622</t>
  </si>
  <si>
    <t>-467.69324879616 -75.6948449663478 774.362500378343</t>
  </si>
  <si>
    <t>-320.721811240345 -24.8878857667087 815.616044311865</t>
  </si>
  <si>
    <t>9763-20170724T121330.302085500.bin</t>
  </si>
  <si>
    <t>-489.190514955497 106.835642879171 -96.3336068180066</t>
  </si>
  <si>
    <t>-507.414872515433 99.0167921284642 -205.256741580259</t>
  </si>
  <si>
    <t>-517.768475801253 95.9363742781916 -297.501623334034</t>
  </si>
  <si>
    <t>-525.888385785892 94.1229225721536 -380.981712093914</t>
  </si>
  <si>
    <t>-532.1423909083 93.2700448749556 -464.637565090085</t>
  </si>
  <si>
    <t>-539.172622123218 92.9414668708196 -587.093238162239</t>
  </si>
  <si>
    <t>-527.691118688511 96.1988408879579 -664.538672208249</t>
  </si>
  <si>
    <t>-536.704033421174 124.441002306289 -533.409488546994</t>
  </si>
  <si>
    <t>-528.992717177134 278.292329312534 -508.727961467199</t>
  </si>
  <si>
    <t>-495.775544608288 303.848558731644 -229.761858552137</t>
  </si>
  <si>
    <t>-285.024871041773 209.639069619334 -204.125199357738</t>
  </si>
  <si>
    <t>-535.471501875327 61.7305570815511 -533.312077547476</t>
  </si>
  <si>
    <t>-524.907999185632 192.603146289246 -98.2722338222932</t>
  </si>
  <si>
    <t>-561.230959191577 190.667505474688 315.707860173846</t>
  </si>
  <si>
    <t>-612.519818692072 216.886663482414 775.258125000383</t>
  </si>
  <si>
    <t>-462.516911546909 213.730288695223 833.335769467188</t>
  </si>
  <si>
    <t>-453.713785507573 20.9659052872644 -97.8094813644893</t>
  </si>
  <si>
    <t>-449.800889649345 -5.96873552107309 316.873260408374</t>
  </si>
  <si>
    <t>-467.721493722852 -75.72106313734 774.358682671563</t>
  </si>
  <si>
    <t>-320.697998150865 -25.0210682600105 815.558869641675</t>
  </si>
  <si>
    <t>9763-20170724T121330.336759000.bin</t>
  </si>
  <si>
    <t>-489.264742367906 106.621497588148 -96.3389809345318</t>
  </si>
  <si>
    <t>-507.558889813309 98.7655615126987 -205.247775426363</t>
  </si>
  <si>
    <t>-517.963625780861 95.6769163726681 -297.486759834156</t>
  </si>
  <si>
    <t>-526.125349292998 93.8641541368747 -380.962716371765</t>
  </si>
  <si>
    <t>-532.416720914637 93.0202891572835 -464.61577317395</t>
  </si>
  <si>
    <t>-539.495771367977 92.7150239850239 -587.068721143524</t>
  </si>
  <si>
    <t>-528.028136729095 95.9894052165978 -664.515307574649</t>
  </si>
  <si>
    <t>-537.057798854914 124.20318972215 -533.377026380771</t>
  </si>
  <si>
    <t>-529.645237607866 278.063258666637 -508.685640014542</t>
  </si>
  <si>
    <t>-495.243876414772 303.734673355597 -229.873568372813</t>
  </si>
  <si>
    <t>-284.389965585405 209.544992987313 -205.025158797383</t>
  </si>
  <si>
    <t>-535.721254433578 61.4949726549062 -533.297843801018</t>
  </si>
  <si>
    <t>-525.119799695317 192.356422638144 -98.2584433756221</t>
  </si>
  <si>
    <t>-561.228495561951 190.518248258758 315.740802355118</t>
  </si>
  <si>
    <t>-612.489217499203 216.888446919787 775.289283279838</t>
  </si>
  <si>
    <t>-462.483687738738 213.953698853914 833.371872197923</t>
  </si>
  <si>
    <t>-453.66349963255 20.8079314550523 -97.8219215457808</t>
  </si>
  <si>
    <t>-449.722332930885 -5.98220112431636 316.869988898933</t>
  </si>
  <si>
    <t>-467.802789914868 -75.6694596868274 774.352176742452</t>
  </si>
  <si>
    <t>-321.034607891415 -24.1962985978794 815.503724698491</t>
  </si>
  <si>
    <t>9763-20170724T121330.402935400.bin</t>
  </si>
  <si>
    <t>-489.489349348974 106.130549586482 -96.3338092254581</t>
  </si>
  <si>
    <t>-507.920644119091 98.1989687831183 -205.213850005482</t>
  </si>
  <si>
    <t>-518.460173596587 95.1088728384611 -297.437459215852</t>
  </si>
  <si>
    <t>-526.747686791043 93.3176070559939 -380.901603350766</t>
  </si>
  <si>
    <t>-533.167283523369 92.5203033725115 -464.545329436999</t>
  </si>
  <si>
    <t>-540.434943469004 92.3104067129598 -586.987417296716</t>
  </si>
  <si>
    <t>-529.002955034466 95.6697613919118 -664.435687818528</t>
  </si>
  <si>
    <t>-538.012587102459 123.754431910964 -533.269174342759</t>
  </si>
  <si>
    <t>-531.096855409004 277.639059680311 -508.589495265907</t>
  </si>
  <si>
    <t>-494.065681976838 303.344984809081 -230.117819465581</t>
  </si>
  <si>
    <t>-282.640029124869 210.125767216392 -206.497869808387</t>
  </si>
  <si>
    <t>-536.479349093059 61.0505379381739 -533.252684869123</t>
  </si>
  <si>
    <t>-525.712522805831 191.742797916327 -98.2150548153732</t>
  </si>
  <si>
    <t>-561.342330059175 190.177346511701 315.826777416976</t>
  </si>
  <si>
    <t>-612.438281614313 216.839924498465 775.377658785809</t>
  </si>
  <si>
    <t>-462.441767525279 214.124336503409 833.493905798813</t>
  </si>
  <si>
    <t>-453.500254452238 20.4420090689164 -97.8406242823328</t>
  </si>
  <si>
    <t>-449.324038518085 -5.93890184648262 316.875235456103</t>
  </si>
  <si>
    <t>-467.874503357143 -75.6979895178652 774.332691549987</t>
  </si>
  <si>
    <t>-320.878141738557 -24.8016375383195 815.386989904094</t>
  </si>
  <si>
    <t>9763-20170724T121330.434635000.bin</t>
  </si>
  <si>
    <t>-489.672927656817 105.90887664859 -96.3207001169282</t>
  </si>
  <si>
    <t>-508.160838722006 97.9261314157793 -205.187433601114</t>
  </si>
  <si>
    <t>-518.76513545923 94.8354164291886 -297.403755143241</t>
  </si>
  <si>
    <t>-527.115404357005 93.0602138422919 -380.861700054688</t>
  </si>
  <si>
    <t>-533.601041007566 92.295661488829 -464.500863545766</t>
  </si>
  <si>
    <t>-540.967449474198 92.1525890512858 -586.936978054718</t>
  </si>
  <si>
    <t>-529.566044926456 95.5842419269429 -664.386677945149</t>
  </si>
  <si>
    <t>-538.547748734607 123.566195314278 -533.200794351022</t>
  </si>
  <si>
    <t>-531.7978254132 277.460910142985 -508.523265179161</t>
  </si>
  <si>
    <t>-493.336635122538 303.057732565903 -230.235370628261</t>
  </si>
  <si>
    <t>-281.584907541096 210.383207524711 -207.406798749108</t>
  </si>
  <si>
    <t>-536.922475906475 60.8647004363484 -533.225455528482</t>
  </si>
  <si>
    <t>-526.086186605238 191.429301337953 -98.1916569478014</t>
  </si>
  <si>
    <t>-561.472032496546 190.01836739351 315.871661648433</t>
  </si>
  <si>
    <t>-612.417474107493 216.826316146584 775.425395670145</t>
  </si>
  <si>
    <t>-462.433010524085 214.103866392144 833.572261106328</t>
  </si>
  <si>
    <t>-453.501482038933 20.2970864986687 -97.8386929534474</t>
  </si>
  <si>
    <t>-449.108373974041 -5.89224775199227 316.887026017285</t>
  </si>
  <si>
    <t>-467.947930236049 -75.6840752376111 774.318843130092</t>
  </si>
  <si>
    <t>-321.112741977171 -24.2630744389876 815.295890733019</t>
  </si>
  <si>
    <t>9763-20170724T121330.499805700.bin</t>
  </si>
  <si>
    <t>-490.063169040707 105.522432057503 -96.2948199844175</t>
  </si>
  <si>
    <t>-508.675311004412 97.4340428797859 -205.132640922833</t>
  </si>
  <si>
    <t>-519.409787021927 94.3298422790313 -297.333332522749</t>
  </si>
  <si>
    <t>-527.883482082884 92.5701000389067 -380.779400264042</t>
  </si>
  <si>
    <t>-534.496463129446 91.8516083484151 -464.408885048485</t>
  </si>
  <si>
    <t>-542.051023711593 91.8088778181705 -586.833665935196</t>
  </si>
  <si>
    <t>-530.764259941527 95.3773685279798 -664.293941172768</t>
  </si>
  <si>
    <t>-539.648541145685 123.175559026752 -533.06934391143</t>
  </si>
  <si>
    <t>-533.44263592186 277.102478528658 -508.471825238062</t>
  </si>
  <si>
    <t>-491.719805907759 302.406319437295 -230.627357229253</t>
  </si>
  <si>
    <t>-279.272620431366 211.081386182832 -208.844722822837</t>
  </si>
  <si>
    <t>-537.823784977947 60.4797459152601 -533.160005554151</t>
  </si>
  <si>
    <t>-526.856429933765 190.849317269864 -98.1500953221811</t>
  </si>
  <si>
    <t>-561.712788535264 189.662781415393 315.958886884323</t>
  </si>
  <si>
    <t>-612.331988620765 216.80227959897 775.542962005983</t>
  </si>
  <si>
    <t>-462.396186621725 213.894241232107 833.806548375198</t>
  </si>
  <si>
    <t>-453.519692799155 20.0671592442277 -97.8403853682356</t>
  </si>
  <si>
    <t>-448.834220540447 -5.74183343721552 316.905908116558</t>
  </si>
  <si>
    <t>-468.123432235636 -75.6368934217912 774.284107279675</t>
  </si>
  <si>
    <t>-321.460478743292 -23.5917360875346 815.089706302404</t>
  </si>
  <si>
    <t>9763-20170724T121330.535912600.bin</t>
  </si>
  <si>
    <t>-490.2627225654 105.397419005847 -96.2866279628125</t>
  </si>
  <si>
    <t>-508.920778599783 97.2653475215161 -205.11322548724</t>
  </si>
  <si>
    <t>-519.713107327822 94.158990533148 -297.307200043874</t>
  </si>
  <si>
    <t>-528.244726647406 92.4105716558784 -380.747488218054</t>
  </si>
  <si>
    <t>-534.920239418907 91.7176997993788 -464.372236715603</t>
  </si>
  <si>
    <t>-542.570523733251 91.7289374737315 -586.791202644898</t>
  </si>
  <si>
    <t>-531.367026669875 95.3525623999826 -664.260910589546</t>
  </si>
  <si>
    <t>-540.179649715452 123.070278559197 -533.011561185799</t>
  </si>
  <si>
    <t>-534.158707221354 276.998524268714 -508.382931237867</t>
  </si>
  <si>
    <t>-490.686799553095 301.881762181275 -230.768796612067</t>
  </si>
  <si>
    <t>-277.906371256719 211.338451433421 -208.976690063753</t>
  </si>
  <si>
    <t>-538.247697139907 60.3777000811633 -533.137936783661</t>
  </si>
  <si>
    <t>-527.224284487218 190.624274620652 -98.1253943648128</t>
  </si>
  <si>
    <t>-561.893968869702 189.534527141172 315.999566030016</t>
  </si>
  <si>
    <t>-612.30472783011 216.767987562755 775.606678609872</t>
  </si>
  <si>
    <t>-462.380216711568 213.937950184967 833.902757968948</t>
  </si>
  <si>
    <t>-453.555239821938 20.07305335716 -97.8387373402571</t>
  </si>
  <si>
    <t>-448.78749363127 -5.66243235086631 316.911256231505</t>
  </si>
  <si>
    <t>-468.197033285996 -75.6150331637655 774.270368783492</t>
  </si>
  <si>
    <t>-321.498997226458 -23.6302239571914 815.026899795026</t>
  </si>
  <si>
    <t>9763-20170724T121330.601085400.bin</t>
  </si>
  <si>
    <t>-490.522208005283 105.302083184743 -96.2448104322809</t>
  </si>
  <si>
    <t>-509.219556156938 97.0954046072043 -205.059172263291</t>
  </si>
  <si>
    <t>-520.148035485102 94.0004795545269 -297.237427792721</t>
  </si>
  <si>
    <t>-528.839943911541 92.2937313478978 -380.662013855838</t>
  </si>
  <si>
    <t>-535.711422834556 91.6794472085871 -464.271447911466</t>
  </si>
  <si>
    <t>-543.684696676273 91.8484343303999 -586.669783233122</t>
  </si>
  <si>
    <t>-532.702452101625 95.6011872677509 -664.165091113391</t>
  </si>
  <si>
    <t>-541.279094592477 123.116410255587 -532.847934715509</t>
  </si>
  <si>
    <t>-535.743308698915 277.04885243013 -508.11753873325</t>
  </si>
  <si>
    <t>-488.794156003867 300.369005491732 -230.934354713371</t>
  </si>
  <si>
    <t>-275.237442622172 211.576125839042 -209.536251988353</t>
  </si>
  <si>
    <t>-539.092979725648 60.4325798733908 -533.076995701701</t>
  </si>
  <si>
    <t>-527.751243304761 190.32234782357 -98.0657051472177</t>
  </si>
  <si>
    <t>-562.17617897845 189.409772376019 316.080038870422</t>
  </si>
  <si>
    <t>-612.25229521599 216.713961858673 775.717854222926</t>
  </si>
  <si>
    <t>-462.359763159597 213.66004356055 834.084957452714</t>
  </si>
  <si>
    <t>-453.510097550943 20.172796876438 -97.8033462586309</t>
  </si>
  <si>
    <t>-448.62133981161 -5.56461067270538 316.945092681053</t>
  </si>
  <si>
    <t>-468.222075627492 -75.6755686522888 774.258273707719</t>
  </si>
  <si>
    <t>-321.350702564224 -24.1436885365038 814.965377004847</t>
  </si>
  <si>
    <t>9763-20170724T121330.639190300.bin</t>
  </si>
  <si>
    <t>-490.599737665453 105.29694304264 -96.2114916724756</t>
  </si>
  <si>
    <t>-509.328286354817 97.0513332899286 -205.017520553838</t>
  </si>
  <si>
    <t>-520.31702369702 93.9559892053035 -297.188650861928</t>
  </si>
  <si>
    <t>-529.075342855681 92.2625724164382 -380.606598934771</t>
  </si>
  <si>
    <t>-536.0247018262 91.6771879078456 -464.209740831723</t>
  </si>
  <si>
    <t>-544.123359459834 91.9063810820849 -586.599666543379</t>
  </si>
  <si>
    <t>-533.239142085506 95.7185410957313 -664.105950570978</t>
  </si>
  <si>
    <t>-541.727915603301 123.145343240493 -532.760749050268</t>
  </si>
  <si>
    <t>-536.435642561886 277.076501037884 -507.960111285791</t>
  </si>
  <si>
    <t>-487.812037844556 299.636362987516 -231.002713928493</t>
  </si>
  <si>
    <t>-273.870808130383 211.812198438331 -209.448038492515</t>
  </si>
  <si>
    <t>-539.411562910823 60.4661872546135 -533.031495872298</t>
  </si>
  <si>
    <t>-527.94192138153 190.27869046901 -98.0367781793177</t>
  </si>
  <si>
    <t>-562.236135079855 189.399709829708 316.1199502405</t>
  </si>
  <si>
    <t>-612.207461263325 216.737266527247 775.763216620692</t>
  </si>
  <si>
    <t>-462.326176996784 213.748093900482 834.162640474314</t>
  </si>
  <si>
    <t>-453.479657243167 20.1771672519358 -97.7870447031936</t>
  </si>
  <si>
    <t>-448.548074776237 -5.53074314878222 316.96278208812</t>
  </si>
  <si>
    <t>-468.269267423568 -75.651221857001 774.260527249659</t>
  </si>
  <si>
    <t>-321.512068526175 -23.7778518360751 814.946082736942</t>
  </si>
  <si>
    <t>9763-20170724T121330.703362000.bin</t>
  </si>
  <si>
    <t>-490.633317608622 105.311646499466 -96.1887457318355</t>
  </si>
  <si>
    <t>-509.402676181122 96.9847778062281 -204.98165150264</t>
  </si>
  <si>
    <t>-520.517331304135 93.8533475593763 -297.136260322005</t>
  </si>
  <si>
    <t>-529.424396055345 92.1429946054009 -380.538089826437</t>
  </si>
  <si>
    <t>-536.556942200212 91.5604118136644 -464.125979881068</t>
  </si>
  <si>
    <t>-544.959864647219 91.8184100749886 -586.495225079908</t>
  </si>
  <si>
    <t>-534.282106315895 95.7271672165612 -664.025365638257</t>
  </si>
  <si>
    <t>-542.531265794632 123.040805660318 -532.648264634482</t>
  </si>
  <si>
    <t>-537.69983053258 277.004535930661 -507.940693909931</t>
  </si>
  <si>
    <t>-485.952789148069 298.81082781886 -231.489456802585</t>
  </si>
  <si>
    <t>-271.43331444219 212.458527528519 -209.736536959794</t>
  </si>
  <si>
    <t>-540.014325545869 60.3693825699961 -532.953211295945</t>
  </si>
  <si>
    <t>-528.146827388538 190.240923379493 -98.0096360169222</t>
  </si>
  <si>
    <t>-562.155381853892 189.416746555645 316.170716690869</t>
  </si>
  <si>
    <t>-612.141310991919 216.704764015313 775.840222927884</t>
  </si>
  <si>
    <t>-462.285016734976 213.761356066254 834.305833055564</t>
  </si>
  <si>
    <t>-453.3269705181 20.2475117737913 -97.7638573838316</t>
  </si>
  <si>
    <t>-448.386467752913 -5.42399187103638 316.98812892281</t>
  </si>
  <si>
    <t>-468.277654655157 -75.6820384296261 774.269934393892</t>
  </si>
  <si>
    <t>-321.561614846737 -23.6927388582403 814.955732158692</t>
  </si>
  <si>
    <t>9763-20170724T121330.736423400.bin</t>
  </si>
  <si>
    <t>-490.637357050632 105.358994752825 -96.1641024156509</t>
  </si>
  <si>
    <t>-509.423214793766 97.0152191291886 -204.952720037793</t>
  </si>
  <si>
    <t>-520.627788462419 93.8606514888666 -297.095802451374</t>
  </si>
  <si>
    <t>-529.646974359921 92.1286118738685 -380.485120789397</t>
  </si>
  <si>
    <t>-536.922859138234 91.5266172234205 -464.060564024634</t>
  </si>
  <si>
    <t>-545.569385766783 91.7616540330787 -586.412916955867</t>
  </si>
  <si>
    <t>-535.003536199994 95.7070764933696 -663.956414501278</t>
  </si>
  <si>
    <t>-543.072269670766 122.992713593064 -532.573815969278</t>
  </si>
  <si>
    <t>-538.499131727431 276.973218619175 -507.958184298947</t>
  </si>
  <si>
    <t>-485.064970187741 298.717732245621 -231.823293082634</t>
  </si>
  <si>
    <t>-270.372463013295 212.81517985373 -209.996495979075</t>
  </si>
  <si>
    <t>-540.478414543311 60.3247544971946 -532.877502812698</t>
  </si>
  <si>
    <t>-371.142552739024 0.432748008085127 -359.8143160008</t>
  </si>
  <si>
    <t>-528.211886018544 190.24865047231 -97.9843369223574</t>
  </si>
  <si>
    <t>-562.094514848604 189.442904681076 316.206316153241</t>
  </si>
  <si>
    <t>-612.117872318683 216.688820699534 775.872216959118</t>
  </si>
  <si>
    <t>-462.274935551104 213.619207474947 834.365933192683</t>
  </si>
  <si>
    <t>-453.294890667367 20.3451605277291 -97.7377943143244</t>
  </si>
  <si>
    <t>-448.245756567626 -5.31365403151312 317.01369071992</t>
  </si>
  <si>
    <t>-468.299458588928 -75.6596652680969 774.275709341876</t>
  </si>
  <si>
    <t>-321.694880416892 -23.377643612263 814.988003154724</t>
  </si>
  <si>
    <t>9763-20170724T121330.803597000.bin</t>
  </si>
  <si>
    <t>-490.677605549586 105.448557810516 -96.1016537154094</t>
  </si>
  <si>
    <t>-509.504684143862 97.0449787956509 -204.87851291215</t>
  </si>
  <si>
    <t>-520.891081817574 93.8531349252853 -296.998081855299</t>
  </si>
  <si>
    <t>-530.132771096597 92.0985876377313 -380.36258145542</t>
  </si>
  <si>
    <t>-537.689000464035 91.4905391918064 -463.912930505813</t>
  </si>
  <si>
    <t>-546.807692693185 91.7381311729123 -586.231130670005</t>
  </si>
  <si>
    <t>-536.444716937953 95.7255968510135 -663.799844046095</t>
  </si>
  <si>
    <t>-544.144500412757 122.961873900606 -532.395821459435</t>
  </si>
  <si>
    <t>-539.792369796546 276.986712191017 -507.944114416086</t>
  </si>
  <si>
    <t>-483.081204602179 298.915179904698 -232.478035768093</t>
  </si>
  <si>
    <t>-268.044468275504 213.796980780558 -210.969540401</t>
  </si>
  <si>
    <t>-541.468441430152 60.297287584744 -532.722256394001</t>
  </si>
  <si>
    <t>-372.174624365709 1.4603149906302 -359.598440233817</t>
  </si>
  <si>
    <t>-528.338721163865 190.359213330507 -97.9380690388999</t>
  </si>
  <si>
    <t>-562.041423921401 189.556224100701 316.267305930041</t>
  </si>
  <si>
    <t>-612.058927997242 216.721066720389 775.927665787423</t>
  </si>
  <si>
    <t>-462.217929530251 213.8656308965 834.437226821164</t>
  </si>
  <si>
    <t>-453.24748531754 20.3959912562841 -97.6770352811185</t>
  </si>
  <si>
    <t>-448.098388358907 -5.20779220399345 317.076577698675</t>
  </si>
  <si>
    <t>-468.309982736546 -75.6770979723324 774.293325470757</t>
  </si>
  <si>
    <t>-321.568366544122 -23.8023590508733 815.033495382924</t>
  </si>
  <si>
    <t>9763-20170724T121330.836692600.bin</t>
  </si>
  <si>
    <t>-490.733225344122 105.470538684912 -96.0993915554799</t>
  </si>
  <si>
    <t>-509.590262634996 97.0304504438423 -204.868325773593</t>
  </si>
  <si>
    <t>-521.058069445937 93.8032978211309 -296.976490702214</t>
  </si>
  <si>
    <t>-530.395945848509 92.0175162138121 -380.329658098868</t>
  </si>
  <si>
    <t>-538.070971080927 91.3810287623423 -463.869052810561</t>
  </si>
  <si>
    <t>-547.388160285697 91.5908476574787 -586.172186185826</t>
  </si>
  <si>
    <t>-537.108694391892 95.5631739657529 -663.752884579876</t>
  </si>
  <si>
    <t>-544.64323915279 122.830636771872 -532.350509910089</t>
  </si>
  <si>
    <t>-540.337795202772 276.869628228446 -508.024829796549</t>
  </si>
  <si>
    <t>-481.916265842245 298.968151426353 -232.930074736148</t>
  </si>
  <si>
    <t>-266.774262493292 214.153278202464 -211.276026268209</t>
  </si>
  <si>
    <t>-541.956538123691 60.1664807026764 -532.662665468328</t>
  </si>
  <si>
    <t>-372.75423272833 1.8969317574747 -359.555490603342</t>
  </si>
  <si>
    <t>-528.410868779612 190.375953406783 -97.9403552063335</t>
  </si>
  <si>
    <t>-562.014239261324 189.583840945903 316.273134893241</t>
  </si>
  <si>
    <t>-612.035352350712 216.728172758522 775.942811707473</t>
  </si>
  <si>
    <t>-462.201764802893 213.807743396348 834.46810498507</t>
  </si>
  <si>
    <t>-453.295430706067 20.4284946477728 -97.6588037053485</t>
  </si>
  <si>
    <t>-448.103381130776 -5.1695566498538 317.094634642756</t>
  </si>
  <si>
    <t>-468.3347626904 -75.6622224299495 774.299975438506</t>
  </si>
  <si>
    <t>-321.589435585424 -23.806275741651 815.050783477342</t>
  </si>
  <si>
    <t>9763-20170724T121330.904871800.bin</t>
  </si>
  <si>
    <t>-491.026448998292 105.415903028239 -96.0866510964934</t>
  </si>
  <si>
    <t>-509.95637382459 96.9325718174127 -204.839459218436</t>
  </si>
  <si>
    <t>-521.597592002152 93.6356615603049 -296.923489511171</t>
  </si>
  <si>
    <t>-531.138517739452 91.7799190954056 -380.251970411401</t>
  </si>
  <si>
    <t>-539.06402870467 91.0682602928282 -463.767337504913</t>
  </si>
  <si>
    <t>-548.799259825271 91.1675410420871 -586.03813669722</t>
  </si>
  <si>
    <t>-538.692489938896 95.0602465643133 -663.645556394954</t>
  </si>
  <si>
    <t>-545.860268974716 122.456525154746 -532.255232308794</t>
  </si>
  <si>
    <t>-541.55537426751 276.534031590802 -508.167015962654</t>
  </si>
  <si>
    <t>-479.532313324125 298.792613078291 -233.874744177319</t>
  </si>
  <si>
    <t>-264.322255013176 214.366210761381 -211.394638762142</t>
  </si>
  <si>
    <t>-543.194832546822 59.7913915085796 -532.518359406584</t>
  </si>
  <si>
    <t>-374.260341349149 2.80281559048035 -359.507506152843</t>
  </si>
  <si>
    <t>-528.685928108205 190.378182475786 -97.9547458754407</t>
  </si>
  <si>
    <t>-562.013499371439 189.624121677818 316.281167103899</t>
  </si>
  <si>
    <t>-612.005226474358 216.704751593656 775.962490688222</t>
  </si>
  <si>
    <t>-462.175903421461 213.830059250277 834.500756542927</t>
  </si>
  <si>
    <t>-453.627957532287 20.3176720786364 -97.6459451445845</t>
  </si>
  <si>
    <t>-448.211823433494 -5.11237708379758 317.114927545982</t>
  </si>
  <si>
    <t>-468.371078999099 -75.6688437615248 774.315930346901</t>
  </si>
  <si>
    <t>-321.672872767372 -23.6728805880011 815.05787265102</t>
  </si>
  <si>
    <t>9763-20170724T121330.936962400.bin</t>
  </si>
  <si>
    <t>-491.230114558017 105.320377637785 -96.0850221258364</t>
  </si>
  <si>
    <t>-510.214509312274 96.8177530856083 -204.826903259375</t>
  </si>
  <si>
    <t>-521.944250000043 93.4935052368896 -296.898620304208</t>
  </si>
  <si>
    <t>-531.582901982339 91.6105586947579 -380.215324882728</t>
  </si>
  <si>
    <t>-539.623619082069 90.870948215977 -463.719386243766</t>
  </si>
  <si>
    <t>-549.546949697756 90.9286437918877 -585.975144537101</t>
  </si>
  <si>
    <t>-539.525980119799 94.7691485326809 -663.596252453591</t>
  </si>
  <si>
    <t>-546.506465403362 122.236683629898 -532.208958613921</t>
  </si>
  <si>
    <t>-542.083919260567 276.327183855288 -508.19041524641</t>
  </si>
  <si>
    <t>-478.33694812959 298.590377731135 -234.294003215872</t>
  </si>
  <si>
    <t>-263.162207153075 214.09687569728 -211.72769812302</t>
  </si>
  <si>
    <t>-543.878955615356 59.5698745198442 -532.451903660686</t>
  </si>
  <si>
    <t>-375.243406675468 3.32069372961587 -359.481643802623</t>
  </si>
  <si>
    <t>-528.868908811734 190.317843069837 -97.9601357139838</t>
  </si>
  <si>
    <t>-562.079146466617 189.596153358777 316.285121193709</t>
  </si>
  <si>
    <t>-611.9987489851 216.692938241795 775.970204333752</t>
  </si>
  <si>
    <t>-462.167498357619 213.746617810222 834.499882489261</t>
  </si>
  <si>
    <t>-453.842163493424 20.189166861172 -97.6494350855443</t>
  </si>
  <si>
    <t>-448.312095391775 -5.1167512600764 317.117560630697</t>
  </si>
  <si>
    <t>-468.39706759159 -75.6752597402369 774.322325233973</t>
  </si>
  <si>
    <t>-321.68573852267 -23.7045439499375 815.049038148254</t>
  </si>
  <si>
    <t>9763-20170724T121331.002135200.bin</t>
  </si>
  <si>
    <t>-491.792902447503 105.092870201209 -96.1200993659671</t>
  </si>
  <si>
    <t>-510.896810649526 96.5654864064954 -204.839056073662</t>
  </si>
  <si>
    <t>-522.788323361048 93.2262633052615 -296.889482179302</t>
  </si>
  <si>
    <t>-532.597318306332 91.3358979006052 -380.186246970829</t>
  </si>
  <si>
    <t>-540.832144743971 90.5957981964252 -463.671417792793</t>
  </si>
  <si>
    <t>-551.06452647818 90.6627444378237 -585.901574620822</t>
  </si>
  <si>
    <t>-541.16491260353 94.4399112443293 -663.541454262579</t>
  </si>
  <si>
    <t>-547.843294629747 121.968648692484 -532.144706859744</t>
  </si>
  <si>
    <t>-543.155774239273 276.074242121793 -508.284851821352</t>
  </si>
  <si>
    <t>-476.445993846706 298.142567926192 -235.079056062645</t>
  </si>
  <si>
    <t>-261.277302310291 213.545936992888 -212.844065271977</t>
  </si>
  <si>
    <t>-545.306081236796 59.2978895955694 -532.39124244372</t>
  </si>
  <si>
    <t>-377.225999033699 4.65472839589302 -359.13740386456</t>
  </si>
  <si>
    <t>-529.36018446487 190.126414852191 -97.9872907849752</t>
  </si>
  <si>
    <t>-562.294080303297 189.47493920122 316.2801957935</t>
  </si>
  <si>
    <t>-611.99259316828 216.649233056294 775.987787356692</t>
  </si>
  <si>
    <t>-462.160564243306 213.44708997333 834.502078446528</t>
  </si>
  <si>
    <t>-454.46134481681 19.9406828756328 -97.6723163133865</t>
  </si>
  <si>
    <t>-448.572095756692 -5.06710221957337 317.107778467665</t>
  </si>
  <si>
    <t>-468.475233378445 -75.6526847671103 774.319984732489</t>
  </si>
  <si>
    <t>-321.789842458351 -23.5804182298671 815.010501826318</t>
  </si>
  <si>
    <t>9763-20170724T121331.040848400.bin</t>
  </si>
  <si>
    <t>-492.125818534093 104.937097826197 -96.1368584410418</t>
  </si>
  <si>
    <t>-511.308541626778 96.4126680762201 -204.842198062178</t>
  </si>
  <si>
    <t>-523.271231139326 93.0844305598553 -296.883807473791</t>
  </si>
  <si>
    <t>-533.146396829711 91.2081228560696 -380.172982941689</t>
  </si>
  <si>
    <t>-541.448802832594 90.4862721189934 -463.651717160842</t>
  </si>
  <si>
    <t>-551.781267203069 90.5841154684736 -585.873510786806</t>
  </si>
  <si>
    <t>-541.923424654661 94.3522061958702 -663.518917956182</t>
  </si>
  <si>
    <t>-548.491664436904 121.877221793606 -532.113343678333</t>
  </si>
  <si>
    <t>-543.714672576618 275.986665630756 -508.267094390264</t>
  </si>
  <si>
    <t>-475.527521872021 297.788503432986 -235.404904622495</t>
  </si>
  <si>
    <t>-260.354037229082 213.156114834661 -213.353213216726</t>
  </si>
  <si>
    <t>-546.003195603272 59.204990820987 -532.373901444389</t>
  </si>
  <si>
    <t>-377.946759214006 5.14869549240484 -358.868430197431</t>
  </si>
  <si>
    <t>-529.6601000934 189.992835066375 -97.9880284798384</t>
  </si>
  <si>
    <t>-562.416162725623 189.401982632658 316.293573556158</t>
  </si>
  <si>
    <t>-611.981841876977 216.644108515704 776.018990793376</t>
  </si>
  <si>
    <t>-462.151120209194 213.262651117864 834.526408990015</t>
  </si>
  <si>
    <t>-454.849948233808 19.7647890957182 -97.6903037620348</t>
  </si>
  <si>
    <t>-448.714951305278 -5.04210755609438 317.098231367539</t>
  </si>
  <si>
    <t>-468.500566916919 -75.6624808355873 774.30783716435</t>
  </si>
  <si>
    <t>-321.698198138708 -23.917159993789 814.993199185465</t>
  </si>
  <si>
    <t>9763-20170724T121331.104016900.bin</t>
  </si>
  <si>
    <t>-492.738107936842 104.482986816035 -96.1954637346132</t>
  </si>
  <si>
    <t>-512.027845965557 95.9808460175686 -204.883618368475</t>
  </si>
  <si>
    <t>-524.158435847501 92.7015063108597 -296.904915440175</t>
  </si>
  <si>
    <t>-534.214854267369 90.8869162166102 -380.173869325522</t>
  </si>
  <si>
    <t>-542.726723177193 90.244226393073 -463.632066420465</t>
  </si>
  <si>
    <t>-553.394827535503 90.4793809538505 -585.82483540723</t>
  </si>
  <si>
    <t>-543.593893412324 94.2397060116473 -663.4778389708</t>
  </si>
  <si>
    <t>-549.882360381924 121.715219023361 -532.045277463732</t>
  </si>
  <si>
    <t>-544.836025039035 275.795292799096 -508.105334905204</t>
  </si>
  <si>
    <t>-475.051014056952 297.084366812141 -235.606941819751</t>
  </si>
  <si>
    <t>-260.065948986201 212.05866320826 -213.232634533758</t>
  </si>
  <si>
    <t>-547.545137594966 59.0372417429385 -532.369931117516</t>
  </si>
  <si>
    <t>-378.494383087692 5.58357503459365 -358.032133879373</t>
  </si>
  <si>
    <t>-530.159856037021 189.709187812245 -98.0155072156039</t>
  </si>
  <si>
    <t>-562.622427729942 189.273164260983 316.289447239797</t>
  </si>
  <si>
    <t>-611.955683405974 216.662862880047 776.0542198096</t>
  </si>
  <si>
    <t>-462.098784826845 213.579484812586 834.511219592156</t>
  </si>
  <si>
    <t>-455.546094419167 19.1385877830571 -97.7901004363038</t>
  </si>
  <si>
    <t>-449.033450891547 -5.28406415634799 317.015567400951</t>
  </si>
  <si>
    <t>-468.476315908933 -75.7241549095279 774.275804277885</t>
  </si>
  <si>
    <t>-321.613461735116 -24.1781502544313 814.995238913625</t>
  </si>
  <si>
    <t>9763-20170724T121331.136108900.bin</t>
  </si>
  <si>
    <t>-492.970375815414 104.21334180636 -96.2302484592783</t>
  </si>
  <si>
    <t>-512.307833450619 95.7419432714132 -204.91235452963</t>
  </si>
  <si>
    <t>-524.531528520037 92.5113886684862 -296.923036546233</t>
  </si>
  <si>
    <t>-534.69208782182 90.7534281108524 -380.180570356089</t>
  </si>
  <si>
    <t>-543.32696125389 90.1810664408458 -463.62665610318</t>
  </si>
  <si>
    <t>-554.194851835717 90.5339467413523 -585.801511538254</t>
  </si>
  <si>
    <t>-544.385407405549 94.2956308048779 -663.453501656618</t>
  </si>
  <si>
    <t>-550.544949759992 121.719754416407 -532.002075776697</t>
  </si>
  <si>
    <t>-545.277154531708 275.780779987447 -507.980092139465</t>
  </si>
  <si>
    <t>-475.525498852061 296.94408305423 -235.46329017643</t>
  </si>
  <si>
    <t>-260.780196442133 211.574287945904 -212.118092286192</t>
  </si>
  <si>
    <t>-548.307232838058 59.0384703507293 -532.382307403984</t>
  </si>
  <si>
    <t>-378.463732029985 5.3348404034441 -357.781304250498</t>
  </si>
  <si>
    <t>-530.33295035721 189.496107035621 -98.0183690232167</t>
  </si>
  <si>
    <t>-562.783697394556 189.124872237868 316.287584051427</t>
  </si>
  <si>
    <t>-611.965542314327 216.631895046821 776.061505718577</t>
  </si>
  <si>
    <t>-462.10437668165 213.221449066013 834.489400139148</t>
  </si>
  <si>
    <t>-455.840325802 18.7984553708734 -97.8487954632664</t>
  </si>
  <si>
    <t>-449.206715930393 -5.46491567684507 316.964335210033</t>
  </si>
  <si>
    <t>-468.491203082672 -75.7091163915852 774.267992664933</t>
  </si>
  <si>
    <t>-321.660436035445 -24.0980613849342 815.021228478738</t>
  </si>
  <si>
    <t>9763-20170724T121331.202283900.bin</t>
  </si>
  <si>
    <t>-493.376630486471 103.627163866841 -96.2931345247655</t>
  </si>
  <si>
    <t>-512.854114644531 95.1985772581857 -204.953554405775</t>
  </si>
  <si>
    <t>-525.261034906478 92.0855622007848 -296.943842479763</t>
  </si>
  <si>
    <t>-535.609347710759 90.4721735394523 -380.181117492465</t>
  </si>
  <si>
    <t>-544.451311568255 90.0813789205995 -463.60643880878</t>
  </si>
  <si>
    <t>-555.63977890607 90.7425821430625 -585.751106028749</t>
  </si>
  <si>
    <t>-545.777336406855 94.5167298029737 -663.395844345616</t>
  </si>
  <si>
    <t>-551.730637976702 121.796626264926 -531.893855692346</t>
  </si>
  <si>
    <t>-546.045687898386 275.820199911477 -507.686745449604</t>
  </si>
  <si>
    <t>-477.520798838878 296.199235274393 -234.799179727727</t>
  </si>
  <si>
    <t>-262.7567111348 211.995604578417 -207.694024786942</t>
  </si>
  <si>
    <t>-549.730123284497 59.1084059991445 -532.416401108124</t>
  </si>
  <si>
    <t>-378.098935407679 3.75050983772098 -356.921487734885</t>
  </si>
  <si>
    <t>-530.546334660937 189.067119724697 -98.0474800665507</t>
  </si>
  <si>
    <t>-562.813942148719 188.8061265896 316.272841198773</t>
  </si>
  <si>
    <t>-611.94392742029 216.605137428051 776.059830570693</t>
  </si>
  <si>
    <t>-462.055249086736 213.353777857697 834.426354011394</t>
  </si>
  <si>
    <t>-456.453310465866 18.0373047658277 -97.9514413979833</t>
  </si>
  <si>
    <t>-449.581277417586 -5.84476003638929 316.879909822322</t>
  </si>
  <si>
    <t>-468.564692864964 -75.6544944053803 774.2677075087</t>
  </si>
  <si>
    <t>-322.022216233263 -23.2562550540633 815.053830316454</t>
  </si>
  <si>
    <t>9763-20170724T121331.235384800.bin</t>
  </si>
  <si>
    <t>-493.559167324635 103.286355209191 -96.3227881049204</t>
  </si>
  <si>
    <t>-513.143891801716 94.8669342624044 -204.964656214917</t>
  </si>
  <si>
    <t>-525.662367800839 91.8148188851055 -296.941781008552</t>
  </si>
  <si>
    <t>-536.117709994953 90.279794420625 -380.167210337024</t>
  </si>
  <si>
    <t>-545.070804597582 89.9906931564169 -463.581234354952</t>
  </si>
  <si>
    <t>-556.424775686495 90.8259608779158 -585.709461660723</t>
  </si>
  <si>
    <t>-546.5387942492 94.6185436023025 -663.350340918328</t>
  </si>
  <si>
    <t>-552.378950402971 121.805193126445 -531.819239830782</t>
  </si>
  <si>
    <t>-546.50545361515 275.793273572739 -507.482352504717</t>
  </si>
  <si>
    <t>-478.889609515611 296.085873189532 -234.361757123048</t>
  </si>
  <si>
    <t>-264.082906460289 212.672981149021 -205.225851103342</t>
  </si>
  <si>
    <t>-550.506655153827 59.1135869968302 -532.422138190548</t>
  </si>
  <si>
    <t>-378.190409555347 2.73767764618196 -356.195789334913</t>
  </si>
  <si>
    <t>-530.604991903 188.8463658307 -98.0604456012119</t>
  </si>
  <si>
    <t>-562.687074735983 188.645281300105 316.274350714427</t>
  </si>
  <si>
    <t>-611.930457883664 216.577357643819 776.055257739672</t>
  </si>
  <si>
    <t>-462.036310320888 213.304266358988 834.406540584193</t>
  </si>
  <si>
    <t>-456.776501192225 17.577344877081 -97.9960582245124</t>
  </si>
  <si>
    <t>-449.65993231457 -6.0063357444169 316.84823775486</t>
  </si>
  <si>
    <t>-468.549960234437 -75.6871668205354 774.272197933466</t>
  </si>
  <si>
    <t>-321.82318087513 -23.8221012435438 815.077851716131</t>
  </si>
  <si>
    <t>9763-20170724T121331.302562200.bin</t>
  </si>
  <si>
    <t>-493.976886331316 102.691666183648 -96.3462732857669</t>
  </si>
  <si>
    <t>-513.826005699887 94.2785888979843 -204.940509490204</t>
  </si>
  <si>
    <t>-526.521754233063 91.3298085425399 -296.896857215788</t>
  </si>
  <si>
    <t>-537.114676113036 89.9280311744133 -380.107292097171</t>
  </si>
  <si>
    <t>-546.179070118967 89.8083984319096 -463.509590385001</t>
  </si>
  <si>
    <t>-557.66428625712 90.9287884786054 -585.623331128475</t>
  </si>
  <si>
    <t>-547.678705799451 94.7634609402321 -663.249291321715</t>
  </si>
  <si>
    <t>-553.425496799223 121.786170791737 -531.677986000644</t>
  </si>
  <si>
    <t>-547.159328202371 275.717655831782 -507.122149048055</t>
  </si>
  <si>
    <t>-481.62848547814 296.532737440159 -233.533001875304</t>
  </si>
  <si>
    <t>-265.972290140226 217.047200443929 -200.021867268869</t>
  </si>
  <si>
    <t>-551.82387451905 59.0881864694238 -532.403715046683</t>
  </si>
  <si>
    <t>-378.748030161094 0.605317282977012 -354.043381751315</t>
  </si>
  <si>
    <t>-530.811313136289 188.460628080182 -98.0525554695723</t>
  </si>
  <si>
    <t>-562.535243360984 188.388439311242 316.309831606837</t>
  </si>
  <si>
    <t>-611.886161741387 216.534744268654 776.059660364505</t>
  </si>
  <si>
    <t>-461.992899679017 213.122210934233 834.404970289378</t>
  </si>
  <si>
    <t>-457.452783667973 16.8152521754237 -98.0442369327296</t>
  </si>
  <si>
    <t>-449.87896586917 -6.14524462130612 316.826904394992</t>
  </si>
  <si>
    <t>-468.575209432666 -75.7236266726632 774.277307341337</t>
  </si>
  <si>
    <t>-321.746470731717 -24.1329778753261 815.063593288639</t>
  </si>
  <si>
    <t>9763-20170724T121331.336478700.bin</t>
  </si>
  <si>
    <t>-494.256196108069 102.489923685509 -96.3694035993477</t>
  </si>
  <si>
    <t>-514.233731665114 94.0667055196905 -204.939417167842</t>
  </si>
  <si>
    <t>-526.982981321853 91.1572389012908 -296.889601376799</t>
  </si>
  <si>
    <t>-537.600035945392 89.808436101393 -380.097676059727</t>
  </si>
  <si>
    <t>-546.662754847294 89.7572868724337 -463.500238539562</t>
  </si>
  <si>
    <t>-558.116255494956 90.991771648607 -585.615917906339</t>
  </si>
  <si>
    <t>-548.058926962084 94.8426727996184 -663.231830130375</t>
  </si>
  <si>
    <t>-553.847007523856 121.799882973631 -531.644776217556</t>
  </si>
  <si>
    <t>-547.556955992322 275.725099589005 -507.031095992683</t>
  </si>
  <si>
    <t>-482.39144546339 296.975207924123 -233.388120539491</t>
  </si>
  <si>
    <t>-266.217074280796 219.201173024001 -199.206841397862</t>
  </si>
  <si>
    <t>-552.334016939467 59.1004296181245 -532.420643375471</t>
  </si>
  <si>
    <t>-531.019222775643 188.344061038098 -98.0622993712816</t>
  </si>
  <si>
    <t>-562.528019936295 188.300262001178 316.316557960897</t>
  </si>
  <si>
    <t>-611.858191364559 216.509489698166 776.066966397723</t>
  </si>
  <si>
    <t>-461.964983422168 213.125804443027 834.414233317721</t>
  </si>
  <si>
    <t>-457.798676202268 16.56069526494 -98.0757862076224</t>
  </si>
  <si>
    <t>-450.025381437623 -6.16674405267486 316.804504790338</t>
  </si>
  <si>
    <t>-468.617860366241 -75.7111969100374 774.267902653506</t>
  </si>
  <si>
    <t>-321.646472381415 -24.518633507299 815.042343767922</t>
  </si>
  <si>
    <t>9763-20170724T121331.403655400.bin</t>
  </si>
  <si>
    <t>-495.003571752472 102.29313723606 -96.4328083057386</t>
  </si>
  <si>
    <t>-515.172687294193 93.8596177404543 -204.966552638508</t>
  </si>
  <si>
    <t>-528.040629696081 91.013700526747 -296.9021670564</t>
  </si>
  <si>
    <t>-538.743504052866 89.7504582295064 -380.100656843503</t>
  </si>
  <si>
    <t>-547.868683096982 89.8087285067527 -463.496377113161</t>
  </si>
  <si>
    <t>-559.385450463367 91.2287681748799 -585.603990189711</t>
  </si>
  <si>
    <t>-549.235687417498 95.0894077112189 -663.207486489488</t>
  </si>
  <si>
    <t>-555.01386076514 121.956757800808 -531.595492837368</t>
  </si>
  <si>
    <t>-548.841553972145 275.853020529286 -506.815223636885</t>
  </si>
  <si>
    <t>-483.183808870232 297.923386998842 -233.354867968945</t>
  </si>
  <si>
    <t>-265.523347344851 225.44516513722 -197.031768609342</t>
  </si>
  <si>
    <t>-553.650031148698 59.2549138657896 -532.453204748446</t>
  </si>
  <si>
    <t>-531.67086316655 188.208548977769 -98.096700966633</t>
  </si>
  <si>
    <t>-562.829795189682 188.245885292001 316.308514662555</t>
  </si>
  <si>
    <t>-611.84008687379 216.412905641407 776.084735525256</t>
  </si>
  <si>
    <t>-461.943687383132 212.908627273405 834.416788329548</t>
  </si>
  <si>
    <t>-458.635563877772 16.2828887753303 -98.1417826769554</t>
  </si>
  <si>
    <t>-450.407933962768 -6.05800626786822 316.750767033008</t>
  </si>
  <si>
    <t>-468.67538957615 -75.6937789325793 774.232527854829</t>
  </si>
  <si>
    <t>-321.732352648075 -24.412516315665 814.998207595613</t>
  </si>
  <si>
    <t>9763-20170724T121331.436327200.bin</t>
  </si>
  <si>
    <t>-495.502324105695 102.318887009857 -96.4484483690883</t>
  </si>
  <si>
    <t>-515.732202052429 93.8773710009782 -204.970283079354</t>
  </si>
  <si>
    <t>-528.637633942179 91.0621932380532 -296.901550323513</t>
  </si>
  <si>
    <t>-539.366714171556 89.841598651471 -380.097355370523</t>
  </si>
  <si>
    <t>-548.509022290093 89.9563709154536 -463.491290641667</t>
  </si>
  <si>
    <t>-560.039927622583 91.4720231313063 -585.596467475277</t>
  </si>
  <si>
    <t>-549.844564003069 95.3416723513101 -663.19334661838</t>
  </si>
  <si>
    <t>-555.624342149071 122.158549783469 -531.567602263517</t>
  </si>
  <si>
    <t>-549.449316040305 276.038016351966 -506.683408428573</t>
  </si>
  <si>
    <t>-483.198102575603 298.746045690254 -233.418558823113</t>
  </si>
  <si>
    <t>-264.961951966818 228.711864450183 -195.779075786117</t>
  </si>
  <si>
    <t>-554.336112115267 59.4557573591323 -532.467734230773</t>
  </si>
  <si>
    <t>-532.095385244192 188.257418571637 -98.1248460842176</t>
  </si>
  <si>
    <t>-563.119509871671 188.284104012597 316.290519700318</t>
  </si>
  <si>
    <t>-611.82937391038 216.389572035273 776.08965769615</t>
  </si>
  <si>
    <t>-461.918902535456 213.010754013935 834.392841621265</t>
  </si>
  <si>
    <t>-459.200630297494 16.2693963216589 -98.1612340803813</t>
  </si>
  <si>
    <t>-450.721402098933 -5.93669013582212 316.733467292175</t>
  </si>
  <si>
    <t>-468.710079628226 -75.6822004307519 774.20712731469</t>
  </si>
  <si>
    <t>-321.867608926743 -24.0970369581605 814.951269929903</t>
  </si>
  <si>
    <t>9763-20170724T121331.505511400.bin</t>
  </si>
  <si>
    <t>-496.602087987379 102.545087882142 -96.5049785644457</t>
  </si>
  <si>
    <t>-516.907850125829 94.0929874390408 -205.011807368891</t>
  </si>
  <si>
    <t>-529.828120543106 91.3096923367148 -296.941868270294</t>
  </si>
  <si>
    <t>-540.548775899712 90.1326383703486 -380.139519350453</t>
  </si>
  <si>
    <t>-549.658789074509 90.3029987142472 -463.536673201557</t>
  </si>
  <si>
    <t>-561.11516703848 91.9114071850995 -585.647696040159</t>
  </si>
  <si>
    <t>-550.823726512625 95.7617000797081 -663.232920259935</t>
  </si>
  <si>
    <t>-556.639953675922 122.558648032253 -531.601750328761</t>
  </si>
  <si>
    <t>-550.422596600493 276.43144504353 -506.669511635875</t>
  </si>
  <si>
    <t>-483.416805187548 300.407739315117 -233.697066548115</t>
  </si>
  <si>
    <t>-263.970680460249 236.431390890403 -192.478703675672</t>
  </si>
  <si>
    <t>-555.536486777742 59.8527400002367 -532.53114923493</t>
  </si>
  <si>
    <t>-532.942206039221 188.475527088566 -98.2000360406013</t>
  </si>
  <si>
    <t>-563.845467062543 188.469136954649 316.224376396059</t>
  </si>
  <si>
    <t>-611.847971931629 216.313017625161 776.088510984344</t>
  </si>
  <si>
    <t>-461.917176368004 212.565202612945 834.316840847446</t>
  </si>
  <si>
    <t>-460.560837076411 16.4928994270599 -98.2139738680872</t>
  </si>
  <si>
    <t>-451.846302260332 -5.67916872426622 316.677661723063</t>
  </si>
  <si>
    <t>-468.865623668035 -75.5877708173339 774.154702928017</t>
  </si>
  <si>
    <t>-322.034280786159 -23.9074393493447 814.818421176</t>
  </si>
  <si>
    <t>9763-20170724T121331.535599800.bin</t>
  </si>
  <si>
    <t>-497.099239550893 102.719360790037 -96.5403671630702</t>
  </si>
  <si>
    <t>-517.420954696696 94.2745668598541 -205.044739818303</t>
  </si>
  <si>
    <t>-530.321585524811 91.5029653143024 -296.978093883152</t>
  </si>
  <si>
    <t>-541.011257973223 90.338584497998 -380.179702766783</t>
  </si>
  <si>
    <t>-550.076880731411 90.5212148764153 -463.581883977783</t>
  </si>
  <si>
    <t>-561.453576751947 92.1467502112405 -585.700019002554</t>
  </si>
  <si>
    <t>-551.131459015898 95.9805230395582 -663.282124252886</t>
  </si>
  <si>
    <t>-556.96626707775 122.787237565064 -531.651154388458</t>
  </si>
  <si>
    <t>-550.743632687758 276.67451219834 -506.748654825693</t>
  </si>
  <si>
    <t>-483.674842550588 301.390629012826 -233.857684530267</t>
  </si>
  <si>
    <t>-263.934642139038 238.801203648039 -192.08036904161</t>
  </si>
  <si>
    <t>-555.956954478587 60.0796709755382 -532.580032987714</t>
  </si>
  <si>
    <t>-533.234629847013 188.619903492802 -98.2480186432504</t>
  </si>
  <si>
    <t>-564.146122274149 188.572376722185 316.175791847134</t>
  </si>
  <si>
    <t>-611.865638953757 216.272771648758 776.077877418396</t>
  </si>
  <si>
    <t>-461.919951877552 212.450882874756 834.263238932402</t>
  </si>
  <si>
    <t>-461.235334885419 16.6886144853675 -98.2417951916572</t>
  </si>
  <si>
    <t>-452.490454311003 -5.5247754025695 316.646978631582</t>
  </si>
  <si>
    <t>-468.898331065853 -75.5878694232401 774.124966924812</t>
  </si>
  <si>
    <t>-322.134129311442 -23.6834337276923 814.745175680451</t>
  </si>
  <si>
    <t>9763-20170724T121331.600774400.bin</t>
  </si>
  <si>
    <t>-497.898357546292 102.801694428362 -96.6409725359053</t>
  </si>
  <si>
    <t>-518.291639445115 94.4054454105949 -205.13578233161</t>
  </si>
  <si>
    <t>-531.143987673596 91.6413451682042 -297.076016061007</t>
  </si>
  <si>
    <t>-541.749097295036 90.4686086303141 -380.288317573094</t>
  </si>
  <si>
    <t>-550.690183266646 90.6236891052495 -463.703952346819</t>
  </si>
  <si>
    <t>-561.842278134661 92.184424375203 -585.843748405925</t>
  </si>
  <si>
    <t>-551.516036344249 95.9573426810666 -663.428177602578</t>
  </si>
  <si>
    <t>-557.365378112798 122.854891283193 -531.811135470489</t>
  </si>
  <si>
    <t>-551.123999447694 276.750257275541 -506.979376029979</t>
  </si>
  <si>
    <t>-484.302028356057 302.271611152052 -234.1020046827</t>
  </si>
  <si>
    <t>-263.83732049818 243.284486666436 -190.92350992495</t>
  </si>
  <si>
    <t>-556.532276885945 60.1442447820577 -532.688574591504</t>
  </si>
  <si>
    <t>-533.636683348088 188.841664695421 -98.349102258479</t>
  </si>
  <si>
    <t>-564.442566798538 188.761673922726 316.082562452448</t>
  </si>
  <si>
    <t>-611.866059203089 216.258064805882 776.046590936615</t>
  </si>
  <si>
    <t>-461.901116822824 212.305045607303 834.173407407751</t>
  </si>
  <si>
    <t>-462.41763758228 16.6210356411052 -98.3361033891049</t>
  </si>
  <si>
    <t>-453.133796441183 -5.47763818112571 316.547104166592</t>
  </si>
  <si>
    <t>-468.939616274462 -75.5285134930919 774.09294142316</t>
  </si>
  <si>
    <t>-322.15550958515 -23.6837275179714 814.717465540393</t>
  </si>
  <si>
    <t>9763-20170724T121331.639531600.bin</t>
  </si>
  <si>
    <t>-498.173420710712 102.709282649782 -96.668569686316</t>
  </si>
  <si>
    <t>-518.627648583776 94.3325150802239 -205.153417144972</t>
  </si>
  <si>
    <t>-531.449578429224 91.57944825294 -297.09828200934</t>
  </si>
  <si>
    <t>-541.994685189284 90.411512586254 -380.318295522099</t>
  </si>
  <si>
    <t>-550.843331991158 90.5630849231752 -463.743794671832</t>
  </si>
  <si>
    <t>-561.825345790106 92.1067765216794 -585.899136566368</t>
  </si>
  <si>
    <t>-551.496920089204 95.8487188201166 -663.484840780141</t>
  </si>
  <si>
    <t>-557.367476363644 122.785764795597 -531.869732114878</t>
  </si>
  <si>
    <t>-551.030004007816 276.675525895679 -507.040704873621</t>
  </si>
  <si>
    <t>-484.575844245038 302.299825778925 -234.08322898443</t>
  </si>
  <si>
    <t>-263.895208406415 244.148256372606 -190.874763158612</t>
  </si>
  <si>
    <t>-556.645486033211 60.0732520549168 -532.727115273837</t>
  </si>
  <si>
    <t>-533.821228935751 188.879488373995 -98.3777878622714</t>
  </si>
  <si>
    <t>-564.471836007982 188.787986171479 316.065409854816</t>
  </si>
  <si>
    <t>-611.875827418511 216.227067882073 776.039113375458</t>
  </si>
  <si>
    <t>-461.907702528137 212.138093103381 834.14806136749</t>
  </si>
  <si>
    <t>-462.792621697348 16.4044203105159 -98.3709223516042</t>
  </si>
  <si>
    <t>-453.250832039594 -5.45550649326924 316.51906956751</t>
  </si>
  <si>
    <t>-468.91237298427 -75.5550380320747 774.079487250366</t>
  </si>
  <si>
    <t>-321.976066463445 -24.1627966101396 814.729304997176</t>
  </si>
  <si>
    <t>9763-20170724T121331.699691300.bin</t>
  </si>
  <si>
    <t>-498.630385926819 102.554948849203 -96.7307570278747</t>
  </si>
  <si>
    <t>-519.165387937753 94.1812535625077 -205.200455651566</t>
  </si>
  <si>
    <t>-531.913637859262 91.4451628496022 -297.156129093624</t>
  </si>
  <si>
    <t>-542.334191657877 90.2926047167862 -380.39211086164</t>
  </si>
  <si>
    <t>-550.999617468697 90.4526836448517 -463.836804530845</t>
  </si>
  <si>
    <t>-561.649239606053 91.9984759020713 -586.021650744617</t>
  </si>
  <si>
    <t>-551.281414088455 95.6658072655146 -663.60544409421</t>
  </si>
  <si>
    <t>-557.244592511066 122.677430724903 -531.987942133187</t>
  </si>
  <si>
    <t>-550.511135170309 276.53288272476 -507.08418795562</t>
  </si>
  <si>
    <t>-484.885221552996 302.076487132622 -233.91876063987</t>
  </si>
  <si>
    <t>-264.050587464508 244.84020579917 -190.276908401488</t>
  </si>
  <si>
    <t>-556.707992019564 59.9628397009292 -532.827922453155</t>
  </si>
  <si>
    <t>-534.132182384677 188.890051226524 -98.4185574180885</t>
  </si>
  <si>
    <t>-564.567147954704 188.84127799232 316.040498373973</t>
  </si>
  <si>
    <t>-611.850191508102 216.23131200297 776.025827142074</t>
  </si>
  <si>
    <t>-461.863011966704 212.35905884272 834.100428726905</t>
  </si>
  <si>
    <t>-463.419230138127 16.1067775529655 -98.4134202334176</t>
  </si>
  <si>
    <t>-453.441102850922 -5.42158355613128 316.483653826283</t>
  </si>
  <si>
    <t>-468.926840442067 -75.5496109410724 774.047619738615</t>
  </si>
  <si>
    <t>-321.942095678483 -24.2958066733395 814.696909955987</t>
  </si>
  <si>
    <t>9763-20170724T121331.736396600.bin</t>
  </si>
  <si>
    <t>-498.845038873229 102.483036798294 -96.7503357437417</t>
  </si>
  <si>
    <t>-519.404015552496 94.1327495769492 -205.217446633601</t>
  </si>
  <si>
    <t>-532.122595437103 91.410972847139 -297.177560785145</t>
  </si>
  <si>
    <t>-542.496675377241 90.2672447602877 -380.419414004083</t>
  </si>
  <si>
    <t>-551.095855252624 90.4303267630485 -463.870894303827</t>
  </si>
  <si>
    <t>-561.62747150636 91.9717222862882 -586.065987840721</t>
  </si>
  <si>
    <t>-551.223447764721 95.5997789187386 -663.646910553013</t>
  </si>
  <si>
    <t>-557.242412197181 122.652863785338 -532.032014708584</t>
  </si>
  <si>
    <t>-550.436336696794 276.497626710268 -507.072256632752</t>
  </si>
  <si>
    <t>-484.887478506457 301.997392723244 -233.884372900207</t>
  </si>
  <si>
    <t>-264.141753551233 244.428687782385 -190.229954770127</t>
  </si>
  <si>
    <t>-556.77019366229 59.9375742590428 -532.86374143468</t>
  </si>
  <si>
    <t>-534.284491276984 188.875194976116 -98.4313220491283</t>
  </si>
  <si>
    <t>-564.652898973798 188.825919926705 316.032628984707</t>
  </si>
  <si>
    <t>-611.842814129779 216.201840727053 776.023753558</t>
  </si>
  <si>
    <t>-461.859995225369 212.166692136529 834.0987194441</t>
  </si>
  <si>
    <t>-463.70475337112 15.9982759914569 -98.4502168604736</t>
  </si>
  <si>
    <t>-453.579522819706 -5.45966761204409 316.446962326076</t>
  </si>
  <si>
    <t>-468.980567163434 -75.4953654393125 774.02733330712</t>
  </si>
  <si>
    <t>-322.052581297338 -24.0751675026436 814.671608618553</t>
  </si>
  <si>
    <t>9763-20170724T121331.803576200.bin</t>
  </si>
  <si>
    <t>-499.191927431238 102.289371079632 -96.7887737649766</t>
  </si>
  <si>
    <t>-519.813111620839 93.9655469281379 -205.246109763955</t>
  </si>
  <si>
    <t>-532.590298129604 91.288167156395 -297.199395186872</t>
  </si>
  <si>
    <t>-543.018665760733 90.1949290623397 -380.435085879305</t>
  </si>
  <si>
    <t>-551.672769213861 90.4178399529883 -463.880731597274</t>
  </si>
  <si>
    <t>-562.284528640046 92.0570856236586 -586.067593876893</t>
  </si>
  <si>
    <t>-551.831558826664 95.6541699685977 -663.643483907575</t>
  </si>
  <si>
    <t>-557.810810416174 122.695520657401 -532.016615887117</t>
  </si>
  <si>
    <t>-550.829795976933 276.502877220316 -506.906398643014</t>
  </si>
  <si>
    <t>-485.508148397162 301.645901336894 -233.630879498776</t>
  </si>
  <si>
    <t>-264.941346396804 243.377625612645 -190.000415399857</t>
  </si>
  <si>
    <t>-557.445548245703 59.9801104578996 -532.889687194552</t>
  </si>
  <si>
    <t>-534.522905361667 188.73520376463 -98.4641698989683</t>
  </si>
  <si>
    <t>-564.806744471121 188.759104087478 316.005974940342</t>
  </si>
  <si>
    <t>-611.829026915268 216.136078709337 776.020310673655</t>
  </si>
  <si>
    <t>-461.857347650982 211.808673266741 834.103002803349</t>
  </si>
  <si>
    <t>-464.172811860876 15.7133601050591 -98.5179923657292</t>
  </si>
  <si>
    <t>-453.801323028004 -5.59907385340603 316.380530752903</t>
  </si>
  <si>
    <t>-468.959123662281 -75.5335961706642 773.994299311949</t>
  </si>
  <si>
    <t>-321.844977201635 -24.659284500457 814.652219052879</t>
  </si>
  <si>
    <t>9763-20170724T121331.833662900.bin</t>
  </si>
  <si>
    <t>-499.33631791135 102.156867466108 -96.7946056221779</t>
  </si>
  <si>
    <t>-520.006084726796 93.8351274340325 -205.242780760499</t>
  </si>
  <si>
    <t>-532.804043224454 91.1845249692806 -297.194039153238</t>
  </si>
  <si>
    <t>-543.242136811723 90.1252225945468 -380.428874449678</t>
  </si>
  <si>
    <t>-551.896128762166 90.3913718366193 -463.874602158089</t>
  </si>
  <si>
    <t>-562.496579585641 92.1023976159136 -586.061412638233</t>
  </si>
  <si>
    <t>-551.979303839741 95.7112482880889 -663.627985347132</t>
  </si>
  <si>
    <t>-558.016167949825 122.708927711855 -531.993028663016</t>
  </si>
  <si>
    <t>-551.009195441206 276.499984152993 -506.788385775761</t>
  </si>
  <si>
    <t>-485.748828801718 301.294751371357 -233.466424524977</t>
  </si>
  <si>
    <t>-265.178319263666 242.909343746644 -190.01137065828</t>
  </si>
  <si>
    <t>-557.674244211243 59.9940584917344 -532.900974572717</t>
  </si>
  <si>
    <t>-534.598040369064 188.652923376919 -98.4696768860596</t>
  </si>
  <si>
    <t>-564.786504061426 188.715039605772 316.007443031898</t>
  </si>
  <si>
    <t>-611.810311462668 216.117332169206 776.01961035648</t>
  </si>
  <si>
    <t>-461.83507039883 211.919980230152 834.102391753257</t>
  </si>
  <si>
    <t>-464.388828617791 15.5325756400916 -98.539569585519</t>
  </si>
  <si>
    <t>-453.889330254748 -5.64109199439145 316.362883452701</t>
  </si>
  <si>
    <t>-468.987105523324 -75.5054178523314 773.983119416311</t>
  </si>
  <si>
    <t>-322.010665909748 -24.2343670112487 814.641148397813</t>
  </si>
  <si>
    <t>9763-20170724T121331.899837500.bin</t>
  </si>
  <si>
    <t>-499.63372510788 101.902217315216 -96.8301071701545</t>
  </si>
  <si>
    <t>-520.362052929594 93.5819899747335 -205.267170473601</t>
  </si>
  <si>
    <t>-533.17085217119 90.983692057448 -297.218471665148</t>
  </si>
  <si>
    <t>-543.60104844181 89.9912470313047 -380.455215048754</t>
  </si>
  <si>
    <t>-552.227792684106 90.3424921792393 -463.903361332579</t>
  </si>
  <si>
    <t>-562.766221694942 92.1963552264579 -586.093504539307</t>
  </si>
  <si>
    <t>-552.093230761005 95.8744583988896 -663.635441827702</t>
  </si>
  <si>
    <t>-558.287177050804 122.739874464428 -531.98920165832</t>
  </si>
  <si>
    <t>-551.237557982744 276.495275131901 -506.541915824004</t>
  </si>
  <si>
    <t>-486.111449108609 300.799251478539 -233.143901943202</t>
  </si>
  <si>
    <t>-265.474243415805 242.437595236893 -189.996600420619</t>
  </si>
  <si>
    <t>-557.9970007765 60.0258317748112 -532.965735908369</t>
  </si>
  <si>
    <t>-534.803542367191 188.487028160222 -98.4868533882945</t>
  </si>
  <si>
    <t>-564.820813133966 188.576526584581 316.002676425631</t>
  </si>
  <si>
    <t>-611.767324810694 216.095627170233 776.021295603448</t>
  </si>
  <si>
    <t>-461.790279957969 211.986904881025 834.105954849428</t>
  </si>
  <si>
    <t>-464.773360023078 15.2212843230514 -98.5664899025402</t>
  </si>
  <si>
    <t>-454.160338331838 -5.78232545520723 316.341712423438</t>
  </si>
  <si>
    <t>-469.025245538907 -75.4806358980295 773.978998076053</t>
  </si>
  <si>
    <t>-321.977422301387 -24.4114192741781 814.63185035999</t>
  </si>
  <si>
    <t>9763-20170724T121331.936951800.bin</t>
  </si>
  <si>
    <t>-499.72341050202 101.795052048233 -96.8393854822407</t>
  </si>
  <si>
    <t>-520.466444267989 93.4677928875849 -205.273197456975</t>
  </si>
  <si>
    <t>-533.2872100934 90.881457814261 -297.222906371932</t>
  </si>
  <si>
    <t>-543.727185732465 89.9071826262762 -380.458774156729</t>
  </si>
  <si>
    <t>-552.362019112695 90.2829803658879 -463.905893176202</t>
  </si>
  <si>
    <t>-562.909691952902 92.1805861136127 -586.094581975572</t>
  </si>
  <si>
    <t>-552.157990660507 95.8979140934916 -663.623854887709</t>
  </si>
  <si>
    <t>-558.409180362641 122.705142997306 -531.981280521903</t>
  </si>
  <si>
    <t>-551.29099099237 276.450581768764 -506.461861367374</t>
  </si>
  <si>
    <t>-486.228881542911 300.512905345244 -233.027243700895</t>
  </si>
  <si>
    <t>-265.567392275767 242.202554229214 -189.934947619679</t>
  </si>
  <si>
    <t>-558.153769898287 59.9909397333381 -532.977366845448</t>
  </si>
  <si>
    <t>-534.851031051309 188.351963017411 -98.4962530641071</t>
  </si>
  <si>
    <t>-564.873908093223 188.475673654163 315.992881813712</t>
  </si>
  <si>
    <t>-611.751740102122 216.071991425599 776.014630981</t>
  </si>
  <si>
    <t>-461.772974824409 212.043243319504 834.100443020499</t>
  </si>
  <si>
    <t>-464.899361197432 15.1440686515743 -98.5769409231898</t>
  </si>
  <si>
    <t>-454.32367577133 -5.87991085855947 316.331169486534</t>
  </si>
  <si>
    <t>-469.06420862625 -75.4313134345825 773.985592892558</t>
  </si>
  <si>
    <t>-322.165993830885 -23.9450492989772 814.653808252341</t>
  </si>
  <si>
    <t>9763-20170724T121332.004130300.bin</t>
  </si>
  <si>
    <t>-499.793197481447 101.469499441695 -96.8561237123023</t>
  </si>
  <si>
    <t>-520.600680565648 93.1221595461266 -205.275952786497</t>
  </si>
  <si>
    <t>-533.486434699003 90.5401578334568 -297.216898853244</t>
  </si>
  <si>
    <t>-543.988006822721 89.5786036764775 -380.44506015703</t>
  </si>
  <si>
    <t>-552.686660441925 89.9758855477407 -463.885464186734</t>
  </si>
  <si>
    <t>-563.329083431806 91.9140407478803 -586.065356481238</t>
  </si>
  <si>
    <t>-552.469517290734 95.6598834780998 -663.578323769411</t>
  </si>
  <si>
    <t>-558.761266979077 122.420551620796 -531.947612863051</t>
  </si>
  <si>
    <t>-551.473628866589 276.12843033004 -506.269841534003</t>
  </si>
  <si>
    <t>-486.314980451414 299.972939566322 -232.839022364179</t>
  </si>
  <si>
    <t>-265.637851602024 241.577386733254 -189.942881922027</t>
  </si>
  <si>
    <t>-558.557284260505 59.7065940209441 -532.960235344764</t>
  </si>
  <si>
    <t>-534.923003238292 188.020088603252 -98.5155707749888</t>
  </si>
  <si>
    <t>-564.869485009017 188.271273432305 315.979023403154</t>
  </si>
  <si>
    <t>-611.714191198925 216.007463201712 776.012710217342</t>
  </si>
  <si>
    <t>-461.745553341771 211.883341964983 834.118124583936</t>
  </si>
  <si>
    <t>-464.946603572979 14.7966669369112 -98.6001036811784</t>
  </si>
  <si>
    <t>-454.495550675897 -6.19698495016701 316.312659873623</t>
  </si>
  <si>
    <t>-469.046911338853 -75.4309509065624 774.024825962823</t>
  </si>
  <si>
    <t>-322.1805048033 -23.8919478455991 814.741210865851</t>
  </si>
  <si>
    <t>9763-20170724T121332.037953700.bin</t>
  </si>
  <si>
    <t>-499.842777961001 101.260959589032 -96.8732478368374</t>
  </si>
  <si>
    <t>-520.696128155553 92.8958490335071 -205.282976423041</t>
  </si>
  <si>
    <t>-533.651215033869 90.3021929239608 -297.213762271643</t>
  </si>
  <si>
    <t>-544.227322762547 89.3327780006489 -380.432407254305</t>
  </si>
  <si>
    <t>-553.012063134728 89.7258206199353 -463.863835014418</t>
  </si>
  <si>
    <t>-563.792733240744 91.6619003556239 -586.031515075908</t>
  </si>
  <si>
    <t>-552.911951411527 95.3855572054081 -663.542482825657</t>
  </si>
  <si>
    <t>-559.153121688393 122.169282274028 -531.920455579955</t>
  </si>
  <si>
    <t>-551.858533567522 275.870214087249 -506.200727193692</t>
  </si>
  <si>
    <t>-486.534870139487 299.621996303908 -232.801267690475</t>
  </si>
  <si>
    <t>-265.831471584706 241.238289394737 -190.02423918043</t>
  </si>
  <si>
    <t>-558.971463818824 59.4553403296345 -532.930465640924</t>
  </si>
  <si>
    <t>-535.024761219027 187.855511346595 -98.528096205772</t>
  </si>
  <si>
    <t>-564.833447551513 188.180687325358 315.976310137006</t>
  </si>
  <si>
    <t>-611.661413104856 216.044529425867 776.008189524854</t>
  </si>
  <si>
    <t>-461.682336145633 212.326171418505 834.113953763318</t>
  </si>
  <si>
    <t>-464.976173823152 14.5395331866957 -98.6161909132704</t>
  </si>
  <si>
    <t>-454.528013819421 -6.35891581351734 316.301497211724</t>
  </si>
  <si>
    <t>-469.03169679851 -75.4460050274311 774.0423017382</t>
  </si>
  <si>
    <t>-322.082299943722 -24.1648579936286 814.784982919205</t>
  </si>
  <si>
    <t>9763-20170724T121332.113157100.bin</t>
  </si>
  <si>
    <t>-500.073642314985 100.81839212698 -96.8838224755693</t>
  </si>
  <si>
    <t>-521.028765919224 92.4014558833119 -205.269913768804</t>
  </si>
  <si>
    <t>-534.105166998892 89.780088123714 -297.182710712085</t>
  </si>
  <si>
    <t>-544.803960871061 88.793216447616 -380.385524093575</t>
  </si>
  <si>
    <t>-553.723727453102 89.1772000447577 -463.802726784529</t>
  </si>
  <si>
    <t>-564.714585561058 91.1098590061079 -585.951738181118</t>
  </si>
  <si>
    <t>-553.780476076681 94.772476937424 -663.458191990287</t>
  </si>
  <si>
    <t>-559.966854895685 121.619049466278 -531.850976386809</t>
  </si>
  <si>
    <t>-552.614072220143 275.307415214826 -506.11183735664</t>
  </si>
  <si>
    <t>-487.000637648506 298.927708498308 -232.770364964768</t>
  </si>
  <si>
    <t>-266.238476656581 240.566429672553 -190.266812908238</t>
  </si>
  <si>
    <t>-559.817030401505 58.9046594578717 -532.856686462396</t>
  </si>
  <si>
    <t>-535.31307637645 187.405182280615 -98.5360462591406</t>
  </si>
  <si>
    <t>-564.840806866694 187.926417858399 315.988333811002</t>
  </si>
  <si>
    <t>-611.633394026725 215.953730926219 776.012328863018</t>
  </si>
  <si>
    <t>-461.676559337683 211.833111939022 834.14835772777</t>
  </si>
  <si>
    <t>-465.15445678949 14.0901926241954 -98.6198848485353</t>
  </si>
  <si>
    <t>-454.665699062592 -6.56725572357072 316.308889598306</t>
  </si>
  <si>
    <t>-469.107788522709 -75.3730323182072 774.079436405717</t>
  </si>
  <si>
    <t>-322.321820596665 -23.6330986044954 814.830556855738</t>
  </si>
  <si>
    <t>9763-20170724T121332.137755700.bin</t>
  </si>
  <si>
    <t>-500.24927370013 100.608120115478 -96.893200892001</t>
  </si>
  <si>
    <t>-521.252630032705 92.1606712995299 -205.267576166914</t>
  </si>
  <si>
    <t>-534.370946292445 89.5225413346702 -297.173856403494</t>
  </si>
  <si>
    <t>-545.107376338932 88.5247282788928 -380.371666508128</t>
  </si>
  <si>
    <t>-554.064496232575 88.9012141909698 -463.784937323605</t>
  </si>
  <si>
    <t>-565.109143524318 90.826893416644 -585.929210816583</t>
  </si>
  <si>
    <t>-554.14277756447 94.455215034126 -663.432655606973</t>
  </si>
  <si>
    <t>-560.336633513899 121.339123420733 -531.832321423779</t>
  </si>
  <si>
    <t>-552.958766941977 275.025715219544 -506.071778610155</t>
  </si>
  <si>
    <t>-487.191788128513 298.713814283883 -232.773125802818</t>
  </si>
  <si>
    <t>-266.430842742984 240.321607780184 -190.305552785989</t>
  </si>
  <si>
    <t>-560.189047030809 58.6250055433916 -532.834416687423</t>
  </si>
  <si>
    <t>-535.519027093023 187.200047032968 -98.5434521028865</t>
  </si>
  <si>
    <t>-564.930817874142 187.805948350878 315.989043974065</t>
  </si>
  <si>
    <t>-611.629113178616 215.887250501874 776.017933463814</t>
  </si>
  <si>
    <t>-461.678114471596 211.654798491153 834.160924503109</t>
  </si>
  <si>
    <t>-465.301367860538 13.8570348679727 -98.6280586867545</t>
  </si>
  <si>
    <t>-454.835816491991 -6.70560822713924 316.305993296734</t>
  </si>
  <si>
    <t>-469.083738566072 -75.4201615479838 774.098142469835</t>
  </si>
  <si>
    <t>-322.115734528347 -24.195733159208 814.845288440503</t>
  </si>
  <si>
    <t>9763-20170724T121332.202929200.bin</t>
  </si>
  <si>
    <t>-500.791022339614 100.313019532344 -96.9158781689174</t>
  </si>
  <si>
    <t>-521.849319727665 91.8228492974936 -205.276233348255</t>
  </si>
  <si>
    <t>-535.054338479467 89.1459396577088 -297.169129338272</t>
  </si>
  <si>
    <t>-545.885747992171 88.1132815364376 -380.354095117803</t>
  </si>
  <si>
    <t>-554.954140783007 88.4573781454615 -463.755356218651</t>
  </si>
  <si>
    <t>-566.179379604854 90.3390354123903 -585.884058585298</t>
  </si>
  <si>
    <t>-555.176518600437 93.8803366869229 -663.386287700982</t>
  </si>
  <si>
    <t>-561.323268015751 120.870669733902 -531.805592423557</t>
  </si>
  <si>
    <t>-553.891937327706 274.559314084076 -506.055154023588</t>
  </si>
  <si>
    <t>-487.774847088301 298.032290530995 -232.822374678044</t>
  </si>
  <si>
    <t>-266.970408605968 239.785239046666 -190.381857580607</t>
  </si>
  <si>
    <t>-561.184343145487 58.1560749799182 -532.784525510653</t>
  </si>
  <si>
    <t>-536.014164101006 186.920981627075 -98.5906308930017</t>
  </si>
  <si>
    <t>-565.228946658718 187.70838084258 315.955475420835</t>
  </si>
  <si>
    <t>-611.593073888963 215.845794002715 776.015265492107</t>
  </si>
  <si>
    <t>-461.620103467056 211.939702896301 834.124447730966</t>
  </si>
  <si>
    <t>-465.907509132671 13.5786433249777 -98.6323993735922</t>
  </si>
  <si>
    <t>-455.400074939446 -6.90428251059848 316.304535375757</t>
  </si>
  <si>
    <t>-469.166869529659 -75.349572354658 774.146524142747</t>
  </si>
  <si>
    <t>-322.400735123718 -23.5368332191374 814.876904390223</t>
  </si>
  <si>
    <t>9763-20170724T121332.238536800.bin</t>
  </si>
  <si>
    <t>-501.147348532387 100.237379305877 -96.9191137003012</t>
  </si>
  <si>
    <t>-522.230372991611 91.724394130043 -205.27285519221</t>
  </si>
  <si>
    <t>-535.483300439554 89.0149651271918 -297.15778511213</t>
  </si>
  <si>
    <t>-546.369598049629 87.949267058134 -380.335383503482</t>
  </si>
  <si>
    <t>-555.50468833141 88.2574126422255 -463.729526587816</t>
  </si>
  <si>
    <t>-566.840903041716 90.0841100751818 -585.848610969424</t>
  </si>
  <si>
    <t>-555.830616412597 93.5804314216225 -663.351956394117</t>
  </si>
  <si>
    <t>-561.932828951078 120.640095092244 -531.78856069226</t>
  </si>
  <si>
    <t>-554.484873228462 274.33207907472 -506.109649812169</t>
  </si>
  <si>
    <t>-488.241895200557 297.723308353027 -232.900288828538</t>
  </si>
  <si>
    <t>-267.451404192528 239.460202925625 -190.409286909097</t>
  </si>
  <si>
    <t>-561.800484868729 57.9251063786742 -532.739030365183</t>
  </si>
  <si>
    <t>-536.338609775059 186.845066995785 -98.6186157641362</t>
  </si>
  <si>
    <t>-565.427246302228 187.667582718815 315.936337347253</t>
  </si>
  <si>
    <t>-611.60266306546 215.775484533461 776.01343008281</t>
  </si>
  <si>
    <t>-461.632645841338 211.598523636035 834.111567865901</t>
  </si>
  <si>
    <t>-466.296709486343 13.4983480908995 -98.6219711736967</t>
  </si>
  <si>
    <t>-455.671688325687 -6.94118077933126 316.314071720545</t>
  </si>
  <si>
    <t>-469.192729376189 -75.3370293815074 774.172222140062</t>
  </si>
  <si>
    <t>-322.332327339822 -23.7775758340026 814.884384907632</t>
  </si>
  <si>
    <t>9763-20170724T121332.301698700.bin</t>
  </si>
  <si>
    <t>-501.894918164568 100.255657427093 -96.9189738363573</t>
  </si>
  <si>
    <t>-523.042095238377 91.6529512928319 -205.253132926732</t>
  </si>
  <si>
    <t>-536.393786918786 88.8579942766896 -297.121283185549</t>
  </si>
  <si>
    <t>-547.387609663839 87.7141218784009 -380.283563662871</t>
  </si>
  <si>
    <t>-556.64886984902 87.9433914427882 -463.66404165097</t>
  </si>
  <si>
    <t>-568.189785071585 89.6558126869786 -585.7657305049</t>
  </si>
  <si>
    <t>-557.160927137511 93.0639160201072 -663.270381427367</t>
  </si>
  <si>
    <t>-563.182351256885 120.26257498259 -531.743258419835</t>
  </si>
  <si>
    <t>-555.672585863045 273.987048938473 -506.220026923407</t>
  </si>
  <si>
    <t>-489.050085496734 297.366205654468 -233.101950795734</t>
  </si>
  <si>
    <t>-268.300543577833 239.013591895572 -190.521195200789</t>
  </si>
  <si>
    <t>-563.068946479969 57.5465599838353 -532.633783390526</t>
  </si>
  <si>
    <t>-537.009468854765 186.819994359473 -98.669703619897</t>
  </si>
  <si>
    <t>-565.914527217137 187.681035602241 315.897932032658</t>
  </si>
  <si>
    <t>-611.59856452242 215.708760527379 776.01046377375</t>
  </si>
  <si>
    <t>-461.605476620811 211.668652258517 834.058546874278</t>
  </si>
  <si>
    <t>-467.123523432773 13.5722925349287 -98.5745422295945</t>
  </si>
  <si>
    <t>-456.313891063919 -6.76300279761335 316.361852179653</t>
  </si>
  <si>
    <t>-469.282976715603 -75.289427745287 774.216931132486</t>
  </si>
  <si>
    <t>-322.400765634558 -23.7323839974806 814.853031618583</t>
  </si>
  <si>
    <t>9763-20170724T121332.338284800.bin</t>
  </si>
  <si>
    <t>-502.330011223824 100.356926281213 -96.9201103643577</t>
  </si>
  <si>
    <t>-523.507832714073 91.696622289237 -205.243667525061</t>
  </si>
  <si>
    <t>-536.909499511683 88.8438281165022 -297.102672720087</t>
  </si>
  <si>
    <t>-547.958509227261 87.6446262296681 -380.256909047846</t>
  </si>
  <si>
    <t>-557.28514605829 87.8166837954172 -463.630284870401</t>
  </si>
  <si>
    <t>-568.932772656085 89.4441130009459 -585.722871230021</t>
  </si>
  <si>
    <t>-557.904036894235 92.7880070295123 -663.230348914453</t>
  </si>
  <si>
    <t>-563.871279188853 120.088327079316 -531.727027729796</t>
  </si>
  <si>
    <t>-556.327285217704 273.827341490497 -506.310056482472</t>
  </si>
  <si>
    <t>-489.348314499137 297.163778303937 -233.275480308955</t>
  </si>
  <si>
    <t>-268.61965452814 238.838104138012 -190.549379303918</t>
  </si>
  <si>
    <t>-563.772434360172 57.3717793544042 -532.572434811784</t>
  </si>
  <si>
    <t>-537.423969340728 186.837834115624 -98.7004959389175</t>
  </si>
  <si>
    <t>-566.248437917925 187.685633630669 315.872833104274</t>
  </si>
  <si>
    <t>-611.616763210052 215.646829659206 776.008640662425</t>
  </si>
  <si>
    <t>-461.616650588147 211.415449824462 834.025024039378</t>
  </si>
  <si>
    <t>-467.593422371756 13.7569283824209 -98.5358114001822</t>
  </si>
  <si>
    <t>-456.740656337139 -6.55537195665238 316.400591533088</t>
  </si>
  <si>
    <t>-469.350757761336 -75.257511145192 774.234098513339</t>
  </si>
  <si>
    <t>-322.514002836251 -23.5205911650746 814.806275049806</t>
  </si>
  <si>
    <t>9763-20170724T121332.403454800.bin</t>
  </si>
  <si>
    <t>-503.084606398788 100.750646195102 -96.9065923113424</t>
  </si>
  <si>
    <t>-524.330599311047 91.9490299616837 -205.205440661057</t>
  </si>
  <si>
    <t>-537.835820903407 88.9508635917377 -297.04481606074</t>
  </si>
  <si>
    <t>-548.997470866179 87.6121829949893 -380.181692621136</t>
  </si>
  <si>
    <t>-558.456509274 87.6364617491186 -463.540358796323</t>
  </si>
  <si>
    <t>-570.319221814683 89.0406716223702 -585.615092997482</t>
  </si>
  <si>
    <t>-559.294095434561 92.2132848494412 -663.130114791413</t>
  </si>
  <si>
    <t>-565.139798964388 119.783661634872 -531.68662779771</t>
  </si>
  <si>
    <t>-557.453721787351 273.550325637461 -506.481049348844</t>
  </si>
  <si>
    <t>-489.700923807394 296.921774671312 -233.640655900218</t>
  </si>
  <si>
    <t>-269.083432090478 238.669951808905 -190.245241965183</t>
  </si>
  <si>
    <t>-565.088156239829 57.0654717163616 -532.413051519068</t>
  </si>
  <si>
    <t>-538.149272132264 187.008864780991 -98.7758504134482</t>
  </si>
  <si>
    <t>-566.793253083026 187.796818350238 315.810104822102</t>
  </si>
  <si>
    <t>-611.66168308419 215.508489301079 776.007256956134</t>
  </si>
  <si>
    <t>-461.64476613015 210.912059737623 833.952119429822</t>
  </si>
  <si>
    <t>-468.315354400459 14.3713491064636 -98.4295502803989</t>
  </si>
  <si>
    <t>-457.37567611325 -6.01524823454974 316.50098659306</t>
  </si>
  <si>
    <t>-469.487544901352 -75.2470772500019 774.252361224629</t>
  </si>
  <si>
    <t>-322.718049691755 -23.155660193459 814.612870307437</t>
  </si>
  <si>
    <t>9763-20170724T121332.433453000.bin</t>
  </si>
  <si>
    <t>-503.326290816577 100.944527102145 -96.8891960296959</t>
  </si>
  <si>
    <t>-524.651810560869 92.0636410637167 -205.165858458311</t>
  </si>
  <si>
    <t>-538.219892279947 88.9906301596552 -296.993512836217</t>
  </si>
  <si>
    <t>-549.436467068942 87.5810284274648 -380.12197378053</t>
  </si>
  <si>
    <t>-558.9487794998 87.5302595046869 -463.474502726827</t>
  </si>
  <si>
    <t>-570.887852979301 88.8198621917645 -585.543037786394</t>
  </si>
  <si>
    <t>-559.869637439171 91.8932693315851 -663.063093672044</t>
  </si>
  <si>
    <t>-565.659808234769 119.613624206882 -531.648056302402</t>
  </si>
  <si>
    <t>-557.853311799036 273.390054671346 -506.552488543029</t>
  </si>
  <si>
    <t>-489.840406995081 296.857112509311 -233.784852834963</t>
  </si>
  <si>
    <t>-269.271690865575 238.615914231757 -190.128114604536</t>
  </si>
  <si>
    <t>-565.638310859746 56.8944434646078 -532.312800627521</t>
  </si>
  <si>
    <t>-538.407873438959 187.146611105969 -98.8098858112685</t>
  </si>
  <si>
    <t>-566.930618453663 187.903901828468 315.784433260396</t>
  </si>
  <si>
    <t>-611.671225914087 215.480395405559 776.004656623384</t>
  </si>
  <si>
    <t>-461.631591622241 211.077656676153 833.905929809162</t>
  </si>
  <si>
    <t>-468.53618411665 14.6054777505037 -98.3818537861014</t>
  </si>
  <si>
    <t>-457.423468166108 -5.69184147810665 316.548460112872</t>
  </si>
  <si>
    <t>-469.593110321806 -75.2294912780944 774.248931211193</t>
  </si>
  <si>
    <t>-322.639044626883 -23.5479490026287 814.465050780561</t>
  </si>
  <si>
    <t>9763-20170724T121332.503642100.bin</t>
  </si>
  <si>
    <t>-503.652409840468 101.292669376136 -96.9027329095985</t>
  </si>
  <si>
    <t>-525.148850943771 92.2849713608625 -205.135200079118</t>
  </si>
  <si>
    <t>-538.803800759891 89.0715623526316 -296.945028795261</t>
  </si>
  <si>
    <t>-550.076823496969 87.5177296408224 -380.063231246835</t>
  </si>
  <si>
    <t>-559.624162725654 87.3035148389536 -463.411523644854</t>
  </si>
  <si>
    <t>-571.592020644015 88.3307220504521 -585.479733759666</t>
  </si>
  <si>
    <t>-560.592937250546 91.2121110429744 -663.009828360201</t>
  </si>
  <si>
    <t>-566.326442685891 119.240115502843 -531.654742242274</t>
  </si>
  <si>
    <t>-558.376053115758 273.067465419098 -506.899122266773</t>
  </si>
  <si>
    <t>-490.102414851562 296.935229909229 -234.231507654693</t>
  </si>
  <si>
    <t>-269.616321286144 238.689962422475 -190.164308883717</t>
  </si>
  <si>
    <t>-566.35473546428 56.5200055624377 -532.17978156384</t>
  </si>
  <si>
    <t>-538.788027503537 187.433622911634 -98.8408130403968</t>
  </si>
  <si>
    <t>-566.993737150055 188.085512428069 315.775424214402</t>
  </si>
  <si>
    <t>-611.641534223169 215.492641904791 776.006848139032</t>
  </si>
  <si>
    <t>-461.573243516097 211.412449196034 833.857494345911</t>
  </si>
  <si>
    <t>-468.847644824871 15.0349430073766 -98.3413793512635</t>
  </si>
  <si>
    <t>-457.46528240447 -4.9580507556052 316.596397226603</t>
  </si>
  <si>
    <t>-469.801716938099 -75.1116759070146 774.209519455761</t>
  </si>
  <si>
    <t>-323.203700776685 -22.2792556845047 814.228885604152</t>
  </si>
  <si>
    <t>9763-20170724T121332.536269100.bin</t>
  </si>
  <si>
    <t>-503.7162145025 101.430907058145 -96.9057108207263</t>
  </si>
  <si>
    <t>-525.232437691548 92.3923250754883 -205.131601200707</t>
  </si>
  <si>
    <t>-538.919744688546 89.1158388619056 -296.934483082489</t>
  </si>
  <si>
    <t>-550.229611574067 87.4897867433219 -380.046336181904</t>
  </si>
  <si>
    <t>-559.822477488588 87.1890645259673 -463.38921539165</t>
  </si>
  <si>
    <t>-571.867048684904 88.0740327332746 -585.450906043116</t>
  </si>
  <si>
    <t>-560.891279573687 90.8652953620858 -662.987638113073</t>
  </si>
  <si>
    <t>-566.554851639878 119.046245510586 -531.666586686224</t>
  </si>
  <si>
    <t>-558.535141257056 272.892622347973 -507.068412606861</t>
  </si>
  <si>
    <t>-490.083505690912 296.930668640303 -234.460291441879</t>
  </si>
  <si>
    <t>-269.628759685216 238.683629911227 -190.239227620885</t>
  </si>
  <si>
    <t>-566.60913596065 56.3251770032248 -532.11591952889</t>
  </si>
  <si>
    <t>-538.890325752164 187.498161335863 -98.8353318483603</t>
  </si>
  <si>
    <t>-567.08194755802 188.087919263678 315.781929911504</t>
  </si>
  <si>
    <t>-611.663032958158 215.426831367484 776.012069559399</t>
  </si>
  <si>
    <t>-461.601964522942 210.975537363455 833.854082173827</t>
  </si>
  <si>
    <t>-468.855733282235 15.2213352338063 -98.3272587014912</t>
  </si>
  <si>
    <t>-457.576965176656 -4.78092238982617 316.612897695806</t>
  </si>
  <si>
    <t>-469.788674766164 -75.1409758365503 774.194193271778</t>
  </si>
  <si>
    <t>-323.145245439692 -22.422438922018 814.198162803914</t>
  </si>
  <si>
    <t>9763-20170724T121332.603448700.bin</t>
  </si>
  <si>
    <t>-503.65197651831 101.567535286606 -96.907869779056</t>
  </si>
  <si>
    <t>-525.152988310481 92.5185627218407 -205.135992924451</t>
  </si>
  <si>
    <t>-538.96193972239 89.1542560024595 -296.917329892973</t>
  </si>
  <si>
    <t>-550.439669119496 87.4237634006686 -380.004029018929</t>
  </si>
  <si>
    <t>-560.259887321975 86.9979186345277 -463.319903727125</t>
  </si>
  <si>
    <t>-572.703977605563 87.6808507396445 -585.342786515866</t>
  </si>
  <si>
    <t>-561.87382927846 90.3260458738378 -662.9051973107</t>
  </si>
  <si>
    <t>-567.197420516575 118.741784063378 -531.629492473508</t>
  </si>
  <si>
    <t>-559.108392967288 272.609501620676 -507.224864089695</t>
  </si>
  <si>
    <t>-490.226505485599 296.778451607231 -234.736749546118</t>
  </si>
  <si>
    <t>-269.758302759562 238.74700103256 -190.299537934045</t>
  </si>
  <si>
    <t>-567.289920310597 56.0203821542927 -531.970939863178</t>
  </si>
  <si>
    <t>-538.782212404385 187.66851242023 -98.8521874669676</t>
  </si>
  <si>
    <t>-567.205905828923 188.197961632467 315.749364219202</t>
  </si>
  <si>
    <t>-611.647085446426 215.42742623369 776.002517476643</t>
  </si>
  <si>
    <t>-461.546142519065 211.61409412072 833.786689304706</t>
  </si>
  <si>
    <t>-468.810476352667 15.2768019011155 -98.3345315855962</t>
  </si>
  <si>
    <t>-457.717867246387 -5.02377765958636 316.596075763602</t>
  </si>
  <si>
    <t>-469.776920276665 -75.1284824089894 774.198708429529</t>
  </si>
  <si>
    <t>-322.969663316979 -22.9033615093349 814.24873439528</t>
  </si>
  <si>
    <t>9763-20170724T121332.633825200.bin</t>
  </si>
  <si>
    <t>-503.573219701039 101.427497455598 -96.9111739927253</t>
  </si>
  <si>
    <t>-525.084758542933 92.3788841643968 -205.137166440773</t>
  </si>
  <si>
    <t>-538.926164227766 88.9937318176085 -296.913072872904</t>
  </si>
  <si>
    <t>-550.443674531695 87.2381981314816 -379.993738669049</t>
  </si>
  <si>
    <t>-560.315183234631 86.7810278140282 -463.303146637171</t>
  </si>
  <si>
    <t>-572.847362238722 87.4126933536008 -585.317423517223</t>
  </si>
  <si>
    <t>-562.057527986507 90.0035190313511 -662.887239396215</t>
  </si>
  <si>
    <t>-567.29795894539 118.496101244373 -531.621570107199</t>
  </si>
  <si>
    <t>-559.183998657812 272.37677503026 -507.285939768373</t>
  </si>
  <si>
    <t>-490.241032308436 296.617427384808 -234.819792696272</t>
  </si>
  <si>
    <t>-269.76957428284 238.625986414705 -190.346406301658</t>
  </si>
  <si>
    <t>-567.398838195833 55.7747919967087 -531.935724923843</t>
  </si>
  <si>
    <t>-538.660137767943 187.637180909067 -98.8707164685152</t>
  </si>
  <si>
    <t>-567.098801613945 188.156726069924 315.729767383633</t>
  </si>
  <si>
    <t>-611.648964969214 215.391722921054 775.992061355372</t>
  </si>
  <si>
    <t>-461.564109256444 211.12066398367 833.785867534264</t>
  </si>
  <si>
    <t>-468.769074748035 15.0035540530907 -98.3549046303515</t>
  </si>
  <si>
    <t>-457.735363093381 -5.32990962954364 316.575692258471</t>
  </si>
  <si>
    <t>-469.771342184428 -75.0947816783646 774.234077884388</t>
  </si>
  <si>
    <t>-322.948002028341 -22.9611515740462 814.343605225316</t>
  </si>
  <si>
    <t>9763-20170724T121332.702011200.bin</t>
  </si>
  <si>
    <t>-503.419507354169 101.175963092016 -96.9122983823364</t>
  </si>
  <si>
    <t>-524.946439065014 92.1563201618201 -205.137666018281</t>
  </si>
  <si>
    <t>-538.794717972969 88.776270648621 -296.912601586277</t>
  </si>
  <si>
    <t>-550.31821192484 87.0187026419621 -379.992397730889</t>
  </si>
  <si>
    <t>-560.195979567554 86.5529535032679 -463.301133205877</t>
  </si>
  <si>
    <t>-572.73831532478 87.1659956031581 -585.314356182246</t>
  </si>
  <si>
    <t>-561.982913771421 89.7175720182236 -662.890319055146</t>
  </si>
  <si>
    <t>-567.173256951269 118.257576466449 -531.624869653116</t>
  </si>
  <si>
    <t>-559.037015126356 272.144872114423 -507.343083982496</t>
  </si>
  <si>
    <t>-490.353856232848 296.605312846003 -234.830827251029</t>
  </si>
  <si>
    <t>-269.898165657695 238.670314931331 -190.206274440394</t>
  </si>
  <si>
    <t>-567.296571371517 55.536123927774 -531.927240726978</t>
  </si>
  <si>
    <t>-538.360674839767 187.565798748543 -98.8678306391996</t>
  </si>
  <si>
    <t>-566.762824125791 188.080074240169 315.735171382758</t>
  </si>
  <si>
    <t>-611.614552539591 215.402770731793 775.977553995984</t>
  </si>
  <si>
    <t>-461.532943927363 211.257745344278 833.788841223893</t>
  </si>
  <si>
    <t>-468.815625999602 14.6578792187192 -98.3370808254795</t>
  </si>
  <si>
    <t>-457.746076137108 -5.64304720359269 316.594157466756</t>
  </si>
  <si>
    <t>-469.626447243662 -75.1723952084067 774.307066657207</t>
  </si>
  <si>
    <t>-322.466080416747 -24.1049496420155 814.553198343657</t>
  </si>
  <si>
    <t>9763-20170724T121332.734119400.bin</t>
  </si>
  <si>
    <t>-503.373008926406 101.021266234084 -96.9136288241224</t>
  </si>
  <si>
    <t>-524.862184073577 92.017232655307 -205.14784442446</t>
  </si>
  <si>
    <t>-538.677756835357 88.6452336199241 -296.928029153254</t>
  </si>
  <si>
    <t>-550.171744162025 86.8933844212092 -380.011928288999</t>
  </si>
  <si>
    <t>-560.020175878442 86.4316408497193 -463.324230241857</t>
  </si>
  <si>
    <t>-572.520131081237 87.0478918986191 -585.341822603996</t>
  </si>
  <si>
    <t>-561.744663799414 89.5977555272734 -662.915023737825</t>
  </si>
  <si>
    <t>-566.957149495306 118.138345418411 -531.651014174229</t>
  </si>
  <si>
    <t>-558.773363388169 272.0263074233 -507.337184086021</t>
  </si>
  <si>
    <t>-490.291681268092 296.381147660898 -234.76497067836</t>
  </si>
  <si>
    <t>-269.819126027222 238.57414761212 -190.057749791812</t>
  </si>
  <si>
    <t>-567.113277595016 55.4166315574871 -531.951987915049</t>
  </si>
  <si>
    <t>-538.250857948124 187.464988834049 -98.8647473088383</t>
  </si>
  <si>
    <t>-566.708788012154 188.011771632242 315.734400829153</t>
  </si>
  <si>
    <t>-611.603527626464 215.390230569542 775.973374186075</t>
  </si>
  <si>
    <t>-461.528042466402 211.164360372671 833.79459984997</t>
  </si>
  <si>
    <t>-468.822309721459 14.4488480649902 -98.3214200602022</t>
  </si>
  <si>
    <t>-457.784795670271 -5.90103418206627 316.608284055827</t>
  </si>
  <si>
    <t>-469.599756457133 -75.1762160143803 774.356451381933</t>
  </si>
  <si>
    <t>-322.349518144372 -24.4126748016256 814.658437433307</t>
  </si>
  <si>
    <t>9763-20170724T121332.799292900.bin</t>
  </si>
  <si>
    <t>-503.359105485794 100.799430185219 -96.9537839851585</t>
  </si>
  <si>
    <t>-524.81755740296 91.8242798529564 -205.196498198783</t>
  </si>
  <si>
    <t>-538.625524056588 88.4446776651293 -296.977496181077</t>
  </si>
  <si>
    <t>-550.120902404957 86.6744165766054 -380.060897236233</t>
  </si>
  <si>
    <t>-559.979448687208 86.1818289817434 -463.371848428132</t>
  </si>
  <si>
    <t>-572.503997770791 86.7402019531987 -585.387168487595</t>
  </si>
  <si>
    <t>-561.654704620249 89.3001047715316 -662.949754431499</t>
  </si>
  <si>
    <t>-566.869282624186 117.855949295563 -531.718666526149</t>
  </si>
  <si>
    <t>-558.581343544043 271.727504405976 -507.335255301697</t>
  </si>
  <si>
    <t>-490.248624789445 295.881770947234 -234.707733269757</t>
  </si>
  <si>
    <t>-269.789183993757 238.266564851916 -189.689386674248</t>
  </si>
  <si>
    <t>-567.147352364696 55.1345394979867 -531.977144043979</t>
  </si>
  <si>
    <t>-538.224912876715 187.302393327806 -98.9152610171577</t>
  </si>
  <si>
    <t>-566.769007084806 187.887205979731 315.677905560435</t>
  </si>
  <si>
    <t>-611.581818585321 215.356037576783 775.904845624016</t>
  </si>
  <si>
    <t>-461.510679937662 211.01469994556 833.728900708631</t>
  </si>
  <si>
    <t>-468.825186891532 14.2073319296042 -98.3735818148024</t>
  </si>
  <si>
    <t>-457.984567505557 -6.30078937932285 316.553547506952</t>
  </si>
  <si>
    <t>-469.605722022507 -75.1643421443109 774.376850582976</t>
  </si>
  <si>
    <t>-322.480205367356 -24.065331388912 814.71020861303</t>
  </si>
  <si>
    <t>9763-20170724T121332.837179900.bin</t>
  </si>
  <si>
    <t>-503.346504002327 100.740181078482 -97.0070263453973</t>
  </si>
  <si>
    <t>-524.829104905191 91.7572785346247 -205.244308963315</t>
  </si>
  <si>
    <t>-538.658169914511 88.3603203650064 -297.021458033482</t>
  </si>
  <si>
    <t>-550.173089992548 86.5694182243456 -380.101839641183</t>
  </si>
  <si>
    <t>-560.051689654774 86.0512363731909 -463.410121313294</t>
  </si>
  <si>
    <t>-572.606224369222 86.5658046910826 -585.422591145339</t>
  </si>
  <si>
    <t>-561.721741217728 89.1336457304064 -662.980002721979</t>
  </si>
  <si>
    <t>-566.925376343379 117.700567499153 -531.770094042591</t>
  </si>
  <si>
    <t>-558.553973350736 271.552571596279 -507.318379079681</t>
  </si>
  <si>
    <t>-490.149298297438 295.581900829233 -234.697896615696</t>
  </si>
  <si>
    <t>-269.71090261947 237.999790628868 -189.53422701629</t>
  </si>
  <si>
    <t>-567.269383754062 54.9793942167107 -531.999149091404</t>
  </si>
  <si>
    <t>-538.218633925008 187.205553210317 -98.9608280809761</t>
  </si>
  <si>
    <t>-566.795921890299 187.82877612125 315.629933794682</t>
  </si>
  <si>
    <t>-611.586719727827 215.295082073617 775.86734587893</t>
  </si>
  <si>
    <t>-461.523274567112 210.77548741924 833.697751067208</t>
  </si>
  <si>
    <t>-468.807501344793 14.1812469088577 -98.4184645746442</t>
  </si>
  <si>
    <t>-458.072090121183 -6.34816215831779 316.510355948386</t>
  </si>
  <si>
    <t>-469.631445085422 -75.1358746977826 774.363736711049</t>
  </si>
  <si>
    <t>-322.58885532867 -23.8038546078401 814.703586090515</t>
  </si>
  <si>
    <t>9763-20170724T121332.903355900.bin</t>
  </si>
  <si>
    <t>-503.316150518078 100.511414820069 -97.0345748365928</t>
  </si>
  <si>
    <t>-524.864693201802 91.5337721847941 -205.259113021006</t>
  </si>
  <si>
    <t>-538.684515687685 88.1363470696647 -297.037673279106</t>
  </si>
  <si>
    <t>-550.1647631823 86.3402129855449 -380.122681963119</t>
  </si>
  <si>
    <t>-559.982594832621 85.808811869681 -463.438018098572</t>
  </si>
  <si>
    <t>-572.420057290351 86.2934811197279 -585.462645866616</t>
  </si>
  <si>
    <t>-561.486952234874 88.8923971653276 -663.012251805164</t>
  </si>
  <si>
    <t>-566.77024604567 117.441266708039 -531.814391604134</t>
  </si>
  <si>
    <t>-558.366317403596 271.267359691205 -507.225604635606</t>
  </si>
  <si>
    <t>-489.919541631908 295.193930078902 -234.606650509306</t>
  </si>
  <si>
    <t>-269.446799547194 237.670312284285 -189.536023044721</t>
  </si>
  <si>
    <t>-567.155050545816 54.7202371043886 -532.024430522176</t>
  </si>
  <si>
    <t>-538.246878724845 186.89502444853 -98.985982445506</t>
  </si>
  <si>
    <t>-566.733089639681 187.669186115355 315.610863427197</t>
  </si>
  <si>
    <t>-611.543758622374 215.263018759025 775.819656428394</t>
  </si>
  <si>
    <t>-461.47939318964 211.004169449928 833.667611598209</t>
  </si>
  <si>
    <t>-468.708279948209 13.9785325508515 -98.4706815308363</t>
  </si>
  <si>
    <t>-458.106484314807 -6.38607448463699 316.469658794045</t>
  </si>
  <si>
    <t>-469.665150458384 -75.1130789826775 774.339807189989</t>
  </si>
  <si>
    <t>-322.724357198908 -23.5010253316036 814.693536170904</t>
  </si>
  <si>
    <t>9763-20170724T121332.933439800.bin</t>
  </si>
  <si>
    <t>-503.335385769697 100.299907596489 -97.0275786303565</t>
  </si>
  <si>
    <t>-524.889945392842 91.3623905760833 -205.254291206093</t>
  </si>
  <si>
    <t>-538.682155321542 87.9933474183822 -297.038052435159</t>
  </si>
  <si>
    <t>-550.124755025801 86.2190750993022 -380.128697936092</t>
  </si>
  <si>
    <t>-559.892808233557 85.7049469671374 -463.450104922397</t>
  </si>
  <si>
    <t>-572.244293346578 86.2096819216322 -585.483358408698</t>
  </si>
  <si>
    <t>-561.256487153155 88.8170296451394 -663.024818359061</t>
  </si>
  <si>
    <t>-566.630711813127 117.348545408127 -531.826045150289</t>
  </si>
  <si>
    <t>-558.247110181048 271.167162050801 -507.184194036833</t>
  </si>
  <si>
    <t>-489.803406414475 295.085521979714 -234.563710320063</t>
  </si>
  <si>
    <t>-269.29441831091 237.66206334151 -189.542978965211</t>
  </si>
  <si>
    <t>-567.018391294139 54.6280058758775 -532.04625879045</t>
  </si>
  <si>
    <t>-538.251434148966 186.654477923618 -98.9655947102535</t>
  </si>
  <si>
    <t>-566.765189232722 187.516315136671 315.629156911795</t>
  </si>
  <si>
    <t>-611.530921140688 215.219161283129 775.815902899946</t>
  </si>
  <si>
    <t>-461.468234026556 211.001529994814 833.671138628988</t>
  </si>
  <si>
    <t>-468.74470388195 13.7835778857366 -98.4913460981543</t>
  </si>
  <si>
    <t>-458.160827622862 -6.46152055813309 316.455255586862</t>
  </si>
  <si>
    <t>-469.707111264956 -75.0998171197434 774.323523565429</t>
  </si>
  <si>
    <t>-322.900029498657 -23.0941032022988 814.659035077101</t>
  </si>
  <si>
    <t>9763-20170724T121333.000618600.bin</t>
  </si>
  <si>
    <t>-503.396715894857 99.8403436374419 -97.0349263403011</t>
  </si>
  <si>
    <t>-524.894743752441 90.997092442014 -205.280638342382</t>
  </si>
  <si>
    <t>-538.628094173746 87.74220812577 -297.077307094112</t>
  </si>
  <si>
    <t>-550.012193140167 86.0858454779632 -380.178495524261</t>
  </si>
  <si>
    <t>-559.715611932407 85.7042024179495 -463.508083235551</t>
  </si>
  <si>
    <t>-571.96523487871 86.4185518225477 -585.550501914101</t>
  </si>
  <si>
    <t>-560.912688985513 89.0660875230255 -663.081520817361</t>
  </si>
  <si>
    <t>-566.410932653762 117.465355614919 -531.83376620688</t>
  </si>
  <si>
    <t>-558.076111788805 271.243399455791 -506.916878297688</t>
  </si>
  <si>
    <t>-489.554754506481 294.94018965929 -234.296509148103</t>
  </si>
  <si>
    <t>-268.974195121843 237.863393645732 -189.18569765206</t>
  </si>
  <si>
    <t>-566.76933867871 54.7451171966227 -532.164973128033</t>
  </si>
  <si>
    <t>-538.230718055403 186.150535331924 -98.9425922932768</t>
  </si>
  <si>
    <t>-566.836449720329 187.224409917379 315.645370762685</t>
  </si>
  <si>
    <t>-611.501625590938 215.146927076366 775.822973148462</t>
  </si>
  <si>
    <t>-461.443948521171 210.888597790473 833.68812869427</t>
  </si>
  <si>
    <t>-468.875917995061 13.3959578051517 -98.5342349107794</t>
  </si>
  <si>
    <t>-458.333179301897 -6.73299267311813 316.419093841758</t>
  </si>
  <si>
    <t>-469.730607293065 -75.1581709255493 774.299316899081</t>
  </si>
  <si>
    <t>-322.795723188527 -23.4881501041564 814.601025164548</t>
  </si>
  <si>
    <t>9763-20170724T121333.037247100.bin</t>
  </si>
  <si>
    <t>-503.41240326053 99.6829948177333 -97.0290707791951</t>
  </si>
  <si>
    <t>-524.891545732021 90.8810520679685 -205.281949265893</t>
  </si>
  <si>
    <t>-538.57527277055 87.6932517831337 -297.088343071028</t>
  </si>
  <si>
    <t>-549.899979810568 86.1092605156268 -380.199116061758</t>
  </si>
  <si>
    <t>-559.528358933047 85.8109484737615 -463.537758660743</t>
  </si>
  <si>
    <t>-571.650549994153 86.6580823444751 -585.592148027413</t>
  </si>
  <si>
    <t>-560.607998073614 89.3255805842396 -663.123793770757</t>
  </si>
  <si>
    <t>-566.152511445264 117.646382436932 -531.835852500523</t>
  </si>
  <si>
    <t>-557.830426476169 271.387692769217 -506.720422431077</t>
  </si>
  <si>
    <t>-489.230737488195 294.958887568011 -234.108887911446</t>
  </si>
  <si>
    <t>-268.593650096353 238.150482303103 -188.935982944377</t>
  </si>
  <si>
    <t>-566.510397561908 54.9261612020587 -532.235621638209</t>
  </si>
  <si>
    <t>-538.193598641945 185.944731043404 -98.92609726981</t>
  </si>
  <si>
    <t>-566.831436267141 187.122622178765 315.659348744108</t>
  </si>
  <si>
    <t>-611.497198270402 215.09853448515 775.830238692236</t>
  </si>
  <si>
    <t>-461.43748039383 210.862643316494 833.691701543482</t>
  </si>
  <si>
    <t>-468.955833845729 13.3085413533327 -98.5520952106558</t>
  </si>
  <si>
    <t>-458.441532937054 -6.81484003901733 316.402213456028</t>
  </si>
  <si>
    <t>-469.774680557999 -75.1525006601382 774.288500388591</t>
  </si>
  <si>
    <t>-322.839690843658 -23.4647454384676 814.566633970987</t>
  </si>
  <si>
    <t>9763-20170724T121333.101415300.bin</t>
  </si>
  <si>
    <t>-503.309614118698 99.5216137064494 -97.0410020240934</t>
  </si>
  <si>
    <t>-524.78643587972 90.763652419047 -205.297906543911</t>
  </si>
  <si>
    <t>-538.350341870891 87.7168650570002 -297.126835731238</t>
  </si>
  <si>
    <t>-549.514133875149 86.295879332989 -380.262239099486</t>
  </si>
  <si>
    <t>-558.925930512954 86.1925989305555 -463.626161982542</t>
  </si>
  <si>
    <t>-570.668353721369 87.3551272697609 -585.715082962361</t>
  </si>
  <si>
    <t>-559.566339094511 90.099768880847 -663.23553925616</t>
  </si>
  <si>
    <t>-565.337393999771 118.204585570283 -531.86195596187</t>
  </si>
  <si>
    <t>-557.020951348007 271.864416818717 -506.258669544944</t>
  </si>
  <si>
    <t>-488.172230594945 295.200268356359 -233.689678259653</t>
  </si>
  <si>
    <t>-267.47951811538 238.580808477643 -188.551186848877</t>
  </si>
  <si>
    <t>-565.694310548034 55.4855487331206 -532.425021920776</t>
  </si>
  <si>
    <t>-538.109489239395 185.687331967791 -98.8918407483401</t>
  </si>
  <si>
    <t>-566.731869835686 186.98697485177 315.694308179926</t>
  </si>
  <si>
    <t>-611.431696482781 215.108193932873 775.847637254267</t>
  </si>
  <si>
    <t>-461.365794879296 211.178693218886 833.71472020118</t>
  </si>
  <si>
    <t>-468.842542287952 13.2337332693473 -98.584650776653</t>
  </si>
  <si>
    <t>-458.435222131676 -6.83927479486101 316.374854324059</t>
  </si>
  <si>
    <t>-469.812221035623 -75.2121126239722 774.263455919131</t>
  </si>
  <si>
    <t>-322.840685140583 -23.5743739837662 814.472485875049</t>
  </si>
  <si>
    <t>9763-20170724T121333.137024300.bin</t>
  </si>
  <si>
    <t>-503.231514292582 99.4628063869777 -97.0343536338321</t>
  </si>
  <si>
    <t>-524.68881331652 90.7302310699233 -205.297080756874</t>
  </si>
  <si>
    <t>-538.177662180904 87.7653329185546 -297.139795309385</t>
  </si>
  <si>
    <t>-549.246945823543 86.4396129042357 -380.289379361216</t>
  </si>
  <si>
    <t>-558.535753969635 86.4505007166531 -463.667106828634</t>
  </si>
  <si>
    <t>-570.065651934783 87.7988000791602 -585.774342467805</t>
  </si>
  <si>
    <t>-558.873889916168 90.6011495310868 -663.279794548123</t>
  </si>
  <si>
    <t>-564.834634839792 118.56623215681 -531.864771239974</t>
  </si>
  <si>
    <t>-556.572331676051 272.187743801965 -505.974097669977</t>
  </si>
  <si>
    <t>-487.541534130735 295.442654719023 -233.444192109043</t>
  </si>
  <si>
    <t>-266.824725132968 238.760435492987 -188.50257753022</t>
  </si>
  <si>
    <t>-565.178205116008 55.8480673504455 -532.524847954452</t>
  </si>
  <si>
    <t>-538.053094076184 185.553867380327 -98.857869710098</t>
  </si>
  <si>
    <t>-566.730530793026 186.887839170644 315.724355543606</t>
  </si>
  <si>
    <t>-611.419539366695 215.068478031993 775.869494983163</t>
  </si>
  <si>
    <t>-461.365107812995 210.986463312023 833.756018479061</t>
  </si>
  <si>
    <t>-468.737811405604 13.2535993977162 -98.5873291353114</t>
  </si>
  <si>
    <t>-458.399720149426 -6.80896788521613 316.374401202797</t>
  </si>
  <si>
    <t>-469.892358980404 -75.1763635604834 774.249973325337</t>
  </si>
  <si>
    <t>-323.100326834155 -22.9987190082461 814.4172354809</t>
  </si>
  <si>
    <t>9763-20170724T121333.203200400.bin</t>
  </si>
  <si>
    <t>-502.983116188896 99.4234611425609 -97.016353640943</t>
  </si>
  <si>
    <t>-524.292088070462 90.8026339786693 -205.317353718801</t>
  </si>
  <si>
    <t>-537.558896363752 88.0040128438031 -297.197666332362</t>
  </si>
  <si>
    <t>-548.384805066314 86.8519113889133 -380.381863347133</t>
  </si>
  <si>
    <t>-557.385581932295 87.057040284913 -463.791013832139</t>
  </si>
  <si>
    <t>-568.444072542427 88.7084530657003 -585.938127011405</t>
  </si>
  <si>
    <t>-556.94519008315 91.6042136608858 -663.395133890069</t>
  </si>
  <si>
    <t>-563.432691338931 119.342024201272 -531.931353422195</t>
  </si>
  <si>
    <t>-555.325440767342 272.881372626543 -505.528770139732</t>
  </si>
  <si>
    <t>-486.061840873324 295.729146871417 -233.023573477002</t>
  </si>
  <si>
    <t>-265.200118943316 239.276614536295 -188.506701626407</t>
  </si>
  <si>
    <t>-563.750693709404 56.6256180689375 -532.750468895431</t>
  </si>
  <si>
    <t>-537.793583259433 185.372036384562 -98.7734287005471</t>
  </si>
  <si>
    <t>-566.706816454995 186.760801261724 315.792239463796</t>
  </si>
  <si>
    <t>-611.392426942438 215.001846041775 775.924269949852</t>
  </si>
  <si>
    <t>-461.35417021434 210.785174870801 833.842982378701</t>
  </si>
  <si>
    <t>-468.490561280412 13.3327013383996 -98.5987549883365</t>
  </si>
  <si>
    <t>-458.366872219542 -6.89902218928455 316.360057012909</t>
  </si>
  <si>
    <t>-469.9565780868 -75.1848112701286 774.226971664604</t>
  </si>
  <si>
    <t>-323.206684230782 -22.8704110408198 814.370142212271</t>
  </si>
  <si>
    <t>9763-20170724T121333.235289900.bin</t>
  </si>
  <si>
    <t>-502.794716549504 99.5032964406305 -96.9901862977846</t>
  </si>
  <si>
    <t>-523.982014992343 90.9499051793114 -205.320420807585</t>
  </si>
  <si>
    <t>-537.124508722738 88.2220798564704 -297.220856395235</t>
  </si>
  <si>
    <t>-547.828817502762 87.1381302298041 -380.421595909906</t>
  </si>
  <si>
    <t>-556.698489663655 87.4153386837461 -463.844540189882</t>
  </si>
  <si>
    <t>-567.554226531479 89.1762802051876 -586.008254070384</t>
  </si>
  <si>
    <t>-555.910492343771 92.1217799514275 -663.441846648152</t>
  </si>
  <si>
    <t>-562.638422868414 119.761476036865 -531.965437078192</t>
  </si>
  <si>
    <t>-554.578048970678 273.271230313058 -505.351563568347</t>
  </si>
  <si>
    <t>-485.397698743919 295.851923760608 -232.802849381219</t>
  </si>
  <si>
    <t>-264.4881229139 239.459164328149 -188.448188721806</t>
  </si>
  <si>
    <t>-562.943166327428 57.0460539243504 -532.842342836284</t>
  </si>
  <si>
    <t>-537.578027474826 185.409062475179 -98.7392234178819</t>
  </si>
  <si>
    <t>-566.68314926525 186.781314786228 315.813087573504</t>
  </si>
  <si>
    <t>-611.37289067161 214.994887650205 775.947475591304</t>
  </si>
  <si>
    <t>-461.339596836478 210.804106634382 833.88083595499</t>
  </si>
  <si>
    <t>-468.322366726065 13.4743154684879 -98.5988034680586</t>
  </si>
  <si>
    <t>-458.438177772794 -7.01607732402044 316.35306588262</t>
  </si>
  <si>
    <t>-469.959586024999 -75.1930931853749 774.226981132663</t>
  </si>
  <si>
    <t>-323.267298119617 -22.736724245719 814.395047936175</t>
  </si>
  <si>
    <t>9763-20170724T121333.303471600.bin</t>
  </si>
  <si>
    <t>-502.174969734483 99.7057108663794 -96.9403588549319</t>
  </si>
  <si>
    <t>-523.077954638413 91.2795343508747 -205.33574384115</t>
  </si>
  <si>
    <t>-535.942995613532 88.6664446711175 -297.278731830824</t>
  </si>
  <si>
    <t>-546.381751937436 87.6885087739465 -380.514430674368</t>
  </si>
  <si>
    <t>-554.971005875179 88.0721617347981 -463.966388644759</t>
  </si>
  <si>
    <t>-565.40063633291 89.9890472039783 -586.164926587842</t>
  </si>
  <si>
    <t>-553.575805636215 93.0610298575189 -663.566148896796</t>
  </si>
  <si>
    <t>-560.676346401313 120.505046158657 -532.065955549757</t>
  </si>
  <si>
    <t>-552.599153433258 273.966331912678 -505.187941756545</t>
  </si>
  <si>
    <t>-483.917911218396 296.448763658845 -232.504904967898</t>
  </si>
  <si>
    <t>-263.042651608105 240.04341915132 -187.995644993144</t>
  </si>
  <si>
    <t>-560.972012813253 57.7907542953812 -533.024456544937</t>
  </si>
  <si>
    <t>-536.817744859536 185.56258144311 -98.6913413713534</t>
  </si>
  <si>
    <t>-566.465204426354 186.882461964688 315.82267398162</t>
  </si>
  <si>
    <t>-611.326214233339 215.049148516046 775.946795597548</t>
  </si>
  <si>
    <t>-461.292298526406 211.045938881392 833.891791930908</t>
  </si>
  <si>
    <t>-467.798042997067 13.6702587112982 -98.5878805924237</t>
  </si>
  <si>
    <t>-458.488062769741 -7.44819404096506 316.345747834243</t>
  </si>
  <si>
    <t>-469.907837458852 -75.2254791090509 774.251652110029</t>
  </si>
  <si>
    <t>-323.215440864683 -22.8511938179736 814.527420933732</t>
  </si>
  <si>
    <t>9763-20170724T121333.336144800.bin</t>
  </si>
  <si>
    <t>-501.733463921499 99.7325346547573 -96.9348760153745</t>
  </si>
  <si>
    <t>-522.487435359347 91.3656421833775 -205.363489557705</t>
  </si>
  <si>
    <t>-535.216931744925 88.7948623582374 -297.326419702531</t>
  </si>
  <si>
    <t>-545.530163457583 87.8518650165474 -380.578353918552</t>
  </si>
  <si>
    <t>-553.990644897833 88.2673308626781 -464.043163373658</t>
  </si>
  <si>
    <t>-564.229229557742 90.2272114420025 -586.257246129976</t>
  </si>
  <si>
    <t>-552.357928481118 93.3531010307538 -663.649067919302</t>
  </si>
  <si>
    <t>-559.582866633828 120.72414669881 -532.140791546629</t>
  </si>
  <si>
    <t>-551.331671474409 274.161705613012 -505.180919068024</t>
  </si>
  <si>
    <t>-483.141244935732 296.77026029024 -232.385332888261</t>
  </si>
  <si>
    <t>-262.31175670734 240.274022057337 -187.764246487174</t>
  </si>
  <si>
    <t>-559.890449867265 58.0103128685564 -533.120757747582</t>
  </si>
  <si>
    <t>-536.302615201825 185.624978739186 -98.6893606497404</t>
  </si>
  <si>
    <t>-566.19485948408 186.902727009049 315.80723459284</t>
  </si>
  <si>
    <t>-611.323270297089 215.036946492369 775.920752203553</t>
  </si>
  <si>
    <t>-461.296298626581 211.016755708373 833.882602365946</t>
  </si>
  <si>
    <t>-467.420910717892 13.6310390701988 -98.5866000727756</t>
  </si>
  <si>
    <t>-458.321763242323 -7.75659848079022 316.337874528344</t>
  </si>
  <si>
    <t>-469.796902267677 -75.3239599774315 774.272638319057</t>
  </si>
  <si>
    <t>-322.826118636717 -23.7968348897066 814.625582847226</t>
  </si>
  <si>
    <t>9763-20170724T121333.404327500.bin</t>
  </si>
  <si>
    <t>-500.905863035824 99.8945666637137 -96.9387319746081</t>
  </si>
  <si>
    <t>-521.330084330277 91.6647150973527 -205.440432597076</t>
  </si>
  <si>
    <t>-533.777040261821 89.1708384473986 -297.444191897464</t>
  </si>
  <si>
    <t>-543.835334753076 88.2836163939373 -380.728021914679</t>
  </si>
  <si>
    <t>-552.042502489383 88.7400403739371 -464.21795530157</t>
  </si>
  <si>
    <t>-561.913760836108 90.7439722491922 -586.461343564829</t>
  </si>
  <si>
    <t>-550.022198120806 93.9565494567996 -663.846703813931</t>
  </si>
  <si>
    <t>-557.411088403076 121.221458494113 -532.321799199499</t>
  </si>
  <si>
    <t>-548.81812224982 274.645867295352 -505.38491087084</t>
  </si>
  <si>
    <t>-481.43014350313 297.847617837668 -232.439656585253</t>
  </si>
  <si>
    <t>-260.727355099436 241.171919755229 -187.421103700977</t>
  </si>
  <si>
    <t>-557.753618428306 58.5080006011613 -533.32205733438</t>
  </si>
  <si>
    <t>-535.342269478155 185.885528635555 -98.6941510235497</t>
  </si>
  <si>
    <t>-565.759364033575 187.001942372065 315.764731370942</t>
  </si>
  <si>
    <t>-611.278769705944 215.099343579229 775.842631851547</t>
  </si>
  <si>
    <t>-461.268153608524 211.060157939722 833.845226101168</t>
  </si>
  <si>
    <t>-466.777455121709 13.7738490335664 -98.5724338012884</t>
  </si>
  <si>
    <t>-458.107105493654 -8.11820515359341 316.334986221218</t>
  </si>
  <si>
    <t>-469.727601296578 -75.3512146830767 774.314706973328</t>
  </si>
  <si>
    <t>-322.639799303536 -24.2548405555212 814.789214822534</t>
  </si>
  <si>
    <t>9763-20170724T121333.437419900.bin</t>
  </si>
  <si>
    <t>-500.445330368847 100.085660139104 -96.9608942237636</t>
  </si>
  <si>
    <t>-520.660073622397 91.9577348203329 -205.509484754334</t>
  </si>
  <si>
    <t>-532.985158289253 89.5031393551335 -297.530557413807</t>
  </si>
  <si>
    <t>-542.958195385273 88.6343509017152 -380.824780866576</t>
  </si>
  <si>
    <t>-551.105823152502 89.095775330657 -464.320582234282</t>
  </si>
  <si>
    <t>-560.919605491227 91.0926188944445 -586.568860339341</t>
  </si>
  <si>
    <t>-549.050656663921 94.3226810207407 -663.956789596407</t>
  </si>
  <si>
    <t>-556.43750000931 121.573084197626 -532.429158763794</t>
  </si>
  <si>
    <t>-547.69955440022 274.999312897965 -505.550407427309</t>
  </si>
  <si>
    <t>-480.399944991881 298.613417871497 -232.618607380722</t>
  </si>
  <si>
    <t>-259.795884218263 241.613914415378 -187.524676977702</t>
  </si>
  <si>
    <t>-556.789134626352 58.8598871923623 -533.425439695752</t>
  </si>
  <si>
    <t>-534.795494095188 186.1350417444 -98.688374951907</t>
  </si>
  <si>
    <t>-565.554645699434 187.129644532568 315.745602379611</t>
  </si>
  <si>
    <t>-611.252414350156 215.143727352228 775.803751623275</t>
  </si>
  <si>
    <t>-461.244506592542 211.251275972373 833.823403927563</t>
  </si>
  <si>
    <t>-466.36461924923 13.9633534845007 -98.5811001328225</t>
  </si>
  <si>
    <t>-458.025018746708 -8.26742977291815 316.315112193127</t>
  </si>
  <si>
    <t>-469.68851204574 -75.3530255856062 774.328627405744</t>
  </si>
  <si>
    <t>-322.782408800021 -23.7970327277571 814.879388423767</t>
  </si>
  <si>
    <t>9763-20170724T121333.503595600.bin</t>
  </si>
  <si>
    <t>-499.357767808285 100.622424549596 -96.9687478275903</t>
  </si>
  <si>
    <t>-519.030124285854 92.7283238143805 -205.634123463835</t>
  </si>
  <si>
    <t>-531.141352504908 90.347446506777 -297.685727942017</t>
  </si>
  <si>
    <t>-541.025504831475 89.5092504948957 -380.990768403924</t>
  </si>
  <si>
    <t>-549.191728422609 89.972624894835 -464.484745778967</t>
  </si>
  <si>
    <t>-559.152930287135 91.949446675706 -586.721274846658</t>
  </si>
  <si>
    <t>-547.355298975488 95.1608010094678 -664.121039314753</t>
  </si>
  <si>
    <t>-554.613391381312 122.438953002126 -532.591498261595</t>
  </si>
  <si>
    <t>-545.809534587024 275.885266780813 -505.875842026838</t>
  </si>
  <si>
    <t>-477.626580904371 299.981561172498 -233.205628162235</t>
  </si>
  <si>
    <t>-257.124106148458 242.508792408954 -188.215843453066</t>
  </si>
  <si>
    <t>-554.950676740456 59.7251854299225 -533.57836998951</t>
  </si>
  <si>
    <t>-533.44324599789 186.668287005507 -98.6819326315607</t>
  </si>
  <si>
    <t>-565.21078180936 187.442651726567 315.676401267215</t>
  </si>
  <si>
    <t>-611.212980726069 215.236433294607 775.712651757359</t>
  </si>
  <si>
    <t>-461.20433481948 211.727403018151 833.755128122033</t>
  </si>
  <si>
    <t>-465.504938773553 14.5054562320483 -98.5920565062214</t>
  </si>
  <si>
    <t>-457.857963398294 -8.65663384575964 316.266482659191</t>
  </si>
  <si>
    <t>-469.604597663066 -75.342245572162 774.357802436163</t>
  </si>
  <si>
    <t>-322.86815066004 -23.4561976263044 815.101462147768</t>
  </si>
  <si>
    <t>9763-20170724T121333.533245400.bin</t>
  </si>
  <si>
    <t>-498.753783127071 101.052495925032 -96.9248435837234</t>
  </si>
  <si>
    <t>-518.203460092574 93.2434871922869 -205.636609643915</t>
  </si>
  <si>
    <t>-530.217136580697 90.8882842619373 -297.701535357568</t>
  </si>
  <si>
    <t>-540.051631917398 90.0600169441541 -381.012585317319</t>
  </si>
  <si>
    <t>-548.208147850923 90.5222958666554 -464.507486064749</t>
  </si>
  <si>
    <t>-558.199633077308 92.4889814964017 -586.741732061656</t>
  </si>
  <si>
    <t>-546.410765123723 95.6541736960871 -664.144706280827</t>
  </si>
  <si>
    <t>-553.644392497718 122.982912417348 -532.615911037386</t>
  </si>
  <si>
    <t>-544.944349496722 276.450582016008 -505.97106823527</t>
  </si>
  <si>
    <t>-476.079088793592 300.492063551412 -233.467531533528</t>
  </si>
  <si>
    <t>-255.543300120603 243.040973345604 -188.613472847938</t>
  </si>
  <si>
    <t>-553.986645052815 60.2690197674974 -533.596985812433</t>
  </si>
  <si>
    <t>-532.712969074136 187.057646734417 -98.6711986027063</t>
  </si>
  <si>
    <t>-564.905264692462 187.690902470505 315.654594875736</t>
  </si>
  <si>
    <t>-611.213599104396 215.249578535491 775.668054154268</t>
  </si>
  <si>
    <t>-461.212554259998 211.734531446058 833.729709264947</t>
  </si>
  <si>
    <t>-465.040816587999 14.9671998030758 -98.5527131706197</t>
  </si>
  <si>
    <t>-457.730015034599 -8.65298178278817 316.286114540866</t>
  </si>
  <si>
    <t>-469.500656113398 -75.4080605897939 774.37345523704</t>
  </si>
  <si>
    <t>-322.548047081088 -24.2174877444322 815.218099298954</t>
  </si>
  <si>
    <t>9763-20170724T121333.603441600.bin</t>
  </si>
  <si>
    <t>-497.557598590417 101.907994928604 -96.865039241471</t>
  </si>
  <si>
    <t>-516.701595769657 94.2426215559826 -205.641148332581</t>
  </si>
  <si>
    <t>-528.527567086972 91.9412226800291 -297.731784854887</t>
  </si>
  <si>
    <t>-538.224931583345 91.1388897452402 -381.059133744648</t>
  </si>
  <si>
    <t>-546.278569594198 91.6078375341626 -464.563901161312</t>
  </si>
  <si>
    <t>-556.159011575591 93.5658366261005 -586.807435560126</t>
  </si>
  <si>
    <t>-544.328015471475 96.6454717145575 -664.207471761443</t>
  </si>
  <si>
    <t>-551.662811369397 124.063679016732 -532.678791738398</t>
  </si>
  <si>
    <t>-543.123085375069 277.549013373328 -506.072152609933</t>
  </si>
  <si>
    <t>-473.20228527625 301.331641126109 -233.814707442842</t>
  </si>
  <si>
    <t>-252.627622329028 243.767874277935 -189.297698245592</t>
  </si>
  <si>
    <t>-551.984346431666 61.3496580480428 -533.657288410146</t>
  </si>
  <si>
    <t>-531.292230231515 187.938059536527 -98.6302343436345</t>
  </si>
  <si>
    <t>-564.268590705687 188.239498110589 315.634289214746</t>
  </si>
  <si>
    <t>-611.207404652925 215.312804353686 775.58367685069</t>
  </si>
  <si>
    <t>-461.22620871482 211.786497249367 833.696093053569</t>
  </si>
  <si>
    <t>-464.112647078651 15.7727060505445 -98.485561086436</t>
  </si>
  <si>
    <t>-457.402850678612 -8.6028704231403 316.31970484739</t>
  </si>
  <si>
    <t>-469.401125907682 -75.4118206111971 774.401607207084</t>
  </si>
  <si>
    <t>-322.373745962423 -24.5698423286499 815.412644956971</t>
  </si>
  <si>
    <t>9763-20170724T121333.634074900.bin</t>
  </si>
  <si>
    <t>-496.96065276289 102.244000424946 -96.8405242050439</t>
  </si>
  <si>
    <t>-515.951652004944 94.6599348384734 -205.649072553776</t>
  </si>
  <si>
    <t>-527.661714639551 92.3810462361184 -297.755182861253</t>
  </si>
  <si>
    <t>-537.261886374641 91.5824166824477 -381.09383790881</t>
  </si>
  <si>
    <t>-545.22723577717 92.0381699897316 -464.607232937455</t>
  </si>
  <si>
    <t>-554.989810562126 93.9592410678433 -586.860704377654</t>
  </si>
  <si>
    <t>-543.092316924874 96.9962652071217 -664.252127266425</t>
  </si>
  <si>
    <t>-550.540030679093 124.473303321663 -532.737432260027</t>
  </si>
  <si>
    <t>-541.961824343643 277.97054514374 -506.2256526418</t>
  </si>
  <si>
    <t>-471.773783818292 301.747314322766 -234.036538177648</t>
  </si>
  <si>
    <t>-251.243396596604 243.935108110117 -189.622124329299</t>
  </si>
  <si>
    <t>-550.872115515654 61.7592295739946 -533.696498747273</t>
  </si>
  <si>
    <t>-530.611950320247 188.272160514926 -98.5949004233095</t>
  </si>
  <si>
    <t>-563.99776114651 188.411197651039 315.636945379036</t>
  </si>
  <si>
    <t>-611.206091075918 215.352801772873 775.544312550888</t>
  </si>
  <si>
    <t>-461.235523606075 211.766276323099 833.680205811961</t>
  </si>
  <si>
    <t>-463.587791795492 16.0841983962832 -98.4633045786647</t>
  </si>
  <si>
    <t>-457.177676232066 -8.6620759642019 316.32476706104</t>
  </si>
  <si>
    <t>-469.334407156981 -75.43369121253 774.408255570838</t>
  </si>
  <si>
    <t>-322.25978920949 -24.7851695802588 815.488369964386</t>
  </si>
  <si>
    <t>9763-20170724T121333.705263300.bin</t>
  </si>
  <si>
    <t>-495.79704880369 102.786708890523 -96.7535572452754</t>
  </si>
  <si>
    <t>-514.547462922035 95.3332442264136 -205.61292064301</t>
  </si>
  <si>
    <t>-526.091496227714 93.0645266936799 -297.740109007453</t>
  </si>
  <si>
    <t>-535.561501722691 92.2363993987597 -381.093466404205</t>
  </si>
  <si>
    <t>-543.419091743164 92.6260955855314 -464.617322531473</t>
  </si>
  <si>
    <t>-553.051450221332 94.4115829628117 -586.88327482152</t>
  </si>
  <si>
    <t>-541.036221263637 97.3394930858085 -664.260630953128</t>
  </si>
  <si>
    <t>-548.647487383611 124.985634512767 -532.790044960096</t>
  </si>
  <si>
    <t>-540.163558958973 278.527265793608 -506.492559696282</t>
  </si>
  <si>
    <t>-468.659521409331 302.269272400245 -234.643281753466</t>
  </si>
  <si>
    <t>-248.261290457472 243.589879902491 -190.712819902587</t>
  </si>
  <si>
    <t>-549.002286019478 62.270499148306 -533.678037688114</t>
  </si>
  <si>
    <t>-529.319963955869 188.826317453997 -98.5094000541079</t>
  </si>
  <si>
    <t>-563.473238400666 188.712626994314 315.659825710049</t>
  </si>
  <si>
    <t>-611.192443895193 215.429221371276 775.492349290439</t>
  </si>
  <si>
    <t>-461.227427608059 212.191469098276 833.663149513239</t>
  </si>
  <si>
    <t>-462.520513558239 16.6517323467401 -98.4159135758945</t>
  </si>
  <si>
    <t>-456.656999033214 -8.77728636321081 316.338953689913</t>
  </si>
  <si>
    <t>-469.226703064986 -75.4981242888016 774.42215480786</t>
  </si>
  <si>
    <t>-322.115933477875 -25.01908589697 815.581728110966</t>
  </si>
  <si>
    <t>9763-20170724T121333.736415700.bin</t>
  </si>
  <si>
    <t>-495.216133446841 103.040242650794 -96.7102797439268</t>
  </si>
  <si>
    <t>-513.869543156683 95.6418921934346 -205.59013954493</t>
  </si>
  <si>
    <t>-525.369992764245 93.3851478660904 -297.723052921226</t>
  </si>
  <si>
    <t>-534.817416858891 92.5559163552198 -381.07888294794</t>
  </si>
  <si>
    <t>-542.670067008565 92.9334565898371 -464.603225838724</t>
  </si>
  <si>
    <t>-552.315036410444 94.6900761075558 -586.868643649513</t>
  </si>
  <si>
    <t>-540.283069871676 97.5800216277116 -664.245046928187</t>
  </si>
  <si>
    <t>-547.893639931613 125.277046776786 -532.784035759921</t>
  </si>
  <si>
    <t>-539.356099701778 278.818077645158 -506.520542812837</t>
  </si>
  <si>
    <t>-467.098410968505 302.486760305903 -234.864174947673</t>
  </si>
  <si>
    <t>-246.732816493652 243.406318053945 -191.308996831674</t>
  </si>
  <si>
    <t>-548.272065512948 62.5617833567226 -533.655194045976</t>
  </si>
  <si>
    <t>-528.705158485738 189.039665230719 -98.4576508665117</t>
  </si>
  <si>
    <t>-563.198467193516 188.808545740031 315.683315471122</t>
  </si>
  <si>
    <t>-611.188197836392 215.461195149302 775.473963739091</t>
  </si>
  <si>
    <t>-461.235315455782 212.137042746714 833.671269493596</t>
  </si>
  <si>
    <t>-461.969411124326 16.9477234021088 -98.3912634401056</t>
  </si>
  <si>
    <t>-456.395167022747 -8.77909076278229 316.349214393715</t>
  </si>
  <si>
    <t>-469.201818936421 -75.5026896153636 774.420083296978</t>
  </si>
  <si>
    <t>-322.074999638818 -25.0991859422015 815.614509025944</t>
  </si>
  <si>
    <t>9763-20170724T121333.802591000.bin</t>
  </si>
  <si>
    <t>-494.027422106146 103.535387903771 -96.6375685332624</t>
  </si>
  <si>
    <t>-512.514780880406 96.2289553606265 -205.551987795955</t>
  </si>
  <si>
    <t>-523.947533904519 93.9920274452725 -297.693737297743</t>
  </si>
  <si>
    <t>-533.365547257246 93.1611883165574 -381.052877205182</t>
  </si>
  <si>
    <t>-541.221641888653 93.519636135868 -464.577000192744</t>
  </si>
  <si>
    <t>-550.908809755585 95.2311888134395 -586.839721122461</t>
  </si>
  <si>
    <t>-538.87308846872 98.0509821713013 -664.218086285923</t>
  </si>
  <si>
    <t>-546.422009916222 125.8376164898 -532.771680047777</t>
  </si>
  <si>
    <t>-537.739549612467 279.391293116139 -506.614359134154</t>
  </si>
  <si>
    <t>-464.056521406949 302.833761323771 -235.321410955482</t>
  </si>
  <si>
    <t>-243.763147511462 243.084389000871 -192.317354321355</t>
  </si>
  <si>
    <t>-546.894384926035 63.1224422069372 -533.61218910443</t>
  </si>
  <si>
    <t>-527.3813832431 189.456637313897 -98.3598323489424</t>
  </si>
  <si>
    <t>-562.498609072061 189.040777037298 315.728577190958</t>
  </si>
  <si>
    <t>-611.187742567906 215.521869421621 775.443708247775</t>
  </si>
  <si>
    <t>-461.25017092744 212.390263761948 833.690846851774</t>
  </si>
  <si>
    <t>-460.911601053627 17.5036296000503 -98.3187604146799</t>
  </si>
  <si>
    <t>-455.790920098643 -8.67292255078428 316.399428309785</t>
  </si>
  <si>
    <t>-469.121819101595 -75.5510176577022 774.42199567959</t>
  </si>
  <si>
    <t>-321.967254948501 -25.2648266093684 815.661140290701</t>
  </si>
  <si>
    <t>9763-20170724T121333.834337800.bin</t>
  </si>
  <si>
    <t>-493.437762024016 103.780835617072 -96.5994086235581</t>
  </si>
  <si>
    <t>-511.860021356752 96.5258431144925 -205.528232510055</t>
  </si>
  <si>
    <t>-523.270253841083 94.3101978481473 -297.673365571419</t>
  </si>
  <si>
    <t>-532.682016481607 93.492259459299 -381.033405373224</t>
  </si>
  <si>
    <t>-540.546278587864 93.8577082678676 -464.556802972772</t>
  </si>
  <si>
    <t>-550.261984721491 95.5741431038564 -586.817179715082</t>
  </si>
  <si>
    <t>-538.25541591873 98.3768555039405 -664.200462654918</t>
  </si>
  <si>
    <t>-545.737083321563 126.178505648556 -532.750908313556</t>
  </si>
  <si>
    <t>-536.907511723307 279.722928501265 -506.622693797546</t>
  </si>
  <si>
    <t>-462.700368271453 303.035722521797 -235.461454697016</t>
  </si>
  <si>
    <t>-242.458385488269 243.036555710209 -192.541751070608</t>
  </si>
  <si>
    <t>-546.260559710061 63.4636069547237 -533.589638489145</t>
  </si>
  <si>
    <t>-526.697707892806 189.703349320031 -98.3127092233804</t>
  </si>
  <si>
    <t>-562.135093729316 189.16528168416 315.748268167124</t>
  </si>
  <si>
    <t>-611.195163170323 215.552625824697 775.423736451842</t>
  </si>
  <si>
    <t>-461.271856162517 212.315038986206 833.701957398924</t>
  </si>
  <si>
    <t>-460.414820969386 17.7340014292095 -98.2892051280008</t>
  </si>
  <si>
    <t>-455.481815929763 -8.62765797710836 316.41953389972</t>
  </si>
  <si>
    <t>-469.077565710562 -75.5784790719963 774.422540106118</t>
  </si>
  <si>
    <t>-321.900521429765 -25.3755209282554 815.683037541624</t>
  </si>
  <si>
    <t>9763-20170724T121333.902519100.bin</t>
  </si>
  <si>
    <t>-492.288401017636 104.162535965453 -96.5338547315466</t>
  </si>
  <si>
    <t>-510.61220350043 96.9861149711578 -205.484470414063</t>
  </si>
  <si>
    <t>-521.987999720754 94.8238216955706 -297.635163732575</t>
  </si>
  <si>
    <t>-531.388969116676 94.0520465441464 -380.996829804704</t>
  </si>
  <si>
    <t>-539.262554425059 94.4625203877381 -464.519168071503</t>
  </si>
  <si>
    <t>-549.013596886375 96.2451942864918 -586.775650776031</t>
  </si>
  <si>
    <t>-537.110877969594 99.0477482157921 -664.175094422638</t>
  </si>
  <si>
    <t>-544.41225255658 126.81961622543 -532.699101447775</t>
  </si>
  <si>
    <t>-535.196011348059 280.33732489424 -506.524732474191</t>
  </si>
  <si>
    <t>-459.906732344308 303.493612681099 -235.648567490591</t>
  </si>
  <si>
    <t>-239.852888260561 242.583170213179 -193.048748610559</t>
  </si>
  <si>
    <t>-545.057568922596 64.106246805532 -533.561957594455</t>
  </si>
  <si>
    <t>-379.858612478323 0.0142491394217359 -339.137559933469</t>
  </si>
  <si>
    <t>-525.392458297064 190.145344051602 -98.2371522933499</t>
  </si>
  <si>
    <t>-561.399384711553 189.359357144826 315.774331646886</t>
  </si>
  <si>
    <t>-611.202093630654 215.611285946291 775.3757283035</t>
  </si>
  <si>
    <t>-461.300021866695 212.450686268455 833.712642422479</t>
  </si>
  <si>
    <t>-459.421365940064 18.0765568337638 -98.2405233911702</t>
  </si>
  <si>
    <t>-454.913674954749 -8.68426463261994 316.447492379925</t>
  </si>
  <si>
    <t>-468.98224815011 -75.627415540238 774.433614959303</t>
  </si>
  <si>
    <t>-321.74842670859 -25.6379500230737 815.75050436284</t>
  </si>
  <si>
    <t>9763-20170724T121333.932608300.bin</t>
  </si>
  <si>
    <t>-491.813333246965 104.382044247149 -96.501931566924</t>
  </si>
  <si>
    <t>-510.083863983735 97.2316400552377 -205.463229961436</t>
  </si>
  <si>
    <t>-521.455815319236 95.0931284711942 -297.615004736776</t>
  </si>
  <si>
    <t>-530.869251670595 94.3459258205266 -380.975368877628</t>
  </si>
  <si>
    <t>-538.770827862261 94.784303601004 -464.494844465916</t>
  </si>
  <si>
    <t>-548.579613936021 96.6120830280083 -586.746134250412</t>
  </si>
  <si>
    <t>-536.74230393701 99.429658723157 -664.155144090729</t>
  </si>
  <si>
    <t>-543.920712600571 127.166047841063 -532.662910565344</t>
  </si>
  <si>
    <t>-534.48711962079 280.66382446818 -506.437369403327</t>
  </si>
  <si>
    <t>-458.641206816128 303.624659054161 -235.700019197779</t>
  </si>
  <si>
    <t>-238.67646301501 242.299339928755 -193.235531168003</t>
  </si>
  <si>
    <t>-544.630382250616 64.4541182086978 -533.543713088427</t>
  </si>
  <si>
    <t>-379.90876892419 0.526410458498958 -339.833502269797</t>
  </si>
  <si>
    <t>-524.870788685787 190.361550789295 -98.2075100014989</t>
  </si>
  <si>
    <t>-561.099610047775 189.450026644327 315.784369030375</t>
  </si>
  <si>
    <t>-611.201764343809 215.665950552394 775.347281005471</t>
  </si>
  <si>
    <t>-461.30198222078 212.714326539597 833.701219636101</t>
  </si>
  <si>
    <t>-458.990061008522 18.3155110475532 -98.2085843024515</t>
  </si>
  <si>
    <t>-454.652632391488 -8.59321056681802 316.471580611402</t>
  </si>
  <si>
    <t>-468.992200332128 -75.5929577464508 774.440276756571</t>
  </si>
  <si>
    <t>-321.995883320057 -24.919707736211 815.770031987293</t>
  </si>
  <si>
    <t>9763-20170724T121334.002794600.bin</t>
  </si>
  <si>
    <t>-490.955525183938 104.710698707339 -96.4811595491569</t>
  </si>
  <si>
    <t>-509.125539783513 97.6118453660224 -205.46262352258</t>
  </si>
  <si>
    <t>-520.512501043933 95.5156946631864 -297.613441762592</t>
  </si>
  <si>
    <t>-529.978904469486 94.8111925008488 -380.96823245053</t>
  </si>
  <si>
    <t>-537.972323187685 95.2986920953208 -464.478733679129</t>
  </si>
  <si>
    <t>-547.956707285617 97.2085139963087 -586.714527623509</t>
  </si>
  <si>
    <t>-536.262234604592 100.070316046487 -664.143573544018</t>
  </si>
  <si>
    <t>-543.16263106715 127.725711920405 -532.622422882426</t>
  </si>
  <si>
    <t>-533.375032882832 281.183749244258 -506.305038336127</t>
  </si>
  <si>
    <t>-456.320284249597 303.504611264157 -235.855650206885</t>
  </si>
  <si>
    <t>-236.45911917072 241.550515719772 -193.768670921291</t>
  </si>
  <si>
    <t>-543.988697821751 65.0152459937881 -533.534626470623</t>
  </si>
  <si>
    <t>-379.10237507074 0.261289412118913 -340.972065453555</t>
  </si>
  <si>
    <t>-523.994050543568 190.697865196857 -98.1728636141673</t>
  </si>
  <si>
    <t>-560.708650656458 189.622270672932 315.775727761275</t>
  </si>
  <si>
    <t>-611.217227601919 215.771212701777 775.293759926604</t>
  </si>
  <si>
    <t>-461.340202842989 212.636525964694 833.696474486054</t>
  </si>
  <si>
    <t>-458.128558179266 18.6072021682171 -98.1801357968409</t>
  </si>
  <si>
    <t>-454.085793926163 -8.57509273441747 316.485236846155</t>
  </si>
  <si>
    <t>-468.856272567724 -75.65983436636 774.438740428208</t>
  </si>
  <si>
    <t>-321.607262885417 -25.8113252867902 815.871290475268</t>
  </si>
  <si>
    <t>9763-20170724T121334.037894100.bin</t>
  </si>
  <si>
    <t>-490.638587086348 104.836230800911 -96.4731838771916</t>
  </si>
  <si>
    <t>-508.765027959378 97.7640078444692 -205.463540494773</t>
  </si>
  <si>
    <t>-520.167587076574 95.6897853825003 -297.613005030999</t>
  </si>
  <si>
    <t>-529.669232908122 95.0077063883014 -380.964057131962</t>
  </si>
  <si>
    <t>-537.718419470838 95.5216725766577 -464.468979461256</t>
  </si>
  <si>
    <t>-547.807056126295 97.4756097296336 -586.695487549808</t>
  </si>
  <si>
    <t>-536.190272874795 100.381720166337 -664.134752047003</t>
  </si>
  <si>
    <t>-542.946666808867 127.973043972664 -532.598130970459</t>
  </si>
  <si>
    <t>-533.006712231507 281.419249327362 -506.2884692751</t>
  </si>
  <si>
    <t>-455.407371994816 303.610338462448 -235.984087968599</t>
  </si>
  <si>
    <t>-235.571578605605 241.376729955773 -194.178234865061</t>
  </si>
  <si>
    <t>-543.813708813217 65.2635058236433 -533.528963141056</t>
  </si>
  <si>
    <t>-379.206864917128 0.582301506458862 -341.921322197074</t>
  </si>
  <si>
    <t>-523.657266494283 190.857216712297 -98.1670179214136</t>
  </si>
  <si>
    <t>-560.520989897213 189.693260612682 315.76810940468</t>
  </si>
  <si>
    <t>-611.213775273397 215.839114042343 775.269691247008</t>
  </si>
  <si>
    <t>-461.339048545005 212.871830641466 833.687041592785</t>
  </si>
  <si>
    <t>-457.836069420376 18.6883125797808 -98.1696715579377</t>
  </si>
  <si>
    <t>-453.895692944101 -8.64093350813391 316.486982619612</t>
  </si>
  <si>
    <t>-468.779753990062 -75.6835271028281 774.446312655651</t>
  </si>
  <si>
    <t>-321.466981416184 -26.0924323653931 815.96095430012</t>
  </si>
  <si>
    <t>9763-20170724T121334.099057000.bin</t>
  </si>
  <si>
    <t>-490.148050209949 104.981265917565 -96.4614870711963</t>
  </si>
  <si>
    <t>-508.180140934661 97.9649757677653 -205.471167699018</t>
  </si>
  <si>
    <t>-519.661822743765 95.8951906262405 -297.610889309884</t>
  </si>
  <si>
    <t>-529.300467624629 95.2095243838121 -380.946070447636</t>
  </si>
  <si>
    <t>-537.553025904193 95.7163230806304 -464.43137119386</t>
  </si>
  <si>
    <t>-548.011815728985 97.6599343053626 -586.626854685549</t>
  </si>
  <si>
    <t>-536.592473115717 100.603862272644 -664.093865326794</t>
  </si>
  <si>
    <t>-542.945094341428 128.161325703916 -532.550610933874</t>
  </si>
  <si>
    <t>-532.683090932334 281.612237952272 -506.290071306498</t>
  </si>
  <si>
    <t>-453.916202603369 303.639514361672 -236.310102441675</t>
  </si>
  <si>
    <t>-234.002094833378 241.535713773936 -194.723727400114</t>
  </si>
  <si>
    <t>-543.90004835657 65.4528788689781 -533.466301947618</t>
  </si>
  <si>
    <t>-378.542480705939 0.751800204081519 -342.546629856669</t>
  </si>
  <si>
    <t>-523.143808455726 191.117377536931 -98.1651637492043</t>
  </si>
  <si>
    <t>-560.241549637439 189.824253631448 315.748732730177</t>
  </si>
  <si>
    <t>-611.223615070157 215.98928367695 775.222727519157</t>
  </si>
  <si>
    <t>-461.352191928495 213.175240042271 833.656190364142</t>
  </si>
  <si>
    <t>-457.33501851774 18.7244971153145 -98.1690636921885</t>
  </si>
  <si>
    <t>-453.634327165215 -8.78071698437543 316.478268836231</t>
  </si>
  <si>
    <t>-468.644778015463 -75.6997494182447 774.473408113623</t>
  </si>
  <si>
    <t>-321.39279066701 -26.0660319043741 816.152966708152</t>
  </si>
  <si>
    <t>9763-20170724T121334.135732700.bin</t>
  </si>
  <si>
    <t>-490.010268063406 104.985999823219 -96.4670279916932</t>
  </si>
  <si>
    <t>-508.05144727011 97.9749552634803 -205.475663833744</t>
  </si>
  <si>
    <t>-519.60493823108 95.8812431478186 -297.605694362103</t>
  </si>
  <si>
    <t>-529.335388801225 95.1660935112927 -380.930105681993</t>
  </si>
  <si>
    <t>-537.707083065854 95.636944261285 -464.403645989263</t>
  </si>
  <si>
    <t>-548.370403593426 97.522971904782 -586.582390791488</t>
  </si>
  <si>
    <t>-537.047480164871 100.457235512729 -664.064001371846</t>
  </si>
  <si>
    <t>-543.180311481118 128.049419091337 -532.531962563878</t>
  </si>
  <si>
    <t>-532.677791284558 281.485942678953 -506.327126582091</t>
  </si>
  <si>
    <t>-453.496119675147 303.712443495308 -236.484908323148</t>
  </si>
  <si>
    <t>-233.453647573876 242.26014437943 -194.610537992264</t>
  </si>
  <si>
    <t>-544.202479481129 65.3415835831147 -533.410864791449</t>
  </si>
  <si>
    <t>-378.066216721177 0.67917681040808 -342.626743542114</t>
  </si>
  <si>
    <t>-523.059326304051 191.208932307776 -98.1802474927114</t>
  </si>
  <si>
    <t>-560.143871733941 189.858008538584 315.734598916571</t>
  </si>
  <si>
    <t>-611.227517472209 216.066802090297 775.200949045875</t>
  </si>
  <si>
    <t>-461.356209270676 213.369571381909 833.64001956397</t>
  </si>
  <si>
    <t>-457.164280906182 18.6370120808597 -98.1770481441608</t>
  </si>
  <si>
    <t>-453.446094666475 -8.76797759696137 316.476695410154</t>
  </si>
  <si>
    <t>-468.589239476843 -75.6971245041236 774.482674591428</t>
  </si>
  <si>
    <t>-321.389763218708 -25.9657063790855 816.23091386533</t>
  </si>
  <si>
    <t>9763-20170724T121334.203914800.bin</t>
  </si>
  <si>
    <t>-489.962361576966 104.803268714844 -96.4794526479049</t>
  </si>
  <si>
    <t>-508.149096383837 97.7279432285809 -205.459623840524</t>
  </si>
  <si>
    <t>-519.914981770445 95.5734952008456 -297.561445460643</t>
  </si>
  <si>
    <t>-529.872547507066 94.8052025865823 -380.858540664995</t>
  </si>
  <si>
    <t>-538.50605782684 95.2261798949517 -464.305587036821</t>
  </si>
  <si>
    <t>-549.589378581514 97.0446344315033 -586.448090852855</t>
  </si>
  <si>
    <t>-538.457285205288 99.9291916976731 -663.959085170339</t>
  </si>
  <si>
    <t>-544.139100823557 127.599770339089 -532.439588156202</t>
  </si>
  <si>
    <t>-533.166799509303 281.039745359607 -506.37074492131</t>
  </si>
  <si>
    <t>-453.839809105446 304.398955891247 -236.667065287462</t>
  </si>
  <si>
    <t>-232.829646539716 246.596548239303 -194.691896658887</t>
  </si>
  <si>
    <t>-545.313130741795 64.8936991987084 -533.266553821436</t>
  </si>
  <si>
    <t>-378.697818288642 0.994715769180857 -343.983249423499</t>
  </si>
  <si>
    <t>-523.1776794141 191.224546763734 -98.2165074546322</t>
  </si>
  <si>
    <t>-559.881558147699 189.827876549376 315.732155494966</t>
  </si>
  <si>
    <t>-611.239859437648 216.220548393055 775.177268582739</t>
  </si>
  <si>
    <t>-461.381880529243 213.32954153213 833.641378346524</t>
  </si>
  <si>
    <t>-456.985828495871 18.2816702807495 -98.1658119929834</t>
  </si>
  <si>
    <t>-452.953516651289 -8.57889615312433 316.520601082087</t>
  </si>
  <si>
    <t>-468.509816972289 -75.7468687952564 774.490254418136</t>
  </si>
  <si>
    <t>-321.146986817754 -26.5456810522292 816.29065046203</t>
  </si>
  <si>
    <t>9763-20170724T121334.235557900.bin</t>
  </si>
  <si>
    <t>-490.076908611284 104.685735089434 -96.4766739044519</t>
  </si>
  <si>
    <t>-508.348499513084 97.5475838045577 -205.438600918136</t>
  </si>
  <si>
    <t>-520.267651923017 95.3298407582743 -297.51934882321</t>
  </si>
  <si>
    <t>-530.39626768173 94.5039826997208 -380.795133164339</t>
  </si>
  <si>
    <t>-539.233148051288 94.868967775797 -464.221121729408</t>
  </si>
  <si>
    <t>-550.648903659752 96.6092198925871 -586.334216803653</t>
  </si>
  <si>
    <t>-539.644815834591 99.4358962051065 -663.865594237406</t>
  </si>
  <si>
    <t>-545.013165171753 127.198278809394 -532.363812352013</t>
  </si>
  <si>
    <t>-533.850111612752 280.64278417149 -506.401933619193</t>
  </si>
  <si>
    <t>-455.023549307355 304.811598289289 -236.622702598648</t>
  </si>
  <si>
    <t>-233.321271337234 250.120942273087 -194.130790247222</t>
  </si>
  <si>
    <t>-546.266324009932 64.4932189369665 -533.140387092</t>
  </si>
  <si>
    <t>-379.057118653612 0.604280113992445 -344.809833512804</t>
  </si>
  <si>
    <t>-523.390094835257 191.120951338069 -98.2279378434162</t>
  </si>
  <si>
    <t>-559.849634284634 189.75065227271 315.742333160257</t>
  </si>
  <si>
    <t>-611.248765727166 216.284793114346 775.170864553887</t>
  </si>
  <si>
    <t>-461.402496794129 213.106027808044 833.650157269807</t>
  </si>
  <si>
    <t>-457.029935239003 18.1425311667831 -98.1466399963814</t>
  </si>
  <si>
    <t>-452.842372579624 -8.38330499142467 316.559898725999</t>
  </si>
  <si>
    <t>-468.555888886656 -75.6970519833799 774.487715798912</t>
  </si>
  <si>
    <t>-321.332412314381 -26.0556267451698 816.258733251664</t>
  </si>
  <si>
    <t>9763-20170724T121334.299728200.bin</t>
  </si>
  <si>
    <t>-490.534744540673 104.487392196944 -96.5086773462955</t>
  </si>
  <si>
    <t>-508.919950534152 97.2261752420873 -205.443286899714</t>
  </si>
  <si>
    <t>-521.208944949877 94.8506124892365 -297.471459801917</t>
  </si>
  <si>
    <t>-531.782962112217 93.8744702532113 -380.690257967923</t>
  </si>
  <si>
    <t>-541.176238413811 94.0882129082997 -464.056091628119</t>
  </si>
  <si>
    <t>-553.526355683153 95.6133377384012 -586.080947421518</t>
  </si>
  <si>
    <t>-542.892603923271 98.2871923476287 -663.669451100586</t>
  </si>
  <si>
    <t>-547.360167668313 126.294839835259 -532.221138084547</t>
  </si>
  <si>
    <t>-535.677983387776 279.76333950136 -506.685214622157</t>
  </si>
  <si>
    <t>-460.28359427838 307.341593430852 -236.252882964769</t>
  </si>
  <si>
    <t>-237.894252991059 259.01775437367 -189.816792240004</t>
  </si>
  <si>
    <t>-548.854246925733 63.5935990640828 -532.853766614355</t>
  </si>
  <si>
    <t>-523.956141060835 190.948152215172 -98.2985085949035</t>
  </si>
  <si>
    <t>-560.079776255648 189.592169836049 315.701278264474</t>
  </si>
  <si>
    <t>-611.258217254365 216.416852331604 775.155493206022</t>
  </si>
  <si>
    <t>-461.406851328201 213.20705562409 833.619823540092</t>
  </si>
  <si>
    <t>-457.357613894433 17.9111278777 -98.1272806760201</t>
  </si>
  <si>
    <t>-452.944210078781 -8.1629986168582 316.605485305684</t>
  </si>
  <si>
    <t>-468.604869474932 -75.6737818869096 774.480497454591</t>
  </si>
  <si>
    <t>-321.439804872536 -25.7922203402195 816.171517574898</t>
  </si>
  <si>
    <t>9763-20170724T121334.336835200.bin</t>
  </si>
  <si>
    <t>-490.813714158286 104.35015127775 -96.5333941716992</t>
  </si>
  <si>
    <t>-509.271941575353 97.0322424009564 -205.451788994293</t>
  </si>
  <si>
    <t>-521.703220666701 94.559897456571 -297.458210073818</t>
  </si>
  <si>
    <t>-532.439752724156 93.4822187245668 -380.655044365883</t>
  </si>
  <si>
    <t>-542.030740288365 93.5803162500692 -463.998561692562</t>
  </si>
  <si>
    <t>-554.708587487573 94.9248748405466 -585.991918581554</t>
  </si>
  <si>
    <t>-544.260405280772 97.4637189132341 -663.610228791091</t>
  </si>
  <si>
    <t>-548.322192758561 125.684237031292 -532.202428585474</t>
  </si>
  <si>
    <t>-536.455842606038 279.1840420969 -506.989420683556</t>
  </si>
  <si>
    <t>-464.055745455672 308.722571093107 -235.946590671352</t>
  </si>
  <si>
    <t>-241.883121296229 262.310147471868 -186.61345374973</t>
  </si>
  <si>
    <t>-549.968999005863 62.9855957729001 -532.722264495777</t>
  </si>
  <si>
    <t>-524.201737859982 190.810942539838 -98.3559150510188</t>
  </si>
  <si>
    <t>-560.213005111234 189.533357570172 315.653915090932</t>
  </si>
  <si>
    <t>-611.284355453063 216.422286058906 775.135289276138</t>
  </si>
  <si>
    <t>-461.431557753838 213.011219729072 833.584689668203</t>
  </si>
  <si>
    <t>-457.656620097891 17.7423471390025 -98.1224257503443</t>
  </si>
  <si>
    <t>-453.105354920521 -8.08890503824887 316.624030147732</t>
  </si>
  <si>
    <t>-468.642124713347 -75.6811410641199 774.481910171786</t>
  </si>
  <si>
    <t>-321.539328270681 -25.5513860837668 816.094489912634</t>
  </si>
  <si>
    <t>9763-20170724T121334.402005200.bin</t>
  </si>
  <si>
    <t>-491.72428009397 104.306345452846 -96.5889054132102</t>
  </si>
  <si>
    <t>-510.362706418585 96.874573328414 -205.469083780002</t>
  </si>
  <si>
    <t>-522.977084088192 94.2260517957811 -297.445623640405</t>
  </si>
  <si>
    <t>-533.895165662635 92.9594016277183 -380.616106106855</t>
  </si>
  <si>
    <t>-543.685144985163 92.8391648453203 -463.936466023197</t>
  </si>
  <si>
    <t>-556.675170900952 93.8317987627838 -585.900304501679</t>
  </si>
  <si>
    <t>-546.596152357852 96.089172048527 -663.576062387692</t>
  </si>
  <si>
    <t>-550.019258712875 124.742460680449 -532.230467644143</t>
  </si>
  <si>
    <t>-537.957282885614 278.322283813674 -507.6888372305</t>
  </si>
  <si>
    <t>-474.581737241888 311.604033480373 -234.82550609546</t>
  </si>
  <si>
    <t>-253.224580044568 271.328297075107 -177.141887610442</t>
  </si>
  <si>
    <t>-551.931335201278 62.05005082155 -532.53702176051</t>
  </si>
  <si>
    <t>-524.954606215054 190.695687458608 -98.4709681018738</t>
  </si>
  <si>
    <t>-560.520019204567 189.596783404679 315.577934291828</t>
  </si>
  <si>
    <t>-611.337208066057 216.371883651943 775.099581629697</t>
  </si>
  <si>
    <t>-461.464786603859 212.982634224718 833.49978661537</t>
  </si>
  <si>
    <t>-458.775999962974 17.8450991228915 -98.0948616523847</t>
  </si>
  <si>
    <t>-453.578228379504 -7.44903160723925 316.677165241726</t>
  </si>
  <si>
    <t>-468.881193782094 -75.5850116263318 774.45521837318</t>
  </si>
  <si>
    <t>-321.985662656037 -24.6120051234293 815.774205632935</t>
  </si>
  <si>
    <t>9763-20170724T121334.432655700.bin</t>
  </si>
  <si>
    <t>-492.269407289912 104.350679080916 -96.6000798062228</t>
  </si>
  <si>
    <t>-510.997998793266 96.8576889099731 -205.460523737563</t>
  </si>
  <si>
    <t>-523.677772983935 94.1291978042382 -297.425739740572</t>
  </si>
  <si>
    <t>-534.651639678132 92.7791584006923 -380.587594337486</t>
  </si>
  <si>
    <t>-544.494447516724 92.5626287285686 -463.901436130707</t>
  </si>
  <si>
    <t>-557.55931178588 93.3992467657331 -585.85848433642</t>
  </si>
  <si>
    <t>-547.650144974764 95.5382835661035 -663.559629051894</t>
  </si>
  <si>
    <t>-550.801600902301 124.376306558869 -532.239643430762</t>
  </si>
  <si>
    <t>-538.478808448118 278.004083154844 -508.074840722973</t>
  </si>
  <si>
    <t>-481.519418008396 313.007571701475 -234.014630144849</t>
  </si>
  <si>
    <t>-261.156299291354 275.597861809372 -170.854834713341</t>
  </si>
  <si>
    <t>-552.851568265786 61.6876748625637 -532.45020220582</t>
  </si>
  <si>
    <t>-525.443672799044 190.66794147933 -98.5086718091277</t>
  </si>
  <si>
    <t>-560.814416025805 189.670640446348 315.557094754829</t>
  </si>
  <si>
    <t>-611.381276870338 216.310315106202 775.095079840365</t>
  </si>
  <si>
    <t>-461.489449971475 212.967706911561 833.448074017921</t>
  </si>
  <si>
    <t>-459.39045438349 17.9593502162375 -98.0851605287054</t>
  </si>
  <si>
    <t>-453.946530844679 -7.09674866102887 316.698112366921</t>
  </si>
  <si>
    <t>-468.983996401856 -75.5792365440416 774.420808682336</t>
  </si>
  <si>
    <t>-322.044980236797 -24.5952740495622 815.571663177422</t>
  </si>
  <si>
    <t>9763-20170724T121334.505850200.bin</t>
  </si>
  <si>
    <t>-493.262097737646 104.512373396335 -96.6795474623666</t>
  </si>
  <si>
    <t>-512.015405995085 96.9553986092815 -205.531334484349</t>
  </si>
  <si>
    <t>-524.736364080213 94.0553144853143 -297.485668666124</t>
  </si>
  <si>
    <t>-535.76069715708 92.5045603636991 -380.637316699958</t>
  </si>
  <si>
    <t>-545.670072732568 92.0413362191875 -463.942199189474</t>
  </si>
  <si>
    <t>-558.852866950199 92.4679252919359 -585.888782353862</t>
  </si>
  <si>
    <t>-549.251708686914 94.3505023485236 -663.635093949286</t>
  </si>
  <si>
    <t>-551.943560974026 123.621610941074 -532.391712687039</t>
  </si>
  <si>
    <t>-538.724453008247 277.259838616731 -508.799014045324</t>
  </si>
  <si>
    <t>-496.695815853312 313.441799576537 -232.207262423418</t>
  </si>
  <si>
    <t>-279.531233928767 281.56849195417 -156.232183982262</t>
  </si>
  <si>
    <t>-554.193250102621 60.9395725421509 -532.367707965393</t>
  </si>
  <si>
    <t>-526.279155800951 190.595397503513 -98.6041645037537</t>
  </si>
  <si>
    <t>-561.627383353925 189.731580750839 315.46391008131</t>
  </si>
  <si>
    <t>-611.469161153284 216.22127903501 775.0732688115</t>
  </si>
  <si>
    <t>-461.535089307276 212.944365146269 833.321373743241</t>
  </si>
  <si>
    <t>-460.437662829609 18.3067040333062 -98.1015831759257</t>
  </si>
  <si>
    <t>-454.983474778206 -6.90673985004787 316.67209880686</t>
  </si>
  <si>
    <t>-469.050411512533 -75.6279653936658 774.377447222487</t>
  </si>
  <si>
    <t>-322.008211970911 -24.7951089532589 815.346094595829</t>
  </si>
  <si>
    <t>9763-20170724T121334.533521900.bin</t>
  </si>
  <si>
    <t>-493.697483601314 104.46970683597 -96.7231611844343</t>
  </si>
  <si>
    <t>-512.427898772353 96.8947330104379 -205.577508012213</t>
  </si>
  <si>
    <t>-525.15354718114 93.8930639514592 -297.527976578528</t>
  </si>
  <si>
    <t>-536.196332821934 92.2180665017131 -380.674724968768</t>
  </si>
  <si>
    <t>-546.141354964209 91.5987340115398 -463.974550929848</t>
  </si>
  <si>
    <t>-559.397254965507 91.7636888307115 -585.913780882823</t>
  </si>
  <si>
    <t>-549.959414741738 93.4962971720543 -663.683591405859</t>
  </si>
  <si>
    <t>-552.449441998884 123.032151662417 -532.48842489076</t>
  </si>
  <si>
    <t>-539.174525952093 276.700103998187 -509.130546168184</t>
  </si>
  <si>
    <t>-504.22673048897 312.688234600781 -231.529972647455</t>
  </si>
  <si>
    <t>-289.265832867672 283.741457197262 -148.449143565962</t>
  </si>
  <si>
    <t>-554.711957631144 60.3504759847774 -532.327382298428</t>
  </si>
  <si>
    <t>-526.625855077117 190.516036753254 -98.6774110390188</t>
  </si>
  <si>
    <t>-561.93818017173 189.718172857408 315.393846937837</t>
  </si>
  <si>
    <t>-611.511469732489 216.177148167621 775.050624645884</t>
  </si>
  <si>
    <t>-461.569944713984 212.681853924634 833.267010399055</t>
  </si>
  <si>
    <t>-460.933700958276 18.2626906291207 -98.1241065984951</t>
  </si>
  <si>
    <t>-455.309448744456 -7.04236821087488 316.641593103651</t>
  </si>
  <si>
    <t>-469.073226097721 -75.6405828807983 774.371297935009</t>
  </si>
  <si>
    <t>-321.872743682034 -25.2174816643687 815.277832627904</t>
  </si>
  <si>
    <t>9763-20170724T121334.600696800.bin</t>
  </si>
  <si>
    <t>-494.468261310377 104.150612611354 -96.7970575577131</t>
  </si>
  <si>
    <t>-513.291533718666 96.4872924172482 -205.629264175018</t>
  </si>
  <si>
    <t>-526.078917153532 93.3786431498852 -297.567633074143</t>
  </si>
  <si>
    <t>-537.173562459622 91.5926510730374 -380.705216851451</t>
  </si>
  <si>
    <t>-547.168571584475 90.8489760338416 -463.997939225575</t>
  </si>
  <si>
    <t>-560.49703555353 90.8185911555975 -585.929376216175</t>
  </si>
  <si>
    <t>-551.289409354762 92.3941088421971 -663.730070966944</t>
  </si>
  <si>
    <t>-553.632243910128 122.176377429246 -532.545818878909</t>
  </si>
  <si>
    <t>-540.41808934293 275.865503652935 -509.303872175876</t>
  </si>
  <si>
    <t>-518.669452331117 311.294872154646 -230.287040906481</t>
  </si>
  <si>
    <t>-308.976305893031 285.146952473553 -133.883664004288</t>
  </si>
  <si>
    <t>-555.665056755681 59.4873074818775 -532.308072798729</t>
  </si>
  <si>
    <t>-527.557046288085 190.319039073219 -98.8251682185054</t>
  </si>
  <si>
    <t>-562.362383627137 189.618440551692 315.289228637275</t>
  </si>
  <si>
    <t>-611.556546575944 216.166040079453 775.002575184648</t>
  </si>
  <si>
    <t>-461.591472958317 212.743599741487 833.16254067546</t>
  </si>
  <si>
    <t>-461.598620866442 17.8783607626838 -98.2008424466918</t>
  </si>
  <si>
    <t>-455.63851260877 -7.19746197589666 316.574160946798</t>
  </si>
  <si>
    <t>-469.077499545439 -75.7186667145602 774.359027717596</t>
  </si>
  <si>
    <t>-321.633668744243 -25.9264321540363 815.161721931753</t>
  </si>
  <si>
    <t>9763-20170724T121334.635486400.bin</t>
  </si>
  <si>
    <t>-494.894942698761 104.016762346964 -96.8347174621238</t>
  </si>
  <si>
    <t>-513.807354639675 96.2604375876931 -205.644922239072</t>
  </si>
  <si>
    <t>-526.675008656146 93.1113546594652 -297.570579985713</t>
  </si>
  <si>
    <t>-537.842548138176 91.3020259352684 -380.697960453627</t>
  </si>
  <si>
    <t>-547.910200667126 90.5509298950597 -463.981854266252</t>
  </si>
  <si>
    <t>-561.343930857882 90.5265957640877 -585.901818930973</t>
  </si>
  <si>
    <t>-552.238340284355 92.0809343917849 -663.714925733065</t>
  </si>
  <si>
    <t>-554.554734809849 121.885726313101 -532.509177311583</t>
  </si>
  <si>
    <t>-541.868069665631 275.640168904207 -509.405196865972</t>
  </si>
  <si>
    <t>-525.306712684127 310.655486570457 -229.980374089291</t>
  </si>
  <si>
    <t>-318.039105908661 284.37722287114 -128.500709569391</t>
  </si>
  <si>
    <t>-556.34385496845 59.1891654332626 -532.299556935315</t>
  </si>
  <si>
    <t>-528.20513477262 190.171401092856 -98.8782748948671</t>
  </si>
  <si>
    <t>-562.628692483892 189.525976145676 315.268046838155</t>
  </si>
  <si>
    <t>-611.578502316372 216.166046832337 774.993361534351</t>
  </si>
  <si>
    <t>-461.595876895529 212.914406210824 833.118002652265</t>
  </si>
  <si>
    <t>-461.8490993556 17.8199887582878 -98.2135129949341</t>
  </si>
  <si>
    <t>-455.709087198062 -7.08658801537513 316.569033073532</t>
  </si>
  <si>
    <t>-469.141860288929 -75.7000495696575 774.34454915278</t>
  </si>
  <si>
    <t>-321.722308427337 -25.7698406449031 815.066970439658</t>
  </si>
  <si>
    <t>9763-20170724T121334.701662400.bin</t>
  </si>
  <si>
    <t>-495.992500594008 103.838596434085 -96.9059505773021</t>
  </si>
  <si>
    <t>-515.044549380953 95.8357508219351 -205.67379633061</t>
  </si>
  <si>
    <t>-528.083971536172 92.6561713089618 -297.574380410101</t>
  </si>
  <si>
    <t>-539.419124481422 90.8855290790307 -380.679865289834</t>
  </si>
  <si>
    <t>-549.66310655694 90.2463967877175 -463.943103449828</t>
  </si>
  <si>
    <t>-563.359543684708 90.4673246136144 -585.83360691938</t>
  </si>
  <si>
    <t>-554.365093964928 92.1666618468794 -663.656633137787</t>
  </si>
  <si>
    <t>-556.825158927543 121.727338023486 -532.351201590032</t>
  </si>
  <si>
    <t>-545.828410192895 275.571864624704 -509.026525492737</t>
  </si>
  <si>
    <t>-535.179526973556 309.28029134481 -229.153417091129</t>
  </si>
  <si>
    <t>-332.126279192266 281.898474377899 -119.754366409279</t>
  </si>
  <si>
    <t>-557.874166176957 59.0136759740467 -532.347120143803</t>
  </si>
  <si>
    <t>-530.07135718678 189.753539079259 -98.9767884055091</t>
  </si>
  <si>
    <t>-563.559311795847 189.274638438228 315.246526470043</t>
  </si>
  <si>
    <t>-611.622679510517 216.119629314216 775.028492719333</t>
  </si>
  <si>
    <t>-461.616515619932 212.938276162131 833.096024403426</t>
  </si>
  <si>
    <t>-462.209706956341 17.902710587452 -98.2373869809197</t>
  </si>
  <si>
    <t>-455.925865045014 -6.83344580829635 316.553261616191</t>
  </si>
  <si>
    <t>-469.234357322647 -75.6981388939498 774.300481021318</t>
  </si>
  <si>
    <t>-322.011236542955 -25.0668846107428 814.867573361634</t>
  </si>
  <si>
    <t>9763-20170724T121334.733815100.bin</t>
  </si>
  <si>
    <t>-496.582284672079 103.752767123055 -96.952095860391</t>
  </si>
  <si>
    <t>-515.659310003412 95.6050299567223 -205.70496307866</t>
  </si>
  <si>
    <t>-528.791155173213 92.4562736563025 -297.593295638891</t>
  </si>
  <si>
    <t>-540.229714679321 90.7723703590996 -380.686410602678</t>
  </si>
  <si>
    <t>-550.593088239825 90.2845271937854 -463.935974664451</t>
  </si>
  <si>
    <t>-564.476830347389 90.7981095494342 -585.804351880915</t>
  </si>
  <si>
    <t>-555.536700793721 92.6881796125472 -663.629280959095</t>
  </si>
  <si>
    <t>-558.051538324673 121.931966264529 -532.235392702273</t>
  </si>
  <si>
    <t>-547.879181127339 275.782238733065 -508.555704715609</t>
  </si>
  <si>
    <t>-538.893858303011 309.59952155113 -228.637510207489</t>
  </si>
  <si>
    <t>-336.698555775331 278.855402895834 -118.544817275188</t>
  </si>
  <si>
    <t>-558.717947029537 59.2132736062895 -532.423919330325</t>
  </si>
  <si>
    <t>-531.177868783729 189.461957629434 -99.0322941827842</t>
  </si>
  <si>
    <t>-564.191908523005 189.125227346278 315.229209563059</t>
  </si>
  <si>
    <t>-611.652819810918 216.101495094963 775.065627309206</t>
  </si>
  <si>
    <t>-461.629234075253 213.000947120981 833.092764438613</t>
  </si>
  <si>
    <t>-462.242349346587 18.0047412102394 -98.2576752471134</t>
  </si>
  <si>
    <t>-456.06458056159 -6.74892805898025 316.533441900983</t>
  </si>
  <si>
    <t>-469.281655407356 -75.6681943101216 774.279730837193</t>
  </si>
  <si>
    <t>-322.243893773868 -24.4644327807714 814.800141950275</t>
  </si>
  <si>
    <t>9763-20170724T121334.802998900.bin</t>
  </si>
  <si>
    <t>-497.611686861528 103.252410308685 -97.0103920635299</t>
  </si>
  <si>
    <t>-516.616978905846 94.9187536707782 -205.761654750256</t>
  </si>
  <si>
    <t>-529.817617796944 91.9010795764948 -297.644552254082</t>
  </si>
  <si>
    <t>-541.35353732761 90.4481435184175 -380.728540789347</t>
  </si>
  <si>
    <t>-551.841424404314 90.311406154347 -463.963875952399</t>
  </si>
  <si>
    <t>-565.927768707104 91.4728373351472 -585.804579179599</t>
  </si>
  <si>
    <t>-557.088484730724 93.8331457350178 -663.628056069229</t>
  </si>
  <si>
    <t>-559.701247276356 122.32296544178 -532.048250777053</t>
  </si>
  <si>
    <t>-551.438832079977 276.239551546512 -507.940198960678</t>
  </si>
  <si>
    <t>-546.714093372961 309.606632318637 -227.863604834726</t>
  </si>
  <si>
    <t>-343.348227118172 271.541707726949 -122.308298234641</t>
  </si>
  <si>
    <t>-559.792356077909 59.6033249174125 -532.635618262511</t>
  </si>
  <si>
    <t>-533.081202642262 188.532755525443 -99.0905146765886</t>
  </si>
  <si>
    <t>-565.464188925444 188.603096395632 315.220862369471</t>
  </si>
  <si>
    <t>-611.707069700378 216.041117886858 775.156302949986</t>
  </si>
  <si>
    <t>-461.659949754415 212.806314370484 833.11497859234</t>
  </si>
  <si>
    <t>-462.343012196184 17.8052630780739 -98.3057969224997</t>
  </si>
  <si>
    <t>-456.274409351801 -6.86297439577493 316.49205860302</t>
  </si>
  <si>
    <t>-469.332680810824 -75.6851750070928 774.246961607077</t>
  </si>
  <si>
    <t>-322.395143376629 -24.1327556541205 814.688688056654</t>
  </si>
  <si>
    <t>9763-20170724T121334.834624100.bin</t>
  </si>
  <si>
    <t>-498.009638108055 102.805773720385 -97.0384266277856</t>
  </si>
  <si>
    <t>-516.957833386364 94.4591445893793 -205.798637508786</t>
  </si>
  <si>
    <t>-530.134875276838 91.5008034129883 -297.686984707822</t>
  </si>
  <si>
    <t>-541.655384105823 90.1285088984969 -380.774335637262</t>
  </si>
  <si>
    <t>-552.132181299186 90.1014867967306 -464.011270525973</t>
  </si>
  <si>
    <t>-566.205149898777 91.4555274449208 -585.851522822035</t>
  </si>
  <si>
    <t>-557.419581049238 94.0574231502187 -663.673400117735</t>
  </si>
  <si>
    <t>-560.098346216948 122.22072884885 -532.032612422269</t>
  </si>
  <si>
    <t>-552.64448179216 276.152102971702 -507.75493870213</t>
  </si>
  <si>
    <t>-549.194521526351 308.76227000466 -227.57072660157</t>
  </si>
  <si>
    <t>-344.979508117356 266.944621932019 -125.120414688911</t>
  </si>
  <si>
    <t>-559.961697976237 59.502274899668 -532.745505544976</t>
  </si>
  <si>
    <t>-533.767586747087 187.954813978206 -99.1034325209773</t>
  </si>
  <si>
    <t>-565.869255677217 188.267501127561 315.229769098796</t>
  </si>
  <si>
    <t>-611.707749665831 216.038092755797 775.202821763859</t>
  </si>
  <si>
    <t>-461.646157519833 212.957392179547 833.132499488792</t>
  </si>
  <si>
    <t>-462.454255674888 17.4594085201079 -98.362865625323</t>
  </si>
  <si>
    <t>-456.393468414038 -7.05297556455298 316.444287292729</t>
  </si>
  <si>
    <t>-469.417179286475 -75.6303440365537 774.233051004758</t>
  </si>
  <si>
    <t>-322.746153026135 -23.3062186602638 814.650894682729</t>
  </si>
  <si>
    <t>9763-20170724T121334.903807600.bin</t>
  </si>
  <si>
    <t>-498.452547338856 101.707312380952 -97.0403029064107</t>
  </si>
  <si>
    <t>-517.383788267797 93.3647627438149 -205.803832698752</t>
  </si>
  <si>
    <t>-530.537498703339 90.5611962712524 -297.700316802169</t>
  </si>
  <si>
    <t>-542.026460692174 89.385837271197 -380.795166041751</t>
  </si>
  <si>
    <t>-552.457813403473 89.6151376300609 -464.037380465599</t>
  </si>
  <si>
    <t>-566.445454860088 91.4088401759109 -585.881695108648</t>
  </si>
  <si>
    <t>-557.775207923381 94.4983123860216 -663.698860929555</t>
  </si>
  <si>
    <t>-560.551778002344 121.978236235048 -531.927765424418</t>
  </si>
  <si>
    <t>-553.525150508071 275.751849697157 -506.575422126002</t>
  </si>
  <si>
    <t>-552.220301761232 306.101349233703 -226.118969945395</t>
  </si>
  <si>
    <t>-346.082057123295 259.304273353145 -129.861118884682</t>
  </si>
  <si>
    <t>-560.063777020854 59.2654203187408 -532.907210129942</t>
  </si>
  <si>
    <t>-534.618215120125 186.780212496255 -99.0655001887867</t>
  </si>
  <si>
    <t>-566.278184485515 187.536314522754 315.301005933413</t>
  </si>
  <si>
    <t>-611.70926775485 215.973403512133 775.299213141857</t>
  </si>
  <si>
    <t>-461.637700815241 212.916167408657 833.204392357733</t>
  </si>
  <si>
    <t>-462.552208852731 16.4535771807227 -98.4375205104111</t>
  </si>
  <si>
    <t>-456.497862622348 -7.74215347661038 316.388335123162</t>
  </si>
  <si>
    <t>-469.468051722611 -75.732352841389 774.230736363738</t>
  </si>
  <si>
    <t>-322.765900122602 -23.4094983212221 814.537270246319</t>
  </si>
  <si>
    <t>9763-20170724T121334.935884800.bin</t>
  </si>
  <si>
    <t>-498.54464102531 101.155900275292 -97.0567959236461</t>
  </si>
  <si>
    <t>-517.500572147421 92.7965993282 -205.814716611887</t>
  </si>
  <si>
    <t>-530.658899219957 90.0770542160949 -297.712968364153</t>
  </si>
  <si>
    <t>-542.140908884045 89.0153910539316 -380.810347376746</t>
  </si>
  <si>
    <t>-552.552122489364 89.3960341022489 -464.054516496564</t>
  </si>
  <si>
    <t>-566.493209642302 91.4524893481898 -585.900152271592</t>
  </si>
  <si>
    <t>-557.864208532202 94.777986985996 -663.71198645087</t>
  </si>
  <si>
    <t>-560.685338862488 121.904553020683 -531.870838888569</t>
  </si>
  <si>
    <t>-553.41427336499 275.527016832131 -505.720250205639</t>
  </si>
  <si>
    <t>-552.539924182815 304.650748640852 -225.13220516775</t>
  </si>
  <si>
    <t>-345.666111988397 255.596013531379 -131.615522178487</t>
  </si>
  <si>
    <t>-560.066702942592 59.1956112531007 -532.999849733566</t>
  </si>
  <si>
    <t>-534.819607362759 186.204504443688 -99.0547941398308</t>
  </si>
  <si>
    <t>-566.336621134664 187.188640886928 315.322226186495</t>
  </si>
  <si>
    <t>-611.690801859976 215.968383468596 775.325226668524</t>
  </si>
  <si>
    <t>-461.605176783723 213.333112617851 833.214714854838</t>
  </si>
  <si>
    <t>-462.525690308629 15.942190989042 -98.4774013370121</t>
  </si>
  <si>
    <t>-456.505080227474 -8.04644539457968 316.36107194964</t>
  </si>
  <si>
    <t>-469.540307272687 -75.775397293658 774.228554174618</t>
  </si>
  <si>
    <t>-322.847221972721 -23.3285687175849 814.40719232421</t>
  </si>
  <si>
    <t>9763-20170724T121335.002061200.bin</t>
  </si>
  <si>
    <t>-498.555780599551 100.221649864 -97.1008602940034</t>
  </si>
  <si>
    <t>-517.637557311964 91.8440424952983 -205.835426279765</t>
  </si>
  <si>
    <t>-530.879170021686 89.2939984694085 -297.726475220919</t>
  </si>
  <si>
    <t>-542.41878891987 88.4568654598193 -380.818525456968</t>
  </si>
  <si>
    <t>-552.865066154606 89.1338630443897 -464.056485918722</t>
  </si>
  <si>
    <t>-566.828142293782 91.7004422169971 -585.889736906053</t>
  </si>
  <si>
    <t>-558.252507516539 95.4457519144239 -663.688573169003</t>
  </si>
  <si>
    <t>-561.121634405377 121.924576011704 -531.721805352872</t>
  </si>
  <si>
    <t>-553.67726932166 275.311978105189 -504.248189679455</t>
  </si>
  <si>
    <t>-552.300276827247 303.230562546918 -223.539791069764</t>
  </si>
  <si>
    <t>-343.542376373964 251.127741949552 -136.052908449119</t>
  </si>
  <si>
    <t>-560.280889191439 59.2237873475601 -533.138937679665</t>
  </si>
  <si>
    <t>-535.085299172369 185.139279668532 -99.0153515637837</t>
  </si>
  <si>
    <t>-566.328282572564 186.461503384184 315.38147180319</t>
  </si>
  <si>
    <t>-611.664479359991 215.86898576876 775.375384422476</t>
  </si>
  <si>
    <t>-461.603356860459 212.787444686383 833.306217797866</t>
  </si>
  <si>
    <t>-462.313814519272 15.1959043596839 -98.5714177337035</t>
  </si>
  <si>
    <t>-456.321714313095 -8.36783768799478 316.291706603419</t>
  </si>
  <si>
    <t>-469.779962072305 -75.7581627446298 774.190032915491</t>
  </si>
  <si>
    <t>-323.295437235238 -22.5304147013539 814.101811003154</t>
  </si>
  <si>
    <t>9763-20170724T121335.036707900.bin</t>
  </si>
  <si>
    <t>-498.36886787926 99.9585250231421 -97.0968749610278</t>
  </si>
  <si>
    <t>-517.510219262118 91.5443658413164 -205.818142641864</t>
  </si>
  <si>
    <t>-530.814651591247 89.0511738814021 -297.701786611603</t>
  </si>
  <si>
    <t>-542.411531467559 88.2995498253426 -380.786592599818</t>
  </si>
  <si>
    <t>-552.913055344698 89.0973889971215 -464.016409029762</t>
  </si>
  <si>
    <t>-566.952176580142 91.8791591504682 -585.836372548837</t>
  </si>
  <si>
    <t>-558.417390423938 95.8071533423986 -663.630543778208</t>
  </si>
  <si>
    <t>-561.245595897286 122.007132811479 -531.614657790389</t>
  </si>
  <si>
    <t>-553.821719981322 275.289880085529 -503.573416546566</t>
  </si>
  <si>
    <t>-551.606276006455 302.89690178407 -222.839547648121</t>
  </si>
  <si>
    <t>-341.841025875742 249.645329766501 -138.510689582531</t>
  </si>
  <si>
    <t>-560.338304734655 59.3099450224495 -533.151008490777</t>
  </si>
  <si>
    <t>-534.998181552308 184.804237977135 -98.9925002945376</t>
  </si>
  <si>
    <t>-566.239538793692 186.25299709485 315.404048499377</t>
  </si>
  <si>
    <t>-611.609953003517 215.917500253525 775.392805952935</t>
  </si>
  <si>
    <t>-461.543185589506 213.308832022834 833.332199374841</t>
  </si>
  <si>
    <t>-461.999855382842 15.001001696643 -98.5799516820166</t>
  </si>
  <si>
    <t>-456.146592021865 -8.42829024564708 316.29286678194</t>
  </si>
  <si>
    <t>-469.817949342973 -75.8091356918362 774.17544583043</t>
  </si>
  <si>
    <t>-323.148986675045 -23.0409865488459 814.020019050928</t>
  </si>
  <si>
    <t>9763-20170724T121335.102883200.bin</t>
  </si>
  <si>
    <t>-497.815758375925 99.6646470033079 -97.0720068758163</t>
  </si>
  <si>
    <t>-517.08549175668 91.1638977765588 -205.763826840799</t>
  </si>
  <si>
    <t>-530.531162607235 88.7465990179485 -297.628993481035</t>
  </si>
  <si>
    <t>-542.260738929187 88.1222968406228 -380.696265202705</t>
  </si>
  <si>
    <t>-552.895350960029 89.1076896906447 -463.907316084442</t>
  </si>
  <si>
    <t>-567.125123879768 92.2294592742055 -585.696784252497</t>
  </si>
  <si>
    <t>-558.755068927889 96.5066315538033 -663.490546862591</t>
  </si>
  <si>
    <t>-561.382096337086 122.205205127949 -531.394675241686</t>
  </si>
  <si>
    <t>-553.878507990242 275.323761607826 -502.49572116413</t>
  </si>
  <si>
    <t>-549.646207870226 302.648058857573 -221.757247203031</t>
  </si>
  <si>
    <t>-338.447346791557 247.011056951834 -142.712465259793</t>
  </si>
  <si>
    <t>-560.380346508688 59.5143045860391 -533.118607054009</t>
  </si>
  <si>
    <t>-534.674882375639 184.324896583315 -98.9470716310807</t>
  </si>
  <si>
    <t>-565.876263650024 185.964133557133 315.45179972825</t>
  </si>
  <si>
    <t>-611.565878349435 215.921824079586 775.40555478896</t>
  </si>
  <si>
    <t>-461.518724518344 213.157502693911 833.388563820139</t>
  </si>
  <si>
    <t>-461.195818872849 14.8617691181257 -98.5591352540058</t>
  </si>
  <si>
    <t>-455.788381010745 -8.53917271396631 316.321238499371</t>
  </si>
  <si>
    <t>-469.931754997848 -75.7927081602693 774.171728761815</t>
  </si>
  <si>
    <t>-323.392667102028 -22.617806589019 813.952908717648</t>
  </si>
  <si>
    <t>9763-20170724T121335.137481000.bin</t>
  </si>
  <si>
    <t>-497.479006652773 99.5589344245864 -97.0392239101689</t>
  </si>
  <si>
    <t>-516.803961313205 91.0297340610496 -205.718950711978</t>
  </si>
  <si>
    <t>-530.318069755192 88.6465569066022 -297.57498372495</t>
  </si>
  <si>
    <t>-542.114970023976 88.0776886500375 -380.633070107723</t>
  </si>
  <si>
    <t>-552.821097272547 89.142689027035 -463.833913154315</t>
  </si>
  <si>
    <t>-567.157671527353 92.4083276570896 -585.607155848021</t>
  </si>
  <si>
    <t>-558.881579799995 96.8471584099771 -663.401825952448</t>
  </si>
  <si>
    <t>-561.384711180145 122.319403973484 -531.272624755036</t>
  </si>
  <si>
    <t>-553.669462830764 275.350875117539 -501.965235253164</t>
  </si>
  <si>
    <t>-548.663720618083 302.398559992869 -221.212701651493</t>
  </si>
  <si>
    <t>-336.904673500658 245.905591482376 -144.30263007476</t>
  </si>
  <si>
    <t>-560.348992375249 59.6315884174164 -533.075648237124</t>
  </si>
  <si>
    <t>-534.396245542453 184.183159435162 -98.9101567363775</t>
  </si>
  <si>
    <t>-565.646612463025 185.867417521641 315.484745444689</t>
  </si>
  <si>
    <t>-611.534395049587 215.947423066821 775.404203936502</t>
  </si>
  <si>
    <t>-461.495324205015 213.245106039664 833.411269425838</t>
  </si>
  <si>
    <t>-460.792150844061 14.7547301398668 -98.5422202381985</t>
  </si>
  <si>
    <t>-455.566855571064 -8.67323403843284 316.33900755514</t>
  </si>
  <si>
    <t>-469.931984521654 -75.8350173646945 774.18293358811</t>
  </si>
  <si>
    <t>-323.298680879829 -22.9201450411297 813.963878044851</t>
  </si>
  <si>
    <t>9763-20170724T121335.204658400.bin</t>
  </si>
  <si>
    <t>-496.771397512471 99.5046527640084 -97.0279860333519</t>
  </si>
  <si>
    <t>-516.199884275948 90.9136885661183 -205.684565654551</t>
  </si>
  <si>
    <t>-529.831213913542 88.5720559718261 -297.524199116504</t>
  </si>
  <si>
    <t>-541.741434688089 88.0797095387697 -380.56663175786</t>
  </si>
  <si>
    <t>-552.565645567478 89.2616178937637 -463.750563463056</t>
  </si>
  <si>
    <t>-567.077508602435 92.7419625169841 -585.497142354776</t>
  </si>
  <si>
    <t>-559.018086595585 97.4275426313498 -663.30016185233</t>
  </si>
  <si>
    <t>-561.23395963385 122.557040898897 -531.117405071842</t>
  </si>
  <si>
    <t>-553.203584116747 275.476603804122 -501.272145186694</t>
  </si>
  <si>
    <t>-546.919020949757 301.258710387083 -220.426248323956</t>
  </si>
  <si>
    <t>-334.209570666869 243.408475768637 -147.237707158797</t>
  </si>
  <si>
    <t>-560.185722803349 59.8725548330913 -533.034331360458</t>
  </si>
  <si>
    <t>-533.645094423737 184.200262876104 -98.8947299412771</t>
  </si>
  <si>
    <t>-565.105271252437 185.871140087985 315.484371392035</t>
  </si>
  <si>
    <t>-611.472823843816 216.018062925923 775.363085666714</t>
  </si>
  <si>
    <t>-461.451303618582 213.331141013334 833.416212251317</t>
  </si>
  <si>
    <t>-460.134705536047 14.6240753386592 -98.5294421556513</t>
  </si>
  <si>
    <t>-455.228749481923 -8.93314273161104 316.3483221553</t>
  </si>
  <si>
    <t>-469.945372874301 -75.8596661913489 774.210493545079</t>
  </si>
  <si>
    <t>-323.419712553469 -22.6747442349656 814.027693335357</t>
  </si>
  <si>
    <t>9763-20170724T121335.237256800.bin</t>
  </si>
  <si>
    <t>-496.533752891407 99.5001418139595 -97.0212737016618</t>
  </si>
  <si>
    <t>-516.006288681509 90.8852684451317 -205.667910870944</t>
  </si>
  <si>
    <t>-529.676919652909 88.5642428687534 -297.502397769105</t>
  </si>
  <si>
    <t>-541.622167987354 88.1072783798395 -380.539949509142</t>
  </si>
  <si>
    <t>-552.479899263235 89.3409328716471 -463.718841557288</t>
  </si>
  <si>
    <t>-567.03820126374 92.9153585711238 -585.457175258469</t>
  </si>
  <si>
    <t>-559.073481571582 97.7018883412698 -663.263626366811</t>
  </si>
  <si>
    <t>-561.185073986298 122.688183848728 -531.055115108772</t>
  </si>
  <si>
    <t>-553.051875430373 275.559367016085 -501.02374153104</t>
  </si>
  <si>
    <t>-546.187646561864 300.633163840912 -220.127292873119</t>
  </si>
  <si>
    <t>-333.255969536931 241.236565809897 -148.848270436075</t>
  </si>
  <si>
    <t>-560.115201819754 60.005749184767 -533.023674831002</t>
  </si>
  <si>
    <t>-533.364063986225 184.253562889659 -98.909577537402</t>
  </si>
  <si>
    <t>-564.833566385288 185.914425385758 315.468933414741</t>
  </si>
  <si>
    <t>-611.452248412286 216.050317272641 775.329308211797</t>
  </si>
  <si>
    <t>-461.439968350423 213.301658872502 833.403227692127</t>
  </si>
  <si>
    <t>-459.969137313371 14.5598692865583 -98.5117285902415</t>
  </si>
  <si>
    <t>-455.070644398599 -8.97653464925816 316.367315646845</t>
  </si>
  <si>
    <t>-469.926395363221 -75.9059467832535 774.225476884096</t>
  </si>
  <si>
    <t>-323.174442002614 -23.363229599368 814.06239027817</t>
  </si>
  <si>
    <t>9763-20170724T121335.304436000.bin</t>
  </si>
  <si>
    <t>-496.234472308277 99.633713742388 -97.0261339582336</t>
  </si>
  <si>
    <t>-515.745517485646 90.972707233012 -205.662296436468</t>
  </si>
  <si>
    <t>-529.426599917238 88.6321656062178 -297.494597712123</t>
  </si>
  <si>
    <t>-541.372123368896 88.1656087512588 -380.532150030387</t>
  </si>
  <si>
    <t>-552.220859974906 89.3968429473139 -463.712152557941</t>
  </si>
  <si>
    <t>-566.755734760492 92.9750024469813 -585.453106550588</t>
  </si>
  <si>
    <t>-558.910137794084 97.8797730903825 -663.264390794186</t>
  </si>
  <si>
    <t>-560.928882712816 122.745986848948 -531.047273172763</t>
  </si>
  <si>
    <t>-552.703029888987 275.572538997804 -500.763544269076</t>
  </si>
  <si>
    <t>-544.605594703598 299.708750591607 -219.81789947385</t>
  </si>
  <si>
    <t>-331.478650361855 237.507014785757 -151.580316544133</t>
  </si>
  <si>
    <t>-559.827098454822 60.0639390270121 -533.021233766776</t>
  </si>
  <si>
    <t>-532.966522801389 184.453819672597 -98.9503499299094</t>
  </si>
  <si>
    <t>-564.586071174037 186.017764159187 315.417076265439</t>
  </si>
  <si>
    <t>-611.414240131799 216.134812899844 775.246323994928</t>
  </si>
  <si>
    <t>-461.404762912292 213.377282929784 833.327008771482</t>
  </si>
  <si>
    <t>-459.764468628653 14.6951026087713 -98.4829003223476</t>
  </si>
  <si>
    <t>-454.978180796961 -8.94552190207196 316.391551497628</t>
  </si>
  <si>
    <t>-469.964592339976 -75.9104985721442 774.241172077983</t>
  </si>
  <si>
    <t>-323.288244539735 -23.1609030178893 814.082927648485</t>
  </si>
  <si>
    <t>9763-20170724T121335.335582000.bin</t>
  </si>
  <si>
    <t>-496.155801036544 99.7331908641149 -97.0307004775879</t>
  </si>
  <si>
    <t>-515.679159196866 91.056059956115 -205.663351092052</t>
  </si>
  <si>
    <t>-529.390365601695 88.6733734502591 -297.490149839525</t>
  </si>
  <si>
    <t>-541.372605672355 88.1569413459874 -380.521902731995</t>
  </si>
  <si>
    <t>-552.267976211021 89.3284532423377 -463.696862902769</t>
  </si>
  <si>
    <t>-566.882819091317 92.8091191416888 -585.431054223126</t>
  </si>
  <si>
    <t>-559.114147941536 97.7415728570199 -663.248390249408</t>
  </si>
  <si>
    <t>-561.026996547243 122.623373308119 -531.052092231892</t>
  </si>
  <si>
    <t>-552.779695531608 275.457545910821 -500.807785878328</t>
  </si>
  <si>
    <t>-543.719228963031 299.218669633099 -219.859510846416</t>
  </si>
  <si>
    <t>-330.769569308321 234.987315554263 -152.961922160548</t>
  </si>
  <si>
    <t>-559.912889470066 59.9403943926236 -532.978076946757</t>
  </si>
  <si>
    <t>-532.907668450044 184.54909402508 -98.9720209378754</t>
  </si>
  <si>
    <t>-564.545812445799 186.080006758631 315.394112336502</t>
  </si>
  <si>
    <t>-611.393742909459 216.168710924418 775.215242950463</t>
  </si>
  <si>
    <t>-461.383830241046 213.473736484328 833.297754920155</t>
  </si>
  <si>
    <t>-459.669596867544 14.8256212402284 -98.475717334663</t>
  </si>
  <si>
    <t>-454.95910703856 -8.92712796320893 316.3931850527</t>
  </si>
  <si>
    <t>-469.987954153872 -75.9070553407696 774.245775956252</t>
  </si>
  <si>
    <t>-323.322289188823 -23.1336983750448 814.095209245932</t>
  </si>
  <si>
    <t>9763-20170724T121335.401757000.bin</t>
  </si>
  <si>
    <t>-496.12894175215 99.9828444402187 -97.033029627401</t>
  </si>
  <si>
    <t>-515.641260313345 91.2760182334437 -205.66527997449</t>
  </si>
  <si>
    <t>-529.431132774235 88.8025888633888 -297.477828933476</t>
  </si>
  <si>
    <t>-541.521739425537 88.1823001832395 -380.493241005951</t>
  </si>
  <si>
    <t>-552.564330913204 89.2295764001074 -463.650371733424</t>
  </si>
  <si>
    <t>-567.437544579369 92.5094031411963 -585.358780439001</t>
  </si>
  <si>
    <t>-559.964751392274 97.4869435038422 -663.202310956689</t>
  </si>
  <si>
    <t>-561.433970019954 122.413993929049 -531.045833541793</t>
  </si>
  <si>
    <t>-553.054601925903 275.269901518005 -501.00387292869</t>
  </si>
  <si>
    <t>-542.789696129067 299.326071980539 -220.122236454314</t>
  </si>
  <si>
    <t>-330.597404830287 230.426774046567 -155.501277411925</t>
  </si>
  <si>
    <t>-560.388631933348 59.7264408120723 -532.86276166078</t>
  </si>
  <si>
    <t>-532.918681053002 184.767313244392 -99.0117849730268</t>
  </si>
  <si>
    <t>-564.585558446335 186.248538558589 315.352288956407</t>
  </si>
  <si>
    <t>-611.379077267593 216.206067664607 775.175881286316</t>
  </si>
  <si>
    <t>-461.360739483825 213.629996420563 833.242294605557</t>
  </si>
  <si>
    <t>-459.605445847967 15.0503756645307 -98.4550996526402</t>
  </si>
  <si>
    <t>-454.923953596173 -8.7578647527348 316.410977945603</t>
  </si>
  <si>
    <t>-470.015945510025 -75.9470447326189 774.243369932752</t>
  </si>
  <si>
    <t>-323.37576924689 -23.0969926778448 814.085055782865</t>
  </si>
  <si>
    <t>9763-20170724T121335.434853900.bin</t>
  </si>
  <si>
    <t>-496.176193729495 100.097698715573 -97.0345489159064</t>
  </si>
  <si>
    <t>-515.696136926851 91.3692915769366 -205.663562377986</t>
  </si>
  <si>
    <t>-529.535956487433 88.8507252023028 -297.467521653225</t>
  </si>
  <si>
    <t>-541.689990935496 88.1811376276896 -380.473404848603</t>
  </si>
  <si>
    <t>-552.814798183413 89.1714143103604 -463.620162211377</t>
  </si>
  <si>
    <t>-567.829018974571 92.3609719373499 -585.313742697389</t>
  </si>
  <si>
    <t>-560.568022661366 97.3722297876607 -663.175009676349</t>
  </si>
  <si>
    <t>-561.734988054531 122.306143511945 -531.033293264962</t>
  </si>
  <si>
    <t>-553.305961179803 275.198348429356 -501.161953044098</t>
  </si>
  <si>
    <t>-542.740537301451 299.581777532309 -220.31957731847</t>
  </si>
  <si>
    <t>-330.620511677651 228.875825724671 -157.436505644982</t>
  </si>
  <si>
    <t>-560.746904418245 59.616560133707 -532.798076933259</t>
  </si>
  <si>
    <t>-532.957829270231 184.842321808801 -99.0294757052291</t>
  </si>
  <si>
    <t>-564.601845862372 186.305455538765 315.3364403275</t>
  </si>
  <si>
    <t>-611.38371444697 216.196041350306 775.163191792329</t>
  </si>
  <si>
    <t>-461.366772079917 213.418827767844 833.223817984304</t>
  </si>
  <si>
    <t>-459.678787143457 15.1879490743181 -98.4403783892442</t>
  </si>
  <si>
    <t>-454.973125479052 -8.61235053605697 316.425882628808</t>
  </si>
  <si>
    <t>-470.094864195895 -75.9034802389738 774.238015716206</t>
  </si>
  <si>
    <t>-323.713571596991 -22.3163288990645 814.047233510519</t>
  </si>
  <si>
    <t>9763-20170724T121335.505040600.bin</t>
  </si>
  <si>
    <t>-496.178075996044 100.215252592021 -97.0225078834627</t>
  </si>
  <si>
    <t>-515.771708620608 91.4710142809422 -205.637136042154</t>
  </si>
  <si>
    <t>-529.71336229445 88.9062571443974 -297.424313428011</t>
  </si>
  <si>
    <t>-541.976335030901 88.1851709720354 -380.413647826339</t>
  </si>
  <si>
    <t>-553.227205575717 89.1144454100236 -463.544247808433</t>
  </si>
  <si>
    <t>-568.444906792466 92.2048313486589 -585.214979438163</t>
  </si>
  <si>
    <t>-561.614291518591 97.3041712940412 -663.109542593439</t>
  </si>
  <si>
    <t>-562.175897955535 122.195915098059 -530.979763325635</t>
  </si>
  <si>
    <t>-553.243312808926 275.088518897119 -501.311255053129</t>
  </si>
  <si>
    <t>-543.075982193564 300.093552914756 -220.508752955748</t>
  </si>
  <si>
    <t>-331.659357334876 225.491818416408 -159.795428623843</t>
  </si>
  <si>
    <t>-561.359176649259 59.501722817573 -532.674179366417</t>
  </si>
  <si>
    <t>-532.860556334496 185.001074272705 -99.0319850952665</t>
  </si>
  <si>
    <t>-564.491388816323 186.366718062308 315.33536147183</t>
  </si>
  <si>
    <t>-611.369154109486 216.227797744853 775.14497041126</t>
  </si>
  <si>
    <t>-461.359103987968 213.159984590532 833.208924451729</t>
  </si>
  <si>
    <t>-459.758819834474 15.2712875426278 -98.4165851760799</t>
  </si>
  <si>
    <t>-454.975382669357 -8.43914887880146 316.453928001508</t>
  </si>
  <si>
    <t>-470.076402945005 -76.0130410617526 774.22957585765</t>
  </si>
  <si>
    <t>-323.296106203832 -23.5014574506317 814.002793427214</t>
  </si>
  <si>
    <t>9763-20170724T121335.533122000.bin</t>
  </si>
  <si>
    <t>-496.174288264004 100.272917089654 -97.0085920371844</t>
  </si>
  <si>
    <t>-515.85012222596 91.5227602807099 -205.607802006233</t>
  </si>
  <si>
    <t>-529.807746504986 88.9658150451082 -297.392779327919</t>
  </si>
  <si>
    <t>-542.063758525341 88.2548689938212 -380.383215399434</t>
  </si>
  <si>
    <t>-553.285819838762 89.1956796557888 -463.517547295315</t>
  </si>
  <si>
    <t>-568.43765796321 92.3023771626245 -585.196232335892</t>
  </si>
  <si>
    <t>-561.824347768587 97.4592916821093 -663.105745176066</t>
  </si>
  <si>
    <t>-562.177943790426 122.286690100131 -530.955883270273</t>
  </si>
  <si>
    <t>-553.019518998227 275.162555370778 -501.248551110976</t>
  </si>
  <si>
    <t>-542.843380007538 300.321824081419 -220.460385226473</t>
  </si>
  <si>
    <t>-331.820586059914 223.725819261827 -160.870199804854</t>
  </si>
  <si>
    <t>-561.400247880943 59.5921135687872 -532.653569170615</t>
  </si>
  <si>
    <t>-532.791601499536 185.097318361813 -99.0210437996566</t>
  </si>
  <si>
    <t>-564.347326535866 186.417219697184 315.352064780342</t>
  </si>
  <si>
    <t>-611.347061038397 216.265149501304 775.146249478949</t>
  </si>
  <si>
    <t>-461.326848733558 213.510384898584 833.199201329006</t>
  </si>
  <si>
    <t>-459.83532731508 15.3074876937767 -98.4083810298185</t>
  </si>
  <si>
    <t>-455.009721665417 -8.30031725995741 316.467561165153</t>
  </si>
  <si>
    <t>-470.152262794703 -75.9772481891368 774.224159390073</t>
  </si>
  <si>
    <t>-323.495677677499 -23.0999604022272 813.969534775569</t>
  </si>
  <si>
    <t>9763-20170724T121335.599298400.bin</t>
  </si>
  <si>
    <t>-496.248464274036 100.256763143182 -97.000290909707</t>
  </si>
  <si>
    <t>-516.043824574128 91.5303615690623 -205.579715246438</t>
  </si>
  <si>
    <t>-529.998138823545 89.0268499428753 -297.366723566826</t>
  </si>
  <si>
    <t>-542.208816846982 88.3731346010668 -380.364295007791</t>
  </si>
  <si>
    <t>-553.343201010921 89.3774648865028 -463.509716816082</t>
  </si>
  <si>
    <t>-568.320490255094 92.580239639713 -585.207354064246</t>
  </si>
  <si>
    <t>-562.12406440012 97.8331783724011 -663.144719515543</t>
  </si>
  <si>
    <t>-562.162985309227 122.52115831362 -530.931462372062</t>
  </si>
  <si>
    <t>-553.188173603932 275.36705120019 -501.012329183291</t>
  </si>
  <si>
    <t>-541.581548890728 300.872784453186 -220.310829826087</t>
  </si>
  <si>
    <t>-330.965459810817 221.135237687411 -163.465993493008</t>
  </si>
  <si>
    <t>-561.334224232031 59.8285628968024 -532.683641058779</t>
  </si>
  <si>
    <t>-532.842124511581 185.12196197933 -98.9722904440773</t>
  </si>
  <si>
    <t>-564.182083786473 186.383013922149 315.417379994016</t>
  </si>
  <si>
    <t>-611.325507880846 216.222176481738 775.190316824601</t>
  </si>
  <si>
    <t>-461.310901484544 213.310706500626 833.250123158565</t>
  </si>
  <si>
    <t>-459.907719387436 15.282711065794 -98.4061018873948</t>
  </si>
  <si>
    <t>-454.96673008477 -8.02185147283717 316.485529917861</t>
  </si>
  <si>
    <t>-470.168615467333 -76.068122313568 774.203406448742</t>
  </si>
  <si>
    <t>-323.35902948344 -23.5775809443812 813.896272697925</t>
  </si>
  <si>
    <t>9763-20170724T121335.635093200.bin</t>
  </si>
  <si>
    <t>-496.293348100197 100.222474413598 -96.9884164542586</t>
  </si>
  <si>
    <t>-516.131023291428 91.5099761181432 -205.561264551965</t>
  </si>
  <si>
    <t>-530.099130073133 89.0510149812244 -297.347290147743</t>
  </si>
  <si>
    <t>-542.311944790744 88.4493421230359 -380.344957768709</t>
  </si>
  <si>
    <t>-553.437306970221 89.516430511103 -463.490882898463</t>
  </si>
  <si>
    <t>-568.388579225465 92.8233100648654 -585.189038324691</t>
  </si>
  <si>
    <t>-562.353811564334 98.1281538979288 -663.135462083583</t>
  </si>
  <si>
    <t>-562.260753303768 122.717682757789 -530.883971247666</t>
  </si>
  <si>
    <t>-553.351351520704 275.558584099378 -500.890832460368</t>
  </si>
  <si>
    <t>-540.878979469246 301.199584347494 -220.238892358019</t>
  </si>
  <si>
    <t>-330.317432603226 220.250196911884 -164.925446775526</t>
  </si>
  <si>
    <t>-561.395381941465 60.027122826421 -532.693804393424</t>
  </si>
  <si>
    <t>-532.908735334515 185.030473487671 -98.9216671640576</t>
  </si>
  <si>
    <t>-564.200670392963 186.350626355725 315.471480187542</t>
  </si>
  <si>
    <t>-611.311027816893 216.207689516071 775.232637739447</t>
  </si>
  <si>
    <t>-461.291651613744 213.371661567345 833.2840975505</t>
  </si>
  <si>
    <t>-459.950183679638 15.3091614907567 -98.4059968799704</t>
  </si>
  <si>
    <t>-454.856112629588 -7.883311822613 316.490073093252</t>
  </si>
  <si>
    <t>-470.246524862503 -76.0424707880261 774.189176128384</t>
  </si>
  <si>
    <t>-323.526801832532 -23.2750561158537 813.846896766637</t>
  </si>
  <si>
    <t>9763-20170724T121335.715305500.bin</t>
  </si>
  <si>
    <t>-496.411112151801 100.185238597935 -96.9067238008504</t>
  </si>
  <si>
    <t>-516.31763382706 91.5110663470368 -205.470098989181</t>
  </si>
  <si>
    <t>-530.367033821743 89.1244061627267 -297.24564107515</t>
  </si>
  <si>
    <t>-542.660701584563 88.6035903527827 -380.231949809598</t>
  </si>
  <si>
    <t>-553.873442654983 89.7687827232862 -463.364754160775</t>
  </si>
  <si>
    <t>-568.958268832718 93.2384828881186 -585.041935619888</t>
  </si>
  <si>
    <t>-563.230897142364 98.614719852605 -663.006607464097</t>
  </si>
  <si>
    <t>-562.828669569453 123.058895845622 -530.696515741307</t>
  </si>
  <si>
    <t>-554.346523214551 275.877736505059 -500.509646729815</t>
  </si>
  <si>
    <t>-539.198203231047 301.322554285559 -219.971468769991</t>
  </si>
  <si>
    <t>-328.469162253984 219.047812116983 -167.315291260884</t>
  </si>
  <si>
    <t>-561.849643759425 60.3733340559425 -532.605499212418</t>
  </si>
  <si>
    <t>-533.157324190331 184.875598208111 -98.7942886262581</t>
  </si>
  <si>
    <t>-564.31340722566 186.271337410516 315.60888312748</t>
  </si>
  <si>
    <t>-611.292327723135 216.112146274932 775.366280021071</t>
  </si>
  <si>
    <t>-461.255958261681 213.471795222779 833.383047571836</t>
  </si>
  <si>
    <t>-459.928652922098 15.3863134267899 -98.3995301705914</t>
  </si>
  <si>
    <t>-454.628978429934 -7.59372916232269 316.505856762033</t>
  </si>
  <si>
    <t>-470.350019408606 -76.0847200488915 774.151396474495</t>
  </si>
  <si>
    <t>-323.756310521202 -22.888242013074 813.702334337602</t>
  </si>
  <si>
    <t>9763-20170724T121335.734005900.bin</t>
  </si>
  <si>
    <t>-496.383225473632 100.201665042359 -96.8579438704874</t>
  </si>
  <si>
    <t>-516.362395137994 91.5199985971544 -205.407295851042</t>
  </si>
  <si>
    <t>-530.448407509031 89.1900293421168 -297.178788401086</t>
  </si>
  <si>
    <t>-542.762162884379 88.7439227454843 -380.162431425337</t>
  </si>
  <si>
    <t>-553.980767984273 90.007131221083 -463.293025140402</t>
  </si>
  <si>
    <t>-569.057042310542 93.6444971682927 -584.966412376333</t>
  </si>
  <si>
    <t>-563.420790114167 99.0837640264454 -662.933348775451</t>
  </si>
  <si>
    <t>-562.978116524571 123.388993138371 -530.573872047185</t>
  </si>
  <si>
    <t>-554.750432439724 276.183354926457 -500.233951048428</t>
  </si>
  <si>
    <t>-538.184767796415 301.38534851294 -219.754032488058</t>
  </si>
  <si>
    <t>-327.147557345867 218.939731801655 -168.621575209994</t>
  </si>
  <si>
    <t>-561.905268102919 60.7079325306795 -532.580445470158</t>
  </si>
  <si>
    <t>-533.209827508786 184.823447068998 -98.7232481814998</t>
  </si>
  <si>
    <t>-564.296165016011 186.215214283625 315.685097596915</t>
  </si>
  <si>
    <t>-611.279680777386 216.0708167728 775.441209557616</t>
  </si>
  <si>
    <t>-461.247115839474 213.283280621997 833.460970073827</t>
  </si>
  <si>
    <t>-459.83629220742 15.4427144928477 -98.3854406399461</t>
  </si>
  <si>
    <t>-454.410236578832 -7.43601509624978 316.52380889078</t>
  </si>
  <si>
    <t>-470.405267841091 -76.112828323649 774.129080583873</t>
  </si>
  <si>
    <t>-323.831855908859 -22.8111424107087 813.613430029435</t>
  </si>
  <si>
    <t>9763-20170724T121335.801184700.bin</t>
  </si>
  <si>
    <t>-496.240148387052 100.29557124896 -96.7576552856348</t>
  </si>
  <si>
    <t>-516.353684614702 91.6065691442655 -205.2815455606</t>
  </si>
  <si>
    <t>-530.517449296253 89.3943990332955 -297.043911221113</t>
  </si>
  <si>
    <t>-542.881569252645 89.1012497162506 -380.020975725563</t>
  </si>
  <si>
    <t>-554.127914801048 90.5640035520937 -463.144475158712</t>
  </si>
  <si>
    <t>-569.217205688124 94.5428960535019 -584.805462907898</t>
  </si>
  <si>
    <t>-563.683668000369 100.135080811243 -662.769000017185</t>
  </si>
  <si>
    <t>-563.223151997512 124.132752292699 -530.319066674169</t>
  </si>
  <si>
    <t>-555.7253982995 276.915236572508 -499.656938651182</t>
  </si>
  <si>
    <t>-535.944126378319 300.891735311192 -219.277791518753</t>
  </si>
  <si>
    <t>-323.881589717426 219.151857301598 -171.354757287011</t>
  </si>
  <si>
    <t>-561.969148375529 61.4614582762961 -532.524277314626</t>
  </si>
  <si>
    <t>-533.225177072826 184.819984326648 -98.5563387392061</t>
  </si>
  <si>
    <t>-564.166126563031 186.157560262432 315.863155851666</t>
  </si>
  <si>
    <t>-611.247869588831 216.022685000747 775.606813196298</t>
  </si>
  <si>
    <t>-461.222172414249 213.138077932235 833.639444712667</t>
  </si>
  <si>
    <t>-459.547853128514 15.6215211943681 -98.3372666381537</t>
  </si>
  <si>
    <t>-453.937071153829 -6.99299789001498 316.584064182077</t>
  </si>
  <si>
    <t>-470.497178229191 -76.1350660168814 774.098303581686</t>
  </si>
  <si>
    <t>-323.902806128708 -22.8415901438639 813.51567359256</t>
  </si>
  <si>
    <t>9763-20170724T121335.837285000.bin</t>
  </si>
  <si>
    <t>-496.116269614589 100.398289704718 -96.6903275375226</t>
  </si>
  <si>
    <t>-516.300089028537 91.6919482118183 -205.199853622144</t>
  </si>
  <si>
    <t>-530.50351871813 89.533577030179 -296.957259393164</t>
  </si>
  <si>
    <t>-542.893059743918 89.3144416600589 -379.93072176328</t>
  </si>
  <si>
    <t>-554.152983627752 90.8767594036403 -463.050556977037</t>
  </si>
  <si>
    <t>-569.247629537463 95.0290136165604 -584.705082170573</t>
  </si>
  <si>
    <t>-563.752335949688 100.710682632112 -662.664946741475</t>
  </si>
  <si>
    <t>-563.315986729336 124.539359142342 -530.168868360616</t>
  </si>
  <si>
    <t>-556.247885910512 277.300292128461 -499.30389737009</t>
  </si>
  <si>
    <t>-534.48395452735 300.440492817637 -219.001470696415</t>
  </si>
  <si>
    <t>-321.967104373896 219.160107470791 -172.325568495883</t>
  </si>
  <si>
    <t>-561.932453447828 61.8748173116028 -532.479325017899</t>
  </si>
  <si>
    <t>-533.137710596146 184.868601552662 -98.4630202329594</t>
  </si>
  <si>
    <t>-564.066318142968 186.182483024407 315.957415711493</t>
  </si>
  <si>
    <t>-611.220429898617 216.019811337353 775.697209136358</t>
  </si>
  <si>
    <t>-461.199140341629 213.101966038113 833.739753945149</t>
  </si>
  <si>
    <t>-459.392705716777 15.7943268856811 -98.2894812965735</t>
  </si>
  <si>
    <t>-453.702924801206 -6.76232599008836 316.633968792795</t>
  </si>
  <si>
    <t>-470.56609041113 -76.1122463585511 774.093144321898</t>
  </si>
  <si>
    <t>-324.112679766988 -22.4140874543705 813.484618055642</t>
  </si>
  <si>
    <t>9763-20170724T121335.912485500.bin</t>
  </si>
  <si>
    <t>-495.863438253663 100.640780689358 -96.5453299663004</t>
  </si>
  <si>
    <t>-516.159199746804 91.9239642330153 -205.033155804013</t>
  </si>
  <si>
    <t>-530.423510395223 89.9068532091355 -296.784429664817</t>
  </si>
  <si>
    <t>-542.848410690685 89.8723699772486 -379.752855941623</t>
  </si>
  <si>
    <t>-554.121169777359 91.6769446240141 -462.86593857107</t>
  </si>
  <si>
    <t>-569.206537992588 96.2462013283935 -584.506776031413</t>
  </si>
  <si>
    <t>-563.774358550238 102.117254651724 -662.45696259164</t>
  </si>
  <si>
    <t>-563.427169624403 125.565276151737 -529.851097717032</t>
  </si>
  <si>
    <t>-557.105755175385 278.255684186102 -498.492681588125</t>
  </si>
  <si>
    <t>-531.277769679849 299.920131209535 -218.417318162127</t>
  </si>
  <si>
    <t>-317.916328650553 219.522463144268 -174.127053629985</t>
  </si>
  <si>
    <t>-561.74722275954 62.9174106778814 -532.41264924571</t>
  </si>
  <si>
    <t>-533.023537179806 185.037577794334 -98.2699635396466</t>
  </si>
  <si>
    <t>-563.851145211475 186.273249743488 316.15819935709</t>
  </si>
  <si>
    <t>-611.171383711711 216.020988225078 775.874217646149</t>
  </si>
  <si>
    <t>-461.150525123032 213.283835248564 833.926661611467</t>
  </si>
  <si>
    <t>-459.002159551405 16.1093884478046 -98.2130743679068</t>
  </si>
  <si>
    <t>-453.31078775301 -6.41356013266886 316.712124230798</t>
  </si>
  <si>
    <t>-470.622691734086 -76.1512017867553 774.084267345827</t>
  </si>
  <si>
    <t>-324.155972105619 -22.4673985064246 813.445837189311</t>
  </si>
  <si>
    <t>9763-20170724T121335.937570000.bin</t>
  </si>
  <si>
    <t>-495.767843668957 100.78133655898 -96.4774488686785</t>
  </si>
  <si>
    <t>-516.095211323187 92.0653361347386 -204.959302983589</t>
  </si>
  <si>
    <t>-530.381311321629 90.1124601789429 -296.708695604714</t>
  </si>
  <si>
    <t>-542.821380117333 90.16014141698 -379.674810056556</t>
  </si>
  <si>
    <t>-554.103887712795 92.0723225775832 -462.784192084524</t>
  </si>
  <si>
    <t>-569.196488835315 96.8257259223069 -584.41705411895</t>
  </si>
  <si>
    <t>-563.814664983707 102.769902172766 -662.3651891423</t>
  </si>
  <si>
    <t>-563.489797782808 126.059258661624 -529.707997725691</t>
  </si>
  <si>
    <t>-557.657363881665 278.724541652627 -498.097905127662</t>
  </si>
  <si>
    <t>-529.571658635908 299.500324902242 -218.172717643361</t>
  </si>
  <si>
    <t>-315.762458501724 219.690233240078 -174.992768767268</t>
  </si>
  <si>
    <t>-561.658089904043 63.4207518558142 -532.383333132804</t>
  </si>
  <si>
    <t>-532.96596240998 185.140398337102 -98.1654998272541</t>
  </si>
  <si>
    <t>-563.771635539872 186.338391535372 316.264404786147</t>
  </si>
  <si>
    <t>-611.150427534245 216.016520764942 775.988658552363</t>
  </si>
  <si>
    <t>-461.128115850165 213.358352271635 834.040816911967</t>
  </si>
  <si>
    <t>-458.86398345594 16.2927325933233 -98.1810200957942</t>
  </si>
  <si>
    <t>-453.103799141774 -6.21500543455204 316.744090685449</t>
  </si>
  <si>
    <t>-470.679436151029 -76.1338984744671 774.066912553679</t>
  </si>
  <si>
    <t>-324.270032309593 -22.2828518469787 813.413894077634</t>
  </si>
  <si>
    <t>9763-20170724T121336.001740700.bin</t>
  </si>
  <si>
    <t>-495.573028560314 101.005080822406 -96.4092008985912</t>
  </si>
  <si>
    <t>-515.966376639149 92.2902590102558 -204.878881592614</t>
  </si>
  <si>
    <t>-530.243705475258 90.4500015175795 -296.63181868962</t>
  </si>
  <si>
    <t>-542.645888796204 90.6393731333565 -379.603449015445</t>
  </si>
  <si>
    <t>-553.858565642041 92.73302233612 -462.717990601811</t>
  </si>
  <si>
    <t>-568.811859613957 97.7941685591118 -584.355535642746</t>
  </si>
  <si>
    <t>-563.457819607582 103.876353367839 -662.295072618717</t>
  </si>
  <si>
    <t>-563.290559391544 126.884749349244 -529.551351194306</t>
  </si>
  <si>
    <t>-558.123874181016 279.483438990922 -497.531254983795</t>
  </si>
  <si>
    <t>-526.366591591748 298.327818860847 -217.861930750497</t>
  </si>
  <si>
    <t>-311.773494011242 219.628575445216 -176.573118630793</t>
  </si>
  <si>
    <t>-561.21024771953 64.2621331341461 -532.412679676502</t>
  </si>
  <si>
    <t>-532.879138120788 185.322222762121 -98.0460261942172</t>
  </si>
  <si>
    <t>-563.552338413548 186.462898374993 316.393905394423</t>
  </si>
  <si>
    <t>-611.100904585097 216.015764522613 776.113915692447</t>
  </si>
  <si>
    <t>-461.082565240242 213.368811491584 834.176986910735</t>
  </si>
  <si>
    <t>-458.551731730303 16.5380221248747 -98.1798972824263</t>
  </si>
  <si>
    <t>-452.641267647324 -5.87212216242233 316.748392905389</t>
  </si>
  <si>
    <t>-470.685432799469 -76.2318452395739 773.973730795739</t>
  </si>
  <si>
    <t>-324.047468361621 -22.9873116230324 813.295066341703</t>
  </si>
  <si>
    <t>9763-20170724T121336.039367700.bin</t>
  </si>
  <si>
    <t>-495.475177661742 101.143844075672 -96.4106926881433</t>
  </si>
  <si>
    <t>-515.882696203164 92.4375701446402 -204.878437458077</t>
  </si>
  <si>
    <t>-530.139683876623 90.652808669101 -296.635517185604</t>
  </si>
  <si>
    <t>-542.508900362175 90.9097324274171 -379.612025630857</t>
  </si>
  <si>
    <t>-553.673355677884 93.0881215423906 -462.73080960979</t>
  </si>
  <si>
    <t>-568.538865337028 98.2911207890852 -584.373174461124</t>
  </si>
  <si>
    <t>-563.191815067172 104.438902482884 -662.307959505093</t>
  </si>
  <si>
    <t>-563.11435512535 127.315399659051 -529.524280477091</t>
  </si>
  <si>
    <t>-558.297385177225 279.895793388318 -497.39071824902</t>
  </si>
  <si>
    <t>-524.965838068591 298.113217719334 -217.863118619108</t>
  </si>
  <si>
    <t>-310.109765298892 219.778937991689 -177.253405142666</t>
  </si>
  <si>
    <t>-560.917723204847 64.7007863227764 -532.470997134467</t>
  </si>
  <si>
    <t>-532.819693522802 185.440954293956 -98.0175241968158</t>
  </si>
  <si>
    <t>-563.461914441909 186.507979685094 316.424894486918</t>
  </si>
  <si>
    <t>-611.086871954693 215.998033190888 776.146976948881</t>
  </si>
  <si>
    <t>-461.071759748158 213.394122819194 834.22015419644</t>
  </si>
  <si>
    <t>-458.4178131792 16.6930108493534 -98.2014337290954</t>
  </si>
  <si>
    <t>-452.516435540682 -5.71063579901966 316.727320792804</t>
  </si>
  <si>
    <t>-470.705290860512 -76.2452484657247 773.918495100548</t>
  </si>
  <si>
    <t>-324.221600893029 -22.5796954413236 813.242197872678</t>
  </si>
  <si>
    <t>9763-20170724T121336.104543000.bin</t>
  </si>
  <si>
    <t>-495.195377798409 101.382873239665 -96.4313142453691</t>
  </si>
  <si>
    <t>-515.521976271396 92.7174061565156 -204.917544487254</t>
  </si>
  <si>
    <t>-529.676142008623 91.0136477003903 -296.692168283981</t>
  </si>
  <si>
    <t>-541.937667433836 91.3601463923005 -379.68415657385</t>
  </si>
  <si>
    <t>-552.979144475203 93.645076615529 -462.816558585629</t>
  </si>
  <si>
    <t>-567.648113288605 99.021290496305 -584.475273402269</t>
  </si>
  <si>
    <t>-562.202554389859 105.280746857776 -662.394356379355</t>
  </si>
  <si>
    <t>-562.387164894511 127.964460432416 -529.567368028286</t>
  </si>
  <si>
    <t>-558.02558930877 280.534693695968 -497.318311871136</t>
  </si>
  <si>
    <t>-521.938360279821 298.071270274844 -218.0894524186</t>
  </si>
  <si>
    <t>-306.755280445798 220.275858184467 -178.181570490944</t>
  </si>
  <si>
    <t>-560.035832139104 65.3602268782752 -532.617610817866</t>
  </si>
  <si>
    <t>-532.497500185579 185.656361208105 -97.9939655681982</t>
  </si>
  <si>
    <t>-563.362356101448 186.607347916392 316.432246529829</t>
  </si>
  <si>
    <t>-611.054158019952 216.028657173076 776.168819934104</t>
  </si>
  <si>
    <t>-461.041201739367 213.461524030303 834.24931120333</t>
  </si>
  <si>
    <t>-458.159692461785 16.9616554603299 -98.2266025350889</t>
  </si>
  <si>
    <t>-452.38076762512 -5.68752742725201 316.690554444898</t>
  </si>
  <si>
    <t>-470.692500661181 -76.3283296865825 773.840230987787</t>
  </si>
  <si>
    <t>-323.994099188604 -23.2776667955391 813.198111888454</t>
  </si>
  <si>
    <t>9763-20170724T121336.135671000.bin</t>
  </si>
  <si>
    <t>-495.050049850578 101.556581381562 -96.4258490426654</t>
  </si>
  <si>
    <t>-515.321851879658 92.9227233719203 -204.924784510325</t>
  </si>
  <si>
    <t>-529.435826035924 91.2458987790628 -296.706113099538</t>
  </si>
  <si>
    <t>-541.663753321593 91.6175101766007 -379.70294297717</t>
  </si>
  <si>
    <t>-552.67522035682 93.9284046793714 -462.83861581333</t>
  </si>
  <si>
    <t>-567.303804485533 99.3448565397607 -584.500457155719</t>
  </si>
  <si>
    <t>-561.785619267069 105.633941380907 -662.41204923094</t>
  </si>
  <si>
    <t>-562.089177372555 128.268506972749 -529.577994209051</t>
  </si>
  <si>
    <t>-557.893821465919 280.849249119087 -497.329739889697</t>
  </si>
  <si>
    <t>-520.446742724816 298.313392124984 -218.275407634025</t>
  </si>
  <si>
    <t>-305.174105306884 220.609431610072 -178.673208893617</t>
  </si>
  <si>
    <t>-559.680665879407 65.6677272499437 -532.654633331686</t>
  </si>
  <si>
    <t>-532.296238638617 185.816416308851 -97.9828517442439</t>
  </si>
  <si>
    <t>-563.318753572488 186.706550565271 316.431661175811</t>
  </si>
  <si>
    <t>-611.047553583865 216.029753069236 776.16815768041</t>
  </si>
  <si>
    <t>-461.035126483649 213.473010627941 834.250193043693</t>
  </si>
  <si>
    <t>-458.078023606837 17.1739460993044 -98.2338445524903</t>
  </si>
  <si>
    <t>-452.392209775915 -5.65417528482203 316.674745236609</t>
  </si>
  <si>
    <t>-470.784730257339 -76.2703567950794 773.814868437044</t>
  </si>
  <si>
    <t>-324.460584048661 -22.1920323046738 813.166875042652</t>
  </si>
  <si>
    <t>9763-20170724T121336.201837800.bin</t>
  </si>
  <si>
    <t>-494.716996282513 101.884731081023 -96.4213057481641</t>
  </si>
  <si>
    <t>-514.875166448632 93.3024799082314 -204.945387160323</t>
  </si>
  <si>
    <t>-528.846215790101 91.6445918577251 -296.749033179433</t>
  </si>
  <si>
    <t>-540.928903759743 92.0212632706794 -379.767067336627</t>
  </si>
  <si>
    <t>-551.780083819234 94.3254212521101 -462.924060094225</t>
  </si>
  <si>
    <t>-566.159884088494 99.7175275199425 -584.616603745934</t>
  </si>
  <si>
    <t>-560.465664773604 105.966545346275 -662.518707025411</t>
  </si>
  <si>
    <t>-561.109791911792 128.649817178411 -529.683226472434</t>
  </si>
  <si>
    <t>-557.377659051783 281.256355916121 -497.530722779456</t>
  </si>
  <si>
    <t>-516.826819039218 298.780466125912 -218.914241796003</t>
  </si>
  <si>
    <t>-301.15001135121 221.852274217245 -180.00280516778</t>
  </si>
  <si>
    <t>-558.590466132172 66.0531383126445 -532.754674244881</t>
  </si>
  <si>
    <t>-381.631490964752 0.383256403240011 -350.161318954012</t>
  </si>
  <si>
    <t>-531.868884959176 186.114764971521 -97.9819145601165</t>
  </si>
  <si>
    <t>-563.234640332985 186.862029657655 316.407026923406</t>
  </si>
  <si>
    <t>-611.035900935108 216.058230098235 776.1555855646</t>
  </si>
  <si>
    <t>-461.034269189531 213.226968209542 834.253260087018</t>
  </si>
  <si>
    <t>-457.860514537931 17.5230017111362 -98.2433682931921</t>
  </si>
  <si>
    <t>-452.292805129094 -5.58790613439442 316.651204660788</t>
  </si>
  <si>
    <t>-470.806338921966 -76.3213053176441 773.777914382417</t>
  </si>
  <si>
    <t>-324.382666452229 -22.5226842007296 813.143095598966</t>
  </si>
  <si>
    <t>9763-20170724T121336.233976100.bin</t>
  </si>
  <si>
    <t>-494.492073997189 102.045961329628 -96.4185615182652</t>
  </si>
  <si>
    <t>-514.577329558386 93.4891436889043 -204.958274114232</t>
  </si>
  <si>
    <t>-528.455018435386 91.8408168368451 -296.776167731248</t>
  </si>
  <si>
    <t>-540.441120326305 92.2202553859211 -379.808274158095</t>
  </si>
  <si>
    <t>-551.184394448416 94.5197907952788 -462.979309967864</t>
  </si>
  <si>
    <t>-565.39417731225 99.8974963706164 -584.6924711789</t>
  </si>
  <si>
    <t>-559.571622208876 106.090746282704 -662.589511273394</t>
  </si>
  <si>
    <t>-560.434516359509 128.835594986294 -529.753998744104</t>
  </si>
  <si>
    <t>-556.833865183559 281.460300684298 -497.631066250715</t>
  </si>
  <si>
    <t>-514.931306893044 298.767070289353 -219.201052200886</t>
  </si>
  <si>
    <t>-299.038047241696 222.21400247162 -180.753153045363</t>
  </si>
  <si>
    <t>-557.883574933584 66.2398512592222 -532.817532668613</t>
  </si>
  <si>
    <t>-381.124709500077 0.619927409304637 -350.122492424437</t>
  </si>
  <si>
    <t>-531.622405768647 186.272894270068 -97.9744719098791</t>
  </si>
  <si>
    <t>-563.157881447331 186.988513851917 316.401684653609</t>
  </si>
  <si>
    <t>-611.00365787046 216.14152812365 776.143536744171</t>
  </si>
  <si>
    <t>-461.000792151132 213.501779408524 834.246897378798</t>
  </si>
  <si>
    <t>-457.649727380576 17.6870809647285 -98.2412382372423</t>
  </si>
  <si>
    <t>-452.19315493311 -5.62144417089576 316.643776308259</t>
  </si>
  <si>
    <t>-470.78119423033 -76.3749965466445 773.763432748203</t>
  </si>
  <si>
    <t>-324.346957345233 -22.6192589145398 813.148432140536</t>
  </si>
  <si>
    <t>9763-20170724T121336.303165200.bin</t>
  </si>
  <si>
    <t>-493.893927786572 102.299313297541 -96.4037389719299</t>
  </si>
  <si>
    <t>-513.759606466938 93.7774459780294 -204.986554610635</t>
  </si>
  <si>
    <t>-527.44357793759 92.137256923063 -296.833652826362</t>
  </si>
  <si>
    <t>-539.252318844136 92.5147387700285 -379.891213541199</t>
  </si>
  <si>
    <t>-549.816219945089 94.8031502661261 -463.085473072962</t>
  </si>
  <si>
    <t>-563.762755591273 100.154274852932 -584.830276132583</t>
  </si>
  <si>
    <t>-557.700155797147 106.173471057053 -662.722657905018</t>
  </si>
  <si>
    <t>-558.934372924113 129.103806085939 -529.886273793001</t>
  </si>
  <si>
    <t>-555.487655613748 281.749726020757 -497.872841919979</t>
  </si>
  <si>
    <t>-511.368936300538 299.005074643141 -219.782311125803</t>
  </si>
  <si>
    <t>-295.077641206647 223.330330261565 -181.835516705314</t>
  </si>
  <si>
    <t>-556.352016112053 66.508589509684 -532.933324230975</t>
  </si>
  <si>
    <t>-380.098963172502 0.985867776999385 -349.941232810447</t>
  </si>
  <si>
    <t>-530.919343848924 186.555926902137 -97.971370818418</t>
  </si>
  <si>
    <t>-562.934474860699 187.186098298117 316.368222914111</t>
  </si>
  <si>
    <t>-610.985865088768 216.261006598803 776.105741744728</t>
  </si>
  <si>
    <t>-460.98019380555 213.736426617364 834.20665672976</t>
  </si>
  <si>
    <t>-457.107311470764 17.8691167930515 -98.2141746706958</t>
  </si>
  <si>
    <t>-452.118658106695 -5.99553335273458 316.645112847381</t>
  </si>
  <si>
    <t>-470.779625951152 -76.3883550603468 773.795219162111</t>
  </si>
  <si>
    <t>-324.539147627213 -22.1728280728848 813.269576707431</t>
  </si>
  <si>
    <t>9763-20170724T121336.335008600.bin</t>
  </si>
  <si>
    <t>-493.580002552881 102.332089312054 -96.4020685048273</t>
  </si>
  <si>
    <t>-513.291490875257 93.8548110478851 -205.0164075915</t>
  </si>
  <si>
    <t>-526.865717685538 92.2045501639896 -296.879679341416</t>
  </si>
  <si>
    <t>-538.585899538493 92.5541127227043 -379.949793993815</t>
  </si>
  <si>
    <t>-549.072974054766 94.7977292306869 -463.15517462275</t>
  </si>
  <si>
    <t>-562.921155976113 100.06529226718 -584.914814410957</t>
  </si>
  <si>
    <t>-556.75204523334 105.968231427983 -662.807713305526</t>
  </si>
  <si>
    <t>-558.140565415581 129.052222523373 -529.98630518353</t>
  </si>
  <si>
    <t>-554.833065505931 281.716738209234 -498.033463049403</t>
  </si>
  <si>
    <t>-509.384683392389 298.992612517667 -220.158382863805</t>
  </si>
  <si>
    <t>-292.90272850275 223.825662544381 -182.289538269239</t>
  </si>
  <si>
    <t>-555.548878059629 66.4555519474811 -532.989050035479</t>
  </si>
  <si>
    <t>-379.497058650846 1.0271459464152 -349.733938501792</t>
  </si>
  <si>
    <t>-530.560682317928 186.686296756191 -97.9777390981193</t>
  </si>
  <si>
    <t>-562.80011704734 187.247459629722 316.344436066833</t>
  </si>
  <si>
    <t>-610.981223493156 216.310230614997 776.081644557177</t>
  </si>
  <si>
    <t>-460.979399845894 213.710656079966 834.189581925152</t>
  </si>
  <si>
    <t>-456.845872298115 17.8243133007372 -98.1993072838566</t>
  </si>
  <si>
    <t>-452.067727742429 -6.35056465937168 316.644486170297</t>
  </si>
  <si>
    <t>-470.687613999692 -76.4654031314699 773.848591563804</t>
  </si>
  <si>
    <t>-324.208326571932 -22.963149744292 813.410388686326</t>
  </si>
  <si>
    <t>9763-20170724T121336.402187800.bin</t>
  </si>
  <si>
    <t>-492.939630083345 102.55395414065 -96.3437231985553</t>
  </si>
  <si>
    <t>-512.329624644282 94.1591663455138 -205.022381572652</t>
  </si>
  <si>
    <t>-525.70189212057 92.4823018687048 -296.914786525328</t>
  </si>
  <si>
    <t>-537.271481637957 92.772474061162 -380.006307484142</t>
  </si>
  <si>
    <t>-547.642092053456 94.9233291051332 -463.228643609113</t>
  </si>
  <si>
    <t>-561.359724094488 100.020769594287 -585.010318132134</t>
  </si>
  <si>
    <t>-555.132376064012 105.732447949478 -662.912800999592</t>
  </si>
  <si>
    <t>-556.630386927008 129.08484939015 -530.118066997632</t>
  </si>
  <si>
    <t>-553.402515932357 281.774265572384 -498.296472133496</t>
  </si>
  <si>
    <t>-505.319511099478 298.966565596309 -220.85987262693</t>
  </si>
  <si>
    <t>-288.413094253977 224.616436344837 -183.816678822265</t>
  </si>
  <si>
    <t>-554.050731457959 66.4831776392825 -533.029000010201</t>
  </si>
  <si>
    <t>-378.428324199159 1.49554307022754 -349.280919319082</t>
  </si>
  <si>
    <t>-529.846097153255 186.998761956056 -97.9607308887441</t>
  </si>
  <si>
    <t>-562.566502716228 187.514029275397 316.323900754531</t>
  </si>
  <si>
    <t>-610.964356666607 216.423221100937 776.047125373292</t>
  </si>
  <si>
    <t>-460.963683738729 213.989537716441 834.165147923478</t>
  </si>
  <si>
    <t>-456.26226069007 18.0191156826772 -98.116508621544</t>
  </si>
  <si>
    <t>-452.079081488274 -6.83606001710677 316.693511439739</t>
  </si>
  <si>
    <t>-470.560099924001 -76.5438772957336 773.977449833581</t>
  </si>
  <si>
    <t>-324.014701460428 -23.3591089068859 813.722105879065</t>
  </si>
  <si>
    <t>9763-20170724T121336.435284800.bin</t>
  </si>
  <si>
    <t>-492.637200872387 102.684603119663 -96.3108070516525</t>
  </si>
  <si>
    <t>-511.829473428733 94.3524081406267 -205.029425090257</t>
  </si>
  <si>
    <t>-525.074637764343 92.6755809969018 -296.94020090513</t>
  </si>
  <si>
    <t>-536.54757876917 92.9463788739486 -380.045133612359</t>
  </si>
  <si>
    <t>-546.840971341071 95.0599835987118 -463.277933419957</t>
  </si>
  <si>
    <t>-560.468183154474 100.084389284525 -585.072836081558</t>
  </si>
  <si>
    <t>-554.236041391646 105.708412838883 -662.981410563356</t>
  </si>
  <si>
    <t>-555.776930707801 129.181538242735 -530.194845383967</t>
  </si>
  <si>
    <t>-552.583804160982 281.889623576681 -498.488319956571</t>
  </si>
  <si>
    <t>-503.269181621347 299.329168861115 -221.283575040565</t>
  </si>
  <si>
    <t>-286.16592014689 225.418918285777 -184.51433395523</t>
  </si>
  <si>
    <t>-553.200447738406 66.5778548208727 -533.065787374396</t>
  </si>
  <si>
    <t>-377.824387781243 1.75385416622794 -349.118092233246</t>
  </si>
  <si>
    <t>-529.508449554509 187.133798028176 -97.9367276900554</t>
  </si>
  <si>
    <t>-562.485626032381 187.633761641737 316.327498650277</t>
  </si>
  <si>
    <t>-610.956019302423 216.479997888671 776.037177861306</t>
  </si>
  <si>
    <t>-460.951480976551 214.258701447461 834.153775035579</t>
  </si>
  <si>
    <t>-456.009978406669 18.1240028348948 -98.068504473182</t>
  </si>
  <si>
    <t>-452.101121291633 -7.08593733098451 316.722801864158</t>
  </si>
  <si>
    <t>-470.529261655262 -76.5519226503161 774.050190457488</t>
  </si>
  <si>
    <t>-324.028461529058 -23.302017518035 813.872231784638</t>
  </si>
  <si>
    <t>9763-20170724T121336.502464400.bin</t>
  </si>
  <si>
    <t>-492.178897558312 102.805031186097 -96.26078995564</t>
  </si>
  <si>
    <t>-511.005380731227 94.6137679759063 -205.054093721619</t>
  </si>
  <si>
    <t>-524.011919851451 92.9159812249168 -296.998476247118</t>
  </si>
  <si>
    <t>-535.304029252362 93.1158557476633 -380.128400516708</t>
  </si>
  <si>
    <t>-545.455144320278 95.1083884311229 -463.381787753426</t>
  </si>
  <si>
    <t>-558.920123446856 99.9038230014398 -585.203893754406</t>
  </si>
  <si>
    <t>-552.731330874055 105.297025803043 -663.132198519332</t>
  </si>
  <si>
    <t>-554.288389814851 129.104761642525 -530.37584042641</t>
  </si>
  <si>
    <t>-551.200770257956 281.89747780812 -499.022019709533</t>
  </si>
  <si>
    <t>-499.575687614832 299.596688909288 -222.254640392866</t>
  </si>
  <si>
    <t>-282.034599781288 226.857208806849 -185.739064185067</t>
  </si>
  <si>
    <t>-551.735306873151 66.4944158565249 -533.122765691835</t>
  </si>
  <si>
    <t>-376.781197757243 1.93960001443475 -348.986802909472</t>
  </si>
  <si>
    <t>-528.943699460953 187.295942814963 -97.9054382481527</t>
  </si>
  <si>
    <t>-562.46272196254 187.787248618331 316.315315047227</t>
  </si>
  <si>
    <t>-610.96071659495 216.544965797051 776.021132428936</t>
  </si>
  <si>
    <t>-460.956136426608 214.333331179187 834.137761455077</t>
  </si>
  <si>
    <t>-455.693350776524 18.1659553430736 -97.992194311953</t>
  </si>
  <si>
    <t>-452.262013194925 -7.73952986611403 316.760446283825</t>
  </si>
  <si>
    <t>-470.366158606674 -76.6579355990084 774.199568965397</t>
  </si>
  <si>
    <t>-323.642828254386 -24.1711636273167 814.214708951825</t>
  </si>
  <si>
    <t>9763-20170724T121336.537580800.bin</t>
  </si>
  <si>
    <t>-492.04132246766 102.833304432705 -96.2205305385106</t>
  </si>
  <si>
    <t>-510.70738116822 94.6924461900876 -205.045167751892</t>
  </si>
  <si>
    <t>-523.60720579513 92.9702522983703 -297.004290524181</t>
  </si>
  <si>
    <t>-534.817353454402 93.123317318431 -380.14534396615</t>
  </si>
  <si>
    <t>-544.902444271036 95.0449997665769 -463.408350049051</t>
  </si>
  <si>
    <t>-558.290091567862 99.711661590618 -585.243943241125</t>
  </si>
  <si>
    <t>-552.149955357447 104.970518036872 -663.185473133986</t>
  </si>
  <si>
    <t>-553.663805542864 128.97191334097 -530.447204089169</t>
  </si>
  <si>
    <t>-550.570030480638 281.826298748006 -499.355227630489</t>
  </si>
  <si>
    <t>-498.042178520645 299.766385479375 -222.773234999733</t>
  </si>
  <si>
    <t>-280.346792234396 227.390793723298 -186.45459451203</t>
  </si>
  <si>
    <t>-551.1676056522 66.3561201721186 -533.119921853432</t>
  </si>
  <si>
    <t>-376.278474472337 1.89611397527733 -348.839707144838</t>
  </si>
  <si>
    <t>-528.728011204458 187.338588231524 -97.8915957563286</t>
  </si>
  <si>
    <t>-562.493338221484 187.835210289913 316.309166037617</t>
  </si>
  <si>
    <t>-610.960506167361 216.583841260395 776.013517167101</t>
  </si>
  <si>
    <t>-460.956225579188 214.457189127278 834.13386274749</t>
  </si>
  <si>
    <t>-455.64133081007 18.2022040555844 -97.9385714152463</t>
  </si>
  <si>
    <t>-452.410868950767 -8.01438317569364 316.796060593188</t>
  </si>
  <si>
    <t>-470.30400928006 -76.6933772151633 774.282796611286</t>
  </si>
  <si>
    <t>-323.628941385744 -24.1375467462944 814.384044309104</t>
  </si>
  <si>
    <t>9763-20170724T121336.602754400.bin</t>
  </si>
  <si>
    <t>-491.716870199574 102.935118379612 -96.1502925704244</t>
  </si>
  <si>
    <t>-510.115355574201 94.8721276054753 -205.026377976814</t>
  </si>
  <si>
    <t>-522.826009766747 93.0725014984087 -297.010258251731</t>
  </si>
  <si>
    <t>-533.886075490199 93.1006945955078 -380.17146815972</t>
  </si>
  <si>
    <t>-543.845228306943 94.8430131438536 -463.453678601928</t>
  </si>
  <si>
    <t>-557.078425147071 99.1892524687564 -585.318124832382</t>
  </si>
  <si>
    <t>-551.035691409858 104.136379257463 -663.287372660295</t>
  </si>
  <si>
    <t>-552.462587841496 128.595735584133 -530.598998732246</t>
  </si>
  <si>
    <t>-549.411260956544 281.572250582929 -500.154125725609</t>
  </si>
  <si>
    <t>-494.767484253811 300.605329433619 -224.055789030421</t>
  </si>
  <si>
    <t>-276.818570868606 229.151013504297 -187.435065400139</t>
  </si>
  <si>
    <t>-550.081110059601 65.9681565916003 -533.090990510293</t>
  </si>
  <si>
    <t>-375.468425477558 1.36994254668753 -348.555579057099</t>
  </si>
  <si>
    <t>-528.288291664238 187.384881941729 -97.8976442891762</t>
  </si>
  <si>
    <t>-562.43217990558 187.912727371722 316.272025557484</t>
  </si>
  <si>
    <t>-610.975348415772 216.622599068307 775.948646703441</t>
  </si>
  <si>
    <t>-460.979983024505 214.368871410261 834.087522097025</t>
  </si>
  <si>
    <t>-455.392983116219 18.3877262716546 -97.8594093494365</t>
  </si>
  <si>
    <t>-452.625644455951 -8.41646676167738 316.8410551613</t>
  </si>
  <si>
    <t>-470.258220535162 -76.687031763608 774.397762921001</t>
  </si>
  <si>
    <t>-323.734886650298 -23.8146348954201 814.637894643646</t>
  </si>
  <si>
    <t>9763-20170724T121336.633846400.bin</t>
  </si>
  <si>
    <t>-491.523416489665 102.996439478635 -96.1528678818237</t>
  </si>
  <si>
    <t>-509.838681634792 94.9609447974854 -205.044811656004</t>
  </si>
  <si>
    <t>-522.45635570763 93.13109466375 -297.040977544263</t>
  </si>
  <si>
    <t>-533.425539485951 93.1095754167873 -380.214290540837</t>
  </si>
  <si>
    <t>-543.288086607619 94.779091849291 -463.509462212966</t>
  </si>
  <si>
    <t>-556.375386810702 98.9925169466346 -585.394213500191</t>
  </si>
  <si>
    <t>-550.363235739547 103.788079459757 -663.375431494456</t>
  </si>
  <si>
    <t>-551.801384108705 128.459891031255 -530.704191194041</t>
  </si>
  <si>
    <t>-548.74777214106 281.490434823864 -500.524628299189</t>
  </si>
  <si>
    <t>-492.802678647831 301.34578094231 -224.74475119407</t>
  </si>
  <si>
    <t>-274.842116124873 229.932729791298 -188.112857318418</t>
  </si>
  <si>
    <t>-549.464135852025 65.8275393420777 -533.120357007349</t>
  </si>
  <si>
    <t>-374.994209213796 0.97469446091327 -348.406352949726</t>
  </si>
  <si>
    <t>-528.105638405068 187.449227796481 -97.9189763078166</t>
  </si>
  <si>
    <t>-562.309895581826 187.94343313407 316.245804613727</t>
  </si>
  <si>
    <t>-610.968632583542 216.654580151458 775.89994247324</t>
  </si>
  <si>
    <t>-460.975043781796 214.495329754627 834.046936036463</t>
  </si>
  <si>
    <t>-455.170731751413 18.4496685270715 -97.8502381549472</t>
  </si>
  <si>
    <t>-452.606431754851 -8.50658605884973 316.841728564631</t>
  </si>
  <si>
    <t>-470.212614361763 -76.7301482567063 774.413418536875</t>
  </si>
  <si>
    <t>-323.624349449357 -24.0763871594686 814.703948716398</t>
  </si>
  <si>
    <t>9763-20170724T121336.704032400.bin</t>
  </si>
  <si>
    <t>-491.193206089052 103.121364372426 -96.17503117555</t>
  </si>
  <si>
    <t>-509.383573895141 95.1232780167161 -205.090701746989</t>
  </si>
  <si>
    <t>-521.793023283504 93.2284081006628 -297.11381576705</t>
  </si>
  <si>
    <t>-532.536621313386 93.1046200185965 -380.316584369135</t>
  </si>
  <si>
    <t>-542.138424573336 94.6242687161439 -463.644943599002</t>
  </si>
  <si>
    <t>-554.808623113768 98.5641691474525 -585.58304350258</t>
  </si>
  <si>
    <t>-548.771681643324 103.05535214679 -663.580422855056</t>
  </si>
  <si>
    <t>-550.358619316326 128.156774686996 -530.950392499775</t>
  </si>
  <si>
    <t>-547.177607404157 281.288525507034 -501.297632792733</t>
  </si>
  <si>
    <t>-488.948522427295 303.034738534485 -226.13403723269</t>
  </si>
  <si>
    <t>-270.831156865027 232.223275339565 -189.268049541034</t>
  </si>
  <si>
    <t>-548.139535795178 65.5139984629809 -533.205049888132</t>
  </si>
  <si>
    <t>-374.064492540872 0.114881705447715 -348.187660324737</t>
  </si>
  <si>
    <t>-527.812039161445 187.537555973145 -97.9552780951232</t>
  </si>
  <si>
    <t>-562.157969361617 187.98480415134 316.197761111557</t>
  </si>
  <si>
    <t>-610.971804778808 216.684600228929 775.813854740619</t>
  </si>
  <si>
    <t>-460.985448627849 214.557946443878 833.980877528023</t>
  </si>
  <si>
    <t>-454.815757344327 18.5859619761932 -97.8343852344981</t>
  </si>
  <si>
    <t>-452.364006757124 -8.46477250578209 316.852030221168</t>
  </si>
  <si>
    <t>-470.169799698421 -76.8176966378114 774.401429258236</t>
  </si>
  <si>
    <t>-323.498136944449 -24.4049106585253 814.701987824777</t>
  </si>
  <si>
    <t>9763-20170724T121336.735941400.bin</t>
  </si>
  <si>
    <t>-491.018655905431 103.220077168352 -96.1840289132242</t>
  </si>
  <si>
    <t>-509.143685466826 95.2291694419346 -205.111199216777</t>
  </si>
  <si>
    <t>-521.463372996963 93.2941107681395 -297.14551004813</t>
  </si>
  <si>
    <t>-532.113580246581 93.1137684919622 -380.360302379065</t>
  </si>
  <si>
    <t>-541.610633850663 94.5556683868308 -463.702031011804</t>
  </si>
  <si>
    <t>-554.116461545577 98.3570549402334 -585.661308909216</t>
  </si>
  <si>
    <t>-548.050706209435 102.70569159857 -663.664645718914</t>
  </si>
  <si>
    <t>-549.706898907391 128.012875935743 -531.059699854025</t>
  </si>
  <si>
    <t>-546.416597172571 281.184524878011 -501.652429888479</t>
  </si>
  <si>
    <t>-487.227565457557 303.869135938316 -226.769488038752</t>
  </si>
  <si>
    <t>-269.03690015193 233.407331107498 -189.668280337295</t>
  </si>
  <si>
    <t>-547.551151879823 65.3652440245614 -533.233585266278</t>
  </si>
  <si>
    <t>-527.650694380469 187.592740075348 -97.9731371703863</t>
  </si>
  <si>
    <t>-562.104315663356 188.021099395447 316.171052764267</t>
  </si>
  <si>
    <t>-610.979824580868 216.688413388311 775.782603145286</t>
  </si>
  <si>
    <t>-460.992400987913 214.704330525683 833.951934676939</t>
  </si>
  <si>
    <t>-454.610581054424 18.7212950370194 -97.8204221492373</t>
  </si>
  <si>
    <t>-452.278556008154 -8.44732105822914 316.859003730434</t>
  </si>
  <si>
    <t>-470.143534670021 -76.8731460400331 774.38976156422</t>
  </si>
  <si>
    <t>-323.416951637398 -24.6115027754427 814.686489564685</t>
  </si>
  <si>
    <t>9763-20170724T121336.806128400.bin</t>
  </si>
  <si>
    <t>-490.680227600852 103.472996906342 -96.2114367147407</t>
  </si>
  <si>
    <t>-508.694531247911 95.5171324443772 -205.159459452482</t>
  </si>
  <si>
    <t>-520.825332242242 93.520031797555 -297.217549583358</t>
  </si>
  <si>
    <t>-531.270552051261 93.2423204696506 -380.457898487113</t>
  </si>
  <si>
    <t>-540.530945709189 94.5423163356754 -463.828746465085</t>
  </si>
  <si>
    <t>-552.658272969397 98.0858188786256 -585.834052558929</t>
  </si>
  <si>
    <t>-546.503255899952 102.162386550788 -663.844985076159</t>
  </si>
  <si>
    <t>-548.372331908147 127.858735807883 -531.286330494538</t>
  </si>
  <si>
    <t>-545.015579274901 281.09177010015 -502.256144480393</t>
  </si>
  <si>
    <t>-483.966490355707 304.970746079383 -227.881671030733</t>
  </si>
  <si>
    <t>-265.699935556263 234.895438307501 -190.496016669251</t>
  </si>
  <si>
    <t>-546.3014144953 65.2031789275784 -533.311907067053</t>
  </si>
  <si>
    <t>-527.258392362593 187.809538153484 -97.9995907450068</t>
  </si>
  <si>
    <t>-562.017771778108 188.111026729108 316.119099088592</t>
  </si>
  <si>
    <t>-610.984507320247 216.732999767257 775.71476122646</t>
  </si>
  <si>
    <t>-460.999148618581 214.785641517826 833.890658432751</t>
  </si>
  <si>
    <t>-454.323970702061 19.0078702349329 -97.8070709398794</t>
  </si>
  <si>
    <t>-452.241617382216 -8.44683767231754 316.854829945559</t>
  </si>
  <si>
    <t>-470.145052690294 -76.9149423717099 774.37548594017</t>
  </si>
  <si>
    <t>-323.40485775118 -24.6870054107444 814.666772819708</t>
  </si>
  <si>
    <t>9763-20170724T121336.865851900.bin</t>
  </si>
  <si>
    <t>-490.375789279141 103.64250879764 -96.2667768480387</t>
  </si>
  <si>
    <t>-508.224100930329 95.76742259614 -205.248107595178</t>
  </si>
  <si>
    <t>-520.102480955689 93.7639355520455 -297.338809541314</t>
  </si>
  <si>
    <t>-530.27864575817 93.4464309734954 -380.612391227953</t>
  </si>
  <si>
    <t>-539.231117307435 94.6694822418081 -464.017900604609</t>
  </si>
  <si>
    <t>-550.868729069329 98.0564361441006 -586.075472663542</t>
  </si>
  <si>
    <t>-544.550985237403 101.940068924914 -664.083227131411</t>
  </si>
  <si>
    <t>-546.782406686281 127.900035236833 -531.551091326593</t>
  </si>
  <si>
    <t>-543.382443139351 281.196757748938 -502.778351151681</t>
  </si>
  <si>
    <t>-480.398103634712 305.866511453175 -228.911596692947</t>
  </si>
  <si>
    <t>-262.158050431773 235.725754239735 -191.493850694313</t>
  </si>
  <si>
    <t>-544.74201428394 65.240591636034 -533.484237070456</t>
  </si>
  <si>
    <t>-372.563573344061 0.0411648774306741 -346.750628779161</t>
  </si>
  <si>
    <t>-526.829484025726 188.005193435251 -98.0400639485713</t>
  </si>
  <si>
    <t>-562.025064877096 188.187873282901 316.041908886855</t>
  </si>
  <si>
    <t>-611.002899864311 216.782338164599 775.64605290702</t>
  </si>
  <si>
    <t>-461.027533223674 214.73915461548 833.844340279499</t>
  </si>
  <si>
    <t>-454.133724185867 19.1572360962441 -97.8376470471133</t>
  </si>
  <si>
    <t>-452.224359917308 -8.61836169687967 316.803738138135</t>
  </si>
  <si>
    <t>-470.077152784523 -76.9827178807354 774.367620301083</t>
  </si>
  <si>
    <t>-323.266196197637 -25.0000093505118 814.718452676076</t>
  </si>
  <si>
    <t>9763-20170724T121336.901950700.bin</t>
  </si>
  <si>
    <t>-490.23995872986 103.837457436181 -96.2575885129846</t>
  </si>
  <si>
    <t>-507.956820875212 96.0077550184583 -205.263558429493</t>
  </si>
  <si>
    <t>-519.705479076213 93.9944341065516 -297.370893408268</t>
  </si>
  <si>
    <t>-529.759352100605 93.647704234751 -380.659153304262</t>
  </si>
  <si>
    <t>-538.585743559424 94.8208322469677 -464.078967980365</t>
  </si>
  <si>
    <t>-550.036504839836 98.1118503727248 -586.156610604875</t>
  </si>
  <si>
    <t>-543.625325602145 101.922416756616 -664.160348073283</t>
  </si>
  <si>
    <t>-546.031432043628 127.998512014694 -531.649746080952</t>
  </si>
  <si>
    <t>-542.643778235091 281.31140541712 -502.991943010939</t>
  </si>
  <si>
    <t>-478.74910746814 306.402912397017 -229.374635136777</t>
  </si>
  <si>
    <t>-260.543706331327 236.163153165232 -191.940921154386</t>
  </si>
  <si>
    <t>-543.992529604321 65.3372562745244 -533.530257625153</t>
  </si>
  <si>
    <t>-372.151095257664 0.313491755676296 -346.370324778311</t>
  </si>
  <si>
    <t>-526.611376277883 188.211471313014 -98.0584633862235</t>
  </si>
  <si>
    <t>-562.004766352851 188.348961240468 316.006660713433</t>
  </si>
  <si>
    <t>-611.001406953837 216.838131330403 775.608595264897</t>
  </si>
  <si>
    <t>-461.02765066516 214.924779243207 833.815582825501</t>
  </si>
  <si>
    <t>-454.057125076699 19.3918637309589 -97.8308398336169</t>
  </si>
  <si>
    <t>-452.211709827834 -8.6001806563645 316.796315581356</t>
  </si>
  <si>
    <t>-470.035776812273 -77.0046421992683 774.364044666531</t>
  </si>
  <si>
    <t>-323.359674892145 -24.684259340605 814.76824024284</t>
  </si>
  <si>
    <t>9763-20170724T121336.935686300.bin</t>
  </si>
  <si>
    <t>-490.047597553338 104.059911213622 -96.2399895643564</t>
  </si>
  <si>
    <t>-507.665634863177 96.2576349572159 -205.264071941297</t>
  </si>
  <si>
    <t>-519.294237289366 94.2152460697016 -297.385766476084</t>
  </si>
  <si>
    <t>-529.22725420465 93.8198705654149 -380.68830250344</t>
  </si>
  <si>
    <t>-537.921994547224 94.9202974890941 -464.122916355415</t>
  </si>
  <si>
    <t>-549.169890589344 98.0785266876178 -586.223099640747</t>
  </si>
  <si>
    <t>-542.648900412084 101.801075792687 -664.221927696987</t>
  </si>
  <si>
    <t>-545.243110538465 128.024617574699 -531.743296202129</t>
  </si>
  <si>
    <t>-541.901661152025 281.375933275818 -503.256358955322</t>
  </si>
  <si>
    <t>-477.148408449983 306.817829836166 -229.873340060692</t>
  </si>
  <si>
    <t>-258.925559997341 236.640999226339 -192.422711696426</t>
  </si>
  <si>
    <t>-543.22582073282 65.3608020191136 -533.54992572357</t>
  </si>
  <si>
    <t>-371.769058934266 0.544129172270459 -346.069556349277</t>
  </si>
  <si>
    <t>-526.372008094088 188.449038685508 -98.0665790799385</t>
  </si>
  <si>
    <t>-561.922577893286 188.527256350008 315.985079981912</t>
  </si>
  <si>
    <t>-611.004965997465 216.886422657155 775.57636926072</t>
  </si>
  <si>
    <t>-461.037905300523 214.977913209592 833.800358380356</t>
  </si>
  <si>
    <t>-453.89805153421 19.5826746887842 -97.810572174591</t>
  </si>
  <si>
    <t>-452.167583900543 -8.5876133678712 316.804974496548</t>
  </si>
  <si>
    <t>-469.991899841635 -77.037852435657 774.371806185799</t>
  </si>
  <si>
    <t>-323.28753778503 -24.8347708544979 814.825406336664</t>
  </si>
  <si>
    <t>9763-20170724T121337.000860200.bin</t>
  </si>
  <si>
    <t>-489.694732414862 104.344214509756 -96.2460033615212</t>
  </si>
  <si>
    <t>-507.16996368876 96.6078203555226 -205.297638131424</t>
  </si>
  <si>
    <t>-518.607301380976 94.5307052982794 -297.442762274452</t>
  </si>
  <si>
    <t>-528.343386533958 94.0648517547188 -380.768175329225</t>
  </si>
  <si>
    <t>-536.819840692677 95.0538889046948 -464.22663545093</t>
  </si>
  <si>
    <t>-547.728022240129 98.0020982166238 -586.362763450807</t>
  </si>
  <si>
    <t>-540.987443624024 101.587654618122 -664.34930353955</t>
  </si>
  <si>
    <t>-543.93346768675 128.042745268592 -531.925488535539</t>
  </si>
  <si>
    <t>-540.5626248227 281.438822584264 -503.727308098285</t>
  </si>
  <si>
    <t>-474.200911936129 307.516145245226 -230.790123649649</t>
  </si>
  <si>
    <t>-255.931067382854 237.521579262541 -193.272400412981</t>
  </si>
  <si>
    <t>-541.949764846226 65.3742376717314 -533.615368706919</t>
  </si>
  <si>
    <t>-370.935171376449 0.9456777113719 -345.550617960788</t>
  </si>
  <si>
    <t>-525.917430301366 188.797682993531 -98.0808332948621</t>
  </si>
  <si>
    <t>-561.756666860635 188.731566803594 315.945887851013</t>
  </si>
  <si>
    <t>-611.022622836766 216.972630344758 775.512706777374</t>
  </si>
  <si>
    <t>-461.067540010551 215.048840756154 833.767404657656</t>
  </si>
  <si>
    <t>-453.670403653099 19.7511576101324 -97.8105438606812</t>
  </si>
  <si>
    <t>-451.968358377172 -8.69935620191018 316.786018122492</t>
  </si>
  <si>
    <t>-469.907610081827 -77.0835980992661 774.381684127567</t>
  </si>
  <si>
    <t>-323.159658836589 -25.0722223768403 814.924021392556</t>
  </si>
  <si>
    <t>9763-20170724T121337.037780600.bin</t>
  </si>
  <si>
    <t>-489.590265276985 104.472064280283 -96.2420228551105</t>
  </si>
  <si>
    <t>-507.014316218313 96.7646036651504 -205.30397191834</t>
  </si>
  <si>
    <t>-518.378553155122 94.6711133122226 -297.457604046082</t>
  </si>
  <si>
    <t>-528.038589743937 94.1727404807307 -380.791722703485</t>
  </si>
  <si>
    <t>-536.430248764068 95.1101332196495 -464.259338074158</t>
  </si>
  <si>
    <t>-547.205689157465 97.962439028302 -586.409492554087</t>
  </si>
  <si>
    <t>-540.383960783725 101.49177580148 -664.391753256844</t>
  </si>
  <si>
    <t>-543.454905406941 128.046242104341 -531.993245596218</t>
  </si>
  <si>
    <t>-540.067656826124 281.470775833265 -503.929632743576</t>
  </si>
  <si>
    <t>-472.914002452755 307.908296712029 -231.220860526621</t>
  </si>
  <si>
    <t>-254.658874329055 237.885034776298 -193.671377240191</t>
  </si>
  <si>
    <t>-541.500051878585 65.3755916003042 -533.629038765073</t>
  </si>
  <si>
    <t>-370.830178113918 1.28291331661512 -345.501306589925</t>
  </si>
  <si>
    <t>-525.76618080392 188.983299912378 -98.0856402180041</t>
  </si>
  <si>
    <t>-561.681105670745 188.861250064628 315.934583549189</t>
  </si>
  <si>
    <t>-611.031724566962 217.024209807536 775.484412338964</t>
  </si>
  <si>
    <t>-461.077659549317 215.150243941003 833.743215721247</t>
  </si>
  <si>
    <t>-453.636442830346 19.8320623074169 -97.8110176126064</t>
  </si>
  <si>
    <t>-451.923060287463 -8.70496579537803 316.779562810023</t>
  </si>
  <si>
    <t>-469.847869928709 -77.1143006990069 774.382957799037</t>
  </si>
  <si>
    <t>-323.128650046763 -25.0672871047059 814.983468878649</t>
  </si>
  <si>
    <t>9763-20170724T121337.103956300.bin</t>
  </si>
  <si>
    <t>-489.529951933667 104.793176062579 -96.2352305809218</t>
  </si>
  <si>
    <t>-506.848485750986 97.1456979044351 -205.318214528681</t>
  </si>
  <si>
    <t>-518.036362196289 95.0354159821154 -297.493116216952</t>
  </si>
  <si>
    <t>-527.505698498839 94.4913471318646 -380.848788606117</t>
  </si>
  <si>
    <t>-535.676973835247 95.3501233656511 -464.339046526439</t>
  </si>
  <si>
    <t>-546.100672364046 98.0485100078186 -586.523392275737</t>
  </si>
  <si>
    <t>-539.084193791034 101.471056933862 -664.492990057387</t>
  </si>
  <si>
    <t>-542.487431344804 128.201417123465 -532.135793317367</t>
  </si>
  <si>
    <t>-539.022310728456 281.662258975461 -504.290337983076</t>
  </si>
  <si>
    <t>-470.392610595632 308.580867907895 -231.996402077414</t>
  </si>
  <si>
    <t>-252.196516264572 238.380626367518 -194.433937758871</t>
  </si>
  <si>
    <t>-540.566210140846 65.5273700955313 -533.68394629346</t>
  </si>
  <si>
    <t>-370.306035874522 1.86507282212415 -345.328568869233</t>
  </si>
  <si>
    <t>-525.572890144863 189.411398685285 -98.083173941362</t>
  </si>
  <si>
    <t>-561.687439665355 189.152775569512 315.919563046966</t>
  </si>
  <si>
    <t>-611.079483257386 217.060992987728 775.451430642233</t>
  </si>
  <si>
    <t>-461.131556638619 214.981158162621 833.718920121266</t>
  </si>
  <si>
    <t>-453.711145770129 20.0593079219466 -97.7911069967654</t>
  </si>
  <si>
    <t>-451.951667287281 -8.66631325557546 316.786216598311</t>
  </si>
  <si>
    <t>-469.815741203712 -77.1037522151096 774.393490293008</t>
  </si>
  <si>
    <t>-323.27014878409 -24.6180374130913 815.056443774811</t>
  </si>
  <si>
    <t>9763-20170724T121337.157136200.bin</t>
  </si>
  <si>
    <t>-489.500498217337 105.012263245828 -96.2455790558273</t>
  </si>
  <si>
    <t>-506.748922444316 97.4226214593455 -205.343726477013</t>
  </si>
  <si>
    <t>-517.823865576579 95.3113507123771 -297.532202507255</t>
  </si>
  <si>
    <t>-527.172318427222 94.7446213328308 -380.901320162987</t>
  </si>
  <si>
    <t>-535.205405299098 95.5578277206168 -464.405557487581</t>
  </si>
  <si>
    <t>-545.409954331006 98.1630183609709 -586.610314025924</t>
  </si>
  <si>
    <t>-538.271932597528 101.512282814483 -664.572106622632</t>
  </si>
  <si>
    <t>-541.871273508338 128.358258750292 -532.241425270499</t>
  </si>
  <si>
    <t>-538.302148913689 281.846222739851 -504.540652355751</t>
  </si>
  <si>
    <t>-468.65391935099 308.911199390724 -232.520100832818</t>
  </si>
  <si>
    <t>-250.50855899079 238.473165948606 -195.108772044229</t>
  </si>
  <si>
    <t>-539.993354703696 65.6815077138517 -533.734361613872</t>
  </si>
  <si>
    <t>-370.061451349436 2.28207736301056 -345.153638122377</t>
  </si>
  <si>
    <t>-525.411759282293 189.691192045815 -98.0854324993084</t>
  </si>
  <si>
    <t>-561.697573156523 189.337662472125 315.902330255136</t>
  </si>
  <si>
    <t>-611.103192901486 217.113403410821 775.433744482183</t>
  </si>
  <si>
    <t>-461.149243742924 215.325107002449 833.695605504665</t>
  </si>
  <si>
    <t>-453.790409587467 20.2195245210532 -97.7974412624174</t>
  </si>
  <si>
    <t>-451.994831496583 -8.64837325529879 316.769876092617</t>
  </si>
  <si>
    <t>-469.729078690027 -77.1768106269296 774.391871427216</t>
  </si>
  <si>
    <t>-322.900713238042 -25.5191899473029 815.094910834898</t>
  </si>
  <si>
    <t>9763-20170724T121337.204263100.bin</t>
  </si>
  <si>
    <t>-489.531390867207 105.224215077571 -96.2450309177857</t>
  </si>
  <si>
    <t>-506.686568147012 97.6834928110006 -205.3611929604</t>
  </si>
  <si>
    <t>-517.645459970547 95.5664928288002 -297.563480921547</t>
  </si>
  <si>
    <t>-526.876415706957 94.9750593710105 -380.945509085803</t>
  </si>
  <si>
    <t>-534.781255267479 95.742092385326 -464.462386263435</t>
  </si>
  <si>
    <t>-544.78730518954 98.2563910638332 -586.685544269077</t>
  </si>
  <si>
    <t>-537.558433208776 101.534921883105 -664.641942489615</t>
  </si>
  <si>
    <t>-541.312920259008 128.492735172297 -532.335449998373</t>
  </si>
  <si>
    <t>-537.641169317967 282.000529122313 -504.788419115246</t>
  </si>
  <si>
    <t>-466.930017699826 308.960924685427 -233.031911884284</t>
  </si>
  <si>
    <t>-248.839595360852 238.311518352727 -195.698663614371</t>
  </si>
  <si>
    <t>-539.480476613885 65.813609727225 -533.774690188726</t>
  </si>
  <si>
    <t>-369.835692360259 2.66597131298204 -345.160513000489</t>
  </si>
  <si>
    <t>-525.316509313823 189.931092317184 -98.0919292785345</t>
  </si>
  <si>
    <t>-561.743092028242 189.518604232391 315.88331460626</t>
  </si>
  <si>
    <t>-611.131781709739 217.168321499536 775.417771222281</t>
  </si>
  <si>
    <t>-461.180311475494 215.36237584132 833.685590601375</t>
  </si>
  <si>
    <t>-453.940243682278 20.4156743252452 -97.7897854488675</t>
  </si>
  <si>
    <t>-452.108936448623 -8.57219609889853 316.768949021</t>
  </si>
  <si>
    <t>-469.686669193685 -77.1983958770747 774.392130653159</t>
  </si>
  <si>
    <t>-322.935507014225 -25.347969601823 815.128482734028</t>
  </si>
  <si>
    <t>9763-20170724T121337.236001900.bin</t>
  </si>
  <si>
    <t>-489.568831473249 105.370655045703 -96.2437543192633</t>
  </si>
  <si>
    <t>-506.668446313722 97.8674756852333 -205.371204856308</t>
  </si>
  <si>
    <t>-517.560882232193 95.7566853401436 -297.581464694546</t>
  </si>
  <si>
    <t>-526.725345240911 95.1602725529383 -380.970826331737</t>
  </si>
  <si>
    <t>-534.55751128437 95.9108523362374 -464.494728488834</t>
  </si>
  <si>
    <t>-544.451691087452 98.3879476059246 -586.727729441275</t>
  </si>
  <si>
    <t>-537.180878017478 101.634420944238 -664.681511702285</t>
  </si>
  <si>
    <t>-540.997865715836 128.641736704873 -532.386017501618</t>
  </si>
  <si>
    <t>-537.189912982009 282.164381746581 -504.9111858508</t>
  </si>
  <si>
    <t>-465.847403131801 309.157644807566 -233.322937788221</t>
  </si>
  <si>
    <t>-247.788388321511 238.342635483743 -196.119926051228</t>
  </si>
  <si>
    <t>-539.222521622207 65.9603762143715 -533.799749147245</t>
  </si>
  <si>
    <t>-369.708835000601 2.99789583214988 -345.285211024562</t>
  </si>
  <si>
    <t>-525.267699513488 190.118002145594 -98.0958151625064</t>
  </si>
  <si>
    <t>-561.793674891358 189.650341178245 315.870686531365</t>
  </si>
  <si>
    <t>-611.143773503181 217.215574781603 775.409140731017</t>
  </si>
  <si>
    <t>-461.191504626204 215.554559728808 833.678978188568</t>
  </si>
  <si>
    <t>-454.052475291549 20.5234671241997 -97.7807367547302</t>
  </si>
  <si>
    <t>-452.187046789741 -8.52725204867784 316.773513554286</t>
  </si>
  <si>
    <t>-469.638469489478 -77.2305300971689 774.394048706228</t>
  </si>
  <si>
    <t>-322.865854550001 -25.4557200490685 815.149835761725</t>
  </si>
  <si>
    <t>9763-20170724T121337.305185300.bin</t>
  </si>
  <si>
    <t>-489.710674398303 105.518602847891 -96.2446089690321</t>
  </si>
  <si>
    <t>-506.711325291414 98.0672145203271 -205.391077080578</t>
  </si>
  <si>
    <t>-517.484205552925 95.9552640784723 -297.615260661922</t>
  </si>
  <si>
    <t>-526.528573371394 95.3397458657291 -381.017638085154</t>
  </si>
  <si>
    <t>-534.229522153879 96.0514303934128 -464.554095004122</t>
  </si>
  <si>
    <t>-543.921480627149 98.4482767040104 -586.804787676195</t>
  </si>
  <si>
    <t>-536.609990979744 101.64571872585 -664.756961597644</t>
  </si>
  <si>
    <t>-540.502639116271 128.739166014674 -532.481697091393</t>
  </si>
  <si>
    <t>-536.505349807936 282.289865652805 -505.196216131058</t>
  </si>
  <si>
    <t>-463.679398213231 309.457473515469 -234.019239969189</t>
  </si>
  <si>
    <t>-245.747756290747 238.284354785256 -196.75367407913</t>
  </si>
  <si>
    <t>-538.834963270592 66.0537631961911 -533.842939758237</t>
  </si>
  <si>
    <t>-369.754659366886 3.69133156378393 -345.833370137558</t>
  </si>
  <si>
    <t>-525.256189108932 190.367463213097 -98.1159915492839</t>
  </si>
  <si>
    <t>-561.897068799237 189.845049488591 315.840222633228</t>
  </si>
  <si>
    <t>-611.211358806751 217.220011344405 775.398916271859</t>
  </si>
  <si>
    <t>-461.259092926828 215.440262671752 833.665487962413</t>
  </si>
  <si>
    <t>-454.353554525032 20.5494529615003 -97.7850847768651</t>
  </si>
  <si>
    <t>-452.33979608816 -8.53211515086741 316.766262871806</t>
  </si>
  <si>
    <t>-469.604604062983 -77.2432314518555 774.394763787459</t>
  </si>
  <si>
    <t>-322.964487270289 -25.0990065228871 815.155471101483</t>
  </si>
  <si>
    <t>9763-20170724T121337.335883500.bin</t>
  </si>
  <si>
    <t>-489.780072491243 105.518944185299 -96.2561210126147</t>
  </si>
  <si>
    <t>-506.755816521754 98.092392814202 -205.408097734796</t>
  </si>
  <si>
    <t>-517.49309667346 95.9846194050615 -297.63668177175</t>
  </si>
  <si>
    <t>-526.500069637832 95.3661461511374 -381.04310389143</t>
  </si>
  <si>
    <t>-534.158964863907 96.0668971428663 -464.583451339634</t>
  </si>
  <si>
    <t>-543.784467259188 98.439229023777 -586.839899678691</t>
  </si>
  <si>
    <t>-536.451678475821 101.61570692839 -664.790839890479</t>
  </si>
  <si>
    <t>-540.359614142296 128.742119082416 -532.523665539294</t>
  </si>
  <si>
    <t>-536.178901262894 282.302877222927 -505.328411315996</t>
  </si>
  <si>
    <t>-462.587278649118 309.599653741879 -234.371334590823</t>
  </si>
  <si>
    <t>-244.714841065264 238.245609100539 -197.105270030675</t>
  </si>
  <si>
    <t>-538.762124222895 66.054527609977 -533.865907849627</t>
  </si>
  <si>
    <t>-369.794611281124 4.18341881619108 -346.118772480397</t>
  </si>
  <si>
    <t>-525.264301620228 190.426225934491 -98.134309058515</t>
  </si>
  <si>
    <t>-561.92787538425 189.87984896446 315.819923124979</t>
  </si>
  <si>
    <t>-611.238116207075 217.235760998808 775.384682837695</t>
  </si>
  <si>
    <t>-461.28548174484 215.437517043778 833.649537807703</t>
  </si>
  <si>
    <t>-454.493905320667 20.489332509318 -97.7908699247405</t>
  </si>
  <si>
    <t>-452.393145153053 -8.58616988406266 316.760527391001</t>
  </si>
  <si>
    <t>-469.557215104591 -77.2888635751647 774.396978593007</t>
  </si>
  <si>
    <t>-322.737856672493 -25.6559395310496 815.163255655011</t>
  </si>
  <si>
    <t>9763-20170724T121337.402061300.bin</t>
  </si>
  <si>
    <t>-489.955603019765 105.37613642578 -96.286454527542</t>
  </si>
  <si>
    <t>-506.854744708979 98.0027038505837 -205.454011882425</t>
  </si>
  <si>
    <t>-517.599198744966 95.9191927364636 -297.68220445527</t>
  </si>
  <si>
    <t>-526.642371165251 95.3185874515334 -381.084865524981</t>
  </si>
  <si>
    <t>-534.366301171915 96.0347959204751 -464.619041507348</t>
  </si>
  <si>
    <t>-544.118817133696 98.4274073684533 -586.865071145194</t>
  </si>
  <si>
    <t>-536.764739422871 101.494720479201 -664.818488813169</t>
  </si>
  <si>
    <t>-540.543346322845 128.723868379315 -532.554920463287</t>
  </si>
  <si>
    <t>-535.868109508433 282.259060441115 -505.374489289944</t>
  </si>
  <si>
    <t>-460.634393154935 309.713810086774 -234.88477803391</t>
  </si>
  <si>
    <t>-242.829157637179 238.208652673644 -197.516030974245</t>
  </si>
  <si>
    <t>-539.13564948827 66.0314208581922 -533.894322183157</t>
  </si>
  <si>
    <t>-370.128962814599 5.71350925283195 -346.02384948806</t>
  </si>
  <si>
    <t>-525.303554298177 190.390178058928 -98.1622973013593</t>
  </si>
  <si>
    <t>-562.05996116924 189.856980901451 315.783738467175</t>
  </si>
  <si>
    <t>-611.296068079507 217.274382041044 775.347904108265</t>
  </si>
  <si>
    <t>-461.338522035079 215.531088081696 833.601922055126</t>
  </si>
  <si>
    <t>-454.782357392051 20.2476777501083 -97.8237027418654</t>
  </si>
  <si>
    <t>-452.515492842843 -8.75162831042462 316.732065198775</t>
  </si>
  <si>
    <t>-469.491824961783 -77.3273803797433 774.396840518486</t>
  </si>
  <si>
    <t>-322.574225248624 -25.9878964789345 815.180376053048</t>
  </si>
  <si>
    <t>9763-20170724T121337.434147000.bin</t>
  </si>
  <si>
    <t>-490.038448625617 105.360170871625 -96.3093167104014</t>
  </si>
  <si>
    <t>-506.8904370475 98.014855202824 -205.486050257896</t>
  </si>
  <si>
    <t>-517.632892165373 95.9841628241561 -297.715724280892</t>
  </si>
  <si>
    <t>-526.688235102451 95.4459602389124 -381.117406390433</t>
  </si>
  <si>
    <t>-534.437647576506 96.2394901693751 -464.64854756143</t>
  </si>
  <si>
    <t>-544.240930819666 98.7635459773364 -586.887825973783</t>
  </si>
  <si>
    <t>-536.868965584406 101.812161431325 -664.840190413552</t>
  </si>
  <si>
    <t>-540.639419597599 129.001513812799 -532.54685633352</t>
  </si>
  <si>
    <t>-535.796756213462 282.513507833539 -505.258813753196</t>
  </si>
  <si>
    <t>-459.611750316172 309.811083949696 -235.019531675074</t>
  </si>
  <si>
    <t>-241.797730302028 238.30371594716 -197.706385667114</t>
  </si>
  <si>
    <t>-539.239222620855 66.3107084115072 -533.95372443959</t>
  </si>
  <si>
    <t>-369.914090499797 6.71043542456255 -345.900402573055</t>
  </si>
  <si>
    <t>-525.307081529874 190.436711420885 -98.1862190004524</t>
  </si>
  <si>
    <t>-562.083062947466 189.886026369543 315.758056412072</t>
  </si>
  <si>
    <t>-611.317534591089 217.297568031429 775.328569740065</t>
  </si>
  <si>
    <t>-461.361007042152 215.568684929472 833.585818546636</t>
  </si>
  <si>
    <t>-454.944874562929 20.1909416268659 -97.8385093627315</t>
  </si>
  <si>
    <t>-452.598120128186 -8.80352855666843 316.717159139573</t>
  </si>
  <si>
    <t>-469.457546018631 -77.3366629759344 774.396869694157</t>
  </si>
  <si>
    <t>-322.543907346521 -26.0097294833249 815.210780586234</t>
  </si>
  <si>
    <t>9763-20170724T121337.503334000.bin</t>
  </si>
  <si>
    <t>-490.167705904939 105.403015884238 -96.3425004297096</t>
  </si>
  <si>
    <t>-506.978937573676 98.0643625637049 -205.525830189287</t>
  </si>
  <si>
    <t>-517.780990768369 96.1365764938791 -297.75080226911</t>
  </si>
  <si>
    <t>-526.924023026814 95.7358729654293 -381.14373554598</t>
  </si>
  <si>
    <t>-534.792412199296 96.7144053347506 -464.661795766439</t>
  </si>
  <si>
    <t>-544.801017349415 99.5631826701233 -586.877268478386</t>
  </si>
  <si>
    <t>-537.623734967084 102.682071056012 -664.845072168828</t>
  </si>
  <si>
    <t>-541.155939829689 129.655404660532 -532.458388675257</t>
  </si>
  <si>
    <t>-536.389602810125 283.114447795392 -504.772963082923</t>
  </si>
  <si>
    <t>-457.836522118879 309.452584413669 -235.117040362367</t>
  </si>
  <si>
    <t>-239.934799034705 237.730001479382 -198.740300708738</t>
  </si>
  <si>
    <t>-539.66269551116 66.9709107988729 -534.042037229153</t>
  </si>
  <si>
    <t>-370.069040005955 8.54764878490187 -346.25286681319</t>
  </si>
  <si>
    <t>-525.381828428931 190.587525865346 -98.2420260310361</t>
  </si>
  <si>
    <t>-562.163501030977 190.008451856934 315.701675108731</t>
  </si>
  <si>
    <t>-611.36108097929 217.341905625338 775.284771764452</t>
  </si>
  <si>
    <t>-461.404629523387 215.69329862373 833.544036309966</t>
  </si>
  <si>
    <t>-455.151133088623 20.1562429764158 -97.8444448508396</t>
  </si>
  <si>
    <t>-452.73131536114 -8.91686810180363 316.705275556258</t>
  </si>
  <si>
    <t>-469.349574505476 -77.4132345587363 774.407993749244</t>
  </si>
  <si>
    <t>-322.317190926201 -26.4683418883874 815.27254088664</t>
  </si>
  <si>
    <t>9763-20170724T121337.533415000.bin</t>
  </si>
  <si>
    <t>-490.26015734342 105.4226930102 -96.3656527150983</t>
  </si>
  <si>
    <t>-507.09234931137 98.0813861975694 -205.545741669108</t>
  </si>
  <si>
    <t>-517.952525912233 96.2062227276156 -297.764835798152</t>
  </si>
  <si>
    <t>-527.161900220436 95.8766241544022 -381.150833327945</t>
  </si>
  <si>
    <t>-535.108768483511 96.9512625593161 -464.66018913602</t>
  </si>
  <si>
    <t>-545.243880118559 99.9694783719001 -586.861204750442</t>
  </si>
  <si>
    <t>-538.22509696028 103.213155652645 -664.838368029835</t>
  </si>
  <si>
    <t>-541.556533122531 129.98600137389 -532.403466903209</t>
  </si>
  <si>
    <t>-536.706679542436 283.408321341471 -504.564526477611</t>
  </si>
  <si>
    <t>-457.155466328759 309.004585328526 -235.129901493458</t>
  </si>
  <si>
    <t>-239.226713745205 237.15506165079 -199.168622615205</t>
  </si>
  <si>
    <t>-540.036844017268 67.3041099409052 -534.077661824008</t>
  </si>
  <si>
    <t>-370.398050892322 9.47132448698403 -346.739204027125</t>
  </si>
  <si>
    <t>-525.479799055707 190.604941134007 -98.2669462345057</t>
  </si>
  <si>
    <t>-562.234887716275 190.040301835044 315.679077957562</t>
  </si>
  <si>
    <t>-611.403123096597 217.323868811179 775.268124875116</t>
  </si>
  <si>
    <t>-461.446281126422 215.57803468951 833.523687972627</t>
  </si>
  <si>
    <t>-455.247532820757 20.1702431633094 -97.8591344488107</t>
  </si>
  <si>
    <t>-452.787427140681 -8.90144313854216 316.690487408204</t>
  </si>
  <si>
    <t>-469.343418903839 -77.4031167778448 774.406783300321</t>
  </si>
  <si>
    <t>-322.470713832726 -26.0115184116034 815.28607700261</t>
  </si>
  <si>
    <t>9763-20170724T121337.599592100.bin</t>
  </si>
  <si>
    <t>-490.58658330022 105.302296519957 -96.3938264826998</t>
  </si>
  <si>
    <t>-507.500895744609 97.9354148285297 -205.55942530026</t>
  </si>
  <si>
    <t>-518.50939800594 96.1579780897955 -297.762893266565</t>
  </si>
  <si>
    <t>-527.878711278916 95.9682609255665 -381.131566482636</t>
  </si>
  <si>
    <t>-536.008180452954 97.2363655284084 -464.620570981722</t>
  </si>
  <si>
    <t>-546.431146308602 100.597955674539 -586.788632404585</t>
  </si>
  <si>
    <t>-539.725651922982 104.088920091519 -664.782511487529</t>
  </si>
  <si>
    <t>-542.639375637122 130.460810935103 -532.25332915604</t>
  </si>
  <si>
    <t>-537.566576770829 283.854276876561 -504.257507485483</t>
  </si>
  <si>
    <t>-456.034107704027 308.112579895545 -235.291726852179</t>
  </si>
  <si>
    <t>-238.186424010709 235.644824747473 -200.087395742095</t>
  </si>
  <si>
    <t>-541.075729982254 67.7853780341952 -534.111267621434</t>
  </si>
  <si>
    <t>-371.049827091936 11.0424301118906 -347.939818565978</t>
  </si>
  <si>
    <t>-525.850118861248 190.517382558012 -98.3064227323393</t>
  </si>
  <si>
    <t>-562.302609295622 190.024586958226 315.666494216719</t>
  </si>
  <si>
    <t>-611.453112493968 217.329564547273 775.259423547767</t>
  </si>
  <si>
    <t>-461.49468871325 215.562489330448 833.510406123916</t>
  </si>
  <si>
    <t>-455.526258030302 19.9839522172683 -97.8942085146075</t>
  </si>
  <si>
    <t>-452.828627286446 -8.81589933738542 316.672977730579</t>
  </si>
  <si>
    <t>-469.326057959791 -77.3996367238988 774.39695103217</t>
  </si>
  <si>
    <t>-322.742271234922 -25.19119053956 815.278346226818</t>
  </si>
  <si>
    <t>9763-20170724T121337.637285100.bin</t>
  </si>
  <si>
    <t>-490.707649802755 105.138682686655 -96.4243333719119</t>
  </si>
  <si>
    <t>-507.681065413143 97.7612078277612 -205.580155325116</t>
  </si>
  <si>
    <t>-518.766750641751 96.0145892691271 -297.77483652214</t>
  </si>
  <si>
    <t>-528.215040390362 95.8697102479105 -381.134636014047</t>
  </si>
  <si>
    <t>-536.431384877335 97.2007658157831 -464.614322052165</t>
  </si>
  <si>
    <t>-546.988940301838 100.674614220897 -586.767469850854</t>
  </si>
  <si>
    <t>-540.417523044131 104.212187735856 -664.770752980446</t>
  </si>
  <si>
    <t>-543.138146997366 130.487115327063 -532.209052236232</t>
  </si>
  <si>
    <t>-538.012491731874 283.87320135779 -504.140733375868</t>
  </si>
  <si>
    <t>-455.230880180841 307.704847011126 -235.518647553763</t>
  </si>
  <si>
    <t>-237.453223321968 234.877510878335 -200.624549996717</t>
  </si>
  <si>
    <t>-541.574606430937 67.8134723706662 -534.126410769312</t>
  </si>
  <si>
    <t>-371.29167829653 11.5797293213313 -348.503340965433</t>
  </si>
  <si>
    <t>-525.989501241962 190.389476481808 -98.3135192702423</t>
  </si>
  <si>
    <t>-562.329815148399 189.98200591069 315.669400712618</t>
  </si>
  <si>
    <t>-611.470188865771 217.348189718659 775.263139355895</t>
  </si>
  <si>
    <t>-461.506086630969 215.771828944558 833.504968503032</t>
  </si>
  <si>
    <t>-455.623387087689 19.7824435452749 -97.9196173133525</t>
  </si>
  <si>
    <t>-452.85374772465 -8.90232728969704 316.65495023856</t>
  </si>
  <si>
    <t>-469.283363828676 -77.4452551535478 774.389234334068</t>
  </si>
  <si>
    <t>-322.436114784499 -25.993465078082 815.284320395922</t>
  </si>
  <si>
    <t>9763-20170724T121337.699451900.bin</t>
  </si>
  <si>
    <t>-490.965056393942 104.588421153125 -96.4542604765685</t>
  </si>
  <si>
    <t>-508.073049552851 97.1870307781055 -205.587385311096</t>
  </si>
  <si>
    <t>-519.387056413861 95.4767012117777 -297.755180931106</t>
  </si>
  <si>
    <t>-529.084777576702 95.3926860982106 -381.086368790737</t>
  </si>
  <si>
    <t>-537.591587602542 96.8160526626639 -464.535310881481</t>
  </si>
  <si>
    <t>-548.61680548256 100.461414104992 -586.642215863331</t>
  </si>
  <si>
    <t>-542.321353201237 104.054737258841 -664.6656852745</t>
  </si>
  <si>
    <t>-544.547624362188 130.197565122392 -532.057920465915</t>
  </si>
  <si>
    <t>-539.176433133236 283.582128227104 -504.064977156504</t>
  </si>
  <si>
    <t>-454.006870427319 307.055354203064 -236.158666991077</t>
  </si>
  <si>
    <t>-236.313554700602 233.948014440106 -201.324063556749</t>
  </si>
  <si>
    <t>-543.010489068037 67.5261701471386 -534.067635435796</t>
  </si>
  <si>
    <t>-372.189205162051 12.3519991368626 -349.213044792826</t>
  </si>
  <si>
    <t>-526.302014451863 189.867923690701 -98.326338106154</t>
  </si>
  <si>
    <t>-562.34888285278 189.688692496617 315.682420112142</t>
  </si>
  <si>
    <t>-611.507344641853 217.30152050871 775.26959367474</t>
  </si>
  <si>
    <t>-461.548380055652 215.805349168147 833.526891377313</t>
  </si>
  <si>
    <t>-455.814948987106 19.1974744645249 -97.9828260988194</t>
  </si>
  <si>
    <t>-452.910945002527 -9.20989160548152 316.610025470251</t>
  </si>
  <si>
    <t>-469.227506824961 -77.516849702773 774.382325641718</t>
  </si>
  <si>
    <t>-322.372390938691 -26.0779651588336 815.265359752534</t>
  </si>
  <si>
    <t>9763-20170724T121337.735460400.bin</t>
  </si>
  <si>
    <t>-491.141082837837 104.242668221924 -96.4686871099619</t>
  </si>
  <si>
    <t>-508.32530841721 96.8421415650832 -205.589944602581</t>
  </si>
  <si>
    <t>-519.758616939304 95.1400484546348 -297.743142836154</t>
  </si>
  <si>
    <t>-529.585614243215 95.0692503321834 -381.059139818674</t>
  </si>
  <si>
    <t>-538.242976894948 96.5128535726976 -464.492318945198</t>
  </si>
  <si>
    <t>-549.510565980509 100.197482774351 -586.575829938493</t>
  </si>
  <si>
    <t>-543.329508004604 103.790924605782 -664.608500591509</t>
  </si>
  <si>
    <t>-545.321057255717 129.916447165991 -531.991287544056</t>
  </si>
  <si>
    <t>-539.850488227966 283.31046744342 -504.067536712828</t>
  </si>
  <si>
    <t>-453.435475348624 306.671921284548 -236.550722085917</t>
  </si>
  <si>
    <t>-235.762346210829 233.490302028752 -201.745855781843</t>
  </si>
  <si>
    <t>-543.811726543443 67.2453413965372 -534.022152802865</t>
  </si>
  <si>
    <t>-372.862474094225 12.6242625480427 -349.430875664723</t>
  </si>
  <si>
    <t>-526.531491995515 189.552840347805 -98.3191803938505</t>
  </si>
  <si>
    <t>-562.44076117727 189.475732379996 315.701520246074</t>
  </si>
  <si>
    <t>-611.501068024611 217.320395341491 775.279703701477</t>
  </si>
  <si>
    <t>-461.547036120235 215.876043155127 833.550885481691</t>
  </si>
  <si>
    <t>-455.941514050324 18.8348383877269 -98.0220276631092</t>
  </si>
  <si>
    <t>-452.94523427675 -9.35496880618939 316.584953074161</t>
  </si>
  <si>
    <t>-469.242861450837 -77.5276970093582 774.372825578113</t>
  </si>
  <si>
    <t>-322.505493178825 -25.7261073626937 815.221299811633</t>
  </si>
  <si>
    <t>9763-20170724T121337.805632600.bin</t>
  </si>
  <si>
    <t>-491.433419681885 103.456127469487 -96.5091585644159</t>
  </si>
  <si>
    <t>-508.737331856356 96.0513816791195 -205.611224811074</t>
  </si>
  <si>
    <t>-520.409734662414 94.3913607115173 -297.735225144252</t>
  </si>
  <si>
    <t>-530.504879409338 94.383466812043 -381.019196152015</t>
  </si>
  <si>
    <t>-539.480465284913 95.9169799162419 -464.417181719468</t>
  </si>
  <si>
    <t>-551.265582549547 99.7668747876114 -586.446812437484</t>
  </si>
  <si>
    <t>-545.231994351882 103.397346092058 -664.489284935413</t>
  </si>
  <si>
    <t>-546.801420237413 129.413082954523 -531.84443293667</t>
  </si>
  <si>
    <t>-540.995271347644 282.786607596577 -503.921522355206</t>
  </si>
  <si>
    <t>-452.141266321566 306.098243016034 -237.200543412096</t>
  </si>
  <si>
    <t>-234.452207116029 232.909793754232 -202.509451124043</t>
  </si>
  <si>
    <t>-545.387212426022 66.7422963380982 -533.958119873888</t>
  </si>
  <si>
    <t>-374.429244386657 13.0787259542035 -349.81803404887</t>
  </si>
  <si>
    <t>-526.960696355627 188.743892999075 -98.3127807696588</t>
  </si>
  <si>
    <t>-562.719235929455 188.991139495191 315.720942654924</t>
  </si>
  <si>
    <t>-611.531461534066 217.28013158234 775.315172836478</t>
  </si>
  <si>
    <t>-461.582749842892 215.788384433124 833.598728201467</t>
  </si>
  <si>
    <t>-456.081150026349 18.0610624763376 -98.0994248588971</t>
  </si>
  <si>
    <t>-452.992648643244 -9.81115250379753 316.528408492231</t>
  </si>
  <si>
    <t>-469.216183645519 -77.5998015739306 774.354150453462</t>
  </si>
  <si>
    <t>-322.270628348118 -26.3756738305428 815.181880111269</t>
  </si>
  <si>
    <t>9763-20170724T121337.834720000.bin</t>
  </si>
  <si>
    <t>-491.590045372565 103.074674603175 -96.5229028694029</t>
  </si>
  <si>
    <t>-508.930998954644 95.6720782485372 -205.619145476499</t>
  </si>
  <si>
    <t>-520.715085739388 94.0345813185481 -297.729285576482</t>
  </si>
  <si>
    <t>-530.941908060362 94.0587108226509 -380.997219089537</t>
  </si>
  <si>
    <t>-540.078619719341 95.6388117722408 -464.37690536396</t>
  </si>
  <si>
    <t>-552.130734223725 99.5735654511577 -586.377652062345</t>
  </si>
  <si>
    <t>-546.129570500268 103.236924137488 -664.421138415081</t>
  </si>
  <si>
    <t>-547.528700152694 129.182217902239 -531.766344302879</t>
  </si>
  <si>
    <t>-541.575858551318 282.543436281789 -503.802563351808</t>
  </si>
  <si>
    <t>-451.448059056121 305.771845398644 -237.502090712017</t>
  </si>
  <si>
    <t>-233.725834437291 232.662617312009 -202.852089609749</t>
  </si>
  <si>
    <t>-546.156138464808 66.511960354328 -533.923185060084</t>
  </si>
  <si>
    <t>-375.20461347423 13.075740317458 -350.012871011401</t>
  </si>
  <si>
    <t>-527.183360434925 188.391614979587 -98.3149719876166</t>
  </si>
  <si>
    <t>-562.808515927513 188.75289157632 315.730122838836</t>
  </si>
  <si>
    <t>-611.554557320216 217.234818549694 775.325424915653</t>
  </si>
  <si>
    <t>-461.613866223071 215.516829651197 833.623534825725</t>
  </si>
  <si>
    <t>-456.176966460001 17.6551529522303 -98.1429818873396</t>
  </si>
  <si>
    <t>-453.033615124444 -10.0989850444066 316.492331557384</t>
  </si>
  <si>
    <t>-469.161728350068 -77.6597780080724 774.354788529016</t>
  </si>
  <si>
    <t>-322.089501406299 -26.8184552749017 815.204691350837</t>
  </si>
  <si>
    <t>9763-20170724T121337.901902100.bin</t>
  </si>
  <si>
    <t>-491.905787364635 102.534471935098 -96.5576349322741</t>
  </si>
  <si>
    <t>-509.317428409187 95.1478568896873 -205.643672636209</t>
  </si>
  <si>
    <t>-521.296797192281 93.5401929915242 -297.729268034377</t>
  </si>
  <si>
    <t>-531.753066247991 93.6050709607421 -380.968674985897</t>
  </si>
  <si>
    <t>-541.170878128105 95.2427247307496 -464.315874225016</t>
  </si>
  <si>
    <t>-553.68888731519 99.2831958274901 -586.266267856385</t>
  </si>
  <si>
    <t>-547.797499377435 103.044531365411 -664.313441810885</t>
  </si>
  <si>
    <t>-548.817635869661 128.846083070283 -531.653475496704</t>
  </si>
  <si>
    <t>-542.453900182951 282.165970809883 -503.544574267938</t>
  </si>
  <si>
    <t>-450.359955170208 305.333835181003 -237.912090352311</t>
  </si>
  <si>
    <t>-232.541733471747 232.457809440154 -203.374746232321</t>
  </si>
  <si>
    <t>-547.574508389066 66.1747063499861 -533.857570991892</t>
  </si>
  <si>
    <t>-376.773284664148 13.0691288023181 -350.396404530625</t>
  </si>
  <si>
    <t>-527.512531313664 187.918564370674 -98.3251550078435</t>
  </si>
  <si>
    <t>-562.985757409421 188.422598115572 315.732833167835</t>
  </si>
  <si>
    <t>-611.585161497393 217.182355640398 775.344979671221</t>
  </si>
  <si>
    <t>-461.652212596657 215.322081035893 833.658666102369</t>
  </si>
  <si>
    <t>-456.482447981355 17.0301558973774 -98.2166276938085</t>
  </si>
  <si>
    <t>-453.228898982127 -10.5022660305131 316.432575922797</t>
  </si>
  <si>
    <t>-469.148434920545 -77.6646703623728 774.362774684582</t>
  </si>
  <si>
    <t>-322.340847978484 -26.0840946235517 815.237744977319</t>
  </si>
  <si>
    <t>9763-20170724T121337.933993400.bin</t>
  </si>
  <si>
    <t>-492.046440961984 102.310852060817 -96.5755460309463</t>
  </si>
  <si>
    <t>-509.502336850606 94.9252309036542 -205.654624562398</t>
  </si>
  <si>
    <t>-521.55574978121 93.3141567072521 -297.730340733291</t>
  </si>
  <si>
    <t>-532.093538900332 93.3765595607247 -380.95938569806</t>
  </si>
  <si>
    <t>-541.607333098949 95.012939016498 -464.295746917611</t>
  </si>
  <si>
    <t>-554.281115639327 99.0545680319569 -586.230095948534</t>
  </si>
  <si>
    <t>-548.534595642315 102.868771758741 -664.285472240886</t>
  </si>
  <si>
    <t>-549.309129309398 128.617645588507 -531.626570675783</t>
  </si>
  <si>
    <t>-542.737729300159 281.923562823677 -503.486586361778</t>
  </si>
  <si>
    <t>-449.767318246298 304.938943631686 -238.146627720904</t>
  </si>
  <si>
    <t>-231.910728889012 232.196905233079 -203.568565978595</t>
  </si>
  <si>
    <t>-548.130726050202 65.944772627533 -533.826290940052</t>
  </si>
  <si>
    <t>-377.265580691792 12.8968220903557 -350.43132161487</t>
  </si>
  <si>
    <t>-527.643718465277 187.747485141736 -98.3408308141278</t>
  </si>
  <si>
    <t>-562.989590585757 188.307222541712 315.727964086596</t>
  </si>
  <si>
    <t>-611.568798841735 217.230972974886 775.343747969359</t>
  </si>
  <si>
    <t>-461.631786096024 215.684598589536 833.656156549543</t>
  </si>
  <si>
    <t>-456.631000907376 16.776364042847 -98.2464774086184</t>
  </si>
  <si>
    <t>-453.270640344802 -10.6433143605477 316.409315013169</t>
  </si>
  <si>
    <t>-469.122299108734 -77.6834836320786 774.364145789026</t>
  </si>
  <si>
    <t>-322.218029047233 -26.3989275813947 815.264250476321</t>
  </si>
  <si>
    <t>9763-20170724T121338.001743500.bin</t>
  </si>
  <si>
    <t>-492.421577738133 101.955731901651 -96.6124766028619</t>
  </si>
  <si>
    <t>-509.966365628224 94.576536790938 -205.677670687752</t>
  </si>
  <si>
    <t>-522.130272959566 92.9352349276674 -297.738524769105</t>
  </si>
  <si>
    <t>-532.78357562751 92.959454448222 -380.952948953299</t>
  </si>
  <si>
    <t>-542.429162689813 94.5456092017171 -464.275048407877</t>
  </si>
  <si>
    <t>-555.313899792171 98.5023583671332 -586.189935204261</t>
  </si>
  <si>
    <t>-549.854719720415 102.316574367739 -664.265938898123</t>
  </si>
  <si>
    <t>-550.176520631209 128.104781142991 -531.623084054398</t>
  </si>
  <si>
    <t>-543.014632628887 281.397027467697 -503.525636087941</t>
  </si>
  <si>
    <t>-449.103020091853 304.154842989674 -238.494882643025</t>
  </si>
  <si>
    <t>-231.122232897138 231.751399682777 -203.989050939539</t>
  </si>
  <si>
    <t>-549.14397423322 65.4274851326554 -533.766405836519</t>
  </si>
  <si>
    <t>-378.49030565587 12.5368545835177 -350.205997480905</t>
  </si>
  <si>
    <t>-527.982708670497 187.557739470861 -98.3609468030774</t>
  </si>
  <si>
    <t>-563.058254626024 188.196604629447 315.730742363532</t>
  </si>
  <si>
    <t>-611.585979991281 217.225501576121 775.349056047349</t>
  </si>
  <si>
    <t>-461.648641038105 215.710335476105 833.661290817263</t>
  </si>
  <si>
    <t>-457.059706985465 16.2252285928912 -98.2960555938731</t>
  </si>
  <si>
    <t>-453.480229422739 -10.8501568385077 316.38063518665</t>
  </si>
  <si>
    <t>-469.116507781144 -77.6800253363367 774.37335858617</t>
  </si>
  <si>
    <t>-322.140278893032 -26.60869212634 815.28240824169</t>
  </si>
  <si>
    <t>9763-20170724T121338.035839400.bin</t>
  </si>
  <si>
    <t>-492.657151319896 101.876669616167 -96.6554027069393</t>
  </si>
  <si>
    <t>-510.214288174395 94.4960762768956 -205.718481708924</t>
  </si>
  <si>
    <t>-522.429686591461 92.8044621829031 -297.771543266418</t>
  </si>
  <si>
    <t>-533.148442698784 92.7656806095583 -380.977621646697</t>
  </si>
  <si>
    <t>-542.879100884524 94.2732007617888 -464.291407788897</t>
  </si>
  <si>
    <t>-555.910752269305 98.0982741846683 -586.194892011902</t>
  </si>
  <si>
    <t>-550.595240104111 101.85386493843 -664.283626863463</t>
  </si>
  <si>
    <t>-550.660605506912 127.760587755671 -531.671197285998</t>
  </si>
  <si>
    <t>-543.18228097844 281.04383163656 -503.654596430449</t>
  </si>
  <si>
    <t>-448.872043778944 303.427980516022 -238.733603507575</t>
  </si>
  <si>
    <t>-230.854515170506 231.206802053448 -204.078457236331</t>
  </si>
  <si>
    <t>-549.724413367114 65.0793118333149 -533.737990720098</t>
  </si>
  <si>
    <t>-379.3000427446 12.4611689319368 -349.990751151015</t>
  </si>
  <si>
    <t>-528.148464131247 187.523785197606 -98.3921410665224</t>
  </si>
  <si>
    <t>-563.164821949659 188.19638334325 315.704476017458</t>
  </si>
  <si>
    <t>-611.615491579894 217.185786575219 775.341709927502</t>
  </si>
  <si>
    <t>-461.680847880636 215.353908661681 833.651774564171</t>
  </si>
  <si>
    <t>-457.365872171742 16.1186526691986 -98.3196543802064</t>
  </si>
  <si>
    <t>-453.675360389839 -10.9092768642267 316.359084593627</t>
  </si>
  <si>
    <t>-469.085934503608 -77.7095719602912 774.374317389493</t>
  </si>
  <si>
    <t>-322.169033995661 -26.4671282143163 815.282549660343</t>
  </si>
  <si>
    <t>9763-20170724T121338.101011200.bin</t>
  </si>
  <si>
    <t>-493.265908617237 101.840113774725 -96.7182768963705</t>
  </si>
  <si>
    <t>-510.843190394272 94.4449488180599 -205.777241730547</t>
  </si>
  <si>
    <t>-523.170077783765 92.6186168965301 -297.812733429235</t>
  </si>
  <si>
    <t>-534.033190841972 92.4161066725464 -380.999873968547</t>
  </si>
  <si>
    <t>-543.954625648456 93.7195445218777 -464.294558753002</t>
  </si>
  <si>
    <t>-557.318849873273 97.2046464958853 -586.172380089419</t>
  </si>
  <si>
    <t>-552.310795871379 100.770356706864 -664.29021012984</t>
  </si>
  <si>
    <t>-551.823066224203 127.020572011232 -531.756686378865</t>
  </si>
  <si>
    <t>-543.718413883709 280.327792722887 -504.009117875162</t>
  </si>
  <si>
    <t>-448.60515042602 302.23381383715 -239.335434916625</t>
  </si>
  <si>
    <t>-230.59415301775 230.190621817959 -204.271188791229</t>
  </si>
  <si>
    <t>-551.086321479588 64.3303775723302 -533.630211001029</t>
  </si>
  <si>
    <t>-381.034127065557 12.3067294078937 -349.58244777595</t>
  </si>
  <si>
    <t>-528.601251304494 187.637724772933 -98.4931571889151</t>
  </si>
  <si>
    <t>-563.402885206928 188.299942667484 315.621562904662</t>
  </si>
  <si>
    <t>-611.647433366672 217.197700335933 775.305155413193</t>
  </si>
  <si>
    <t>-461.704444020243 215.39525498291 833.594905295434</t>
  </si>
  <si>
    <t>-458.143034987178 15.9268042715407 -98.3529375007802</t>
  </si>
  <si>
    <t>-454.110435363832 -10.9113932104369 316.334996522832</t>
  </si>
  <si>
    <t>-469.086661407905 -77.6768847219059 774.38587748247</t>
  </si>
  <si>
    <t>-322.071261242533 -26.728595992317 815.307615760397</t>
  </si>
  <si>
    <t>9763-20170724T121338.137713700.bin</t>
  </si>
  <si>
    <t>-493.598720443832 101.848715015553 -96.7507817283434</t>
  </si>
  <si>
    <t>-511.189966736907 94.4247005993334 -205.805438709229</t>
  </si>
  <si>
    <t>-523.577151114556 92.5051450094707 -297.831049534207</t>
  </si>
  <si>
    <t>-534.517204284544 92.1949629742712 -381.007741480266</t>
  </si>
  <si>
    <t>-544.539913263056 93.3673051413302 -464.292266086969</t>
  </si>
  <si>
    <t>-558.08050204586 96.6370377155281 -586.156467905728</t>
  </si>
  <si>
    <t>-553.231945383363 100.077381283419 -664.290100469374</t>
  </si>
  <si>
    <t>-552.463322001796 126.549511409463 -531.806386539806</t>
  </si>
  <si>
    <t>-544.037401695551 279.877406411398 -504.270803559449</t>
  </si>
  <si>
    <t>-448.525439792907 301.741391979161 -239.737094337431</t>
  </si>
  <si>
    <t>-230.555626993407 229.757943331557 -204.296183074233</t>
  </si>
  <si>
    <t>-551.814728152951 63.8551768756529 -533.560657781397</t>
  </si>
  <si>
    <t>-381.975293916487 12.2356037251834 -349.311526377791</t>
  </si>
  <si>
    <t>-528.842657789819 187.732476093045 -98.5573501938087</t>
  </si>
  <si>
    <t>-563.51296606742 188.395276422619 315.568406026833</t>
  </si>
  <si>
    <t>-611.664392567638 217.201959783367 775.277282725674</t>
  </si>
  <si>
    <t>-461.717828983747 215.39049832517 833.557454506773</t>
  </si>
  <si>
    <t>-458.56021403236 15.8693093661841 -98.3619427007163</t>
  </si>
  <si>
    <t>-454.324221391896 -10.8368557801232 316.332460975675</t>
  </si>
  <si>
    <t>-469.092288656946 -77.6598235054221 774.389880496873</t>
  </si>
  <si>
    <t>-322.086125727242 -26.6695491848468 815.291806688927</t>
  </si>
  <si>
    <t>9763-20170724T121338.200884000.bin</t>
  </si>
  <si>
    <t>-494.308022356986 101.85552502877 -96.8313611871425</t>
  </si>
  <si>
    <t>-511.957132636382 94.3217766955727 -205.86922147526</t>
  </si>
  <si>
    <t>-524.424777098537 92.1710396260128 -297.878924124952</t>
  </si>
  <si>
    <t>-535.45654379383 91.5985356332053 -381.041853356154</t>
  </si>
  <si>
    <t>-545.593112384228 92.4561133169823 -464.316425866755</t>
  </si>
  <si>
    <t>-559.327884747271 95.2088003436879 -586.171727787391</t>
  </si>
  <si>
    <t>-554.735156076294 98.346919752466 -664.333639251715</t>
  </si>
  <si>
    <t>-553.544026603 125.35273079098 -531.967153668565</t>
  </si>
  <si>
    <t>-544.685135127591 278.750183277924 -504.954594366865</t>
  </si>
  <si>
    <t>-448.204393377014 301.04453788415 -240.808816389824</t>
  </si>
  <si>
    <t>-230.328156278844 229.13833019738 -204.642964158758</t>
  </si>
  <si>
    <t>-553.058281620637 62.6492428695774 -533.438404244376</t>
  </si>
  <si>
    <t>-383.443715749784 11.761973407773 -348.910822814964</t>
  </si>
  <si>
    <t>-529.520311406938 187.848839793465 -98.7053663534589</t>
  </si>
  <si>
    <t>-563.811845469394 188.517025187159 315.451924672123</t>
  </si>
  <si>
    <t>-611.714173729865 217.174333851493 775.204944652473</t>
  </si>
  <si>
    <t>-461.7552298042 215.31354247946 833.451799542418</t>
  </si>
  <si>
    <t>-459.300951887403 15.7759042393955 -98.360903476626</t>
  </si>
  <si>
    <t>-454.612914342438 -10.6506954060897 316.346495627928</t>
  </si>
  <si>
    <t>-469.063576429955 -77.6919579061841 774.395915840191</t>
  </si>
  <si>
    <t>-321.813414070393 -27.3671366700592 815.244524139975</t>
  </si>
  <si>
    <t>9763-20170724T121338.236518100.bin</t>
  </si>
  <si>
    <t>-494.710761808146 101.843354706543 -96.8794259405398</t>
  </si>
  <si>
    <t>-512.366857194194 94.2614074784578 -205.912810981408</t>
  </si>
  <si>
    <t>-524.858972635484 91.9976538929955 -297.916333767667</t>
  </si>
  <si>
    <t>-535.923295652029 91.2951221603507 -381.074095868272</t>
  </si>
  <si>
    <t>-546.104885254797 91.9944650271918 -464.344698546131</t>
  </si>
  <si>
    <t>-559.920251209296 94.4868170870368 -586.196449309495</t>
  </si>
  <si>
    <t>-555.434280839317 97.4585127016408 -664.370971855865</t>
  </si>
  <si>
    <t>-554.065192141693 124.746609646453 -532.064269033347</t>
  </si>
  <si>
    <t>-545.039032372912 278.18631014017 -505.326651330047</t>
  </si>
  <si>
    <t>-448.093528900306 300.659773824775 -241.366185929174</t>
  </si>
  <si>
    <t>-230.243547552756 228.819616166402 -204.912070243125</t>
  </si>
  <si>
    <t>-553.651270426648 62.0395621009211 -533.393636506758</t>
  </si>
  <si>
    <t>-384.023683849461 11.5050525143929 -348.750008193012</t>
  </si>
  <si>
    <t>-529.977899379589 187.870527989546 -98.7838638637236</t>
  </si>
  <si>
    <t>-564.050202385692 188.557301344769 315.391459680367</t>
  </si>
  <si>
    <t>-611.730517473021 217.176325245031 775.168247693509</t>
  </si>
  <si>
    <t>-461.761622862347 215.404989976817 833.392206898196</t>
  </si>
  <si>
    <t>-459.66970614404 15.7439426597666 -98.3620830472809</t>
  </si>
  <si>
    <t>-454.791856281191 -10.5463872781365 316.351851356844</t>
  </si>
  <si>
    <t>-469.105105192922 -77.6539231395968 774.392979191465</t>
  </si>
  <si>
    <t>-321.94628516008 -27.020084238638 815.18862640521</t>
  </si>
  <si>
    <t>9763-20170724T121338.300688800.bin</t>
  </si>
  <si>
    <t>-495.457530891687 101.8848512529 -96.9370616451037</t>
  </si>
  <si>
    <t>-513.101781756939 94.2115091880105 -205.966063608976</t>
  </si>
  <si>
    <t>-525.648012804848 91.7560745911333 -297.957273591073</t>
  </si>
  <si>
    <t>-536.790829020546 90.8369416770411 -381.102484529297</t>
  </si>
  <si>
    <t>-547.082950653466 91.2778858218594 -464.36120632512</t>
  </si>
  <si>
    <t>-561.097533774847 93.3480433354193 -586.198010688883</t>
  </si>
  <si>
    <t>-556.922144802116 96.007080200593 -664.401087808069</t>
  </si>
  <si>
    <t>-555.096687885613 123.795847260144 -532.187310098109</t>
  </si>
  <si>
    <t>-546.020562996145 277.31486015884 -505.977776024842</t>
  </si>
  <si>
    <t>-447.90775667683 299.991904816613 -242.466511125417</t>
  </si>
  <si>
    <t>-230.163286710304 228.157377357472 -205.376069833714</t>
  </si>
  <si>
    <t>-554.799466805318 61.0836200897338 -533.286926896695</t>
  </si>
  <si>
    <t>-385.176461899357 11.1924435778883 -348.488767494183</t>
  </si>
  <si>
    <t>-530.844330905226 187.787581242177 -98.9050843123445</t>
  </si>
  <si>
    <t>-564.606671669417 188.566637063663 315.295459357698</t>
  </si>
  <si>
    <t>-611.786100320266 217.125304345834 775.120982246298</t>
  </si>
  <si>
    <t>-461.799283133366 215.202873505961 833.293984423057</t>
  </si>
  <si>
    <t>-460.273944156061 15.9464567784694 -98.3633851959162</t>
  </si>
  <si>
    <t>-455.179407557754 -10.2644997526918 316.352891529201</t>
  </si>
  <si>
    <t>-469.213213577882 -77.6031860391413 774.369753209899</t>
  </si>
  <si>
    <t>-322.357097471948 -25.9671608497115 815.000190705682</t>
  </si>
  <si>
    <t>9763-20170724T121338.333297000.bin</t>
  </si>
  <si>
    <t>-495.747156420103 101.93703440892 -96.9553395346794</t>
  </si>
  <si>
    <t>-513.415837869628 94.2201910316453 -205.977172080574</t>
  </si>
  <si>
    <t>-525.987812585083 91.696627384551 -297.963131349243</t>
  </si>
  <si>
    <t>-537.157137348759 90.7029437380952 -381.103885529066</t>
  </si>
  <si>
    <t>-547.479587567324 91.0566712943382 -464.359296238484</t>
  </si>
  <si>
    <t>-561.543485358692 92.9858671482752 -586.192768957816</t>
  </si>
  <si>
    <t>-557.549214284384 95.5239197548658 -664.409289571767</t>
  </si>
  <si>
    <t>-555.513513491304 123.496094093892 -532.220531245253</t>
  </si>
  <si>
    <t>-546.506688582025 277.052599742135 -506.213044750458</t>
  </si>
  <si>
    <t>-447.684786745818 299.630267855584 -242.958230505393</t>
  </si>
  <si>
    <t>-229.957939240126 227.868652502682 -205.624346706394</t>
  </si>
  <si>
    <t>-555.231263610999 60.7826731664777 -533.246164894251</t>
  </si>
  <si>
    <t>-385.642421599253 11.2648347125782 -348.350239058584</t>
  </si>
  <si>
    <t>-531.231842651145 187.745998982772 -98.9458766420154</t>
  </si>
  <si>
    <t>-564.857648349945 188.547023155727 315.26579322447</t>
  </si>
  <si>
    <t>-611.816448071066 217.092647599336 775.111912317727</t>
  </si>
  <si>
    <t>-461.815092760194 215.182483785268 833.247676046</t>
  </si>
  <si>
    <t>-460.478375207776 16.0741318118885 -98.3694386431946</t>
  </si>
  <si>
    <t>-455.36522495641 -10.0716312325808 316.350827397052</t>
  </si>
  <si>
    <t>-469.268676547166 -77.5843113201686 774.349818201855</t>
  </si>
  <si>
    <t>-322.354051047681 -26.0519689075018 814.899866068833</t>
  </si>
  <si>
    <t>9763-20170724T121338.402296500.bin</t>
  </si>
  <si>
    <t>-495.940629685529 102.025795851759 -96.9706004002973</t>
  </si>
  <si>
    <t>-513.678411122173 94.2670798622194 -205.978183186019</t>
  </si>
  <si>
    <t>-526.307028066974 91.6774661426575 -297.954563930086</t>
  </si>
  <si>
    <t>-537.528461034414 90.6112489265811 -381.087572456313</t>
  </si>
  <si>
    <t>-547.905053152314 90.8800147670568 -464.336451406377</t>
  </si>
  <si>
    <t>-562.051391197311 92.6712244743444 -586.162575282321</t>
  </si>
  <si>
    <t>-558.396923250863 95.0444051960144 -664.400829243523</t>
  </si>
  <si>
    <t>-556.007628070196 123.242347446707 -532.226272439069</t>
  </si>
  <si>
    <t>-547.215288116346 276.849064981113 -506.400309532622</t>
  </si>
  <si>
    <t>-447.414939319194 298.535873627475 -243.439930919128</t>
  </si>
  <si>
    <t>-229.455057788076 227.309824547516 -206.441880744767</t>
  </si>
  <si>
    <t>-555.680547998761 60.5282395358508 -533.186378338997</t>
  </si>
  <si>
    <t>-385.929620657299 11.6563955468932 -347.707211760648</t>
  </si>
  <si>
    <t>-531.514505301069 187.631296190941 -98.9537870857125</t>
  </si>
  <si>
    <t>-565.088386112588 188.450082639684 315.262049291054</t>
  </si>
  <si>
    <t>-611.858018400641 217.076091976163 775.112615962646</t>
  </si>
  <si>
    <t>-461.829108897989 215.221377646179 833.17902777848</t>
  </si>
  <si>
    <t>-460.558277662731 16.3257591902411 -98.3583720560118</t>
  </si>
  <si>
    <t>-455.441506579541 -9.70244441605655 316.36922188613</t>
  </si>
  <si>
    <t>-469.299948386046 -77.5613130678098 774.308242797429</t>
  </si>
  <si>
    <t>-322.401919080472 -25.9360065541186 814.8002374219</t>
  </si>
  <si>
    <t>9763-20170724T121338.435386800.bin</t>
  </si>
  <si>
    <t>-495.849339444326 102.058762160041 -96.9439887075301</t>
  </si>
  <si>
    <t>-513.626532289076 94.2820749780394 -205.944074220652</t>
  </si>
  <si>
    <t>-526.300820339867 91.6882529375698 -297.913991303509</t>
  </si>
  <si>
    <t>-537.568435002291 90.6228099507834 -381.040639962322</t>
  </si>
  <si>
    <t>-547.996256895667 90.8979038779871 -464.283118234441</t>
  </si>
  <si>
    <t>-562.222722409087 92.7052957727665 -586.099628612597</t>
  </si>
  <si>
    <t>-558.669760416959 95.0387865979674 -664.343752184813</t>
  </si>
  <si>
    <t>-556.17965845529 123.268879505346 -532.159085310779</t>
  </si>
  <si>
    <t>-547.474819715155 276.869529708927 -506.300715481183</t>
  </si>
  <si>
    <t>-447.208963049876 297.948878809836 -243.467986575867</t>
  </si>
  <si>
    <t>-229.146544569791 226.932725331404 -206.670956455374</t>
  </si>
  <si>
    <t>-555.781019924311 60.5553610976413 -533.136001227272</t>
  </si>
  <si>
    <t>-385.718624086649 11.874736314543 -347.261368793944</t>
  </si>
  <si>
    <t>-531.454012176119 187.569418202621 -98.9275715228281</t>
  </si>
  <si>
    <t>-565.050458625175 188.380245907852 315.28643747706</t>
  </si>
  <si>
    <t>-611.8643203516 217.070809751391 775.12725267846</t>
  </si>
  <si>
    <t>-461.828457631346 215.289889389278 833.178264130175</t>
  </si>
  <si>
    <t>-460.447792062318 16.4482853582999 -98.3322349177904</t>
  </si>
  <si>
    <t>-455.365411368414 -9.57056824230949 316.396332455509</t>
  </si>
  <si>
    <t>-469.291210250525 -77.5285120858402 774.307648354602</t>
  </si>
  <si>
    <t>-322.352469437232 -26.040209243014 814.82654720876</t>
  </si>
  <si>
    <t>9763-20170724T121338.501569100.bin</t>
  </si>
  <si>
    <t>-495.120412460377 102.024790894073 -96.8568341486609</t>
  </si>
  <si>
    <t>-513.060621525013 94.2296576181948 -205.828780552659</t>
  </si>
  <si>
    <t>-525.912310057502 91.6774466288607 -297.775187466793</t>
  </si>
  <si>
    <t>-537.353667417177 90.6739033773611 -380.878949060467</t>
  </si>
  <si>
    <t>-547.967881048188 91.0370406467273 -464.097514690155</t>
  </si>
  <si>
    <t>-562.479015321587 93.0029336969419 -585.878135196477</t>
  </si>
  <si>
    <t>-558.99936402252 95.3399844511036 -664.125404350443</t>
  </si>
  <si>
    <t>-556.38479363991 123.495699451368 -531.903073381403</t>
  </si>
  <si>
    <t>-547.830279003744 277.060547196509 -505.771000100062</t>
  </si>
  <si>
    <t>-446.498523141266 297.569222609069 -243.302226021571</t>
  </si>
  <si>
    <t>-228.326433386904 226.720024959996 -206.834562476389</t>
  </si>
  <si>
    <t>-555.838611409291 60.7848309553351 -532.980633015692</t>
  </si>
  <si>
    <t>-384.734796997338 11.6300322433763 -346.905023914725</t>
  </si>
  <si>
    <t>-530.870340261643 187.401888990775 -98.8031851037417</t>
  </si>
  <si>
    <t>-564.744933871691 188.139203662653 315.388310209733</t>
  </si>
  <si>
    <t>-611.843706167658 217.076435851734 775.177482019351</t>
  </si>
  <si>
    <t>-461.815759121781 215.360452294075 833.2504393246</t>
  </si>
  <si>
    <t>-459.569664998341 16.5338866278939 -98.3072779716086</t>
  </si>
  <si>
    <t>-455.02647695576 -9.62330993168689 316.418887882302</t>
  </si>
  <si>
    <t>-469.263471828767 -77.5031311177281 774.312405283935</t>
  </si>
  <si>
    <t>-322.333280301633 -26.02137546826 814.871231035266</t>
  </si>
  <si>
    <t>9763-20170724T121338.534664300.bin</t>
  </si>
  <si>
    <t>-494.567924948765 101.976962532111 -96.825488466191</t>
  </si>
  <si>
    <t>-512.607401913738 94.1880572234786 -205.781533582814</t>
  </si>
  <si>
    <t>-525.557103939188 91.6657827329104 -297.715105442404</t>
  </si>
  <si>
    <t>-537.091620049489 90.6994000591958 -380.806255792808</t>
  </si>
  <si>
    <t>-547.802413547953 91.1103687452442 -464.01235113564</t>
  </si>
  <si>
    <t>-562.458162463083 93.1577385544115 -585.774146105931</t>
  </si>
  <si>
    <t>-558.996801230485 95.5286662204944 -664.021236626321</t>
  </si>
  <si>
    <t>-556.303007355821 123.614272625548 -531.785667221359</t>
  </si>
  <si>
    <t>-547.797028848011 277.160443895465 -505.530604867276</t>
  </si>
  <si>
    <t>-445.954993861357 297.450926026463 -243.242578082411</t>
  </si>
  <si>
    <t>-227.713694329766 226.709198757168 -206.98143321846</t>
  </si>
  <si>
    <t>-555.75173489093 60.9042331948981 -532.906432728306</t>
  </si>
  <si>
    <t>-384.25716356363 11.3152383966644 -346.990880747269</t>
  </si>
  <si>
    <t>-530.386257764008 187.296863115277 -98.72382328357</t>
  </si>
  <si>
    <t>-564.470260721786 187.973798612118 315.450621985161</t>
  </si>
  <si>
    <t>-611.845962666566 217.022516709475 775.211140614494</t>
  </si>
  <si>
    <t>-461.833702137754 215.02942861415 833.315990191354</t>
  </si>
  <si>
    <t>-458.966718958495 16.5204091742244 -98.3123171070392</t>
  </si>
  <si>
    <t>-454.691091767836 -9.73820203933201 316.410278915429</t>
  </si>
  <si>
    <t>-469.275160319146 -77.5008561815748 774.30857346785</t>
  </si>
  <si>
    <t>-322.403328910475 -25.847009805987 814.85898320404</t>
  </si>
  <si>
    <t>9763-20170724T121338.601852000.bin</t>
  </si>
  <si>
    <t>-493.335456463962 101.978596799657 -96.7186775831563</t>
  </si>
  <si>
    <t>-511.619607517157 94.1895094062666 -205.633912909788</t>
  </si>
  <si>
    <t>-524.808758027105 91.7179354838058 -297.534697515305</t>
  </si>
  <si>
    <t>-536.569503436217 90.8196923126229 -380.595047876026</t>
  </si>
  <si>
    <t>-547.514725973836 91.3213213075182 -463.770117767854</t>
  </si>
  <si>
    <t>-562.519711295377 93.5268407860858 -585.486671624979</t>
  </si>
  <si>
    <t>-559.061702568839 95.9887002710898 -663.731099781578</t>
  </si>
  <si>
    <t>-556.166442163722 123.913652803275 -531.481909382241</t>
  </si>
  <si>
    <t>-547.555861150421 277.397212569293 -504.922176723898</t>
  </si>
  <si>
    <t>-445.050698226506 297.474768125483 -242.87595914819</t>
  </si>
  <si>
    <t>-226.734482135825 226.815266202426 -206.906565080029</t>
  </si>
  <si>
    <t>-555.704875685208 61.2044880107392 -532.675069647801</t>
  </si>
  <si>
    <t>-383.898284961126 11.0146094269071 -347.459392793342</t>
  </si>
  <si>
    <t>-529.207175302326 187.247781807642 -98.5413943637108</t>
  </si>
  <si>
    <t>-563.575185959468 187.834818955991 315.609675828118</t>
  </si>
  <si>
    <t>-611.778695596511 217.057234733886 775.283442912721</t>
  </si>
  <si>
    <t>-461.796626825727 215.086924908212 833.467033156269</t>
  </si>
  <si>
    <t>-457.697530421664 16.5761179712822 -98.2957743736933</t>
  </si>
  <si>
    <t>-453.926027662094 -9.7579740188894 316.426852853594</t>
  </si>
  <si>
    <t>-469.339512532846 -77.4932206275339 774.285787099745</t>
  </si>
  <si>
    <t>-322.556342641554 -25.5605668027197 814.800916209125</t>
  </si>
  <si>
    <t>9763-20170724T121338.634463800.bin</t>
  </si>
  <si>
    <t>-492.651678168696 101.98724284054 -96.672405212571</t>
  </si>
  <si>
    <t>-511.067581107412 94.2110360769502 -205.566368065336</t>
  </si>
  <si>
    <t>-524.351741550219 91.7748738367209 -297.454556229448</t>
  </si>
  <si>
    <t>-536.190886878957 90.9180563392019 -380.504136989014</t>
  </si>
  <si>
    <t>-547.206262891519 91.4693470185648 -463.669537395882</t>
  </si>
  <si>
    <t>-562.304082616587 93.7557284322083 -585.373092015848</t>
  </si>
  <si>
    <t>-558.812380004855 96.3081592622048 -663.613088972431</t>
  </si>
  <si>
    <t>-555.877939731546 124.107066264597 -531.356936775527</t>
  </si>
  <si>
    <t>-547.140212375991 277.55539086925 -504.628389142182</t>
  </si>
  <si>
    <t>-444.498529856593 297.417785576988 -242.619321145474</t>
  </si>
  <si>
    <t>-226.118295894724 226.842763921634 -206.87329718802</t>
  </si>
  <si>
    <t>-555.480566920438 61.3979644262845 -532.58438765865</t>
  </si>
  <si>
    <t>-383.642319525202 11.1206763165519 -347.706124917642</t>
  </si>
  <si>
    <t>-528.474576356906 187.25372825016 -98.4318838090735</t>
  </si>
  <si>
    <t>-563.056811295944 187.793734816492 315.701367809348</t>
  </si>
  <si>
    <t>-611.752098303063 217.056321317082 775.320442540459</t>
  </si>
  <si>
    <t>-461.790621941518 215.070962196425 833.556687805693</t>
  </si>
  <si>
    <t>-457.056897755338 16.5680203793472 -98.2748931279306</t>
  </si>
  <si>
    <t>-453.577254264355 -9.85117423636484 316.444920555106</t>
  </si>
  <si>
    <t>-469.300137798556 -77.5598276513506 774.28339510577</t>
  </si>
  <si>
    <t>-322.395544600161 -25.9824960339297 814.812779711577</t>
  </si>
  <si>
    <t>9763-20170724T121338.706161100.bin</t>
  </si>
  <si>
    <t>-491.363914213721 102.019927554167 -96.5681623190068</t>
  </si>
  <si>
    <t>-510.008531039874 94.2784204126719 -205.425656957965</t>
  </si>
  <si>
    <t>-523.446478040116 91.908162110652 -297.293097118089</t>
  </si>
  <si>
    <t>-535.407763234772 91.1259072197604 -380.325935050181</t>
  </si>
  <si>
    <t>-546.527462623246 91.7645284599962 -463.476993049719</t>
  </si>
  <si>
    <t>-561.757332894352 94.191084922948 -585.161272667015</t>
  </si>
  <si>
    <t>-558.23583952895 96.9229002642578 -663.393860736272</t>
  </si>
  <si>
    <t>-555.212009122227 124.480702733866 -531.124805122473</t>
  </si>
  <si>
    <t>-546.205697488764 277.84828850608 -503.999007477959</t>
  </si>
  <si>
    <t>-443.582522204465 297.084396337235 -241.936005408046</t>
  </si>
  <si>
    <t>-225.04479557754 226.806988728413 -206.568193896304</t>
  </si>
  <si>
    <t>-554.937181512779 61.7719282929265 -532.409683450339</t>
  </si>
  <si>
    <t>-383.00901984254 11.3331362400913 -347.626409898015</t>
  </si>
  <si>
    <t>-526.896934760606 187.390793607529 -98.2554022149071</t>
  </si>
  <si>
    <t>-561.910010228475 187.817824607657 315.841780130892</t>
  </si>
  <si>
    <t>-611.666567479195 217.161265546038 775.34801832813</t>
  </si>
  <si>
    <t>-461.742165817185 215.290240319805 833.683189390837</t>
  </si>
  <si>
    <t>-456.036670778613 16.5098495789352 -98.2439386607662</t>
  </si>
  <si>
    <t>-452.966068800691 -10.0967467190653 316.467129892853</t>
  </si>
  <si>
    <t>-469.288011838211 -77.5960458751033 774.295737679106</t>
  </si>
  <si>
    <t>-322.39842489961 -25.99244650329 814.846520725445</t>
  </si>
  <si>
    <t>9763-20170724T121338.734241800.bin</t>
  </si>
  <si>
    <t>-490.831904603988 102.091010208652 -96.5327116384212</t>
  </si>
  <si>
    <t>-509.552608023152 94.3876902948855 -205.379866086035</t>
  </si>
  <si>
    <t>-523.018857297183 92.0665586255095 -297.244339873915</t>
  </si>
  <si>
    <t>-534.99071704632 91.3350378266446 -380.276214118581</t>
  </si>
  <si>
    <t>-546.105685607875 92.0282728096622 -463.427304492955</t>
  </si>
  <si>
    <t>-561.311588637852 94.538630429694 -585.113001182233</t>
  </si>
  <si>
    <t>-557.734866416689 97.3476052982251 -663.340361313063</t>
  </si>
  <si>
    <t>-554.742507910529 124.791355121871 -531.058746854121</t>
  </si>
  <si>
    <t>-545.619728210887 278.108357584801 -503.731741506869</t>
  </si>
  <si>
    <t>-443.181683404585 297.070754711677 -241.57641524627</t>
  </si>
  <si>
    <t>-224.601784801859 226.80122914546 -206.454509882622</t>
  </si>
  <si>
    <t>-554.536195939178 62.0828887672233 -532.378015125717</t>
  </si>
  <si>
    <t>-382.690562059175 11.4374908567702 -347.526212288352</t>
  </si>
  <si>
    <t>-526.24533949577 187.551319690798 -98.182694991094</t>
  </si>
  <si>
    <t>-561.420590476471 187.892793049697 315.900922207504</t>
  </si>
  <si>
    <t>-611.644004627478 217.188952388974 775.360849224869</t>
  </si>
  <si>
    <t>-461.739463395706 215.234798962088 833.744246539264</t>
  </si>
  <si>
    <t>-455.631443389159 16.5191609437366 -98.2352944723974</t>
  </si>
  <si>
    <t>-452.715933602776 -10.1487316800999 316.472976363096</t>
  </si>
  <si>
    <t>-469.234508161601 -77.6599398152916 774.300154803668</t>
  </si>
  <si>
    <t>-322.087605089591 -26.8190191124072 814.881255870937</t>
  </si>
  <si>
    <t>9763-20170724T121338.805429900.bin</t>
  </si>
  <si>
    <t>-489.975823873269 102.340015834749 -96.4743801424032</t>
  </si>
  <si>
    <t>-508.737125699596 94.699340641178 -205.318957291374</t>
  </si>
  <si>
    <t>-522.224619935969 92.4608336363344 -297.182506517078</t>
  </si>
  <si>
    <t>-534.20922146493 91.8165838318901 -380.213133662045</t>
  </si>
  <si>
    <t>-545.32886427622 92.6084812429317 -463.362681658121</t>
  </si>
  <si>
    <t>-560.532309837913 95.2745160559671 -585.045422496204</t>
  </si>
  <si>
    <t>-556.762376784301 98.2786653186186 -663.256563406692</t>
  </si>
  <si>
    <t>-553.902327799355 125.45828416288 -530.960090089464</t>
  </si>
  <si>
    <t>-544.479968090727 278.7033459393 -503.285394138622</t>
  </si>
  <si>
    <t>-442.530641200803 297.189044322788 -240.905497197386</t>
  </si>
  <si>
    <t>-223.906013746086 226.95739949122 -205.986945348244</t>
  </si>
  <si>
    <t>-553.820019933086 62.7510791700929 -532.344210678929</t>
  </si>
  <si>
    <t>-382.178044703704 11.6903572288575 -347.213929210131</t>
  </si>
  <si>
    <t>-525.17773723831 187.895610262503 -98.0811762552513</t>
  </si>
  <si>
    <t>-560.765687805073 188.132053957469 315.967132159295</t>
  </si>
  <si>
    <t>-611.602792642139 217.274965191041 775.363433744344</t>
  </si>
  <si>
    <t>-461.718345015222 215.493375968651 833.803950997253</t>
  </si>
  <si>
    <t>-454.990401699152 16.6711241328176 -98.2124702600332</t>
  </si>
  <si>
    <t>-452.369469119571 -10.2078961915504 316.484062618038</t>
  </si>
  <si>
    <t>-469.179074768506 -77.6648749400979 774.318085830645</t>
  </si>
  <si>
    <t>-322.120300583394 -26.6527206400542 815.003566671565</t>
  </si>
  <si>
    <t>9763-20170724T121338.833509100.bin</t>
  </si>
  <si>
    <t>-489.702351102332 102.454267556793 -96.4396853490439</t>
  </si>
  <si>
    <t>-508.455551863843 94.8601871779692 -205.288859761632</t>
  </si>
  <si>
    <t>-521.929746666969 92.6502736478074 -297.155037906186</t>
  </si>
  <si>
    <t>-533.900654599071 92.0279013366712 -380.187777247659</t>
  </si>
  <si>
    <t>-545.00527752458 92.8377297375359 -463.339265260049</t>
  </si>
  <si>
    <t>-560.185695911616 95.5249362902246 -585.024305022812</t>
  </si>
  <si>
    <t>-556.263086342816 98.6418042239848 -663.223617011562</t>
  </si>
  <si>
    <t>-553.544225606983 125.69936161479 -530.935113988386</t>
  </si>
  <si>
    <t>-544.054347567269 278.924325086452 -503.173827492321</t>
  </si>
  <si>
    <t>-442.277134774218 297.44716499987 -240.72980966495</t>
  </si>
  <si>
    <t>-223.671650853391 227.144477237736 -205.834268259713</t>
  </si>
  <si>
    <t>-553.505091744789 62.9923948180008 -532.324940474432</t>
  </si>
  <si>
    <t>-381.828800376148 11.6962999941634 -347.151625060259</t>
  </si>
  <si>
    <t>-524.792955045553 188.050594070457 -98.037803140336</t>
  </si>
  <si>
    <t>-560.532160898408 188.24310198731 315.997558454861</t>
  </si>
  <si>
    <t>-611.591530254224 217.31378999618 775.367033110084</t>
  </si>
  <si>
    <t>-461.716593118403 215.509084445121 833.831331152943</t>
  </si>
  <si>
    <t>-454.828280921869 16.7355519365369 -98.1994259141454</t>
  </si>
  <si>
    <t>-452.294362386848 -10.2089665808203 316.493438086822</t>
  </si>
  <si>
    <t>-469.141943008134 -77.6602260882382 774.332909687691</t>
  </si>
  <si>
    <t>-322.06737214656 -26.7522346671958 815.091761923176</t>
  </si>
  <si>
    <t>9763-20170724T121338.901538200.bin</t>
  </si>
  <si>
    <t>-489.391498817096 102.682416393027 -96.3647254076382</t>
  </si>
  <si>
    <t>-508.087918410152 95.1965910690374 -205.231111299003</t>
  </si>
  <si>
    <t>-521.512000188226 93.0432151478176 -297.106041057888</t>
  </si>
  <si>
    <t>-533.439764443566 92.4604053762914 -380.145407914599</t>
  </si>
  <si>
    <t>-544.504521417372 93.2978355279556 -463.301772928406</t>
  </si>
  <si>
    <t>-559.63151741153 96.0132058071513 -584.993032375412</t>
  </si>
  <si>
    <t>-555.301598511949 99.3543915441687 -663.161347672907</t>
  </si>
  <si>
    <t>-552.982291470796 126.175129943998 -530.897820283775</t>
  </si>
  <si>
    <t>-543.423024523733 279.387809907704 -503.131816395653</t>
  </si>
  <si>
    <t>-441.969894513702 298.181907332922 -240.581563763897</t>
  </si>
  <si>
    <t>-223.39018510517 227.803320904762 -205.677526365006</t>
  </si>
  <si>
    <t>-553.005634613236 63.4681813967923 -532.294016795099</t>
  </si>
  <si>
    <t>-381.159400240118 11.9174689068809 -347.066175397188</t>
  </si>
  <si>
    <t>-524.173019824679 188.413844874111 -97.9655175212781</t>
  </si>
  <si>
    <t>-560.194679560097 188.506036069684 316.045447226679</t>
  </si>
  <si>
    <t>-611.588460348664 217.363925986077 775.37065024681</t>
  </si>
  <si>
    <t>-461.724938971125 215.446111998377 833.860750107</t>
  </si>
  <si>
    <t>-454.842845979828 16.8268448450203 -98.156305150869</t>
  </si>
  <si>
    <t>-452.277085763684 -10.1915811910117 316.531569044522</t>
  </si>
  <si>
    <t>-469.044407255965 -77.7270682152312 774.360235335371</t>
  </si>
  <si>
    <t>-321.783534722317 -27.4299854808883 815.204160034598</t>
  </si>
  <si>
    <t>9763-20170724T121338.938386300.bin</t>
  </si>
  <si>
    <t>-489.386263643433 102.779437588566 -96.3487663933925</t>
  </si>
  <si>
    <t>-508.05721533469 95.3335000412244 -205.222330825382</t>
  </si>
  <si>
    <t>-521.440257324497 93.207325690059 -297.103757188213</t>
  </si>
  <si>
    <t>-533.324075055119 92.6473062304785 -380.149492347745</t>
  </si>
  <si>
    <t>-544.338315685899 93.5045731604964 -463.312505308993</t>
  </si>
  <si>
    <t>-559.384666580057 96.2451082769394 -585.013183901604</t>
  </si>
  <si>
    <t>-554.797138298337 99.6712874957052 -663.163007747171</t>
  </si>
  <si>
    <t>-552.753578919653 126.39584229614 -530.909489606197</t>
  </si>
  <si>
    <t>-543.218171403481 279.621530386809 -503.175591936944</t>
  </si>
  <si>
    <t>-441.866295184872 298.510829072364 -240.592969124041</t>
  </si>
  <si>
    <t>-223.309279515472 228.101709598058 -205.60870870431</t>
  </si>
  <si>
    <t>-552.811298495932 63.6892495224961 -532.314390278829</t>
  </si>
  <si>
    <t>-380.990501214309 12.071996987157 -346.966741744048</t>
  </si>
  <si>
    <t>-524.01691779487 188.579170570025 -97.9565587229322</t>
  </si>
  <si>
    <t>-560.117184089438 188.635617994239 316.047578828201</t>
  </si>
  <si>
    <t>-611.579759202566 217.426029417808 775.363232701104</t>
  </si>
  <si>
    <t>-461.711606387086 215.708260195031 833.847472015985</t>
  </si>
  <si>
    <t>-454.997896255234 16.8642412155782 -98.1461799046165</t>
  </si>
  <si>
    <t>-452.34771897268 -10.1562967970831 316.540995368158</t>
  </si>
  <si>
    <t>-469.046895736215 -77.7120573214484 774.368348158364</t>
  </si>
  <si>
    <t>-321.924182834648 -27.0158999387786 815.217182333859</t>
  </si>
  <si>
    <t>9763-20170724T121339.002558700.bin</t>
  </si>
  <si>
    <t>-489.653473653241 102.813770094979 -96.3620157920088</t>
  </si>
  <si>
    <t>-508.255923929578 95.4174880226819 -205.250671061797</t>
  </si>
  <si>
    <t>-521.448805443298 93.3704866590529 -297.161567868321</t>
  </si>
  <si>
    <t>-533.10631113125 92.8916668944576 -380.239796709491</t>
  </si>
  <si>
    <t>-543.839245096338 93.8350249534251 -463.438688404223</t>
  </si>
  <si>
    <t>-558.413733609539 96.7023956298035 -585.193773003783</t>
  </si>
  <si>
    <t>-553.362877080011 100.236511516582 -663.310372484897</t>
  </si>
  <si>
    <t>-551.967788763524 126.796743167544 -531.036414906669</t>
  </si>
  <si>
    <t>-542.540190825653 280.01214668878 -503.225679063848</t>
  </si>
  <si>
    <t>-441.64622592256 298.80273549138 -240.459701404341</t>
  </si>
  <si>
    <t>-223.129910199926 228.335725693174 -205.337961959969</t>
  </si>
  <si>
    <t>-552.069455538714 64.0915480247559 -532.50090465399</t>
  </si>
  <si>
    <t>-380.811325408564 12.0399540936642 -346.890114614182</t>
  </si>
  <si>
    <t>-524.147597989594 188.722644413 -97.9847573336509</t>
  </si>
  <si>
    <t>-560.202606256246 188.715559667726 316.02325954732</t>
  </si>
  <si>
    <t>-611.615774606099 217.430659980233 775.346493859167</t>
  </si>
  <si>
    <t>-461.745033699561 215.658395610423 833.822635773222</t>
  </si>
  <si>
    <t>-455.401950898634 16.7954074594236 -98.1583603357078</t>
  </si>
  <si>
    <t>-452.523058371221 -10.1497543360965 316.532239615677</t>
  </si>
  <si>
    <t>-469.094729624424 -77.6435631361574 774.383032146842</t>
  </si>
  <si>
    <t>-322.106298062092 -26.5593217315795 815.231555524853</t>
  </si>
  <si>
    <t>9763-20170724T121339.034669800.bin</t>
  </si>
  <si>
    <t>-489.896740031547 102.793384756161 -96.3854569085499</t>
  </si>
  <si>
    <t>-508.448034987235 95.4257744343768 -205.284846840906</t>
  </si>
  <si>
    <t>-521.489679852002 93.427082904665 -297.218335493295</t>
  </si>
  <si>
    <t>-532.966266769573 92.9954111488773 -380.321997701875</t>
  </si>
  <si>
    <t>-543.47304846485 93.9865618507947 -463.549140883104</t>
  </si>
  <si>
    <t>-557.667513747709 96.9212700707762 -585.347494322873</t>
  </si>
  <si>
    <t>-552.420807360331 100.460291028779 -663.451019316876</t>
  </si>
  <si>
    <t>-551.373668671787 126.985538122799 -531.155618966261</t>
  </si>
  <si>
    <t>-542.012417181984 280.197865743944 -503.267592674206</t>
  </si>
  <si>
    <t>-441.51870517119 298.807841328444 -240.335625179776</t>
  </si>
  <si>
    <t>-223.039745945271 228.228030786687 -205.207627431012</t>
  </si>
  <si>
    <t>-551.50463998657 64.2812350457893 -532.651240162447</t>
  </si>
  <si>
    <t>-380.677560536586 12.0082017323643 -346.829257530862</t>
  </si>
  <si>
    <t>-524.365952983866 188.720618920522 -98.0022473410712</t>
  </si>
  <si>
    <t>-560.405858131303 188.739445705942 316.007113955628</t>
  </si>
  <si>
    <t>-611.634730673634 217.439722042823 775.344827381211</t>
  </si>
  <si>
    <t>-461.757483173443 215.597439892635 833.802087064376</t>
  </si>
  <si>
    <t>-455.664189870819 16.7628120060695 -98.1730819233836</t>
  </si>
  <si>
    <t>-452.640476741295 -10.1330853671825 316.519624393471</t>
  </si>
  <si>
    <t>-469.088631864818 -77.6442699378422 774.377483268573</t>
  </si>
  <si>
    <t>-322.101982627094 -26.5502874876938 815.220241336992</t>
  </si>
  <si>
    <t>9763-20170724T121339.104885400.bin</t>
  </si>
  <si>
    <t>-490.471481270449 102.664607424286 -96.4492232718937</t>
  </si>
  <si>
    <t>-508.785623003978 95.4230795005328 -205.39724312842</t>
  </si>
  <si>
    <t>-521.467718908858 93.5541588499677 -297.38360637815</t>
  </si>
  <si>
    <t>-532.554399389241 93.2412961992895 -380.540936348471</t>
  </si>
  <si>
    <t>-542.605924774562 94.3478500839519 -463.822725820265</t>
  </si>
  <si>
    <t>-556.063014514171 97.4429495059567 -585.700854766919</t>
  </si>
  <si>
    <t>-550.524671804694 101.021981979277 -663.782435931963</t>
  </si>
  <si>
    <t>-550.094676688849 127.436245278625 -531.432705131309</t>
  </si>
  <si>
    <t>-540.854832789001 280.624933560371 -503.417311766383</t>
  </si>
  <si>
    <t>-441.451451327074 298.956050777038 -240.051535243991</t>
  </si>
  <si>
    <t>-223.092973055688 228.115352104553 -204.70036352084</t>
  </si>
  <si>
    <t>-550.221498012745 64.7337202411836 -533.01086484545</t>
  </si>
  <si>
    <t>-380.120572781276 12.2046466545708 -346.380674632032</t>
  </si>
  <si>
    <t>-524.929552960478 188.67033240242 -98.0353302287139</t>
  </si>
  <si>
    <t>-560.957980722369 188.720956632938 315.974991944201</t>
  </si>
  <si>
    <t>-611.695432438594 217.383849256707 775.364005071851</t>
  </si>
  <si>
    <t>-461.808602166303 215.274129191358 833.787570328405</t>
  </si>
  <si>
    <t>-456.221224745142 16.5635689915066 -98.232692239261</t>
  </si>
  <si>
    <t>-452.938058081721 -10.295085064568 316.460424335182</t>
  </si>
  <si>
    <t>-469.056570696879 -77.6733858955517 774.366726539773</t>
  </si>
  <si>
    <t>-321.892100773003 -27.0988996962183 815.216292978515</t>
  </si>
  <si>
    <t>9763-20170724T121339.135969700.bin</t>
  </si>
  <si>
    <t>-490.650305951392 102.68907626944 -96.4696577103321</t>
  </si>
  <si>
    <t>-508.826186171697 95.5160385190493 -205.445134831705</t>
  </si>
  <si>
    <t>-521.311445213042 93.7118946612482 -297.459995103669</t>
  </si>
  <si>
    <t>-532.188298114149 93.4574833898155 -380.645021976294</t>
  </si>
  <si>
    <t>-541.998347391425 94.6195615010702 -463.954931864366</t>
  </si>
  <si>
    <t>-555.068368869802 97.7907316078376 -585.873245763694</t>
  </si>
  <si>
    <t>-549.353858119034 101.413842729577 -663.940066125072</t>
  </si>
  <si>
    <t>-549.295209986857 127.750215217714 -531.56519483675</t>
  </si>
  <si>
    <t>-540.167424804415 280.924459180299 -503.467337303148</t>
  </si>
  <si>
    <t>-441.271363005808 299.058045063743 -239.896961672214</t>
  </si>
  <si>
    <t>-222.983404406703 228.096820433616 -204.352468890041</t>
  </si>
  <si>
    <t>-549.371442490698 65.0486280188229 -533.187908549958</t>
  </si>
  <si>
    <t>-379.631797949174 12.5094356979521 -345.938828725041</t>
  </si>
  <si>
    <t>-525.02678195559 188.737836534647 -98.0483035611123</t>
  </si>
  <si>
    <t>-561.199880244301 188.770351565307 315.949371941914</t>
  </si>
  <si>
    <t>-611.706264125003 217.414393700335 775.367830241587</t>
  </si>
  <si>
    <t>-461.804625933837 215.614760898055 833.763615992205</t>
  </si>
  <si>
    <t>-456.481480775834 16.560962142677 -98.2540798994406</t>
  </si>
  <si>
    <t>-453.086027319151 -10.3914277932704 316.432086515377</t>
  </si>
  <si>
    <t>-469.030723675208 -77.6610428392041 774.361222810025</t>
  </si>
  <si>
    <t>-321.894244992816 -27.0443453491243 815.259235145165</t>
  </si>
  <si>
    <t>9763-20170724T121339.202147800.bin</t>
  </si>
  <si>
    <t>-490.592285062913 102.964073727639 -96.446692387751</t>
  </si>
  <si>
    <t>-508.532928738092 95.9078199702772 -205.468856019626</t>
  </si>
  <si>
    <t>-520.685030800166 94.2370619053104 -297.530625327072</t>
  </si>
  <si>
    <t>-531.20663405518 94.1118795412867 -380.761765555053</t>
  </si>
  <si>
    <t>-540.607363732949 95.4079892998384 -464.116863034298</t>
  </si>
  <si>
    <t>-553.019759747746 98.7780072009759 -586.098442846283</t>
  </si>
  <si>
    <t>-546.916515205169 102.55114247739 -664.128749240233</t>
  </si>
  <si>
    <t>-547.582221560487 128.64834398705 -531.707089331684</t>
  </si>
  <si>
    <t>-538.728517750762 281.826008745043 -503.500160580376</t>
  </si>
  <si>
    <t>-440.642555820664 299.67490542318 -239.607891162286</t>
  </si>
  <si>
    <t>-222.391135282969 228.687034594063 -203.892616795565</t>
  </si>
  <si>
    <t>-547.564432355075 65.9499668279191 -533.440930542729</t>
  </si>
  <si>
    <t>-378.296114359485 13.5182999847266 -344.533936659809</t>
  </si>
  <si>
    <t>-524.825684451228 189.077538291413 -98.0478619059263</t>
  </si>
  <si>
    <t>-561.334714581873 188.938944102607 315.920399831607</t>
  </si>
  <si>
    <t>-611.73836099717 217.415261776766 775.378498906185</t>
  </si>
  <si>
    <t>-461.830094072743 215.62201242522 833.757461923366</t>
  </si>
  <si>
    <t>-456.56255239282 16.7913955698868 -98.2474644952586</t>
  </si>
  <si>
    <t>-453.085665772121 -10.3821527464374 316.423661320027</t>
  </si>
  <si>
    <t>-468.815361427694 -77.6154913376745 774.404749225345</t>
  </si>
  <si>
    <t>-321.857805436817 -26.7751542085816 815.666668793835</t>
  </si>
  <si>
    <t>9763-20170724T121339.236750800.bin</t>
  </si>
  <si>
    <t>-490.282029859243 103.157771757623 -96.3939628017025</t>
  </si>
  <si>
    <t>-508.195927522133 96.1054798551236 -205.420823157908</t>
  </si>
  <si>
    <t>-520.274378243433 94.4591116973511 -297.492725763201</t>
  </si>
  <si>
    <t>-530.708576977991 94.3618923286731 -380.734933629647</t>
  </si>
  <si>
    <t>-540.000386832032 95.6905831341896 -464.101718919878</t>
  </si>
  <si>
    <t>-552.229930749967 99.1118003834463 -586.100345875494</t>
  </si>
  <si>
    <t>-545.958110211816 102.932543932827 -664.114979259854</t>
  </si>
  <si>
    <t>-546.886149513877 128.959466529826 -531.687080008847</t>
  </si>
  <si>
    <t>-538.101083753779 282.147031367578 -503.473840397382</t>
  </si>
  <si>
    <t>-440.159304647398 299.795889167797 -239.51446870151</t>
  </si>
  <si>
    <t>-221.926438625913 228.792642962674 -203.716675814161</t>
  </si>
  <si>
    <t>-546.841319717816 66.2618379316577 -533.449741663398</t>
  </si>
  <si>
    <t>-377.739353188536 13.8926247361878 -343.567241646951</t>
  </si>
  <si>
    <t>-524.501281453718 189.272096525087 -98.0195951854735</t>
  </si>
  <si>
    <t>-561.145914184354 189.039698000631 315.936573462299</t>
  </si>
  <si>
    <t>-611.732316541706 217.429762961512 775.385310379497</t>
  </si>
  <si>
    <t>-461.833616925072 215.490845130766 833.784326067443</t>
  </si>
  <si>
    <t>-456.291369585995 16.9716763405986 -98.2072150923854</t>
  </si>
  <si>
    <t>-452.899046506802 -10.3293199221762 316.456231487706</t>
  </si>
  <si>
    <t>-468.701275732496 -77.6402689310303 774.441664537641</t>
  </si>
  <si>
    <t>-321.629881064546 -27.2319361546056 815.828194752004</t>
  </si>
  <si>
    <t>9763-20170724T121339.310095900.bin</t>
  </si>
  <si>
    <t>-489.835586708 103.398917314911 -96.3396972081208</t>
  </si>
  <si>
    <t>-507.788521223056 96.3298178765185 -205.359040696483</t>
  </si>
  <si>
    <t>-519.864937748695 94.6856407790524 -297.431312232546</t>
  </si>
  <si>
    <t>-530.282833503487 94.5942671221464 -380.675454283813</t>
  </si>
  <si>
    <t>-539.543217551491 95.9329743884159 -464.045659273182</t>
  </si>
  <si>
    <t>-551.710455106255 99.3716210343291 -586.050065567673</t>
  </si>
  <si>
    <t>-545.272519381071 103.194555728744 -664.050885752394</t>
  </si>
  <si>
    <t>-546.407567781212 129.211452707351 -531.628459545921</t>
  </si>
  <si>
    <t>-537.670940327115 282.397083493805 -503.381224339598</t>
  </si>
  <si>
    <t>-439.795076914095 299.826563750713 -239.383037700798</t>
  </si>
  <si>
    <t>-221.574294843279 228.773826598993 -203.609761155107</t>
  </si>
  <si>
    <t>-546.335659453191 66.514144893119 -533.402582802192</t>
  </si>
  <si>
    <t>-377.611463618334 14.2803380506812 -342.69035253287</t>
  </si>
  <si>
    <t>-524.088223887373 189.506589563776 -97.9695598569047</t>
  </si>
  <si>
    <t>-560.80561011519 189.148159685027 315.980131746965</t>
  </si>
  <si>
    <t>-611.720419869895 217.435584913914 775.396840852016</t>
  </si>
  <si>
    <t>-461.834537347142 215.469968927825 833.827875631379</t>
  </si>
  <si>
    <t>-455.833547642327 17.2162984709826 -98.1547148749941</t>
  </si>
  <si>
    <t>-452.673386436127 -10.2001314227732 316.502862096436</t>
  </si>
  <si>
    <t>-468.670867402794 -77.6410396142992 774.456252361349</t>
  </si>
  <si>
    <t>-321.582965090736 -27.3055128274445 815.872103869884</t>
  </si>
  <si>
    <t>9763-20170724T121339.359980600.bin</t>
  </si>
  <si>
    <t>-488.78207740307 103.935643954219 -96.2693858546048</t>
  </si>
  <si>
    <t>-506.861877455904 96.8169981171982 -205.264637454827</t>
  </si>
  <si>
    <t>-519.019353830742 95.143259305828 -297.325657479237</t>
  </si>
  <si>
    <t>-529.498347646568 95.0290776490924 -380.562098391748</t>
  </si>
  <si>
    <t>-538.807866088372 96.3467279769347 -463.927140109515</t>
  </si>
  <si>
    <t>-551.033211369056 99.7552357729505 -585.926458778245</t>
  </si>
  <si>
    <t>-544.358155685454 103.512297574593 -663.910741999082</t>
  </si>
  <si>
    <t>-545.693566774965 129.608349020874 -531.515869328337</t>
  </si>
  <si>
    <t>-536.955400415388 282.796535318745 -503.306748621284</t>
  </si>
  <si>
    <t>-438.885378010603 300.178686854322 -239.377358639464</t>
  </si>
  <si>
    <t>-220.612492543602 229.198852242215 -203.777514238269</t>
  </si>
  <si>
    <t>-545.644214714448 66.9106152238314 -533.27269955709</t>
  </si>
  <si>
    <t>-377.560716516746 15.0248686564946 -341.960964348973</t>
  </si>
  <si>
    <t>-523.085672097217 189.996645283976 -97.8626676721815</t>
  </si>
  <si>
    <t>-560.060142760468 189.39941041718 316.063838515001</t>
  </si>
  <si>
    <t>-611.65632440951 217.482825250146 775.421702349996</t>
  </si>
  <si>
    <t>-461.80721663928 215.726973263563 833.953421582642</t>
  </si>
  <si>
    <t>-454.748175593789 17.7838798115449 -98.0704476559303</t>
  </si>
  <si>
    <t>-452.084051468144 -9.91380525575823 316.571985806271</t>
  </si>
  <si>
    <t>-468.717879783648 -77.6238784265975 774.443654404382</t>
  </si>
  <si>
    <t>-321.705225820683 -26.9940325689813 815.768262766707</t>
  </si>
  <si>
    <t>9763-20170724T121339.401088700.bin</t>
  </si>
  <si>
    <t>-487.67278986169 104.238961123769 -96.1602594982625</t>
  </si>
  <si>
    <t>-505.911728380559 97.0715139647605 -205.125789000342</t>
  </si>
  <si>
    <t>-518.192840421414 95.3559565427213 -297.169494250108</t>
  </si>
  <si>
    <t>-528.779138056648 95.2021693225888 -380.392299617505</t>
  </si>
  <si>
    <t>-538.190737475291 96.4783308231463 -463.746530300089</t>
  </si>
  <si>
    <t>-550.559563181389 99.823434304933 -585.733300691257</t>
  </si>
  <si>
    <t>-543.771634234722 103.484465328842 -663.712341515595</t>
  </si>
  <si>
    <t>-545.128390604278 129.704871555194 -531.347249523115</t>
  </si>
  <si>
    <t>-536.196171511083 282.895347132045 -503.201046537737</t>
  </si>
  <si>
    <t>-437.880602890646 300.763539371391 -239.395589316459</t>
  </si>
  <si>
    <t>-219.596816561506 229.788989453197 -203.852213800226</t>
  </si>
  <si>
    <t>-545.136187157019 67.0061243517362 -533.065770294018</t>
  </si>
  <si>
    <t>-376.63393321076 15.1230471807039 -342.057691056162</t>
  </si>
  <si>
    <t>-522.000564637356 190.192011691679 -97.7309397362851</t>
  </si>
  <si>
    <t>-559.251949839898 189.515727854732 316.170640124297</t>
  </si>
  <si>
    <t>-611.614999232346 217.487226319186 775.435461732579</t>
  </si>
  <si>
    <t>-461.802885648066 215.808711882423 834.064298126348</t>
  </si>
  <si>
    <t>-453.574223307107 18.1651894209394 -97.9918148532702</t>
  </si>
  <si>
    <t>-451.425514660362 -9.73561964032433 316.640048479574</t>
  </si>
  <si>
    <t>-468.742798741248 -77.6563081556192 774.428287816702</t>
  </si>
  <si>
    <t>-321.587613790814 -27.3652500909657 815.658872875528</t>
  </si>
  <si>
    <t>9763-20170724T121339.435712900.bin</t>
  </si>
  <si>
    <t>-487.125535235298 104.344308311216 -96.1162813152926</t>
  </si>
  <si>
    <t>-505.440877278155 97.1648547627647 -205.06815713506</t>
  </si>
  <si>
    <t>-517.752277805355 95.4272680824392 -297.107578261775</t>
  </si>
  <si>
    <t>-528.352677505379 95.2476414011344 -380.328526982886</t>
  </si>
  <si>
    <t>-537.765720899729 96.490358393698 -463.683112566758</t>
  </si>
  <si>
    <t>-550.123137876568 99.7775519244101 -585.672533332322</t>
  </si>
  <si>
    <t>-543.291303591636 103.383248396372 -663.650291305598</t>
  </si>
  <si>
    <t>-544.681156049803 129.685073017727 -531.301791825888</t>
  </si>
  <si>
    <t>-535.68809730918 282.874828824477 -503.20534780936</t>
  </si>
  <si>
    <t>-437.315763517302 301.075891566126 -239.443722206908</t>
  </si>
  <si>
    <t>-219.026181082064 230.146054143725 -203.846537048955</t>
  </si>
  <si>
    <t>-544.720420342184 66.9854927074239 -532.987303415533</t>
  </si>
  <si>
    <t>-375.877235605891 14.8513711385162 -342.16033855987</t>
  </si>
  <si>
    <t>-521.439134374347 190.28646392242 -97.6684361073638</t>
  </si>
  <si>
    <t>-558.824784429232 189.575037208378 316.220976946968</t>
  </si>
  <si>
    <t>-611.584570948597 217.517636166609 775.439139000997</t>
  </si>
  <si>
    <t>-461.789554995543 215.9926675847 834.115815978411</t>
  </si>
  <si>
    <t>-453.02153101394 18.2953108761153 -97.9582226913508</t>
  </si>
  <si>
    <t>-451.108869884445 -9.68001318896313 316.669779150159</t>
  </si>
  <si>
    <t>-468.726360526935 -77.6998449398679 774.420170118314</t>
  </si>
  <si>
    <t>-321.373407578657 -27.9708646400645 815.625890765846</t>
  </si>
  <si>
    <t>9763-20170724T121339.498382500.bin</t>
  </si>
  <si>
    <t>-486.197534696984 104.441430339641 -96.0422155040113</t>
  </si>
  <si>
    <t>-504.632809657007 97.2670200696671 -204.974140137351</t>
  </si>
  <si>
    <t>-516.95136489685 95.5056161157931 -297.012118922699</t>
  </si>
  <si>
    <t>-527.522140698656 95.2894326556352 -380.236753598221</t>
  </si>
  <si>
    <t>-536.870875713348 96.4773862381039 -463.599335887815</t>
  </si>
  <si>
    <t>-549.09726308638 99.6617318805961 -585.604630879573</t>
  </si>
  <si>
    <t>-542.234526530808 103.190373853913 -663.583298120707</t>
  </si>
  <si>
    <t>-543.694391840547 129.61509952054 -531.255390214147</t>
  </si>
  <si>
    <t>-534.697498441845 282.814938996541 -503.2101537168</t>
  </si>
  <si>
    <t>-436.325501187143 301.593807912347 -239.488890827313</t>
  </si>
  <si>
    <t>-217.976280898391 230.871076808491 -203.845574500518</t>
  </si>
  <si>
    <t>-543.770411745918 66.9137427233673 -532.884348219792</t>
  </si>
  <si>
    <t>-374.856411970063 13.8314053817526 -342.002254691685</t>
  </si>
  <si>
    <t>-520.480042335195 190.365278002419 -97.5585386968193</t>
  </si>
  <si>
    <t>-558.096455129279 189.602392582355 316.309831981974</t>
  </si>
  <si>
    <t>-611.530035025653 217.547881292827 775.450981134121</t>
  </si>
  <si>
    <t>-461.774650212255 216.158550308589 834.232073225939</t>
  </si>
  <si>
    <t>-452.14393795437 18.4256236786282 -97.9183328610544</t>
  </si>
  <si>
    <t>-450.624135492058 -9.69294990519984 316.70154088204</t>
  </si>
  <si>
    <t>-468.740364606352 -77.7210611356541 774.416702504743</t>
  </si>
  <si>
    <t>-321.371303774282 -28.0053619370146 815.581089654699</t>
  </si>
  <si>
    <t>9763-20170724T121339.533983400.bin</t>
  </si>
  <si>
    <t>-485.882902468938 104.44230683707 -96.0221969165807</t>
  </si>
  <si>
    <t>-504.349419606667 97.2680715073852 -204.948879982088</t>
  </si>
  <si>
    <t>-516.643091674282 95.5089304762755 -296.990227113248</t>
  </si>
  <si>
    <t>-527.170435345332 95.2935739624777 -380.220309399715</t>
  </si>
  <si>
    <t>-536.454899922419 96.4787277359501 -463.590200716822</t>
  </si>
  <si>
    <t>-548.564473729004 99.6541314024912 -585.607423127186</t>
  </si>
  <si>
    <t>-541.681556900327 103.177673989002 -663.584593950087</t>
  </si>
  <si>
    <t>-543.197679944503 129.611503866371 -531.256775230131</t>
  </si>
  <si>
    <t>-534.164323811329 282.800440699948 -503.181023934525</t>
  </si>
  <si>
    <t>-435.916168697573 301.799169940263 -239.429522592555</t>
  </si>
  <si>
    <t>-217.489696093755 231.277224992211 -203.861617829245</t>
  </si>
  <si>
    <t>-543.304091578404 66.9101607620855 -532.877951644002</t>
  </si>
  <si>
    <t>-374.457878623106 13.1265683192519 -341.804217039621</t>
  </si>
  <si>
    <t>-520.179791822882 190.353253223963 -97.5256066932667</t>
  </si>
  <si>
    <t>-557.877008736262 189.580960414693 316.335431738299</t>
  </si>
  <si>
    <t>-611.517870062109 217.536545673369 775.454475313426</t>
  </si>
  <si>
    <t>-461.783372640126 215.965122937282 834.284105380717</t>
  </si>
  <si>
    <t>-451.814940749603 18.4571481168973 -97.9061010973489</t>
  </si>
  <si>
    <t>-450.479806009187 -9.73753365853463 316.709193250122</t>
  </si>
  <si>
    <t>-468.752199123958 -77.7224657717798 774.415638330538</t>
  </si>
  <si>
    <t>-321.406352633651 -27.9217091129185 815.56104012069</t>
  </si>
  <si>
    <t>9763-20170724T121339.603472300.bin</t>
  </si>
  <si>
    <t>-485.499904103084 104.312767776637 -96.0140292299276</t>
  </si>
  <si>
    <t>-503.936923761812 97.1543660840557 -204.946833519072</t>
  </si>
  <si>
    <t>-516.138323872967 95.4115282269186 -297.000722082081</t>
  </si>
  <si>
    <t>-526.554702241512 95.2082198963194 -380.24475038663</t>
  </si>
  <si>
    <t>-535.699931928739 96.4003982106306 -463.629941617698</t>
  </si>
  <si>
    <t>-547.575161273972 99.57759180827 -585.670180220643</t>
  </si>
  <si>
    <t>-540.615215329784 103.12210508273 -663.639436087004</t>
  </si>
  <si>
    <t>-542.257722231304 129.534344476423 -531.314127181259</t>
  </si>
  <si>
    <t>-533.114998253845 282.719087121526 -503.220346833462</t>
  </si>
  <si>
    <t>-435.362570363311 302.125824964797 -239.314255647372</t>
  </si>
  <si>
    <t>-216.782712886746 232.069009315296 -203.769418784027</t>
  </si>
  <si>
    <t>-542.471027074345 66.8328416481208 -532.925822067837</t>
  </si>
  <si>
    <t>-373.556955157159 11.6135528702202 -341.029020192188</t>
  </si>
  <si>
    <t>-519.792442059672 190.168229641824 -97.4950992151614</t>
  </si>
  <si>
    <t>-557.698763247254 189.496278757611 316.346970944186</t>
  </si>
  <si>
    <t>-611.515243209247 217.522864905466 775.441842662776</t>
  </si>
  <si>
    <t>-461.810881911681 215.564923038672 834.336643341362</t>
  </si>
  <si>
    <t>-451.400748627063 18.3414067707295 -97.8970387884726</t>
  </si>
  <si>
    <t>-450.317754213946 -9.90470733192251 316.715492521704</t>
  </si>
  <si>
    <t>-468.749401355125 -77.7734640198942 774.414731378556</t>
  </si>
  <si>
    <t>-321.448782514713 -27.8065683443247 815.520426824977</t>
  </si>
  <si>
    <t>9763-20170724T121339.636052400.bin</t>
  </si>
  <si>
    <t>-485.402854710117 104.181945247939 -96.0153874307213</t>
  </si>
  <si>
    <t>-503.8012759447 97.0488625637613 -204.956206504663</t>
  </si>
  <si>
    <t>-515.942395226246 95.3165808974982 -297.018323824767</t>
  </si>
  <si>
    <t>-526.293537770637 95.1175350320732 -380.270722563631</t>
  </si>
  <si>
    <t>-535.363050989035 96.3076043590731 -463.664006182864</t>
  </si>
  <si>
    <t>-547.116408765523 99.4736013566917 -585.716416084362</t>
  </si>
  <si>
    <t>-540.085325178284 103.023713757312 -663.679008595191</t>
  </si>
  <si>
    <t>-541.822795561353 129.435287604234 -531.360750581126</t>
  </si>
  <si>
    <t>-532.59409979413 282.614044200488 -503.26347474778</t>
  </si>
  <si>
    <t>-435.116735251524 302.280919859973 -239.274949313625</t>
  </si>
  <si>
    <t>-216.505687408814 232.355215411036 -203.664148866185</t>
  </si>
  <si>
    <t>-542.095365317765 66.7337346790405 -532.96096543256</t>
  </si>
  <si>
    <t>-373.078986652515 10.7192788234206 -340.645373163687</t>
  </si>
  <si>
    <t>-519.655293874097 190.060669544872 -97.4997093565732</t>
  </si>
  <si>
    <t>-557.644489461722 189.433110353985 316.334764991282</t>
  </si>
  <si>
    <t>-611.503325732995 217.551364511195 775.424816402433</t>
  </si>
  <si>
    <t>-461.800864749139 215.841584965373 834.332173920228</t>
  </si>
  <si>
    <t>-451.349255164188 18.1821662428279 -97.9064357140668</t>
  </si>
  <si>
    <t>-450.324735097526 -10.0485477552247 316.707335250094</t>
  </si>
  <si>
    <t>-468.741064553544 -77.8040557747199 774.417821413505</t>
  </si>
  <si>
    <t>-321.389425682816 -27.970678223337 815.503134592599</t>
  </si>
  <si>
    <t>9763-20170724T121339.701316500.bin</t>
  </si>
  <si>
    <t>-485.406773819748 103.879717380843 -96.0580278041723</t>
  </si>
  <si>
    <t>-503.728972820156 96.8021225735856 -205.015388422116</t>
  </si>
  <si>
    <t>-515.724120642618 95.0678862125901 -297.096609461583</t>
  </si>
  <si>
    <t>-525.913710905539 94.8454922472729 -380.368867179098</t>
  </si>
  <si>
    <t>-534.793163287512 95.987010011956 -463.783368113697</t>
  </si>
  <si>
    <t>-546.239379798656 99.0529818632299 -585.867282877839</t>
  </si>
  <si>
    <t>-539.004197012017 102.5869090777 -663.812053591409</t>
  </si>
  <si>
    <t>-541.017075016261 129.058880932391 -531.529387456098</t>
  </si>
  <si>
    <t>-531.559587938622 282.250169715895 -503.574078284289</t>
  </si>
  <si>
    <t>-435.01270369506 302.656085232873 -239.299838983023</t>
  </si>
  <si>
    <t>-216.494490043295 232.573136805356 -203.429163188706</t>
  </si>
  <si>
    <t>-541.416683889023 66.3565311696038 -533.066496837152</t>
  </si>
  <si>
    <t>-372.575629581802 8.85339778096341 -340.479835450084</t>
  </si>
  <si>
    <t>-519.51667305813 189.835072596858 -97.555798940587</t>
  </si>
  <si>
    <t>-557.639570867308 189.324686225274 316.266619285684</t>
  </si>
  <si>
    <t>-611.504582082618 217.576616519704 775.364252896136</t>
  </si>
  <si>
    <t>-461.811316918918 215.829573473022 834.293816491571</t>
  </si>
  <si>
    <t>-451.509537220859 17.8176657857712 -97.9540659209764</t>
  </si>
  <si>
    <t>-450.579911538137 -10.4068484491941 316.660364824456</t>
  </si>
  <si>
    <t>-468.755119920796 -77.8155418234392 774.422915101148</t>
  </si>
  <si>
    <t>-321.478245501365 -27.7404705085014 815.481775673438</t>
  </si>
  <si>
    <t>9763-20170724T121339.736924500.bin</t>
  </si>
  <si>
    <t>-485.438171891607 103.709220226129 -96.1017020202619</t>
  </si>
  <si>
    <t>-503.695769288408 96.6791572703046 -205.072926824746</t>
  </si>
  <si>
    <t>-515.600162993481 94.9364995210353 -297.165788315583</t>
  </si>
  <si>
    <t>-525.695862765642 94.6864496023632 -380.449326518964</t>
  </si>
  <si>
    <t>-534.470865538003 95.7791272620852 -463.875570655134</t>
  </si>
  <si>
    <t>-545.754399720568 98.7492039087774 -585.977124125087</t>
  </si>
  <si>
    <t>-538.379455964142 102.254540319192 -663.910074736855</t>
  </si>
  <si>
    <t>-540.558513488311 128.797509651326 -531.659989430037</t>
  </si>
  <si>
    <t>-530.890452679949 281.996611597858 -503.843084983944</t>
  </si>
  <si>
    <t>-434.87885349666 302.593412016581 -239.388635041594</t>
  </si>
  <si>
    <t>-216.498511113512 232.245530835585 -203.198655388931</t>
  </si>
  <si>
    <t>-541.048064861865 66.0944800681054 -533.140057510231</t>
  </si>
  <si>
    <t>-372.373905443476 8.2885120657761 -340.735905757885</t>
  </si>
  <si>
    <t>-519.445041894283 189.705744213602 -97.5968084950422</t>
  </si>
  <si>
    <t>-557.618912720027 189.276320450055 316.220954766588</t>
  </si>
  <si>
    <t>-611.501902617109 217.612881307432 775.324221812585</t>
  </si>
  <si>
    <t>-461.808624364339 215.969036572274 834.256916530837</t>
  </si>
  <si>
    <t>-451.628609942644 17.6060510843963 -97.9865862903114</t>
  </si>
  <si>
    <t>-450.692359819554 -10.5668290552817 316.631300815536</t>
  </si>
  <si>
    <t>-468.713918363246 -77.8574408486802 774.421757540981</t>
  </si>
  <si>
    <t>-321.256210357229 -28.3350834717835 815.501930957041</t>
  </si>
  <si>
    <t>9763-20170724T121339.800333500.bin</t>
  </si>
  <si>
    <t>-485.549363938131 103.387872661528 -96.1563162610454</t>
  </si>
  <si>
    <t>-503.642819983845 96.4559184209793 -205.161207483442</t>
  </si>
  <si>
    <t>-515.41212801105 94.6840289665706 -297.270904613891</t>
  </si>
  <si>
    <t>-525.393039493818 94.3654991017315 -380.568022724632</t>
  </si>
  <si>
    <t>-534.063466306643 95.3464063345573 -464.006555289083</t>
  </si>
  <si>
    <t>-545.208217277779 98.1064243303895 -586.125790823696</t>
  </si>
  <si>
    <t>-537.54527631687 101.484844572825 -664.036505170845</t>
  </si>
  <si>
    <t>-539.982438941109 128.247436572313 -531.862913346264</t>
  </si>
  <si>
    <t>-529.733759038941 281.452459172449 -504.282457995288</t>
  </si>
  <si>
    <t>-434.684117110217 301.887262984285 -239.468370653284</t>
  </si>
  <si>
    <t>-216.748615925405 230.606025895642 -202.432688772092</t>
  </si>
  <si>
    <t>-540.653609146683 65.5431368652985 -533.218943751839</t>
  </si>
  <si>
    <t>-372.314252726494 8.05944232787033 -342.015544605191</t>
  </si>
  <si>
    <t>-519.371389948888 189.470581476468 -97.6704320937786</t>
  </si>
  <si>
    <t>-557.706504989793 189.167074231802 316.132602906328</t>
  </si>
  <si>
    <t>-611.514514608729 217.657539413454 775.242802921571</t>
  </si>
  <si>
    <t>-461.823927538627 215.903364043069 834.178957086961</t>
  </si>
  <si>
    <t>-451.939841269802 17.1953855012639 -98.0354512855344</t>
  </si>
  <si>
    <t>-450.960263917413 -10.8999021081436 316.587641426445</t>
  </si>
  <si>
    <t>-468.647462865206 -77.9282459940532 774.431778419166</t>
  </si>
  <si>
    <t>-321.092789283065 -28.7365422737812 815.561082817555</t>
  </si>
  <si>
    <t>9763-20170724T121339.837434500.bin</t>
  </si>
  <si>
    <t>-485.654624924659 103.287522179535 -96.1741359118732</t>
  </si>
  <si>
    <t>-503.669035602138 96.389147384788 -205.19421613375</t>
  </si>
  <si>
    <t>-515.390238221863 94.5963425131417 -297.309604297752</t>
  </si>
  <si>
    <t>-525.337690736038 94.240891119819 -380.610533465423</t>
  </si>
  <si>
    <t>-533.98573439033 95.167273966812 -464.052182527139</t>
  </si>
  <si>
    <t>-545.111059526145 97.8288062160932 -586.175312927573</t>
  </si>
  <si>
    <t>-537.317673526978 101.107435493756 -664.077397288044</t>
  </si>
  <si>
    <t>-539.851989837377 128.013330939963 -531.939830286884</t>
  </si>
  <si>
    <t>-529.340574067575 281.224202242944 -504.509939777647</t>
  </si>
  <si>
    <t>-434.694547929498 301.608848778209 -239.547347186764</t>
  </si>
  <si>
    <t>-217.053512708564 229.563274206728 -202.25998051844</t>
  </si>
  <si>
    <t>-540.606638746939 65.3087904339236 -533.237589796249</t>
  </si>
  <si>
    <t>-372.084016542726 8.14782948490529 -343.13698499396</t>
  </si>
  <si>
    <t>-519.391051937995 189.399577798862 -97.7113860101888</t>
  </si>
  <si>
    <t>-557.783377980365 189.154148193209 316.086365585173</t>
  </si>
  <si>
    <t>-611.532506458949 217.633621761124 775.201106988299</t>
  </si>
  <si>
    <t>-461.847425146078 215.704953578479 834.145863634176</t>
  </si>
  <si>
    <t>-452.132527624453 17.082582645834 -98.0502175403551</t>
  </si>
  <si>
    <t>-451.113134349812 -11.0208358003597 316.572171120933</t>
  </si>
  <si>
    <t>-468.687828025653 -77.8775893317734 774.435632944445</t>
  </si>
  <si>
    <t>-321.343439978588 -28.0603732000059 815.566205416844</t>
  </si>
  <si>
    <t>9763-20170724T121339.902610800.bin</t>
  </si>
  <si>
    <t>-485.998574948332 103.21992073857 -96.2373801850021</t>
  </si>
  <si>
    <t>-503.919877346292 96.3664305027201 -205.275554952356</t>
  </si>
  <si>
    <t>-515.549293431014 94.5158093656933 -297.401535986212</t>
  </si>
  <si>
    <t>-525.413296157066 94.0719294390792 -380.712019404158</t>
  </si>
  <si>
    <t>-533.980044123777 94.8718241250126 -464.163195776342</t>
  </si>
  <si>
    <t>-544.991780299012 97.30684532955 -586.301382259907</t>
  </si>
  <si>
    <t>-536.922182604885 100.367470503865 -664.18421521674</t>
  </si>
  <si>
    <t>-539.718701449178 127.590926214591 -532.122945772923</t>
  </si>
  <si>
    <t>-528.784925194814 280.852922915817 -505.132541566236</t>
  </si>
  <si>
    <t>-434.901971606516 300.631694059294 -239.852609517948</t>
  </si>
  <si>
    <t>-218.263175772714 225.28767619259 -203.254629320423</t>
  </si>
  <si>
    <t>-540.601169773654 64.8857502989604 -533.293431378716</t>
  </si>
  <si>
    <t>-370.242400597078 8.52830402496375 -346.676048052266</t>
  </si>
  <si>
    <t>-519.591507188558 189.453983881854 -97.8148175544322</t>
  </si>
  <si>
    <t>-557.840109933115 189.198708496577 315.99623516148</t>
  </si>
  <si>
    <t>-611.55548729698 217.637916143112 775.123311402096</t>
  </si>
  <si>
    <t>-461.869784142105 215.677411760512 834.065486438234</t>
  </si>
  <si>
    <t>-452.634030408276 16.8898915309619 -98.0827880250001</t>
  </si>
  <si>
    <t>-451.400486665016 -11.0174817729685 316.552378931475</t>
  </si>
  <si>
    <t>-468.696280634675 -77.852162858052 774.444112263006</t>
  </si>
  <si>
    <t>-321.525866818604 -27.5410588025993 815.595991512562</t>
  </si>
  <si>
    <t>9763-20170724T121339.937205000.bin</t>
  </si>
  <si>
    <t>-486.253564505448 103.27293705696 -96.2765598471625</t>
  </si>
  <si>
    <t>-504.137551876452 96.4245736604171 -205.321295260156</t>
  </si>
  <si>
    <t>-515.71864458649 94.537717017723 -297.452478765568</t>
  </si>
  <si>
    <t>-525.534797366868 94.0447526935241 -380.76832316713</t>
  </si>
  <si>
    <t>-534.050673582948 94.7786215273582 -464.225407802121</t>
  </si>
  <si>
    <t>-544.986157123776 97.0983192866984 -586.372729210087</t>
  </si>
  <si>
    <t>-536.759275572769 100.045555218064 -664.243383871702</t>
  </si>
  <si>
    <t>-539.725309382813 127.433407168699 -532.221501661488</t>
  </si>
  <si>
    <t>-528.663180544506 280.728838183044 -505.450460007927</t>
  </si>
  <si>
    <t>-435.018933424198 300.392421145129 -240.077757952377</t>
  </si>
  <si>
    <t>-218.802370365185 223.765864971232 -203.645698617064</t>
  </si>
  <si>
    <t>-540.650158290075 64.7275446955891 -533.329521226008</t>
  </si>
  <si>
    <t>-368.80128416367 8.78596455192428 -349.448414912989</t>
  </si>
  <si>
    <t>-519.782321221932 189.570672119435 -97.8684848918203</t>
  </si>
  <si>
    <t>-557.929753078424 189.286319051118 315.95183844768</t>
  </si>
  <si>
    <t>-611.562360700408 217.651244965394 775.089870733502</t>
  </si>
  <si>
    <t>-461.87622557981 215.575382596467 834.027031042579</t>
  </si>
  <si>
    <t>-452.967437717971 16.8784378485279 -98.0893687833454</t>
  </si>
  <si>
    <t>-451.605530588481 -10.9679242489801 316.549353550601</t>
  </si>
  <si>
    <t>-468.682040043725 -77.8568227064966 774.444782231146</t>
  </si>
  <si>
    <t>-321.495204225647 -27.6079627440599 815.614181808708</t>
  </si>
  <si>
    <t>9763-20170724T121340.000613300.bin</t>
  </si>
  <si>
    <t>-486.933276156536 103.422294155747 -96.3713665539669</t>
  </si>
  <si>
    <t>-504.667286380359 96.5622379046886 -205.43993408081</t>
  </si>
  <si>
    <t>-516.170656910865 94.5935201886036 -297.579165851935</t>
  </si>
  <si>
    <t>-525.939864187987 94.0000816300549 -380.899818181335</t>
  </si>
  <si>
    <t>-534.433807844351 94.6092981034985 -464.360124307389</t>
  </si>
  <si>
    <t>-545.36659028707 96.7221340741712 -586.511409370461</t>
  </si>
  <si>
    <t>-536.889486380823 99.473760010912 -664.362451186097</t>
  </si>
  <si>
    <t>-540.096168063121 127.148824028737 -532.412480318357</t>
  </si>
  <si>
    <t>-528.864237377843 280.528374807584 -506.199851632103</t>
  </si>
  <si>
    <t>-435.509054787352 300.623753775448 -240.757702415628</t>
  </si>
  <si>
    <t>-220.348109528842 220.773537104327 -205.00533767858</t>
  </si>
  <si>
    <t>-541.042617162895 64.4413282794358 -533.412430189206</t>
  </si>
  <si>
    <t>-365.600745424413 10.1077484580092 -356.317734859462</t>
  </si>
  <si>
    <t>-520.419850228058 189.791669034517 -98.0073229577911</t>
  </si>
  <si>
    <t>-558.344650435115 189.473826606847 315.833468299512</t>
  </si>
  <si>
    <t>-611.614726732685 217.648811902718 775.017481420548</t>
  </si>
  <si>
    <t>-461.909419866326 215.600034221438 833.906723330267</t>
  </si>
  <si>
    <t>-453.67078865504 16.9892652847857 -98.100303142064</t>
  </si>
  <si>
    <t>-452.011256627972 -10.9134428682628 316.533610221937</t>
  </si>
  <si>
    <t>-468.645946560069 -77.8908775714399 774.450484356673</t>
  </si>
  <si>
    <t>-321.310997919626 -28.0847870626153 815.628247469493</t>
  </si>
  <si>
    <t>9763-20170724T121340.033217400.bin</t>
  </si>
  <si>
    <t>-487.291264468698 103.519139520832 -96.3989146517633</t>
  </si>
  <si>
    <t>-504.92807789948 96.6357009399558 -205.481731599521</t>
  </si>
  <si>
    <t>-516.460357428784 94.6028285709358 -297.615943438822</t>
  </si>
  <si>
    <t>-526.302007751995 93.9387879720834 -380.927575811943</t>
  </si>
  <si>
    <t>-534.915584657525 94.4681643446875 -464.376132249537</t>
  </si>
  <si>
    <t>-546.075825691313 96.4573974826812 -586.508876696154</t>
  </si>
  <si>
    <t>-537.565361603409 99.0833969274895 -664.360705364925</t>
  </si>
  <si>
    <t>-540.713603491926 126.939033631013 -532.449929256553</t>
  </si>
  <si>
    <t>-529.383978622246 280.362679110124 -506.518531021073</t>
  </si>
  <si>
    <t>-435.816973635258 300.429358236001 -241.148694059925</t>
  </si>
  <si>
    <t>-221.217819961081 218.706131274233 -206.262605957009</t>
  </si>
  <si>
    <t>-541.643954765043 64.2302925284621 -533.386388296253</t>
  </si>
  <si>
    <t>-364.284938950465 11.5576896887951 -360.085069864704</t>
  </si>
  <si>
    <t>-520.822987637212 189.908725800517 -98.0906010780433</t>
  </si>
  <si>
    <t>-558.642679598307 189.569318576832 315.759811812036</t>
  </si>
  <si>
    <t>-611.643152778055 217.643478221754 774.983073095647</t>
  </si>
  <si>
    <t>-461.928983486264 215.4338100299 833.844045649114</t>
  </si>
  <si>
    <t>-453.963763915287 17.0680020515206 -98.1078715492965</t>
  </si>
  <si>
    <t>-452.205203798202 -10.8740193356421 316.522991435396</t>
  </si>
  <si>
    <t>-468.651639160853 -77.8914051115544 774.445877629213</t>
  </si>
  <si>
    <t>-321.289350344718 -28.1546757086508 815.608934204016</t>
  </si>
  <si>
    <t>9763-20170724T121340.101901900.bin</t>
  </si>
  <si>
    <t>-487.942520596562 103.825325822575 -96.480033766261</t>
  </si>
  <si>
    <t>-505.543939989599 96.845237678172 -205.562338946163</t>
  </si>
  <si>
    <t>-517.245879905036 94.6748260328814 -297.67211433033</t>
  </si>
  <si>
    <t>-527.323260027944 93.8716579696161 -380.954274862615</t>
  </si>
  <si>
    <t>-536.256885823055 94.2549142886905 -464.370120255748</t>
  </si>
  <si>
    <t>-547.977559662066 96.0295634362192 -586.453607091079</t>
  </si>
  <si>
    <t>-539.460974756196 98.462413176158 -664.310831099926</t>
  </si>
  <si>
    <t>-542.465390847595 126.607143514495 -532.463942846001</t>
  </si>
  <si>
    <t>-531.187200593424 280.136498089508 -507.171235780608</t>
  </si>
  <si>
    <t>-436.922212422978 300.112963692521 -242.041679139098</t>
  </si>
  <si>
    <t>-223.305643955923 215.007408761188 -209.276679275954</t>
  </si>
  <si>
    <t>-543.203850838125 63.8946018243928 -533.304748631866</t>
  </si>
  <si>
    <t>-362.047345528571 15.8128108113906 -368.183006741254</t>
  </si>
  <si>
    <t>-521.649358049345 190.187167430652 -98.2424479022285</t>
  </si>
  <si>
    <t>-559.131907651951 189.807532674887 315.638585854081</t>
  </si>
  <si>
    <t>-611.676004189103 217.690168867522 774.921341516827</t>
  </si>
  <si>
    <t>-461.934557896179 215.68214046572 833.720195048427</t>
  </si>
  <si>
    <t>-454.460042749371 17.3878793415392 -98.1285179935514</t>
  </si>
  <si>
    <t>-452.495333438546 -10.5792751262911 316.499664978499</t>
  </si>
  <si>
    <t>-468.703605414998 -77.8087989120277 774.436177274254</t>
  </si>
  <si>
    <t>-321.610987778402 -27.2692796680926 815.58617242762</t>
  </si>
  <si>
    <t>9763-20170724T121340.135494700.bin</t>
  </si>
  <si>
    <t>-488.247177023274 104.003227166117 -96.5087972726013</t>
  </si>
  <si>
    <t>-505.858245044345 96.9787711897693 -205.586749841071</t>
  </si>
  <si>
    <t>-517.681723135082 94.7308044709853 -297.679022242027</t>
  </si>
  <si>
    <t>-527.916420963535 93.8461394816763 -380.941355887066</t>
  </si>
  <si>
    <t>-537.056339610694 94.1417163828669 -464.335023427074</t>
  </si>
  <si>
    <t>-549.133291017042 95.7846845125578 -586.385741054993</t>
  </si>
  <si>
    <t>-540.648628294248 98.1508413453826 -664.248529821494</t>
  </si>
  <si>
    <t>-543.550068586801 126.42097176794 -532.436891481008</t>
  </si>
  <si>
    <t>-532.480154063191 280.027841614372 -507.498989120783</t>
  </si>
  <si>
    <t>-437.803589783739 300.058923053676 -242.520279623222</t>
  </si>
  <si>
    <t>-224.585933820509 213.448806467036 -211.128510326159</t>
  </si>
  <si>
    <t>-544.11807479028 63.7061168484183 -533.224949917253</t>
  </si>
  <si>
    <t>-361.348027699498 18.724189628057 -371.955069071463</t>
  </si>
  <si>
    <t>-522.054792068998 190.349499061507 -98.2874086993601</t>
  </si>
  <si>
    <t>-559.34865479746 189.938568169403 315.610643754445</t>
  </si>
  <si>
    <t>-611.694496594507 217.694704223469 774.917844991008</t>
  </si>
  <si>
    <t>-461.941838507497 215.725210385373 833.689457908104</t>
  </si>
  <si>
    <t>-454.668431533296 17.5839007507579 -98.1276711336843</t>
  </si>
  <si>
    <t>-452.56926067064 -10.392924639279 316.499287307806</t>
  </si>
  <si>
    <t>-468.672492481852 -77.8311620558839 774.428625900949</t>
  </si>
  <si>
    <t>-321.457757433452 -27.6640403615402 815.59816020829</t>
  </si>
  <si>
    <t>9763-20170724T121340.199806400.bin</t>
  </si>
  <si>
    <t>-488.847018052913 104.249291392553 -96.5310484740572</t>
  </si>
  <si>
    <t>-506.485502830479 97.1418255249737 -205.599235524248</t>
  </si>
  <si>
    <t>-518.553547538091 94.7542139323664 -297.656216520822</t>
  </si>
  <si>
    <t>-529.102485769123 93.7237930781034 -380.877620475007</t>
  </si>
  <si>
    <t>-538.653127647575 93.8638696449439 -464.225771641781</t>
  </si>
  <si>
    <t>-551.437893592414 95.2778538688167 -586.207190683834</t>
  </si>
  <si>
    <t>-542.989750331541 97.6107584659944 -664.074978116638</t>
  </si>
  <si>
    <t>-545.780007212629 126.016488013895 -532.324172602587</t>
  </si>
  <si>
    <t>-535.439668510997 279.764463696772 -508.0160582429</t>
  </si>
  <si>
    <t>-439.672236651371 299.864729055637 -243.435023908353</t>
  </si>
  <si>
    <t>-227.136922128134 210.494515748912 -215.323987485684</t>
  </si>
  <si>
    <t>-545.876045416196 63.2983823506588 -533.041161702659</t>
  </si>
  <si>
    <t>-360.548751343284 24.8100370265756 -378.871812540938</t>
  </si>
  <si>
    <t>-522.884169154437 190.566700271151 -98.3367338119006</t>
  </si>
  <si>
    <t>-559.816555840576 190.08861555595 315.593701457623</t>
  </si>
  <si>
    <t>-611.728345238557 217.692613176971 774.93114418301</t>
  </si>
  <si>
    <t>-461.962101388871 215.673841830817 833.666456825081</t>
  </si>
  <si>
    <t>-454.995673311507 17.8305628142175 -98.1188369876578</t>
  </si>
  <si>
    <t>-452.695246688927 -10.1720040556352 316.505260738783</t>
  </si>
  <si>
    <t>-468.618577879139 -77.8743217887031 774.410468799808</t>
  </si>
  <si>
    <t>-321.278810794613 -28.0843520397616 815.589835443759</t>
  </si>
  <si>
    <t>9763-20170724T121340.237908100.bin</t>
  </si>
  <si>
    <t>-489.156623700295 104.381273244558 -96.5531420752924</t>
  </si>
  <si>
    <t>-506.788495075283 97.2342503370014 -205.619739271444</t>
  </si>
  <si>
    <t>-518.962704751115 94.8062361457082 -297.661761067048</t>
  </si>
  <si>
    <t>-529.652969019281 93.7397328603156 -380.864639047028</t>
  </si>
  <si>
    <t>-539.391232926479 93.8500287192837 -464.190967664509</t>
  </si>
  <si>
    <t>-552.500961743984 95.2311272565921 -586.138358458938</t>
  </si>
  <si>
    <t>-544.079447524745 97.5959483983447 -664.008193821157</t>
  </si>
  <si>
    <t>-546.82918051312 125.984183294736 -532.265219374202</t>
  </si>
  <si>
    <t>-536.920287638393 279.798969397728 -508.172505528617</t>
  </si>
  <si>
    <t>-440.494979833799 299.982493354628 -243.836906346546</t>
  </si>
  <si>
    <t>-228.244709471281 209.407186775366 -217.484264362163</t>
  </si>
  <si>
    <t>-546.667813329242 63.2661211053737 -532.992792272718</t>
  </si>
  <si>
    <t>-360.222083125707 27.8899725949304 -381.673647053907</t>
  </si>
  <si>
    <t>-523.337406148057 190.659207619828 -98.3621917769406</t>
  </si>
  <si>
    <t>-560.139849820705 190.136053645824 315.579770393685</t>
  </si>
  <si>
    <t>-611.745650932042 217.687391533392 774.949951533862</t>
  </si>
  <si>
    <t>-461.974506137754 215.650178622726 833.67201346978</t>
  </si>
  <si>
    <t>-455.176672540226 18.0238418809358 -98.1270663777399</t>
  </si>
  <si>
    <t>-452.821262256989 -10.0670953678 316.490791797801</t>
  </si>
  <si>
    <t>-468.661755199156 -77.8059657688182 774.401786665302</t>
  </si>
  <si>
    <t>-321.578333018553 -27.2617827733784 815.579205131378</t>
  </si>
  <si>
    <t>9763-20170724T121340.304086900.bin</t>
  </si>
  <si>
    <t>-489.733028368157 104.744271831423 -96.5801053668267</t>
  </si>
  <si>
    <t>-507.259905045148 97.5344635614961 -205.659590550701</t>
  </si>
  <si>
    <t>-519.641976752438 95.0896949364746 -297.67341368446</t>
  </si>
  <si>
    <t>-530.636855752932 94.0321371396767 -380.836664752984</t>
  </si>
  <si>
    <t>-540.795858308905 94.1883279200465 -464.112757768076</t>
  </si>
  <si>
    <t>-554.646362574866 95.6858374228377 -585.976748388635</t>
  </si>
  <si>
    <t>-546.351200031729 98.1053602373945 -663.858288018918</t>
  </si>
  <si>
    <t>-548.892258771761 126.385227171359 -532.081839144704</t>
  </si>
  <si>
    <t>-539.812614612878 280.269806873522 -508.1481793772</t>
  </si>
  <si>
    <t>-442.013613277564 300.570501665692 -244.326507442001</t>
  </si>
  <si>
    <t>-230.155706816838 208.101711815617 -221.648642672509</t>
  </si>
  <si>
    <t>-548.24550297772 63.6720659016983 -532.925825648522</t>
  </si>
  <si>
    <t>-359.025616630475 33.5149007611412 -385.147997318573</t>
  </si>
  <si>
    <t>-524.278225657568 190.877579509228 -98.387430412102</t>
  </si>
  <si>
    <t>-560.925425432865 190.276812948676 315.568168299323</t>
  </si>
  <si>
    <t>-611.779252200998 217.723199440655 775.008570089886</t>
  </si>
  <si>
    <t>-461.990537514544 215.775864777442 833.688869174146</t>
  </si>
  <si>
    <t>-455.369291808149 18.55092290945 -98.1283157473939</t>
  </si>
  <si>
    <t>-452.988781412556 -9.77677839550961 316.473246869815</t>
  </si>
  <si>
    <t>-468.591648155401 -77.8205380475924 774.38325932706</t>
  </si>
  <si>
    <t>-321.576836955447 -27.1244101209577 815.618772690258</t>
  </si>
  <si>
    <t>9763-20170724T121340.337177900.bin</t>
  </si>
  <si>
    <t>-490.012163092948 105.026988474054 -96.5636913360705</t>
  </si>
  <si>
    <t>-507.488514095715 97.7838408754201 -205.649015372008</t>
  </si>
  <si>
    <t>-519.963776965539 95.3556072153856 -297.650700062511</t>
  </si>
  <si>
    <t>-531.094716884994 94.3347189586589 -380.796407719926</t>
  </si>
  <si>
    <t>-541.440888911006 94.5547231246687 -464.049191221594</t>
  </si>
  <si>
    <t>-555.619057698773 96.1789064328264 -585.873912985607</t>
  </si>
  <si>
    <t>-547.363458300449 98.6425043095905 -663.758445042354</t>
  </si>
  <si>
    <t>-549.830799703888 126.820931208673 -531.949839833584</t>
  </si>
  <si>
    <t>-541.092025234952 280.722186835913 -507.949939171354</t>
  </si>
  <si>
    <t>-442.681276027054 300.928086040672 -244.348683603264</t>
  </si>
  <si>
    <t>-230.93726775304 207.812065935058 -223.314535109599</t>
  </si>
  <si>
    <t>-548.964797692751 64.1115629811243 -532.88674020782</t>
  </si>
  <si>
    <t>-358.093034422529 36.2644908138741 -385.981772012964</t>
  </si>
  <si>
    <t>-524.757609440093 191.083879274779 -98.3914160660887</t>
  </si>
  <si>
    <t>-561.270711634386 190.404758352845 315.575888213693</t>
  </si>
  <si>
    <t>-611.791567111192 217.743176785528 775.054849916836</t>
  </si>
  <si>
    <t>-461.994473158605 215.862967491608 833.715669261493</t>
  </si>
  <si>
    <t>-455.457498694622 18.9004290474354 -98.1029150533424</t>
  </si>
  <si>
    <t>-453.040314672418 -9.57686024474333 316.488188847516</t>
  </si>
  <si>
    <t>-468.6000224606 -77.7802527416334 774.380445595219</t>
  </si>
  <si>
    <t>-321.569450470226 -27.1499844799337 815.641081887188</t>
  </si>
  <si>
    <t>9763-20170724T121340.401351400.bin</t>
  </si>
  <si>
    <t>-490.47122729934 105.484145474173 -96.4950932315276</t>
  </si>
  <si>
    <t>-507.917100236534 98.1849301037651 -205.581640773104</t>
  </si>
  <si>
    <t>-520.583717353004 95.7757477273044 -297.557555170481</t>
  </si>
  <si>
    <t>-531.971360005463 94.8058311224013 -380.669024017263</t>
  </si>
  <si>
    <t>-542.656980192626 95.1194385585623 -463.878753783778</t>
  </si>
  <si>
    <t>-557.419841013433 96.9332785963884 -585.631349384142</t>
  </si>
  <si>
    <t>-549.250160410112 99.5025639793075 -663.521323986065</t>
  </si>
  <si>
    <t>-551.572939075881 127.487328331124 -531.663803420565</t>
  </si>
  <si>
    <t>-543.586075594991 281.396209234475 -507.464318029305</t>
  </si>
  <si>
    <t>-444.185960956319 301.253839595672 -244.208024155143</t>
  </si>
  <si>
    <t>-232.524162783663 207.335325327901 -226.121147633265</t>
  </si>
  <si>
    <t>-550.311169059168 64.7870863124726 -532.750865511568</t>
  </si>
  <si>
    <t>-357.811018239753 40.5329579985091 -387.272677979449</t>
  </si>
  <si>
    <t>-525.488832994912 191.45956206054 -98.3628184327068</t>
  </si>
  <si>
    <t>-561.852796863671 190.603790182585 315.61739349487</t>
  </si>
  <si>
    <t>-611.828564560925 217.749977825999 775.158547753935</t>
  </si>
  <si>
    <t>-462.021765767662 215.752662663363 833.790925330671</t>
  </si>
  <si>
    <t>-455.641405833574 19.3536529663497 -98.0682718351715</t>
  </si>
  <si>
    <t>-453.237576320977 -9.3748690968896 316.505667616043</t>
  </si>
  <si>
    <t>-468.581059305782 -77.7405011194314 774.373085308992</t>
  </si>
  <si>
    <t>-321.523940270308 -27.2077740618679 815.65854996034</t>
  </si>
  <si>
    <t>9763-20170724T121340.432943100.bin</t>
  </si>
  <si>
    <t>-490.619450451635 105.741515464194 -96.4921649382092</t>
  </si>
  <si>
    <t>-508.078110257392 98.4402697417272 -205.576505573315</t>
  </si>
  <si>
    <t>-520.846006584809 96.0429173810908 -297.538784422364</t>
  </si>
  <si>
    <t>-532.361001453862 95.0923451502222 -380.632957759637</t>
  </si>
  <si>
    <t>-543.20962012073 95.4376654073203 -463.821393859976</t>
  </si>
  <si>
    <t>-558.24973298825 97.3141238108979 -585.539072565425</t>
  </si>
  <si>
    <t>-550.130315540288 99.9458825181755 -663.432359213409</t>
  </si>
  <si>
    <t>-552.349516083451 127.839175856034 -531.560707907775</t>
  </si>
  <si>
    <t>-544.59335445128 281.7476033147 -507.27617602253</t>
  </si>
  <si>
    <t>-444.886250985136 301.328926212953 -244.11525533095</t>
  </si>
  <si>
    <t>-233.404224348955 206.719166979527 -227.596876289208</t>
  </si>
  <si>
    <t>-550.951044279483 65.1423609342769 -532.700158831792</t>
  </si>
  <si>
    <t>-358.213686503652 41.9398219193363 -387.763594228288</t>
  </si>
  <si>
    <t>-525.681648244917 191.740427417052 -98.3455267178142</t>
  </si>
  <si>
    <t>-561.983555306784 190.754129426221 315.639735199729</t>
  </si>
  <si>
    <t>-611.828095054914 217.782122200776 775.208635085836</t>
  </si>
  <si>
    <t>-462.014425746211 216.005672014108 833.830522178342</t>
  </si>
  <si>
    <t>-455.748888806599 19.5988100108134 -98.0731889234715</t>
  </si>
  <si>
    <t>-453.317322957442 -9.22487860118054 316.493979529718</t>
  </si>
  <si>
    <t>-468.539244058079 -77.7077605712552 774.371382363157</t>
  </si>
  <si>
    <t>-321.634745061659 -26.7937393067755 815.731537279759</t>
  </si>
  <si>
    <t>9763-20170724T121340.504148900.bin</t>
  </si>
  <si>
    <t>-490.854723834667 106.110026426089 -96.4350261993068</t>
  </si>
  <si>
    <t>-508.310844191059 98.8433233311325 -205.522131548182</t>
  </si>
  <si>
    <t>-521.147574558878 96.4705316575792 -297.475396057459</t>
  </si>
  <si>
    <t>-532.753722940775 95.5440508970028 -380.557197898332</t>
  </si>
  <si>
    <t>-543.722386629333 95.9174693852101 -463.729784970891</t>
  </si>
  <si>
    <t>-558.969078972811 97.8416479145849 -585.421005977538</t>
  </si>
  <si>
    <t>-550.862990308051 100.542258246813 -663.313308443985</t>
  </si>
  <si>
    <t>-552.963819664025 128.345589674353 -531.442497521855</t>
  </si>
  <si>
    <t>-544.995097402788 282.236003181766 -507.114003728152</t>
  </si>
  <si>
    <t>-445.408418774201 301.668001977245 -243.896357300034</t>
  </si>
  <si>
    <t>-234.450627119673 205.480433290806 -229.992999963504</t>
  </si>
  <si>
    <t>-551.594067261064 65.6489940282031 -532.605508684781</t>
  </si>
  <si>
    <t>-357.896789330513 43.0841859779966 -388.832468840361</t>
  </si>
  <si>
    <t>-525.79910555094 192.266154443884 -98.2716621614169</t>
  </si>
  <si>
    <t>-562.015142987547 191.082090130236 315.720619870063</t>
  </si>
  <si>
    <t>-611.830660101689 217.858780268654 775.312906568353</t>
  </si>
  <si>
    <t>-462.020979541834 216.08920641311 833.945228842032</t>
  </si>
  <si>
    <t>-456.036151391067 19.756793265457 -98.0301092666632</t>
  </si>
  <si>
    <t>-453.417514268137 -9.01013882365714 316.53976666157</t>
  </si>
  <si>
    <t>-468.346723344276 -77.7393589188182 774.404761294571</t>
  </si>
  <si>
    <t>-321.179523355367 -27.7589496094247 815.969283649097</t>
  </si>
  <si>
    <t>9763-20170724T121340.532227100.bin</t>
  </si>
  <si>
    <t>-490.967275538185 106.232642733161 -96.4122773615366</t>
  </si>
  <si>
    <t>-508.426372102026 98.9942557393379 -205.50076415037</t>
  </si>
  <si>
    <t>-521.265350787646 96.6228924594134 -297.453862786932</t>
  </si>
  <si>
    <t>-532.874695839502 95.6902429825882 -380.535035792788</t>
  </si>
  <si>
    <t>-543.847965892964 96.0492471460075 -463.707110022079</t>
  </si>
  <si>
    <t>-559.103885794436 97.9430626725793 -585.397633910588</t>
  </si>
  <si>
    <t>-550.975704825679 100.617388903681 -663.288600510088</t>
  </si>
  <si>
    <t>-553.038935218929 128.461825046341 -531.434157678928</t>
  </si>
  <si>
    <t>-544.773074766432 282.34327301608 -507.120959370057</t>
  </si>
  <si>
    <t>-445.332272742093 301.632698281817 -243.837676516333</t>
  </si>
  <si>
    <t>-234.609683936159 204.783087840089 -231.004070988132</t>
  </si>
  <si>
    <t>-551.78055296595 65.7622391229274 -532.567668431358</t>
  </si>
  <si>
    <t>-357.265155258645 42.7267748529998 -389.205515837983</t>
  </si>
  <si>
    <t>-525.778055430587 192.521368997353 -98.2361090116768</t>
  </si>
  <si>
    <t>-562.002347532282 191.225140820026 315.755167647335</t>
  </si>
  <si>
    <t>-611.844728407641 217.886547183731 775.348771376388</t>
  </si>
  <si>
    <t>-462.037180222264 216.024006999012 833.983514036899</t>
  </si>
  <si>
    <t>-456.299876578689 19.748506153368 -98.0096954441094</t>
  </si>
  <si>
    <t>-453.587655884728 -8.93979238461088 316.565070769432</t>
  </si>
  <si>
    <t>-468.305428871576 -77.6939714521709 774.425707319319</t>
  </si>
  <si>
    <t>-321.340620523858 -27.182513563801 816.064889419303</t>
  </si>
  <si>
    <t>9763-20170724T121340.603428200.bin</t>
  </si>
  <si>
    <t>-491.351723954618 106.462993742889 -96.3736775054111</t>
  </si>
  <si>
    <t>-508.813285105838 99.3043287860369 -205.466956714042</t>
  </si>
  <si>
    <t>-521.642163555413 96.9243618889595 -297.421297875037</t>
  </si>
  <si>
    <t>-533.242089684595 95.9576084131509 -380.503433621457</t>
  </si>
  <si>
    <t>-544.206920476345 96.2532512604471 -463.676943935473</t>
  </si>
  <si>
    <t>-559.453388403145 98.0230240269725 -585.370512456482</t>
  </si>
  <si>
    <t>-551.314999826381 100.56314499563 -663.264912908878</t>
  </si>
  <si>
    <t>-553.23730761662 128.600120629686 -531.457115467518</t>
  </si>
  <si>
    <t>-544.159063912314 282.434707370878 -507.163584624734</t>
  </si>
  <si>
    <t>-445.23366687917 301.66112841523 -243.68175877359</t>
  </si>
  <si>
    <t>-234.887358449393 203.752916561274 -232.867792627995</t>
  </si>
  <si>
    <t>-552.289361441592 65.8930153238503 -532.487715017897</t>
  </si>
  <si>
    <t>-356.531376142269 41.3130988187804 -389.69526625794</t>
  </si>
  <si>
    <t>-525.771422115321 193.032671696422 -98.2047154244896</t>
  </si>
  <si>
    <t>-562.09750916476 191.539650362618 315.776961726915</t>
  </si>
  <si>
    <t>-611.90437589959 217.849210250178 775.397562110101</t>
  </si>
  <si>
    <t>-462.101743608104 215.521892160712 834.028447062769</t>
  </si>
  <si>
    <t>-457.109991988311 19.763896684115 -97.9681405218222</t>
  </si>
  <si>
    <t>-454.031729942566 -8.85061386089137 316.609200425002</t>
  </si>
  <si>
    <t>-468.18132846613 -77.7102707815429 774.468778047116</t>
  </si>
  <si>
    <t>-320.926314278741 -28.1305807473132 816.201518798665</t>
  </si>
  <si>
    <t>9763-20170724T121340.638531300.bin</t>
  </si>
  <si>
    <t>-491.641292462905 106.594951733027 -96.3592054179419</t>
  </si>
  <si>
    <t>-509.092186228508 99.4666335183019 -205.456164006711</t>
  </si>
  <si>
    <t>-521.897211099624 97.0780414819733 -297.413571735352</t>
  </si>
  <si>
    <t>-533.471431781514 96.091673556205 -380.499059209623</t>
  </si>
  <si>
    <t>-544.407478533836 96.3535457378016 -463.67641632763</t>
  </si>
  <si>
    <t>-559.609367796018 98.059113616473 -585.376572937293</t>
  </si>
  <si>
    <t>-551.477333670621 100.52488298376 -663.273945690335</t>
  </si>
  <si>
    <t>-553.340793357152 128.665597732742 -531.486009693033</t>
  </si>
  <si>
    <t>-543.909745144934 282.484260896318 -507.224211332095</t>
  </si>
  <si>
    <t>-445.269434337604 301.867551047104 -243.646938955509</t>
  </si>
  <si>
    <t>-235.089080578207 203.527909594467 -233.545085863918</t>
  </si>
  <si>
    <t>-552.537013227451 65.9559505490474 -532.465080831305</t>
  </si>
  <si>
    <t>-356.614152573823 40.2259695605562 -390.261345589771</t>
  </si>
  <si>
    <t>-525.832944431906 193.302697051608 -98.2124564881295</t>
  </si>
  <si>
    <t>-562.170822785633 191.679692841429 315.767674240719</t>
  </si>
  <si>
    <t>-611.924123544914 217.843943932298 775.409117373541</t>
  </si>
  <si>
    <t>-462.117382150539 215.444197533924 834.026774231621</t>
  </si>
  <si>
    <t>-457.618103715091 19.7782109286732 -97.9522014551841</t>
  </si>
  <si>
    <t>-454.270168423808 -8.71045419955135 316.631704536773</t>
  </si>
  <si>
    <t>-468.173146456667 -77.6870498211474 774.480853566447</t>
  </si>
  <si>
    <t>-320.913104081961 -28.1098557912997 816.198787269281</t>
  </si>
  <si>
    <t>9763-20170724T121340.702766500.bin</t>
  </si>
  <si>
    <t>-492.356376022072 106.93759429025 -96.4056287650483</t>
  </si>
  <si>
    <t>-509.80780722381 99.8183232217125 -205.503155978739</t>
  </si>
  <si>
    <t>-522.530487214585 97.3739410624239 -297.470509581551</t>
  </si>
  <si>
    <t>-534.000303616311 96.3101760035106 -380.5694851566</t>
  </si>
  <si>
    <t>-544.802492309914 96.4644900339144 -463.764533063498</t>
  </si>
  <si>
    <t>-559.778351266207 97.9754741174856 -585.4952060921</t>
  </si>
  <si>
    <t>-551.61338475872 100.295366217315 -663.393711651913</t>
  </si>
  <si>
    <t>-553.454249226676 128.669868936895 -531.661267112324</t>
  </si>
  <si>
    <t>-543.298003287961 282.463597952672 -507.509116164895</t>
  </si>
  <si>
    <t>-445.315601414914 301.933706075912 -243.693003050523</t>
  </si>
  <si>
    <t>-235.498876636555 202.69043780601 -234.961589846353</t>
  </si>
  <si>
    <t>-552.960031717984 65.954999038524 -532.500492744862</t>
  </si>
  <si>
    <t>-357.235188576176 37.704680330296 -391.920642510095</t>
  </si>
  <si>
    <t>-526.283689273868 193.796851187334 -98.2693105031208</t>
  </si>
  <si>
    <t>-562.552538341116 192.004887612632 315.716198276951</t>
  </si>
  <si>
    <t>-611.989348828261 217.847378789711 775.411984650497</t>
  </si>
  <si>
    <t>-462.161378716247 215.364056068016 833.971735599156</t>
  </si>
  <si>
    <t>-458.628132771208 20.0004459254815 -97.9518405334825</t>
  </si>
  <si>
    <t>-454.744734629205 -8.20325736438599 316.646901566743</t>
  </si>
  <si>
    <t>-468.225718332448 -77.5742600631866 774.484946538792</t>
  </si>
  <si>
    <t>-321.037436903848 -27.720555649058 816.126730088305</t>
  </si>
  <si>
    <t>9763-20170724T121340.734851400.bin</t>
  </si>
  <si>
    <t>-492.731987070653 107.107068838453 -96.4182672969306</t>
  </si>
  <si>
    <t>-510.167577778092 99.9848565337975 -205.518108932067</t>
  </si>
  <si>
    <t>-522.863865845322 97.4919306618044 -297.48776547932</t>
  </si>
  <si>
    <t>-534.306063088218 96.3667646442314 -380.589750456988</t>
  </si>
  <si>
    <t>-545.078001781391 96.4395194657832 -463.788995942345</t>
  </si>
  <si>
    <t>-560.007219116883 97.8100650771739 -585.52703391879</t>
  </si>
  <si>
    <t>-551.82009271887 100.054231436317 -663.425320435836</t>
  </si>
  <si>
    <t>-553.618866515556 128.567109240859 -531.736456117036</t>
  </si>
  <si>
    <t>-543.020356042083 282.343791538367 -507.685114013956</t>
  </si>
  <si>
    <t>-445.505453133982 301.745825488729 -243.69070180605</t>
  </si>
  <si>
    <t>-235.867722090414 202.091827372394 -235.345960757872</t>
  </si>
  <si>
    <t>-553.293944330518 65.8501111999199 -532.482354670161</t>
  </si>
  <si>
    <t>-357.913190722063 36.7482163709847 -392.641388442771</t>
  </si>
  <si>
    <t>-526.588605493768 193.983860261218 -98.3018916156194</t>
  </si>
  <si>
    <t>-562.770085185971 192.145926725173 315.691033348803</t>
  </si>
  <si>
    <t>-612.044103400611 217.795737447248 775.412585149356</t>
  </si>
  <si>
    <t>-462.209346889702 215.013564159357 833.941407680001</t>
  </si>
  <si>
    <t>-459.080798786956 20.1673754992548 -97.9404038331968</t>
  </si>
  <si>
    <t>-454.911883014531 -7.91567782829361 316.663682325063</t>
  </si>
  <si>
    <t>-468.251010977516 -77.5250632653128 774.478665356311</t>
  </si>
  <si>
    <t>-320.998994854761 -27.8192529405469 816.071894548068</t>
  </si>
  <si>
    <t>9763-20170724T121340.800026400.bin</t>
  </si>
  <si>
    <t>-493.403433227607 107.586657944282 -96.4041916903009</t>
  </si>
  <si>
    <t>-510.889236341417 100.426329901228 -205.493406514952</t>
  </si>
  <si>
    <t>-523.604112354877 97.8138124228817 -297.457294797536</t>
  </si>
  <si>
    <t>-535.056897416957 96.546266436741 -380.555800544947</t>
  </si>
  <si>
    <t>-545.8346004122 96.4402644638462 -463.75414619842</t>
  </si>
  <si>
    <t>-560.769032611271 97.5080639240555 -585.494630108295</t>
  </si>
  <si>
    <t>-552.563641422625 99.5459038777972 -663.396704097363</t>
  </si>
  <si>
    <t>-554.236408965967 128.399521021644 -531.798390346414</t>
  </si>
  <si>
    <t>-542.963218240483 282.134989378995 -507.791487547451</t>
  </si>
  <si>
    <t>-446.182275799742 301.347568881901 -243.513400217476</t>
  </si>
  <si>
    <t>-236.850438056792 200.946674877211 -236.559726552384</t>
  </si>
  <si>
    <t>-554.195384041552 65.6796897164322 -532.353471544303</t>
  </si>
  <si>
    <t>-359.143386339985 34.880001500203 -393.645705580243</t>
  </si>
  <si>
    <t>-527.119845235807 194.502629559727 -98.3439491903858</t>
  </si>
  <si>
    <t>-563.179356323285 192.461532132844 315.658653882647</t>
  </si>
  <si>
    <t>-612.084606474033 217.80493995895 775.431056771165</t>
  </si>
  <si>
    <t>-462.229920664933 215.151290383252 833.914694689458</t>
  </si>
  <si>
    <t>-459.893970665787 20.5875621172481 -97.9009877532568</t>
  </si>
  <si>
    <t>-455.222610248525 -7.31083044987008 316.710235064559</t>
  </si>
  <si>
    <t>-468.344918383865 -77.4015752612777 774.456550038169</t>
  </si>
  <si>
    <t>-321.322013874787 -26.900627412836 815.901855542274</t>
  </si>
  <si>
    <t>9763-20170724T121340.833167800.bin</t>
  </si>
  <si>
    <t>-493.577184647174 107.751596784227 -96.4196799023592</t>
  </si>
  <si>
    <t>-511.136243914378 100.553666126773 -205.494726161315</t>
  </si>
  <si>
    <t>-523.904395542181 97.8779193967389 -297.449344600783</t>
  </si>
  <si>
    <t>-535.402944956196 96.5410568452016 -380.54052707983</t>
  </si>
  <si>
    <t>-546.224641217855 96.352191307039 -463.732868993972</t>
  </si>
  <si>
    <t>-561.222142695168 97.2836798344415 -585.466844007163</t>
  </si>
  <si>
    <t>-553.017068170948 99.2135836319671 -663.371770123686</t>
  </si>
  <si>
    <t>-554.595759753825 128.235153646579 -531.816642799528</t>
  </si>
  <si>
    <t>-542.962978403752 281.939237891758 -507.811519977613</t>
  </si>
  <si>
    <t>-446.726159710481 301.068929139611 -243.328880029706</t>
  </si>
  <si>
    <t>-237.529738281487 200.353434431459 -236.866058679581</t>
  </si>
  <si>
    <t>-554.687034218109 65.5145786639682 -532.285465959965</t>
  </si>
  <si>
    <t>-359.915511728343 34.3396574140338 -393.959982156892</t>
  </si>
  <si>
    <t>-527.217706787992 194.71529655586 -98.3676528537578</t>
  </si>
  <si>
    <t>-563.236752100677 192.598554026496 315.638070894136</t>
  </si>
  <si>
    <t>-612.106351056488 217.803686457692 775.431335547886</t>
  </si>
  <si>
    <t>-462.252359332852 215.008297301799 833.910430211089</t>
  </si>
  <si>
    <t>-460.116973737213 20.6713677260459 -97.9050158458259</t>
  </si>
  <si>
    <t>-455.331272207552 -7.15375561708288 316.70983089605</t>
  </si>
  <si>
    <t>-468.296422856232 -77.4155516498859 774.448721077314</t>
  </si>
  <si>
    <t>-320.913699550749 -27.958495928413 815.875044229837</t>
  </si>
  <si>
    <t>9763-20170724T121340.902675300.bin</t>
  </si>
  <si>
    <t>-493.899745101319 107.998756005988 -96.4744334916142</t>
  </si>
  <si>
    <t>-511.656267034124 100.723040392044 -205.512334984484</t>
  </si>
  <si>
    <t>-524.557269346504 97.9050171003914 -297.444176268056</t>
  </si>
  <si>
    <t>-536.166032463613 96.4091540273134 -380.517240655244</t>
  </si>
  <si>
    <t>-547.089988666607 96.0287765141493 -463.69559160942</t>
  </si>
  <si>
    <t>-562.230114195203 96.6434420121127 -585.413794106869</t>
  </si>
  <si>
    <t>-554.036104223685 98.3551660354956 -663.32498110453</t>
  </si>
  <si>
    <t>-555.433722747478 127.734248672009 -531.865548158353</t>
  </si>
  <si>
    <t>-543.182024940321 281.397319977351 -507.900599580219</t>
  </si>
  <si>
    <t>-448.407254087278 300.028884745142 -242.854868570484</t>
  </si>
  <si>
    <t>-239.546730774769 198.538829887163 -237.799473626706</t>
  </si>
  <si>
    <t>-555.739801379255 65.0132177738824 -532.144315747543</t>
  </si>
  <si>
    <t>-361.901573769756 34.0103880417564 -394.094896890274</t>
  </si>
  <si>
    <t>-527.42178525268 195.097150374022 -98.41822747943</t>
  </si>
  <si>
    <t>-563.153459839504 192.848143944604 315.611717691118</t>
  </si>
  <si>
    <t>-612.137018463099 217.793025801412 775.429925953448</t>
  </si>
  <si>
    <t>-462.293980241058 214.84245929721 833.929430220156</t>
  </si>
  <si>
    <t>-460.598822391117 20.7953573729019 -97.9030572930352</t>
  </si>
  <si>
    <t>-455.48845164658 -6.83186812331724 316.721149441197</t>
  </si>
  <si>
    <t>-468.243714259507 -77.3546215370975 774.449110758905</t>
  </si>
  <si>
    <t>-320.73865947183 -28.2616286284447 815.872857325044</t>
  </si>
  <si>
    <t>9763-20170724T121340.935763500.bin</t>
  </si>
  <si>
    <t>-494.098788420796 108.132730634884 -96.4734981170928</t>
  </si>
  <si>
    <t>-511.890409282212 100.827606427242 -205.503651632731</t>
  </si>
  <si>
    <t>-524.810920588582 97.9747022742868 -297.431760444085</t>
  </si>
  <si>
    <t>-536.433718188384 96.4438448854958 -380.502136150485</t>
  </si>
  <si>
    <t>-547.368219486851 96.0235853583777 -463.679145024962</t>
  </si>
  <si>
    <t>-562.520333025315 96.574860088745 -585.396114210129</t>
  </si>
  <si>
    <t>-554.344333408845 98.2146173753945 -663.310657529038</t>
  </si>
  <si>
    <t>-555.68095534853 127.693555948259 -531.869477948128</t>
  </si>
  <si>
    <t>-543.04630272284 281.309608321877 -507.873388613051</t>
  </si>
  <si>
    <t>-449.082079926425 300.149281757714 -242.554066242663</t>
  </si>
  <si>
    <t>-240.431805152366 198.202181282135 -238.03914600441</t>
  </si>
  <si>
    <t>-556.06231641799 64.9728890008487 -532.10603717174</t>
  </si>
  <si>
    <t>-362.532924920261 34.1799524758439 -394.034945039781</t>
  </si>
  <si>
    <t>-527.535860928319 195.285932019117 -98.4382767732868</t>
  </si>
  <si>
    <t>-563.18223745395 192.995625661346 315.598798590327</t>
  </si>
  <si>
    <t>-612.158060434848 217.785051261818 775.425838824346</t>
  </si>
  <si>
    <t>-462.316748474048 214.830810514642 833.92958999426</t>
  </si>
  <si>
    <t>-460.84892263024 20.8962732333016 -97.8849301772702</t>
  </si>
  <si>
    <t>-455.621801758261 -6.61833996258156 316.74533801582</t>
  </si>
  <si>
    <t>-468.267474433032 -77.2600407594673 774.450572056974</t>
  </si>
  <si>
    <t>-321.080280335084 -27.2255718009301 815.878420960875</t>
  </si>
  <si>
    <t>9763-20170724T121341.001941700.bin</t>
  </si>
  <si>
    <t>-494.412345795294 108.186527233714 -96.4860308194246</t>
  </si>
  <si>
    <t>-512.258993469136 100.820089455679 -205.503173541406</t>
  </si>
  <si>
    <t>-525.199897348778 97.908419174561 -297.426447189405</t>
  </si>
  <si>
    <t>-536.831079677523 96.3202751605436 -380.494642695079</t>
  </si>
  <si>
    <t>-547.764209445925 95.8377703393448 -463.671279579716</t>
  </si>
  <si>
    <t>-562.903740836768 96.2913551246365 -585.390335567501</t>
  </si>
  <si>
    <t>-554.801778675706 97.7518320916879 -663.316242380035</t>
  </si>
  <si>
    <t>-556.049123148638 127.45250908082 -531.890559824954</t>
  </si>
  <si>
    <t>-542.973214722446 281.033513979758 -507.781354163721</t>
  </si>
  <si>
    <t>-449.837013370419 299.85925964102 -242.169213904715</t>
  </si>
  <si>
    <t>-241.26089901079 197.682074666318 -240.072969807603</t>
  </si>
  <si>
    <t>-556.472183463369 64.7319815355554 -532.071783485629</t>
  </si>
  <si>
    <t>-363.297537707704 34.493717475792 -394.239112247411</t>
  </si>
  <si>
    <t>-527.84905035775 195.402552592972 -98.4932256020024</t>
  </si>
  <si>
    <t>-563.284991361242 193.091408510553 315.561808093097</t>
  </si>
  <si>
    <t>-612.209420983403 217.740322661174 775.397531035847</t>
  </si>
  <si>
    <t>-462.375152629932 214.423574568165 833.899750079039</t>
  </si>
  <si>
    <t>-461.165124735364 20.8865902235375 -97.8785321549019</t>
  </si>
  <si>
    <t>-455.823415579585 -6.58034897687412 316.753410357115</t>
  </si>
  <si>
    <t>-468.157784176755 -77.1993852374353 774.469564886827</t>
  </si>
  <si>
    <t>-320.888828458597 -27.4920281378472 816.000955464495</t>
  </si>
  <si>
    <t>9763-20170724T121341.034530200.bin</t>
  </si>
  <si>
    <t>-494.620389097731 108.167990076574 -96.5108089262901</t>
  </si>
  <si>
    <t>-512.489222101559 100.782010662007 -205.522911767487</t>
  </si>
  <si>
    <t>-525.463383935094 97.8428597575535 -297.440687002764</t>
  </si>
  <si>
    <t>-537.130841840268 96.225833464634 -380.503244435002</t>
  </si>
  <si>
    <t>-548.106720891823 95.7112548546702 -463.674183489371</t>
  </si>
  <si>
    <t>-563.31596984424 96.1148046712606 -585.384694662484</t>
  </si>
  <si>
    <t>-555.264171852451 97.4797830612347 -663.317391406867</t>
  </si>
  <si>
    <t>-556.43253919683 127.298002969246 -531.901247787373</t>
  </si>
  <si>
    <t>-543.233794646732 280.860807068369 -507.777807191504</t>
  </si>
  <si>
    <t>-450.342530443078 299.590237356144 -242.073139936693</t>
  </si>
  <si>
    <t>-241.75158678764 197.429467087495 -240.839558445077</t>
  </si>
  <si>
    <t>-556.852011967661 64.5773088532355 -532.056934695987</t>
  </si>
  <si>
    <t>-363.481005426429 34.9666454916323 -394.469548703816</t>
  </si>
  <si>
    <t>-528.133379935751 195.420562927603 -98.5272876771372</t>
  </si>
  <si>
    <t>-563.416530120259 193.108360250823 315.540760144596</t>
  </si>
  <si>
    <t>-612.228514608856 217.72874375986 775.394059450267</t>
  </si>
  <si>
    <t>-462.38923341845 214.473845320587 833.887069759361</t>
  </si>
  <si>
    <t>-461.29667127879 20.8306463156441 -97.8876592516393</t>
  </si>
  <si>
    <t>-455.903809094221 -6.58551953711049 316.746937781274</t>
  </si>
  <si>
    <t>-468.137731983672 -77.1425155959814 774.480579829417</t>
  </si>
  <si>
    <t>-320.927635239326 -27.2906698637248 816.047566508337</t>
  </si>
  <si>
    <t>9763-20170724T121341.102221000.bin</t>
  </si>
  <si>
    <t>-495.016408663999 108.049356665972 -96.5405037584735</t>
  </si>
  <si>
    <t>-512.973564812232 100.586346728148 -205.532855964923</t>
  </si>
  <si>
    <t>-526.037829497841 97.5717995774403 -297.435501158403</t>
  </si>
  <si>
    <t>-537.793121460757 95.8822325090141 -380.48417716491</t>
  </si>
  <si>
    <t>-548.863475370807 95.2914324627764 -463.642012524896</t>
  </si>
  <si>
    <t>-564.218549465092 95.5800178709833 -585.33448063521</t>
  </si>
  <si>
    <t>-556.285243959522 96.7806583265574 -663.282117346065</t>
  </si>
  <si>
    <t>-557.297498211749 126.814120457419 -531.885602466901</t>
  </si>
  <si>
    <t>-543.67581161762 280.327412048045 -507.655749906474</t>
  </si>
  <si>
    <t>-451.217099844485 298.593807085766 -241.768028240308</t>
  </si>
  <si>
    <t>-242.182484983772 197.339402204654 -240.986270227179</t>
  </si>
  <si>
    <t>-557.66419817791 64.0927826014813 -531.988136151447</t>
  </si>
  <si>
    <t>-364.339520290727 37.060979857235 -394.858931401644</t>
  </si>
  <si>
    <t>-528.72368157592 195.291042541794 -98.5751584464704</t>
  </si>
  <si>
    <t>-563.664072422973 193.057586134313 315.522425546528</t>
  </si>
  <si>
    <t>-612.255708680495 217.700736045054 775.398908300359</t>
  </si>
  <si>
    <t>-462.396917120498 214.680642558635 833.854373384481</t>
  </si>
  <si>
    <t>-461.523325746469 20.7467193217726 -97.907380561466</t>
  </si>
  <si>
    <t>-455.999106968689 -6.53766278867533 316.734254425552</t>
  </si>
  <si>
    <t>-468.125823731298 -77.0908548169136 774.478077849177</t>
  </si>
  <si>
    <t>-320.885140907643 -27.3103800088197 816.021851679811</t>
  </si>
  <si>
    <t>9763-20170724T121341.135809200.bin</t>
  </si>
  <si>
    <t>-495.222181481822 108.02459559671 -96.5493868021917</t>
  </si>
  <si>
    <t>-513.259362804155 100.503163623568 -205.524504226581</t>
  </si>
  <si>
    <t>-526.348834864374 97.4511214211984 -297.422176564878</t>
  </si>
  <si>
    <t>-538.108783271413 95.7293638532515 -380.469537479113</t>
  </si>
  <si>
    <t>-549.165607733844 95.1070449488566 -463.629153226375</t>
  </si>
  <si>
    <t>-564.480637242773 95.3483325702673 -585.326753196784</t>
  </si>
  <si>
    <t>-556.599611709308 96.4938282070975 -663.280502677278</t>
  </si>
  <si>
    <t>-557.587190597253 126.603210844676 -531.886459041204</t>
  </si>
  <si>
    <t>-543.752967878688 280.106352735227 -507.767883590474</t>
  </si>
  <si>
    <t>-451.671200136889 298.037744611198 -241.726490204534</t>
  </si>
  <si>
    <t>-242.415820695225 197.24361432601 -240.604103420329</t>
  </si>
  <si>
    <t>-557.933767792001 63.8818165007438 -531.967335334167</t>
  </si>
  <si>
    <t>-365.005598251008 38.7935422741375 -395.311695771681</t>
  </si>
  <si>
    <t>-529.083141540723 195.210150464916 -98.5875031254996</t>
  </si>
  <si>
    <t>-563.781342366023 193.041080543993 315.530713802726</t>
  </si>
  <si>
    <t>-612.267588286054 217.65726727489 775.417680842089</t>
  </si>
  <si>
    <t>-462.408665426273 214.600399131311 833.870818469784</t>
  </si>
  <si>
    <t>-461.591514194685 20.788426287203 -97.9123083768236</t>
  </si>
  <si>
    <t>-456.014023661766 -6.41059701538234 316.734239500302</t>
  </si>
  <si>
    <t>-468.149288050285 -77.0532976763802 774.467236592319</t>
  </si>
  <si>
    <t>-320.951774910821 -27.1113922641557 815.970369662266</t>
  </si>
  <si>
    <t>9763-20170724T121341.202488800.bin</t>
  </si>
  <si>
    <t>-495.594697425685 107.853612507975 -96.5981128329177</t>
  </si>
  <si>
    <t>-513.74878454838 100.246919113614 -205.547942508216</t>
  </si>
  <si>
    <t>-526.960619723468 97.1405351364297 -297.426328283674</t>
  </si>
  <si>
    <t>-538.838639804155 95.3763612818325 -380.455943346562</t>
  </si>
  <si>
    <t>-550.020276818578 94.7184153693979 -463.598476527704</t>
  </si>
  <si>
    <t>-565.524374917314 94.9161597882803 -585.272279074474</t>
  </si>
  <si>
    <t>-557.836768910277 96.0504703846523 -663.245510257403</t>
  </si>
  <si>
    <t>-558.555607777988 126.190232657075 -531.853046016344</t>
  </si>
  <si>
    <t>-544.409868446374 279.740610851867 -508.17328765855</t>
  </si>
  <si>
    <t>-452.759968047973 297.026300090331 -241.940128145479</t>
  </si>
  <si>
    <t>-243.228964213005 196.808759881542 -240.630563515855</t>
  </si>
  <si>
    <t>-558.886948226991 63.4686672301546 -531.912824477314</t>
  </si>
  <si>
    <t>-366.554166590211 42.6902435279139 -396.714909770491</t>
  </si>
  <si>
    <t>-529.707645051445 194.910024342545 -98.6104038583629</t>
  </si>
  <si>
    <t>-564.064990537276 192.85893462709 315.536885618668</t>
  </si>
  <si>
    <t>-612.287300174199 217.577617025221 775.457342590074</t>
  </si>
  <si>
    <t>-462.42930254793 214.411444641979 833.907075665528</t>
  </si>
  <si>
    <t>-461.705373808355 20.6795594015307 -97.9547889848532</t>
  </si>
  <si>
    <t>-456.038819009869 -6.35126174174502 316.701523761496</t>
  </si>
  <si>
    <t>-468.176837546951 -76.9634204321592 774.440484548645</t>
  </si>
  <si>
    <t>-321.060579646255 -26.7540278838705 815.908751640635</t>
  </si>
  <si>
    <t>9763-20170724T121341.234575900.bin</t>
  </si>
  <si>
    <t>-495.756844418553 107.728322858477 -96.6047221539266</t>
  </si>
  <si>
    <t>-513.965327185089 100.077916959811 -205.542481495645</t>
  </si>
  <si>
    <t>-527.252589115302 96.9428877555301 -297.408979699068</t>
  </si>
  <si>
    <t>-539.209955933541 95.1557952404851 -380.426832195303</t>
  </si>
  <si>
    <t>-550.48170967257 94.4793778921894 -463.557090684001</t>
  </si>
  <si>
    <t>-566.128334087529 94.6566615235606 -585.212462312301</t>
  </si>
  <si>
    <t>-558.546286798906 95.7978776463842 -663.196102243287</t>
  </si>
  <si>
    <t>-559.105955375441 125.93978887028 -531.80570901366</t>
  </si>
  <si>
    <t>-544.801951478333 279.4868576666 -508.219737000156</t>
  </si>
  <si>
    <t>-453.215132484169 296.232205434806 -241.930373832248</t>
  </si>
  <si>
    <t>-243.669431498455 196.039179547957 -241.214133283523</t>
  </si>
  <si>
    <t>-559.419503737253 63.2181537909146 -531.856577343479</t>
  </si>
  <si>
    <t>-367.26616782707 44.6576472664415 -397.662115452927</t>
  </si>
  <si>
    <t>-530.009313280082 194.728882282257 -98.6174944448566</t>
  </si>
  <si>
    <t>-564.206914072333 192.754646095981 315.54341324248</t>
  </si>
  <si>
    <t>-612.299240393671 217.540922943285 775.480113660448</t>
  </si>
  <si>
    <t>-462.445226383555 214.239073670954 833.932864744162</t>
  </si>
  <si>
    <t>-461.719590369494 20.607757696338 -97.9653684066628</t>
  </si>
  <si>
    <t>-456.055722346732 -6.40160648706751 316.692408218531</t>
  </si>
  <si>
    <t>-468.14872184289 -76.9639214944318 774.436116184827</t>
  </si>
  <si>
    <t>-321.051948164317 -26.7039735752924 815.912978249978</t>
  </si>
  <si>
    <t>9763-20170724T121341.302759000.bin</t>
  </si>
  <si>
    <t>-496.059380145889 107.469926051529 -96.6007328821714</t>
  </si>
  <si>
    <t>-514.343515901571 99.7664082511787 -205.522028573517</t>
  </si>
  <si>
    <t>-527.835932813479 96.6047570402529 -297.357738193723</t>
  </si>
  <si>
    <t>-540.03342576084 94.8065357408677 -380.340415098314</t>
  </si>
  <si>
    <t>-551.599419150728 94.1368182466595 -463.430132574129</t>
  </si>
  <si>
    <t>-567.73425014928 94.346377997063 -585.02194887738</t>
  </si>
  <si>
    <t>-560.466563765238 95.5397820935382 -663.034609710312</t>
  </si>
  <si>
    <t>-560.540455893421 125.61516359904 -531.629632192423</t>
  </si>
  <si>
    <t>-546.229126070798 279.119941729236 -507.769686685086</t>
  </si>
  <si>
    <t>-454.560385529632 294.827088742504 -241.44513444801</t>
  </si>
  <si>
    <t>-244.86993374215 194.940091686459 -242.463199581506</t>
  </si>
  <si>
    <t>-560.768406985488 62.8934705448146 -531.707437594813</t>
  </si>
  <si>
    <t>-369.237746745789 48.197409533645 -400.037122466563</t>
  </si>
  <si>
    <t>-530.530795060301 194.431929470601 -98.6103504799186</t>
  </si>
  <si>
    <t>-564.42909365198 192.557675873066 315.575595301179</t>
  </si>
  <si>
    <t>-612.307162340855 217.480794130683 775.529066095144</t>
  </si>
  <si>
    <t>-462.45235606062 214.211537882629 833.981471097513</t>
  </si>
  <si>
    <t>-461.795419392155 20.3859313157041 -97.9929192892813</t>
  </si>
  <si>
    <t>-456.130845874092 -6.53995760592079 316.670309010163</t>
  </si>
  <si>
    <t>-468.125735005537 -76.9254382150366 774.433533510565</t>
  </si>
  <si>
    <t>-320.992032837209 -26.7828620143755 815.920901184408</t>
  </si>
  <si>
    <t>9763-20170724T121341.333844300.bin</t>
  </si>
  <si>
    <t>-496.205096873613 107.387385912558 -96.6230718510644</t>
  </si>
  <si>
    <t>-514.543585084145 99.6480210100108 -205.532674001514</t>
  </si>
  <si>
    <t>-528.163972126337 96.4894020468309 -297.349568675361</t>
  </si>
  <si>
    <t>-540.508026982733 94.7101841576455 -380.310971621216</t>
  </si>
  <si>
    <t>-552.250486794591 94.0795436201274 -463.376294435723</t>
  </si>
  <si>
    <t>-568.674805898665 94.3694523089107 -584.929044968827</t>
  </si>
  <si>
    <t>-561.57785957981 95.6207855930611 -662.956580704311</t>
  </si>
  <si>
    <t>-561.393217648404 125.603128226981 -531.528186976771</t>
  </si>
  <si>
    <t>-547.193995306289 279.081022145856 -507.460358404896</t>
  </si>
  <si>
    <t>-455.553271814672 294.214682161353 -241.093091976992</t>
  </si>
  <si>
    <t>-245.744226192364 194.585953811868 -242.771121022668</t>
  </si>
  <si>
    <t>-561.542760402923 62.8811064027568 -531.657474417185</t>
  </si>
  <si>
    <t>-370.252939435049 49.6346318884139 -401.218715417809</t>
  </si>
  <si>
    <t>-530.795151805908 194.297984041837 -98.6147042967139</t>
  </si>
  <si>
    <t>-564.552277483866 192.478725462486 315.582987724194</t>
  </si>
  <si>
    <t>-612.323253256601 217.433750658133 775.548630508396</t>
  </si>
  <si>
    <t>-462.472303425214 214.013189681873 834.002238960971</t>
  </si>
  <si>
    <t>-461.853290535144 20.3515323428928 -98.0132717935353</t>
  </si>
  <si>
    <t>-456.164810843713 -6.56965955053101 316.649800677687</t>
  </si>
  <si>
    <t>-468.143432313778 -76.857927030444 774.432343438665</t>
  </si>
  <si>
    <t>-321.187073377018 -26.2112324032978 815.935956615623</t>
  </si>
  <si>
    <t>9763-20170724T121341.400021000.bin</t>
  </si>
  <si>
    <t>-496.370269780723 107.297118090754 -96.5995796565654</t>
  </si>
  <si>
    <t>-514.844765052008 99.4650080561714 -205.479439574476</t>
  </si>
  <si>
    <t>-528.682371572883 96.3111010295747 -297.264056314971</t>
  </si>
  <si>
    <t>-541.259322709101 94.5720560090672 -380.191299959909</t>
  </si>
  <si>
    <t>-553.269327265435 94.0216446740965 -463.219053923616</t>
  </si>
  <si>
    <t>-570.120124889133 94.4762703162428 -584.712906149138</t>
  </si>
  <si>
    <t>-563.295829621046 95.8826255967801 -662.762067789763</t>
  </si>
  <si>
    <t>-562.7577196707 125.63770613111 -531.28073055483</t>
  </si>
  <si>
    <t>-548.912799865858 279.07436159648 -506.698450119936</t>
  </si>
  <si>
    <t>-457.377752148889 293.039961155383 -240.231043461981</t>
  </si>
  <si>
    <t>-247.39694586155 193.786429050535 -242.535505957008</t>
  </si>
  <si>
    <t>-562.694635980571 62.915847025271 -531.524115814171</t>
  </si>
  <si>
    <t>-371.906550419013 51.264626175283 -402.802887445501</t>
  </si>
  <si>
    <t>-531.203119030594 194.128382080751 -98.6002183500526</t>
  </si>
  <si>
    <t>-564.64405969822 192.371859676473 315.623380919739</t>
  </si>
  <si>
    <t>-612.31292995042 217.440645855909 775.599860452964</t>
  </si>
  <si>
    <t>-462.455106451576 214.195232247725 834.045942368851</t>
  </si>
  <si>
    <t>-461.756677458654 20.3498097579609 -98.0097634968358</t>
  </si>
  <si>
    <t>-456.051143432197 -6.52307790726718 316.656237815519</t>
  </si>
  <si>
    <t>-468.11343019754 -76.8243601767085 774.435370532117</t>
  </si>
  <si>
    <t>-321.11832029904 -26.3076529821888 815.960787190212</t>
  </si>
  <si>
    <t>9763-20170724T121341.437624500.bin</t>
  </si>
  <si>
    <t>-496.461968867231 107.265091706711 -96.5878351249827</t>
  </si>
  <si>
    <t>-515.032462540515 99.372737114888 -205.447169639391</t>
  </si>
  <si>
    <t>-528.97418711924 96.2307911258285 -297.216344297518</t>
  </si>
  <si>
    <t>-541.651475798438 94.5272576568073 -380.129097242954</t>
  </si>
  <si>
    <t>-553.76624238054 94.038613602947 -463.141991596931</t>
  </si>
  <si>
    <t>-570.773517190621 94.61217079772 -584.613486155603</t>
  </si>
  <si>
    <t>-564.088220811959 96.1149149934108 -662.672850737156</t>
  </si>
  <si>
    <t>-563.39651861002 125.721192713792 -531.15268364641</t>
  </si>
  <si>
    <t>-549.814353513519 279.132705345533 -506.300973156136</t>
  </si>
  <si>
    <t>-458.208947514755 292.545054882879 -239.829238901251</t>
  </si>
  <si>
    <t>-248.14524495565 193.474633301073 -242.436379990349</t>
  </si>
  <si>
    <t>-563.225256572772 62.9998364668631 -531.472925534202</t>
  </si>
  <si>
    <t>-372.597925961665 51.6579393181955 -402.927495052236</t>
  </si>
  <si>
    <t>-531.453538684922 194.028582455616 -98.5811510530542</t>
  </si>
  <si>
    <t>-564.673598713326 192.30059709227 315.660363487497</t>
  </si>
  <si>
    <t>-612.321314755212 217.397446231429 775.633922042249</t>
  </si>
  <si>
    <t>-462.459513253885 214.22523373199 834.073750070602</t>
  </si>
  <si>
    <t>-461.711816382905 20.38068465575 -97.9954681407314</t>
  </si>
  <si>
    <t>-455.975926750921 -6.42689112767175 316.674414756449</t>
  </si>
  <si>
    <t>-468.12521215454 -76.8009136727796 774.432010222912</t>
  </si>
  <si>
    <t>-321.137673386418 -26.2455456872062 815.936564839684</t>
  </si>
  <si>
    <t>9763-20170724T121341.501300800.bin</t>
  </si>
  <si>
    <t>-496.722707275839 107.141913490422 -96.566736911731</t>
  </si>
  <si>
    <t>-515.505851943101 99.0971684718093 -205.37844961106</t>
  </si>
  <si>
    <t>-529.61747605735 95.949160663381 -297.121501865958</t>
  </si>
  <si>
    <t>-542.437601332718 94.2861880380751 -380.01314856419</t>
  </si>
  <si>
    <t>-554.681479791836 93.8841436489233 -463.007395423945</t>
  </si>
  <si>
    <t>-571.858546618123 94.6345814997258 -584.454182836766</t>
  </si>
  <si>
    <t>-565.371870316467 96.296387975221 -662.526984658216</t>
  </si>
  <si>
    <t>-564.479608790307 125.665431921929 -530.948287620817</t>
  </si>
  <si>
    <t>-551.165562104297 279.03625751675 -505.637932476433</t>
  </si>
  <si>
    <t>-459.183175976421 291.710697667328 -239.260079222021</t>
  </si>
  <si>
    <t>-248.986217079806 192.917706972311 -241.651881086678</t>
  </si>
  <si>
    <t>-564.163201712468 62.9452571547949 -531.380416411433</t>
  </si>
  <si>
    <t>-373.596883114353 51.963743701001 -402.148151521354</t>
  </si>
  <si>
    <t>-531.939666828287 193.74004271793 -98.5610915273121</t>
  </si>
  <si>
    <t>-564.759727414517 192.179770770464 315.71299587749</t>
  </si>
  <si>
    <t>-612.334270901207 217.305013565202 775.692414582743</t>
  </si>
  <si>
    <t>-462.46542681738 214.172955282587 834.116476714893</t>
  </si>
  <si>
    <t>-461.744405034784 20.4030852114633 -97.9772821725699</t>
  </si>
  <si>
    <t>-455.828608981114 -6.25230919788146 316.699887899397</t>
  </si>
  <si>
    <t>-468.16403808104 -76.7772395317179 774.419501757956</t>
  </si>
  <si>
    <t>-321.089824615396 -26.3959144713317 815.829146672772</t>
  </si>
  <si>
    <t>9763-20170724T121341.534893200.bin</t>
  </si>
  <si>
    <t>-496.910174648708 106.990461317969 -96.5434767621514</t>
  </si>
  <si>
    <t>-515.837076100698 98.8692745877124 -205.324535896985</t>
  </si>
  <si>
    <t>-530.053106471981 95.6916224441793 -297.050509414406</t>
  </si>
  <si>
    <t>-542.958658407158 94.0134364915971 -379.928414304072</t>
  </si>
  <si>
    <t>-555.278090599812 93.6077050146228 -462.911500619243</t>
  </si>
  <si>
    <t>-572.553386157888 94.3645104662196 -584.34425918196</t>
  </si>
  <si>
    <t>-566.167623710898 96.0561328170688 -662.424892455377</t>
  </si>
  <si>
    <t>-565.12965850612 125.392507585837 -530.84303608817</t>
  </si>
  <si>
    <t>-551.871207412738 278.746907622438 -505.426483326813</t>
  </si>
  <si>
    <t>-459.541908844368 291.257735450328 -239.160978443595</t>
  </si>
  <si>
    <t>-249.312976261906 192.535019455237 -241.641750825553</t>
  </si>
  <si>
    <t>-564.816626306521 62.6721936818062 -531.278342446831</t>
  </si>
  <si>
    <t>-374.189729139254 51.6821544358227 -401.507945466183</t>
  </si>
  <si>
    <t>-532.262305529906 193.534106503739 -98.5428354757968</t>
  </si>
  <si>
    <t>-564.849587858249 192.017233838902 315.749793730712</t>
  </si>
  <si>
    <t>-612.346580576114 217.236812905027 775.728422549766</t>
  </si>
  <si>
    <t>-462.478625821788 213.967624942205 834.147096897114</t>
  </si>
  <si>
    <t>-461.802161229763 20.2826252578789 -97.9679248130989</t>
  </si>
  <si>
    <t>-455.711502143426 -6.16222042845948 316.720109942208</t>
  </si>
  <si>
    <t>-468.218917745114 -76.7490866988119 774.415142328638</t>
  </si>
  <si>
    <t>-321.075586339271 -26.5023718953025 815.742323037927</t>
  </si>
  <si>
    <t>9763-20170724T121341.603580500.bin</t>
  </si>
  <si>
    <t>-497.445235076813 106.530317978055 -96.5416489775629</t>
  </si>
  <si>
    <t>-516.672441012499 98.2880158749622 -205.260874297239</t>
  </si>
  <si>
    <t>-531.093729295776 95.0703725090812 -296.953407820739</t>
  </si>
  <si>
    <t>-544.161576231615 93.3782761712578 -379.805753152299</t>
  </si>
  <si>
    <t>-556.617857257342 92.9789974059781 -462.768453785555</t>
  </si>
  <si>
    <t>-574.064124937854 93.7641122290343 -584.176624629737</t>
  </si>
  <si>
    <t>-567.879868755054 95.5053653516838 -662.272321349746</t>
  </si>
  <si>
    <t>-566.526746918074 124.779883822142 -530.683961555719</t>
  </si>
  <si>
    <t>-553.110972510592 278.095628311159 -505.133042415909</t>
  </si>
  <si>
    <t>-460.268074574831 290.419739082615 -239.037439856671</t>
  </si>
  <si>
    <t>-250.021454452495 191.721405908957 -240.914750967985</t>
  </si>
  <si>
    <t>-566.291010366928 62.0594227447509 -531.123527746118</t>
  </si>
  <si>
    <t>-375.84608902588 51.0737384217118 -400.570294946249</t>
  </si>
  <si>
    <t>-532.874044628448 192.994010226166 -98.514445002857</t>
  </si>
  <si>
    <t>-565.129988097797 191.629886550811 315.804541238295</t>
  </si>
  <si>
    <t>-612.367131138466 217.125897461071 775.791663641604</t>
  </si>
  <si>
    <t>-462.48382884495 213.998244198441 834.178651501287</t>
  </si>
  <si>
    <t>-462.289649723439 19.8871356934869 -97.9678103865692</t>
  </si>
  <si>
    <t>-455.304100301034 -5.84935919809004 316.750713487318</t>
  </si>
  <si>
    <t>-468.400753020582 -76.6974073679812 774.383167788197</t>
  </si>
  <si>
    <t>-321.196684451211 -26.3780325860239 815.404611483311</t>
  </si>
  <si>
    <t>9763-20170724T121341.637171600.bin</t>
  </si>
  <si>
    <t>-497.700189387203 106.41545682982 -96.5401383549656</t>
  </si>
  <si>
    <t>-517.080014932798 98.1110568416948 -205.22765095509</t>
  </si>
  <si>
    <t>-531.604897269002 94.870410091241 -296.90292969831</t>
  </si>
  <si>
    <t>-544.754180731093 93.1682770317207 -379.742043381137</t>
  </si>
  <si>
    <t>-557.279250693339 92.7676244644681 -462.694487226785</t>
  </si>
  <si>
    <t>-574.810661633496 93.5600490052243 -584.090331270427</t>
  </si>
  <si>
    <t>-568.714354642807 95.2952717716298 -662.193070830779</t>
  </si>
  <si>
    <t>-567.205487827483 124.572730196167 -530.605582038954</t>
  </si>
  <si>
    <t>-553.688284784918 277.867171977283 -504.987799397992</t>
  </si>
  <si>
    <t>-460.629415638638 290.127252108317 -238.964646829314</t>
  </si>
  <si>
    <t>-250.454047369437 191.276504802652 -240.803735995519</t>
  </si>
  <si>
    <t>-567.030495744283 61.8519169873321 -531.040206904158</t>
  </si>
  <si>
    <t>-376.715321142814 50.628442475645 -400.336738021693</t>
  </si>
  <si>
    <t>-533.169196114469 192.839042099608 -98.5044416335793</t>
  </si>
  <si>
    <t>-565.210089700236 191.545607561488 315.831573503154</t>
  </si>
  <si>
    <t>-612.363646452871 217.095213500269 775.831854727748</t>
  </si>
  <si>
    <t>-462.482124909463 213.853224997444 834.217280283219</t>
  </si>
  <si>
    <t>-462.490671368275 19.8711546734589 -97.9696207377189</t>
  </si>
  <si>
    <t>-455.28693029934 -5.55430903848128 316.764414583666</t>
  </si>
  <si>
    <t>-468.48200177622 -76.6768370208279 774.348323399576</t>
  </si>
  <si>
    <t>-321.246343136733 -26.3452207356786 815.240960013785</t>
  </si>
  <si>
    <t>9763-20170724T121341.700386300.bin</t>
  </si>
  <si>
    <t>-497.930062542108 106.416202975157 -96.5456863410053</t>
  </si>
  <si>
    <t>-517.500864787953 98.0665054608294 -205.195363364354</t>
  </si>
  <si>
    <t>-532.210258980541 94.8325842894646 -296.841511115594</t>
  </si>
  <si>
    <t>-545.5334772455 93.1566643877841 -379.653438760114</t>
  </si>
  <si>
    <t>-558.237848552404 92.8018652518244 -462.578866328424</t>
  </si>
  <si>
    <t>-576.035772871586 93.6836980950638 -583.935324562107</t>
  </si>
  <si>
    <t>-570.067235252916 95.4285511736589 -662.047518930953</t>
  </si>
  <si>
    <t>-568.2668464209 124.65727096405 -530.451188374008</t>
  </si>
  <si>
    <t>-554.607522847668 277.918140896551 -504.798454242825</t>
  </si>
  <si>
    <t>-461.161098237555 290.275367063035 -238.915717972376</t>
  </si>
  <si>
    <t>-251.133097254132 191.103045116793 -240.189059851112</t>
  </si>
  <si>
    <t>-568.18553323718 61.9365522918274 -530.91882997838</t>
  </si>
  <si>
    <t>-377.783506658778 50.0074804880114 -400.045756298735</t>
  </si>
  <si>
    <t>-533.256598844962 192.744035213751 -98.4594204518684</t>
  </si>
  <si>
    <t>-565.270388755095 191.54557719366 315.878949362282</t>
  </si>
  <si>
    <t>-612.378353196989 217.02249622997 775.893546759008</t>
  </si>
  <si>
    <t>-462.488782136942 213.828428079655 834.260770929656</t>
  </si>
  <si>
    <t>-462.817710612796 19.9499359389451 -97.9701963461938</t>
  </si>
  <si>
    <t>-455.608681999306 -5.3699480438504 316.770118186967</t>
  </si>
  <si>
    <t>-468.59721850954 -76.5848298208821 774.317335799482</t>
  </si>
  <si>
    <t>-321.501680450564 -25.7477160787307 815.088689789363</t>
  </si>
  <si>
    <t>9763-20170724T121341.732439900.bin</t>
  </si>
  <si>
    <t>-498.045219467402 106.327535901853 -96.5451182471478</t>
  </si>
  <si>
    <t>-517.679009882423 97.9859792248139 -205.184118181292</t>
  </si>
  <si>
    <t>-532.488545000426 94.7832049788135 -296.81518682855</t>
  </si>
  <si>
    <t>-545.920673110607 93.1486999745898 -379.610269088922</t>
  </si>
  <si>
    <t>-558.751537057076 92.8499686126997 -462.516517516018</t>
  </si>
  <si>
    <t>-576.753078466023 93.8307340356223 -583.842129258507</t>
  </si>
  <si>
    <t>-570.849564980112 95.6128303441628 -661.958458864572</t>
  </si>
  <si>
    <t>-568.876056253341 124.760471774678 -530.348726338404</t>
  </si>
  <si>
    <t>-555.209796372956 278.031254805124 -504.681814840495</t>
  </si>
  <si>
    <t>-461.532973981762 290.404915412382 -238.880961316911</t>
  </si>
  <si>
    <t>-251.49420983616 191.247614522944 -239.130312604344</t>
  </si>
  <si>
    <t>-568.832330747386 62.0402715683854 -530.862229120419</t>
  </si>
  <si>
    <t>-378.247854236031 49.8862503092964 -399.788073725423</t>
  </si>
  <si>
    <t>-533.222927478364 192.70739017307 -98.4608020570104</t>
  </si>
  <si>
    <t>-565.228158609211 191.518922248777 315.878307714077</t>
  </si>
  <si>
    <t>-612.390071677195 216.981851249187 775.899675348967</t>
  </si>
  <si>
    <t>-462.507048717489 213.538036934891 834.269401292761</t>
  </si>
  <si>
    <t>-463.086479745917 19.7609891069978 -97.983011042115</t>
  </si>
  <si>
    <t>-455.731827373214 -5.49385186159043 316.758752239665</t>
  </si>
  <si>
    <t>-468.55312898748 -76.622957460072 774.317214706738</t>
  </si>
  <si>
    <t>-321.274716369754 -26.30701509554 815.07509292891</t>
  </si>
  <si>
    <t>9763-20170724T121341.801123700.bin</t>
  </si>
  <si>
    <t>-498.167165214582 105.986977510551 -96.5692588172858</t>
  </si>
  <si>
    <t>-517.97246161287 97.6605828967718 -205.178260905586</t>
  </si>
  <si>
    <t>-532.889763594469 94.5181832082189 -296.793964403699</t>
  </si>
  <si>
    <t>-546.403636785018 92.9584433732448 -379.577385710271</t>
  </si>
  <si>
    <t>-559.299378360606 92.7523862312355 -462.473610679335</t>
  </si>
  <si>
    <t>-577.376723663806 93.88690033071 -583.78664270045</t>
  </si>
  <si>
    <t>-571.454657841465 95.7357003354127 -661.899995165646</t>
  </si>
  <si>
    <t>-569.410870008099 124.748993406228 -530.267201654882</t>
  </si>
  <si>
    <t>-555.81543167051 278.039155763414 -504.640074525242</t>
  </si>
  <si>
    <t>-461.971120170034 290.647920757139 -238.909337677969</t>
  </si>
  <si>
    <t>-251.591091608571 192.30031768959 -234.848183892199</t>
  </si>
  <si>
    <t>-569.47831725803 62.0291551645823 -530.843783896773</t>
  </si>
  <si>
    <t>-378.575423427602 48.8629766880185 -399.076107652171</t>
  </si>
  <si>
    <t>-533.036517237672 192.571941629955 -98.4862460659593</t>
  </si>
  <si>
    <t>-564.974725006468 191.424340594281 315.858137863585</t>
  </si>
  <si>
    <t>-612.392158149378 216.941989991019 775.877667299286</t>
  </si>
  <si>
    <t>-462.511517848878 213.548068041381 834.256626733207</t>
  </si>
  <si>
    <t>-463.539800878785 19.2574306539327 -98.0431537931499</t>
  </si>
  <si>
    <t>-456.02574901736 -5.7596508068591 316.71014440877</t>
  </si>
  <si>
    <t>-468.548295218596 -76.5507115265696 774.334708924549</t>
  </si>
  <si>
    <t>-321.312818586873 -26.1418738215102 815.13297179789</t>
  </si>
  <si>
    <t>9763-20170724T121341.834217200.bin</t>
  </si>
  <si>
    <t>-498.198821456463 105.776657678904 -96.5889817950106</t>
  </si>
  <si>
    <t>-518.107276709819 97.4401980788252 -205.178311088689</t>
  </si>
  <si>
    <t>-533.034285408657 94.3014538834968 -296.792665018271</t>
  </si>
  <si>
    <t>-546.525397222971 92.7473901641242 -379.57970821573</t>
  </si>
  <si>
    <t>-559.367084117672 92.5463231801373 -462.484419411479</t>
  </si>
  <si>
    <t>-577.330888260665 93.6843921194886 -583.814334645256</t>
  </si>
  <si>
    <t>-571.335756644889 95.5432813758289 -661.922056011253</t>
  </si>
  <si>
    <t>-569.377458029802 124.544877793281 -530.292098812198</t>
  </si>
  <si>
    <t>-555.830444459125 277.849079158909 -504.698810498142</t>
  </si>
  <si>
    <t>-461.83488121645 290.611740034474 -239.028798329711</t>
  </si>
  <si>
    <t>-251.125526112658 193.113165483622 -232.385079705901</t>
  </si>
  <si>
    <t>-569.519600437744 61.825105922032 -530.859474857839</t>
  </si>
  <si>
    <t>-378.202218968091 47.4063746310594 -398.609583140029</t>
  </si>
  <si>
    <t>-532.953915973792 192.44479667829 -98.5036836475442</t>
  </si>
  <si>
    <t>-564.84646725317 191.3519060932 315.844367110927</t>
  </si>
  <si>
    <t>-612.381677512456 216.938888372467 775.854773282809</t>
  </si>
  <si>
    <t>-462.502743373483 213.67136865675 834.245503860689</t>
  </si>
  <si>
    <t>-463.683655367568 18.9889925358229 -98.0592480267569</t>
  </si>
  <si>
    <t>-456.118983176496 -5.90600852348416 316.700480699565</t>
  </si>
  <si>
    <t>-468.536065424806 -76.5280672357976 774.349688702048</t>
  </si>
  <si>
    <t>-321.342315307384 -26.0173264887153 815.172022517002</t>
  </si>
  <si>
    <t>9763-20170724T121341.903404200.bin</t>
  </si>
  <si>
    <t>-498.60439585804 105.223464670356 -96.6271610035047</t>
  </si>
  <si>
    <t>-518.635277527449 96.8832014021555 -205.193792385066</t>
  </si>
  <si>
    <t>-533.495744853707 93.7523205386365 -296.819093896336</t>
  </si>
  <si>
    <t>-546.858040451358 92.2032969710604 -379.627255749289</t>
  </si>
  <si>
    <t>-559.501882622262 91.9976666121538 -462.562227510413</t>
  </si>
  <si>
    <t>-577.100926386853 93.1142756880176 -583.945783905959</t>
  </si>
  <si>
    <t>-570.899447868777 94.9458021282903 -662.038054948742</t>
  </si>
  <si>
    <t>-569.219398294939 123.98405296961 -530.41833011482</t>
  </si>
  <si>
    <t>-555.734440592546 277.299587316496 -504.920039737059</t>
  </si>
  <si>
    <t>-461.229158455182 291.106250027556 -239.483316499696</t>
  </si>
  <si>
    <t>-249.842090550219 195.58870785276 -227.633291963414</t>
  </si>
  <si>
    <t>-569.537769329685 61.2645051975605 -530.949252838888</t>
  </si>
  <si>
    <t>-377.312407952685 43.5881555203323 -397.619253926698</t>
  </si>
  <si>
    <t>-533.32583894144 192.006226832922 -98.541560584214</t>
  </si>
  <si>
    <t>-564.940979846334 191.079436824917 315.828113332393</t>
  </si>
  <si>
    <t>-612.379769582694 216.875751332739 775.826603725736</t>
  </si>
  <si>
    <t>-462.501907746623 213.611448298214 834.220286684647</t>
  </si>
  <si>
    <t>-464.155692975952 18.3290368526687 -98.1043501061428</t>
  </si>
  <si>
    <t>-456.375999458049 -6.18669289446325 316.674038928964</t>
  </si>
  <si>
    <t>-468.556178429429 -76.4841118319655 774.360841662457</t>
  </si>
  <si>
    <t>-321.437174794702 -25.748638668158 815.174268396009</t>
  </si>
  <si>
    <t>9763-20170724T121341.935991300.bin</t>
  </si>
  <si>
    <t>-498.92498647433 104.88985429373 -96.6544878104936</t>
  </si>
  <si>
    <t>-518.973617966547 96.5538778922469 -205.218159997955</t>
  </si>
  <si>
    <t>-533.760870635867 93.4326791915528 -296.855664122954</t>
  </si>
  <si>
    <t>-547.02151353219 91.8904563393694 -379.680250834179</t>
  </si>
  <si>
    <t>-559.527580928814 91.6869900866018 -462.636217530905</t>
  </si>
  <si>
    <t>-576.885886782708 92.7987876076759 -584.054337394102</t>
  </si>
  <si>
    <t>-570.560410775291 94.6039681700663 -662.137224671428</t>
  </si>
  <si>
    <t>-569.066217978139 123.670422478242 -530.519024919551</t>
  </si>
  <si>
    <t>-555.604623441528 277.004362993508 -505.105894321309</t>
  </si>
  <si>
    <t>-460.787189666892 291.636385001897 -239.82472987764</t>
  </si>
  <si>
    <t>-249.185663106173 196.837762737066 -226.166299008027</t>
  </si>
  <si>
    <t>-569.472245587342 60.9513653093341 -531.035289472301</t>
  </si>
  <si>
    <t>-376.815395183305 41.4015437549338 -396.96366011107</t>
  </si>
  <si>
    <t>-533.647156488989 191.690000340939 -98.5728907135813</t>
  </si>
  <si>
    <t>-565.11026109702 190.935428565843 315.808648153938</t>
  </si>
  <si>
    <t>-612.39436324928 216.811224263041 775.817081702616</t>
  </si>
  <si>
    <t>-462.513880858565 213.431384680932 834.197071683438</t>
  </si>
  <si>
    <t>-464.465749886017 17.9703564779174 -98.1343042302108</t>
  </si>
  <si>
    <t>-456.55858338979 -6.35154883082714 316.6529817126</t>
  </si>
  <si>
    <t>-468.5492496019 -76.5053639577936 774.364440163581</t>
  </si>
  <si>
    <t>-321.44986434541 -25.6880988160028 815.146483851541</t>
  </si>
  <si>
    <t>9763-20170724T121341.999669700.bin</t>
  </si>
  <si>
    <t>-499.730996301363 104.143956953009 -96.7375657683579</t>
  </si>
  <si>
    <t>-519.760838782697 95.8323296371887 -205.306459792975</t>
  </si>
  <si>
    <t>-534.356783446325 92.7450847031605 -296.975791630719</t>
  </si>
  <si>
    <t>-547.373893006587 91.2309281706102 -379.839507544889</t>
  </si>
  <si>
    <t>-559.565389265191 91.0474235396377 -462.842263798833</t>
  </si>
  <si>
    <t>-576.386546839105 92.1735308321026 -584.335949982493</t>
  </si>
  <si>
    <t>-569.790883999715 93.9386959792532 -662.397489189916</t>
  </si>
  <si>
    <t>-568.767886089597 123.038523043548 -530.767915764224</t>
  </si>
  <si>
    <t>-555.446931518044 276.406307709045 -505.50892166828</t>
  </si>
  <si>
    <t>-460.04827769689 293.11056514275 -240.558655837177</t>
  </si>
  <si>
    <t>-248.100173998723 199.73638243764 -223.014952705223</t>
  </si>
  <si>
    <t>-569.243236845356 60.3202082210582 -531.28348665299</t>
  </si>
  <si>
    <t>-375.730615878962 36.408938521015 -395.092174126364</t>
  </si>
  <si>
    <t>-534.475379271271 190.979458653525 -98.6683348117035</t>
  </si>
  <si>
    <t>-565.551965524574 190.528819873314 315.742922562272</t>
  </si>
  <si>
    <t>-612.407632022168 216.709676138758 775.793526321285</t>
  </si>
  <si>
    <t>-462.514815135543 213.324356125128 834.141730718123</t>
  </si>
  <si>
    <t>-465.261360743951 17.1765050913677 -98.2277544658308</t>
  </si>
  <si>
    <t>-457.036850060244 -6.73276589131001 316.577345160306</t>
  </si>
  <si>
    <t>-468.625155633934 -76.4702372487268 774.354100871638</t>
  </si>
  <si>
    <t>-321.457449076459 -25.7818633386087 815.050372775659</t>
  </si>
  <si>
    <t>9763-20170724T121342.035765700.bin</t>
  </si>
  <si>
    <t>-500.125753006945 103.749499245597 -96.797469958523</t>
  </si>
  <si>
    <t>-520.123474649553 95.4628003915768 -205.374326162685</t>
  </si>
  <si>
    <t>-534.597198863387 92.4011441035304 -297.063826005965</t>
  </si>
  <si>
    <t>-547.465735710371 90.9072814635351 -379.951067286785</t>
  </si>
  <si>
    <t>-559.471035921463 90.7377505753334 -462.981075075448</t>
  </si>
  <si>
    <t>-575.978715815228 91.8756204926176 -584.517647017829</t>
  </si>
  <si>
    <t>-569.233678621078 93.633334782116 -662.566507575439</t>
  </si>
  <si>
    <t>-568.494467125436 122.735717455643 -530.927569061899</t>
  </si>
  <si>
    <t>-555.378539252715 276.15342154545 -505.85934113419</t>
  </si>
  <si>
    <t>-459.786569424035 293.825583665017 -241.041480199522</t>
  </si>
  <si>
    <t>-247.71116096121 201.036900497327 -221.994141506373</t>
  </si>
  <si>
    <t>-568.976022202267 60.0172267637854 -531.449272283218</t>
  </si>
  <si>
    <t>-374.887301348655 33.6224206433371 -393.90743512591</t>
  </si>
  <si>
    <t>-534.899158844625 190.590159967928 -98.7073131039873</t>
  </si>
  <si>
    <t>-565.799803127786 190.326673534666 315.71723621769</t>
  </si>
  <si>
    <t>-612.417512658565 216.655740768173 775.784268315491</t>
  </si>
  <si>
    <t>-462.519376861234 213.243639628199 834.117162091549</t>
  </si>
  <si>
    <t>-465.645757400771 16.7928323552915 -98.2854737800561</t>
  </si>
  <si>
    <t>-457.224541474141 -6.9060222000976 316.527775639557</t>
  </si>
  <si>
    <t>-468.707224332807 -76.4217394528432 774.346934119467</t>
  </si>
  <si>
    <t>-321.695929446718 -25.2210090431149 814.967371871921</t>
  </si>
  <si>
    <t>9763-20170724T121342.100459700.bin</t>
  </si>
  <si>
    <t>-500.599869029311 102.92547846166 -96.9080763919828</t>
  </si>
  <si>
    <t>-520.488014029304 94.744169599262 -205.512899252285</t>
  </si>
  <si>
    <t>-534.743930399114 91.7935129760635 -297.240210348783</t>
  </si>
  <si>
    <t>-547.364899776743 90.4036325546303 -380.16747543928</t>
  </si>
  <si>
    <t>-559.071448162162 90.3377500512761 -463.240264845517</t>
  </si>
  <si>
    <t>-575.086898865078 91.6228713833339 -584.841127719988</t>
  </si>
  <si>
    <t>-568.042721248624 93.4142486744336 -662.862897889438</t>
  </si>
  <si>
    <t>-567.823012553959 122.418040607347 -531.183484314353</t>
  </si>
  <si>
    <t>-554.909101307294 275.901817017156 -506.453505996293</t>
  </si>
  <si>
    <t>-459.211625203985 295.658063219871 -241.821187004224</t>
  </si>
  <si>
    <t>-246.626276889112 204.95220880373 -218.833016405635</t>
  </si>
  <si>
    <t>-568.295895399221 59.7001292663554 -531.78406719336</t>
  </si>
  <si>
    <t>-373.542802008247 27.8675199363256 -390.813644905285</t>
  </si>
  <si>
    <t>-535.305782533641 189.752108110542 -98.7621436691906</t>
  </si>
  <si>
    <t>-566.23414157463 189.853811667254 315.660384767819</t>
  </si>
  <si>
    <t>-612.409407721098 216.53729398975 775.769710203193</t>
  </si>
  <si>
    <t>-462.501878966282 213.214956599914 834.083868704211</t>
  </si>
  <si>
    <t>-466.135133026614 15.9955837562693 -98.4063416094368</t>
  </si>
  <si>
    <t>-457.452341694991 -7.29975724348196 316.424388137324</t>
  </si>
  <si>
    <t>-468.797852558627 -76.4320106527621 774.31238384176</t>
  </si>
  <si>
    <t>-321.707505070362 -25.3359434400372 814.777528287606</t>
  </si>
  <si>
    <t>9763-20170724T121342.136059900.bin</t>
  </si>
  <si>
    <t>-500.583727369679 102.550971060276 -96.9422612754407</t>
  </si>
  <si>
    <t>-520.403279896478 94.4266116737276 -205.563944573058</t>
  </si>
  <si>
    <t>-534.549117468143 91.5326375302379 -297.310170129698</t>
  </si>
  <si>
    <t>-547.049327988052 90.1952900674355 -380.256377206803</t>
  </si>
  <si>
    <t>-558.613435896085 90.1808930991997 -463.349207182725</t>
  </si>
  <si>
    <t>-574.396695574712 91.5392284278964 -584.979641868694</t>
  </si>
  <si>
    <t>-567.185891013561 93.3169028603766 -662.986495625944</t>
  </si>
  <si>
    <t>-567.208185129967 122.301738969442 -531.29327587313</t>
  </si>
  <si>
    <t>-554.368287006715 275.819881853787 -506.675056611234</t>
  </si>
  <si>
    <t>-458.634842144759 296.626628444008 -242.136228219995</t>
  </si>
  <si>
    <t>-245.789013896457 206.950867024007 -217.571592059715</t>
  </si>
  <si>
    <t>-567.734038974888 59.5847740022245 -531.92526419245</t>
  </si>
  <si>
    <t>-373.099621928793 24.9019747559469 -388.872579564262</t>
  </si>
  <si>
    <t>-535.25873973302 189.359282575716 -98.7844375602529</t>
  </si>
  <si>
    <t>-566.294543510929 189.617947291546 315.630010628083</t>
  </si>
  <si>
    <t>-612.396872707231 216.496819921742 775.75819487058</t>
  </si>
  <si>
    <t>-462.487391350342 213.247441357227 834.071359325097</t>
  </si>
  <si>
    <t>-466.130936484054 15.6402621179886 -98.4653802429655</t>
  </si>
  <si>
    <t>-457.517148053124 -7.58120541707876 316.370905558848</t>
  </si>
  <si>
    <t>-468.803818887273 -76.4404365605128 774.297907186316</t>
  </si>
  <si>
    <t>-321.627265209222 -25.5865374503378 814.75506183604</t>
  </si>
  <si>
    <t>9763-20170724T121342.201234500.bin</t>
  </si>
  <si>
    <t>-500.152886559147 101.826499035963 -96.9714581527288</t>
  </si>
  <si>
    <t>-519.925863157028 93.8027368220924 -205.609137390596</t>
  </si>
  <si>
    <t>-533.836287802012 90.9690378188543 -297.393161973929</t>
  </si>
  <si>
    <t>-546.046043027604 89.6684930254291 -380.383283444855</t>
  </si>
  <si>
    <t>-557.242039812385 89.6653671817562 -463.526516542086</t>
  </si>
  <si>
    <t>-572.40333084651 91.0056387937475 -585.236279429051</t>
  </si>
  <si>
    <t>-564.759701512631 92.6565142556733 -663.204578714032</t>
  </si>
  <si>
    <t>-565.352511841344 121.774896871695 -531.535492382922</t>
  </si>
  <si>
    <t>-552.661571853216 275.304028778393 -506.963896870014</t>
  </si>
  <si>
    <t>-456.546298119305 298.639933389088 -242.77493827827</t>
  </si>
  <si>
    <t>-243.130423411927 211.444228379835 -214.506691927945</t>
  </si>
  <si>
    <t>-566.148753470912 59.0604493059659 -532.126693580505</t>
  </si>
  <si>
    <t>-372.474223866518 18.4306668435584 -383.937910785708</t>
  </si>
  <si>
    <t>-534.752385939632 188.595121210146 -98.7840257672281</t>
  </si>
  <si>
    <t>-565.917798317457 189.13834394322 315.620429346024</t>
  </si>
  <si>
    <t>-612.333925991454 216.44931813015 775.720515904826</t>
  </si>
  <si>
    <t>-462.438255854179 213.368442157326 834.078150632642</t>
  </si>
  <si>
    <t>-465.812786344275 14.9192660856952 -98.5467443469755</t>
  </si>
  <si>
    <t>-457.457290208962 -8.16750378615052 316.302365067835</t>
  </si>
  <si>
    <t>-468.857432892359 -76.3149336024958 774.307461094133</t>
  </si>
  <si>
    <t>-321.977137659587 -24.6483756679718 814.811465922349</t>
  </si>
  <si>
    <t>9763-20170724T121342.238343900.bin</t>
  </si>
  <si>
    <t>-499.778104234042 101.394697601953 -96.9918511996077</t>
  </si>
  <si>
    <t>-519.547580285266 93.403911013685 -205.632657023868</t>
  </si>
  <si>
    <t>-533.360505506824 90.6067621135312 -297.432465776237</t>
  </si>
  <si>
    <t>-545.443181266831 89.3395797673229 -380.441770821638</t>
  </si>
  <si>
    <t>-556.47253996505 89.3652457673152 -463.607168727298</t>
  </si>
  <si>
    <t>-571.346357229095 90.7389191086854 -585.351983939507</t>
  </si>
  <si>
    <t>-563.476229550992 92.3626052669806 -663.298332590035</t>
  </si>
  <si>
    <t>-564.316671975745 121.491878066976 -531.639186407112</t>
  </si>
  <si>
    <t>-551.430246739496 275.008827695306 -507.095261577394</t>
  </si>
  <si>
    <t>-455.352107707626 299.714648406629 -243.017132747272</t>
  </si>
  <si>
    <t>-241.641079563799 213.83659686479 -212.999091196599</t>
  </si>
  <si>
    <t>-565.32301833199 58.7801876448775 -532.22372423866</t>
  </si>
  <si>
    <t>-372.172257675315 15.3414367660071 -381.346707488974</t>
  </si>
  <si>
    <t>-534.317446678329 188.176347467313 -98.7791037581258</t>
  </si>
  <si>
    <t>-565.569288392935 188.867362874348 315.618593316626</t>
  </si>
  <si>
    <t>-612.302410649552 216.420565661384 775.686249501877</t>
  </si>
  <si>
    <t>-462.422681694924 213.326673560809 834.084366701889</t>
  </si>
  <si>
    <t>-465.506218291714 14.4475274617412 -98.5850383848922</t>
  </si>
  <si>
    <t>-457.353456305524 -8.51809956376292 316.274856572528</t>
  </si>
  <si>
    <t>-468.839129974123 -76.3227021469816 774.318893309829</t>
  </si>
  <si>
    <t>-321.892673984708 -24.8738086180729 814.860309254412</t>
  </si>
  <si>
    <t>9763-20170724T121342.302516700.bin</t>
  </si>
  <si>
    <t>-498.830691422016 100.334346814947 -97.0260726854316</t>
  </si>
  <si>
    <t>-518.651503026637 92.3957085469988 -205.661348346259</t>
  </si>
  <si>
    <t>-532.397522342897 89.6254079821188 -297.472092159168</t>
  </si>
  <si>
    <t>-544.375073078651 88.3721905825014 -380.496774296347</t>
  </si>
  <si>
    <t>-555.253213467201 88.3943378191725 -463.682031982762</t>
  </si>
  <si>
    <t>-569.855948346067 89.7385709125074 -585.460037015641</t>
  </si>
  <si>
    <t>-561.620046924562 91.2641750803896 -663.370710012493</t>
  </si>
  <si>
    <t>-562.696083238944 120.499967158032 -531.768977443806</t>
  </si>
  <si>
    <t>-549.361627564583 274.008931131169 -507.360861401903</t>
  </si>
  <si>
    <t>-453.493484006595 300.65964187504 -243.395571654857</t>
  </si>
  <si>
    <t>-238.999336082179 218.103617078657 -209.850247504021</t>
  </si>
  <si>
    <t>-564.200820570652 57.7973843509008 -532.280730169319</t>
  </si>
  <si>
    <t>-371.935412055259 8.89783241485247 -375.894652025053</t>
  </si>
  <si>
    <t>-533.294998855386 187.201498206459 -98.7744768508592</t>
  </si>
  <si>
    <t>-564.789627360422 188.183462376185 315.604319022518</t>
  </si>
  <si>
    <t>-612.214841946625 216.402240739375 775.582249533221</t>
  </si>
  <si>
    <t>-462.373899181931 213.231114405982 834.075327345555</t>
  </si>
  <si>
    <t>-464.630579068004 13.3237629390046 -98.6542407347989</t>
  </si>
  <si>
    <t>-456.947048841335 -9.40888311683284 316.227420158555</t>
  </si>
  <si>
    <t>-468.754654966171 -76.4039288617632 774.342192699694</t>
  </si>
  <si>
    <t>-321.441202862876 -26.091311401723 814.977284925463</t>
  </si>
  <si>
    <t>9763-20170724T121342.334107700.bin</t>
  </si>
  <si>
    <t>-498.399307936841 99.8682618371954 -97.0355106454404</t>
  </si>
  <si>
    <t>-518.254612069828 91.9599819316431 -205.666778912836</t>
  </si>
  <si>
    <t>-531.992918048707 89.2247668435261 -297.479626212017</t>
  </si>
  <si>
    <t>-543.947603097276 88.0059518926232 -380.508146433486</t>
  </si>
  <si>
    <t>-554.786003006508 88.0631050903248 -463.698701852423</t>
  </si>
  <si>
    <t>-569.311648693377 89.4564813280413 -585.48536533045</t>
  </si>
  <si>
    <t>-560.924246607475 90.9588464433255 -663.380238384698</t>
  </si>
  <si>
    <t>-562.069388821401 120.193067039898 -531.791325366184</t>
  </si>
  <si>
    <t>-548.378178813904 273.662613002969 -507.383716619837</t>
  </si>
  <si>
    <t>-452.810884476694 301.513885713523 -243.433435205394</t>
  </si>
  <si>
    <t>-237.792610500175 221.255015468525 -207.737340660728</t>
  </si>
  <si>
    <t>-563.806424262876 57.4970254750865 -532.301474126528</t>
  </si>
  <si>
    <t>-371.769925785893 5.89129200166008 -373.129400433931</t>
  </si>
  <si>
    <t>-532.784065146501 186.724305701488 -98.7695012430562</t>
  </si>
  <si>
    <t>-564.375802705113 187.899662557094 315.601368936658</t>
  </si>
  <si>
    <t>-612.17887792838 216.360139991504 775.530971817959</t>
  </si>
  <si>
    <t>-462.35892086238 213.096815077388 834.072801991839</t>
  </si>
  <si>
    <t>-464.283725501828 12.9001088086961 -98.6757505832518</t>
  </si>
  <si>
    <t>-456.802336579396 -9.75315681813208 316.213907034042</t>
  </si>
  <si>
    <t>-468.769891025929 -76.3915957058575 774.356199931507</t>
  </si>
  <si>
    <t>-321.562702845939 -25.794451044515 815.023602608249</t>
  </si>
  <si>
    <t>9763-20170724T121342.399288300.bin</t>
  </si>
  <si>
    <t>-497.675976169942 98.9445344526953 -97.064565466522</t>
  </si>
  <si>
    <t>-517.616026798512 91.0859493739831 -205.683761333771</t>
  </si>
  <si>
    <t>-531.284462110829 88.4105206922818 -297.508940105205</t>
  </si>
  <si>
    <t>-543.118396517366 87.2491073635483 -380.55554343175</t>
  </si>
  <si>
    <t>-553.777425277029 87.3585263478144 -463.769159453456</t>
  </si>
  <si>
    <t>-567.975914581011 88.8196531214594 -585.593589120322</t>
  </si>
  <si>
    <t>-559.320952642028 90.3041645105909 -663.45949937074</t>
  </si>
  <si>
    <t>-560.715917887052 119.521857884981 -531.88222424753</t>
  </si>
  <si>
    <t>-546.602278234963 272.964932021496 -507.486286380885</t>
  </si>
  <si>
    <t>-451.79328953993 303.395232725573 -243.547176150472</t>
  </si>
  <si>
    <t>-235.90450127572 226.754535952111 -205.249097080376</t>
  </si>
  <si>
    <t>-562.775546597413 56.8352954646434 -532.393916865872</t>
  </si>
  <si>
    <t>-372.072739394739 0.06146458608373 -368.236971093159</t>
  </si>
  <si>
    <t>-531.880468468965 185.842329108501 -98.7869361160897</t>
  </si>
  <si>
    <t>-563.584737762084 187.316344082681 315.574344058721</t>
  </si>
  <si>
    <t>-612.086065155156 216.336689980371 775.404233845594</t>
  </si>
  <si>
    <t>-462.293615981592 213.135155461063 834.020016735228</t>
  </si>
  <si>
    <t>-463.752224347723 11.9289765106182 -98.7350045398703</t>
  </si>
  <si>
    <t>-456.634294289031 -10.4625288474413 316.175319371394</t>
  </si>
  <si>
    <t>-468.80173696436 -76.4393953946587 774.367597372335</t>
  </si>
  <si>
    <t>-321.655672607415 -25.6430266387993 815.007561227929</t>
  </si>
  <si>
    <t>9763-20170724T121342.434887100.bin</t>
  </si>
  <si>
    <t>-497.359537182933 98.4796324794647 -97.1085640163276</t>
  </si>
  <si>
    <t>-517.356101526037 90.6371675116529 -205.718542359382</t>
  </si>
  <si>
    <t>-530.982716787703 87.9762357456339 -297.550301393902</t>
  </si>
  <si>
    <t>-542.74294110196 86.8251768968057 -380.607552703591</t>
  </si>
  <si>
    <t>-553.292404157636 86.9386498237609 -463.835237224372</t>
  </si>
  <si>
    <t>-567.291846385725 88.3953678184917 -585.682642374268</t>
  </si>
  <si>
    <t>-558.53374001328 89.8739718192555 -663.537106433011</t>
  </si>
  <si>
    <t>-560.070155363324 119.097773031817 -531.966278465045</t>
  </si>
  <si>
    <t>-545.935395222138 272.540791730291 -507.576941942888</t>
  </si>
  <si>
    <t>-451.320695996618 303.806765590854 -243.665738577636</t>
  </si>
  <si>
    <t>-235.08594550161 228.570130582701 -204.543728134848</t>
  </si>
  <si>
    <t>-562.22784622918 56.4146003756305 -532.467662974237</t>
  </si>
  <si>
    <t>-531.479340331832 185.367559092588 -98.8107440466703</t>
  </si>
  <si>
    <t>-563.259198316 187.026419132464 315.544083115068</t>
  </si>
  <si>
    <t>-612.054335274499 216.294082215148 775.331895118961</t>
  </si>
  <si>
    <t>-462.279857264525 212.97622501565 833.986883647779</t>
  </si>
  <si>
    <t>-463.514431728923 11.4813455999965 -98.7768598871588</t>
  </si>
  <si>
    <t>-456.536696413153 -10.7574644446604 316.143982005067</t>
  </si>
  <si>
    <t>-468.887306215179 -76.3997164715656 774.370160902855</t>
  </si>
  <si>
    <t>-321.789810705084 -25.4374933388949 814.978018072769</t>
  </si>
  <si>
    <t>9763-20170724T121342.502079000.bin</t>
  </si>
  <si>
    <t>-496.860038630183 97.6344200736044 -97.1911554078894</t>
  </si>
  <si>
    <t>-516.897304296646 89.8216339626883 -205.795793188171</t>
  </si>
  <si>
    <t>-530.426225614473 87.2017858562167 -297.643087319389</t>
  </si>
  <si>
    <t>-542.043418049135 86.088270587738 -380.721036959223</t>
  </si>
  <si>
    <t>-552.394147877708 86.233004599881 -463.973412044555</t>
  </si>
  <si>
    <t>-566.041844933967 87.7239780206087 -585.860579785533</t>
  </si>
  <si>
    <t>-557.138672216618 89.2253073041761 -663.698064081717</t>
  </si>
  <si>
    <t>-558.862288887969 118.407489192203 -532.127620591516</t>
  </si>
  <si>
    <t>-544.470502218601 271.810800219819 -507.694491049943</t>
  </si>
  <si>
    <t>-450.427056801635 304.136515012839 -243.706969354832</t>
  </si>
  <si>
    <t>-233.872555642968 230.10915003541 -204.05054602632</t>
  </si>
  <si>
    <t>-561.244405619662 55.7321077743559 -532.627584545251</t>
  </si>
  <si>
    <t>-531.020170208982 184.539675473991 -98.8812919019953</t>
  </si>
  <si>
    <t>-562.82602909462 186.506919962111 315.470153251767</t>
  </si>
  <si>
    <t>-611.975195886907 216.256284465192 775.197012509666</t>
  </si>
  <si>
    <t>-462.213666576451 213.17980064113 833.898407852779</t>
  </si>
  <si>
    <t>-462.958407307967 10.6371288629421 -98.8741575796274</t>
  </si>
  <si>
    <t>-456.296558362786 -11.3840342061576 316.063527407854</t>
  </si>
  <si>
    <t>-468.907634534973 -76.4967462198056 774.358517105253</t>
  </si>
  <si>
    <t>-321.683100380159 -25.8538867554721 814.905174131864</t>
  </si>
  <si>
    <t>9763-20170724T121342.535673200.bin</t>
  </si>
  <si>
    <t>-496.721945108727 97.2693170286075 -97.2373453139528</t>
  </si>
  <si>
    <t>-516.754308862058 89.4753750567543 -205.844386033031</t>
  </si>
  <si>
    <t>-530.254991362189 86.8755986524816 -297.696333603172</t>
  </si>
  <si>
    <t>-541.836455175442 85.7801942411479 -380.779517069155</t>
  </si>
  <si>
    <t>-552.140593484224 85.9423796194465 -464.03773381991</t>
  </si>
  <si>
    <t>-565.708507819278 87.4554947048796 -585.933361502419</t>
  </si>
  <si>
    <t>-556.775454851153 88.9469009366453 -663.767737847939</t>
  </si>
  <si>
    <t>-558.520474638191 118.127288716758 -532.195036507801</t>
  </si>
  <si>
    <t>-544.014788017351 271.529588954841 -507.767939316875</t>
  </si>
  <si>
    <t>-450.218522410755 303.803999809089 -243.686100923545</t>
  </si>
  <si>
    <t>-233.581865002605 229.996870081731 -204.067981331319</t>
  </si>
  <si>
    <t>-560.989660793808 55.4554268773045 -532.698153018726</t>
  </si>
  <si>
    <t>-530.921641458638 184.158954405774 -98.9194868074121</t>
  </si>
  <si>
    <t>-562.75968315822 186.282396173957 315.428719958256</t>
  </si>
  <si>
    <t>-611.942140956708 216.232623579806 775.139055776134</t>
  </si>
  <si>
    <t>-462.179943026922 213.27573458207 833.844816143086</t>
  </si>
  <si>
    <t>-462.782081569267 10.2514153957518 -98.9272893261789</t>
  </si>
  <si>
    <t>-456.24283356728 -11.6579369164888 316.01830351512</t>
  </si>
  <si>
    <t>-468.969426650912 -76.4888381798214 774.350556003041</t>
  </si>
  <si>
    <t>-321.662663928589 -26.061030855632 814.866776379348</t>
  </si>
  <si>
    <t>9763-20170724T121342.600863600.bin</t>
  </si>
  <si>
    <t>-496.736002870493 96.7003605438254 -97.3277960524906</t>
  </si>
  <si>
    <t>-516.774487789102 88.9364373135686 -205.935722250061</t>
  </si>
  <si>
    <t>-530.278384853106 86.3744893018129 -297.788358788718</t>
  </si>
  <si>
    <t>-541.861160921053 85.3181511612602 -380.871839189318</t>
  </si>
  <si>
    <t>-552.164426770932 85.5233511202387 -464.130159057474</t>
  </si>
  <si>
    <t>-565.727683388571 87.1048610304101 -586.025419899847</t>
  </si>
  <si>
    <t>-556.754479373678 88.5841419340413 -663.855405064277</t>
  </si>
  <si>
    <t>-558.510568691574 117.745453476176 -532.27305419081</t>
  </si>
  <si>
    <t>-544.027777230215 271.131641061284 -507.82142703952</t>
  </si>
  <si>
    <t>-450.410860942639 303.017252373138 -243.628651159304</t>
  </si>
  <si>
    <t>-233.671255911598 229.349885762228 -204.314685316617</t>
  </si>
  <si>
    <t>-561.04191676127 55.0763206915258 -532.804488341243</t>
  </si>
  <si>
    <t>-530.971695648233 183.569390209237 -98.9982188974093</t>
  </si>
  <si>
    <t>-562.760842147598 185.889364070094 315.352706244409</t>
  </si>
  <si>
    <t>-611.892919634297 216.158687047065 775.045168231146</t>
  </si>
  <si>
    <t>-462.136295546656 213.092230779374 833.759380292397</t>
  </si>
  <si>
    <t>-462.776023328647 9.6853188847299 -99.0295090902596</t>
  </si>
  <si>
    <t>-456.33646528039 -12.1057090865006 315.923765114107</t>
  </si>
  <si>
    <t>-469.057429008302 -76.4979880109731 774.326501084082</t>
  </si>
  <si>
    <t>-321.847475594243 -25.7511792841019 814.796561278553</t>
  </si>
  <si>
    <t>9763-20170724T121342.634956100.bin</t>
  </si>
  <si>
    <t>-496.752382333963 96.5169412007849 -97.3675865280281</t>
  </si>
  <si>
    <t>-516.796987893985 88.7738931161148 -205.975808463571</t>
  </si>
  <si>
    <t>-530.318928087487 86.2463088405643 -297.826820707789</t>
  </si>
  <si>
    <t>-541.922224541169 85.228394675471 -380.90795628492</t>
  </si>
  <si>
    <t>-552.249962784515 85.4803402692892 -464.162896756297</t>
  </si>
  <si>
    <t>-565.852888297051 87.1383200921036 -586.052773572799</t>
  </si>
  <si>
    <t>-556.857518552055 88.6509201621921 -663.879703773075</t>
  </si>
  <si>
    <t>-558.627176131021 117.745443026422 -532.282663672623</t>
  </si>
  <si>
    <t>-544.226474005938 271.140204903706 -507.8298436078</t>
  </si>
  <si>
    <t>-450.634574720344 302.915290587823 -243.615046042172</t>
  </si>
  <si>
    <t>-233.923798540575 229.068450710092 -204.479207610381</t>
  </si>
  <si>
    <t>-561.140992628345 55.0761298749649 -532.854659255458</t>
  </si>
  <si>
    <t>-530.947567769463 183.376462322727 -99.0358937840501</t>
  </si>
  <si>
    <t>-562.786233683444 185.809814659754 315.3105117071</t>
  </si>
  <si>
    <t>-611.868721042179 216.134657556487 775.004505503248</t>
  </si>
  <si>
    <t>-462.114668494265 213.020740403591 833.72305493779</t>
  </si>
  <si>
    <t>-462.805990800449 9.52671760362591 -99.0777389495584</t>
  </si>
  <si>
    <t>-456.412402906292 -12.2528247259811 315.876922266639</t>
  </si>
  <si>
    <t>-469.119472688681 -76.4592409959077 774.317513380818</t>
  </si>
  <si>
    <t>-321.959679049401 -25.5661661112576 814.786439053428</t>
  </si>
  <si>
    <t>9763-20170724T121342.701636300.bin</t>
  </si>
  <si>
    <t>-496.717136230523 96.2275443672447 -97.4065326939136</t>
  </si>
  <si>
    <t>-516.820942018351 88.4696819613687 -206.002733155565</t>
  </si>
  <si>
    <t>-530.411820053965 85.9962046853429 -297.845082180106</t>
  </si>
  <si>
    <t>-542.081265598395 85.0542303634356 -380.91769624668</t>
  </si>
  <si>
    <t>-552.477159501674 85.4096909716386 -464.1639851768</t>
  </si>
  <si>
    <t>-566.179772895452 87.2495909690574 -586.040035804217</t>
  </si>
  <si>
    <t>-557.136169054099 88.8590498079934 -663.859286568284</t>
  </si>
  <si>
    <t>-558.941486901229 117.777653416869 -532.226649267533</t>
  </si>
  <si>
    <t>-544.83492540431 271.17773700119 -507.595926383673</t>
  </si>
  <si>
    <t>-450.999572251442 302.512212024004 -243.414922863189</t>
  </si>
  <si>
    <t>-234.299510196667 228.328900819293 -204.86050886254</t>
  </si>
  <si>
    <t>-561.392894205051 55.1067426695704 -532.897187515799</t>
  </si>
  <si>
    <t>-530.958360792727 183.084542686534 -99.0742692720169</t>
  </si>
  <si>
    <t>-562.815140867948 185.699780323678 315.269734034763</t>
  </si>
  <si>
    <t>-611.792354566962 216.146709353843 774.947775512157</t>
  </si>
  <si>
    <t>-462.047590193425 213.1227810472 833.6944099652</t>
  </si>
  <si>
    <t>-462.744210787124 9.25450173628997 -99.1383748642513</t>
  </si>
  <si>
    <t>-456.341151801276 -12.4291328726335 315.821250411951</t>
  </si>
  <si>
    <t>-469.143665543801 -76.4655632609933 774.305073152079</t>
  </si>
  <si>
    <t>-321.955897655298 -25.6693507716845 814.793758951606</t>
  </si>
  <si>
    <t>9763-20170724T121342.735228400.bin</t>
  </si>
  <si>
    <t>-496.706107580178 96.1328102019966 -97.4099202727609</t>
  </si>
  <si>
    <t>-516.882820975343 88.3385778288689 -205.990161722031</t>
  </si>
  <si>
    <t>-530.465678881996 85.8856028321356 -297.834146763726</t>
  </si>
  <si>
    <t>-542.09752039666 84.9774654455318 -380.91244409612</t>
  </si>
  <si>
    <t>-552.423446492082 85.3803440633219 -464.167222699392</t>
  </si>
  <si>
    <t>-565.987393640751 87.3020581041983 -586.057446799829</t>
  </si>
  <si>
    <t>-556.856620380143 88.9729122364915 -663.865236542125</t>
  </si>
  <si>
    <t>-558.820067166651 117.794420890843 -532.214318123869</t>
  </si>
  <si>
    <t>-544.817921752737 271.190140536046 -507.454115737403</t>
  </si>
  <si>
    <t>-450.995640639106 302.577266919336 -243.274673870277</t>
  </si>
  <si>
    <t>-234.273358271556 228.459805510249 -204.718245319458</t>
  </si>
  <si>
    <t>-561.251197359316 55.123319772445 -532.931866916504</t>
  </si>
  <si>
    <t>-531.008474229851 182.976014680776 -99.067302971994</t>
  </si>
  <si>
    <t>-562.828581788115 185.665096360151 315.279053271786</t>
  </si>
  <si>
    <t>-611.755184924104 216.172739056989 774.933493336884</t>
  </si>
  <si>
    <t>-462.007234943954 213.319969809921 833.680574535741</t>
  </si>
  <si>
    <t>-462.679037728838 9.173673837558 -99.1566396154712</t>
  </si>
  <si>
    <t>-456.270933141014 -12.4688602293031 315.804982710136</t>
  </si>
  <si>
    <t>-469.163827934375 -76.4585259206638 774.300886631704</t>
  </si>
  <si>
    <t>-321.97782888122 -25.668687703107 814.803691773744</t>
  </si>
  <si>
    <t>9763-20170724T121342.801909000.bin</t>
  </si>
  <si>
    <t>-496.716801365997 95.924430900247 -97.4607851212559</t>
  </si>
  <si>
    <t>-516.9890434936 88.0653033621629 -206.018510238886</t>
  </si>
  <si>
    <t>-530.677753449206 85.629881819711 -297.847251312653</t>
  </si>
  <si>
    <t>-542.410365657506 84.7662597726076 -380.911995699469</t>
  </si>
  <si>
    <t>-552.839729477874 85.2426863442579 -464.153348190001</t>
  </si>
  <si>
    <t>-566.554857714438 87.3038130217715 -586.024465475168</t>
  </si>
  <si>
    <t>-557.384463751367 89.0477817281717 -663.82601660178</t>
  </si>
  <si>
    <t>-559.326885936852 117.734776550449 -532.154710606627</t>
  </si>
  <si>
    <t>-545.185502645251 271.0670481717 -507.114853066324</t>
  </si>
  <si>
    <t>-452.146370603448 303.092851600078 -242.73511201722</t>
  </si>
  <si>
    <t>-235.518786680262 228.786493297173 -204.010583578882</t>
  </si>
  <si>
    <t>-561.746618506538 55.0640207327942 -532.942187169439</t>
  </si>
  <si>
    <t>-531.175730242824 182.685468452818 -99.0892484790068</t>
  </si>
  <si>
    <t>-562.924496637181 185.461737945199 315.261955520707</t>
  </si>
  <si>
    <t>-611.701056370667 216.147801462444 774.921443518156</t>
  </si>
  <si>
    <t>-461.946380510588 213.471716543031 833.660026556154</t>
  </si>
  <si>
    <t>-462.522343335019 9.04325541375056 -99.1927752855015</t>
  </si>
  <si>
    <t>-456.22825104729 -12.569820995569 315.772111785994</t>
  </si>
  <si>
    <t>-469.18270926132 -76.4741904146185 774.28415143828</t>
  </si>
  <si>
    <t>-321.929719303735 -25.9078865416973 814.823603810347</t>
  </si>
  <si>
    <t>9763-20170724T121342.836002800.bin</t>
  </si>
  <si>
    <t>-496.734126724827 95.8220389271319 -97.462200819247</t>
  </si>
  <si>
    <t>-517.048768946936 87.9504457824974 -206.011053552337</t>
  </si>
  <si>
    <t>-530.824756905621 85.5293328289263 -297.827197546746</t>
  </si>
  <si>
    <t>-542.655300371224 84.6910746446106 -380.878142856292</t>
  </si>
  <si>
    <t>-553.200620978347 85.20658003472 -464.104790319415</t>
  </si>
  <si>
    <t>-567.104142610923 87.341273560432 -585.953282152322</t>
  </si>
  <si>
    <t>-557.96004335058 89.1139957580567 -663.757182217346</t>
  </si>
  <si>
    <t>-559.79200083658 117.739664122782 -532.076509627163</t>
  </si>
  <si>
    <t>-545.64156544777 271.055813259141 -506.947871282761</t>
  </si>
  <si>
    <t>-453.132175972081 303.47837945538 -242.430770990843</t>
  </si>
  <si>
    <t>-236.663046701691 228.816387088766 -203.504598044528</t>
  </si>
  <si>
    <t>-562.214823752956 55.0693997753797 -532.897978746819</t>
  </si>
  <si>
    <t>-531.211852689079 182.546024001481 -99.092157356434</t>
  </si>
  <si>
    <t>-562.881604653947 185.400889708139 315.26450801255</t>
  </si>
  <si>
    <t>-611.670906164854 216.141196871275 774.919757050359</t>
  </si>
  <si>
    <t>-461.917356652226 213.4726766502 833.661430666387</t>
  </si>
  <si>
    <t>-462.530528049403 8.95120853429944 -99.200322169547</t>
  </si>
  <si>
    <t>-456.228850188167 -12.6230445029178 315.766406608037</t>
  </si>
  <si>
    <t>-469.194854369197 -76.4731774024863 774.284115818205</t>
  </si>
  <si>
    <t>-322.017096167551 -25.7012289441732 814.84004227088</t>
  </si>
  <si>
    <t>9763-20170724T121342.902186600.bin</t>
  </si>
  <si>
    <t>-496.989182540225 95.5990129374559 -97.4315938865342</t>
  </si>
  <si>
    <t>-517.40849577671 87.7244228191739 -205.960588079292</t>
  </si>
  <si>
    <t>-531.267333304304 85.3544540704997 -297.76555551692</t>
  </si>
  <si>
    <t>-543.168253751349 84.585257141583 -380.807174936796</t>
  </si>
  <si>
    <t>-553.778193874863 85.1920468595931 -464.024995842246</t>
  </si>
  <si>
    <t>-567.76859263083 87.4834909761912 -585.860594311064</t>
  </si>
  <si>
    <t>-558.633367530766 89.3313807298628 -663.663942217083</t>
  </si>
  <si>
    <t>-560.410992352431 117.81217160298 -531.950841713634</t>
  </si>
  <si>
    <t>-546.216271382863 271.099202053503 -506.692917031546</t>
  </si>
  <si>
    <t>-455.070406174292 303.695764276171 -241.72396783542</t>
  </si>
  <si>
    <t>-238.680322341612 228.885091342604 -202.644297109681</t>
  </si>
  <si>
    <t>-562.848471047676 55.1435221935571 -532.849667546501</t>
  </si>
  <si>
    <t>-531.40212156808 182.370380685643 -99.0854973901064</t>
  </si>
  <si>
    <t>-562.73848278004 185.270180722353 315.29617551183</t>
  </si>
  <si>
    <t>-611.63509129662 216.041880491462 774.935019136907</t>
  </si>
  <si>
    <t>-461.902332346846 212.854732956133 833.703506627367</t>
  </si>
  <si>
    <t>-462.862169248718 8.67642656688622 -99.1954656977839</t>
  </si>
  <si>
    <t>-456.351849636535 -12.6332982627528 315.781767863016</t>
  </si>
  <si>
    <t>-469.250963254607 -76.4685583529872 774.280732759645</t>
  </si>
  <si>
    <t>-322.135238863233 -25.5168231715074 814.835613830538</t>
  </si>
  <si>
    <t>9763-20170724T121342.935276600.bin</t>
  </si>
  <si>
    <t>-497.165614917401 95.5051788832998 -97.4446420898096</t>
  </si>
  <si>
    <t>-517.647293210824 87.602252318763 -205.959891214635</t>
  </si>
  <si>
    <t>-531.534729841886 85.2606460832944 -297.761252828938</t>
  </si>
  <si>
    <t>-543.449631199322 84.5365890960561 -380.801164244687</t>
  </si>
  <si>
    <t>-554.060056936276 85.2076864680957 -464.018460993582</t>
  </si>
  <si>
    <t>-568.034739643872 87.6131527858829 -585.853848899906</t>
  </si>
  <si>
    <t>-558.910877467306 89.5361789431454 -663.656556922867</t>
  </si>
  <si>
    <t>-560.668853447314 117.89098613279 -531.916264683763</t>
  </si>
  <si>
    <t>-546.382825733805 271.154971174321 -506.573119643024</t>
  </si>
  <si>
    <t>-455.91412956712 303.705469606488 -241.366788747275</t>
  </si>
  <si>
    <t>-239.565721430708 228.660110763526 -202.507067343179</t>
  </si>
  <si>
    <t>-563.136589664763 55.2244475216576 -532.870532468496</t>
  </si>
  <si>
    <t>-531.516802102562 182.334398378909 -99.1031541844009</t>
  </si>
  <si>
    <t>-562.732388804833 185.224827767842 315.287722880236</t>
  </si>
  <si>
    <t>-611.607746481447 216.036419434884 774.927912264379</t>
  </si>
  <si>
    <t>-461.870156743008 212.946639184216 833.689543300908</t>
  </si>
  <si>
    <t>-463.10681349782 8.51276349756608 -99.1928185188381</t>
  </si>
  <si>
    <t>-456.491316095334 -12.653223272815 315.790121018523</t>
  </si>
  <si>
    <t>-469.308275824746 -76.4399499559613 774.283633000178</t>
  </si>
  <si>
    <t>-322.231092928641 -25.3631997178522 814.821906629903</t>
  </si>
  <si>
    <t>9763-20170724T121343.001453600.bin</t>
  </si>
  <si>
    <t>-497.669295088513 95.2333538079879 -97.5461308193811</t>
  </si>
  <si>
    <t>-518.091232539481 87.3179087150979 -206.071592332355</t>
  </si>
  <si>
    <t>-532.024193536398 85.0033513852773 -297.866769746124</t>
  </si>
  <si>
    <t>-544.015906192033 84.3263570023587 -380.896104680996</t>
  </si>
  <si>
    <t>-554.73686482385 85.0675271998321 -464.098665109511</t>
  </si>
  <si>
    <t>-568.908258966467 87.603061239322 -585.908606424546</t>
  </si>
  <si>
    <t>-559.825871095235 89.6440708329069 -663.71323419307</t>
  </si>
  <si>
    <t>-561.371677399554 117.819769969471 -531.960588439511</t>
  </si>
  <si>
    <t>-546.356911361212 271.019016216413 -506.567651666033</t>
  </si>
  <si>
    <t>-458.443579918271 303.166776110342 -240.45421425455</t>
  </si>
  <si>
    <t>-242.471495377206 226.886535482599 -201.90674415574</t>
  </si>
  <si>
    <t>-564.008259248534 55.1609970775799 -532.958262743709</t>
  </si>
  <si>
    <t>-531.834895993211 182.184741926081 -99.2147210698417</t>
  </si>
  <si>
    <t>-562.906504370719 185.128790380539 315.186615985043</t>
  </si>
  <si>
    <t>-611.576574428213 216.044585361445 774.861600401794</t>
  </si>
  <si>
    <t>-461.833138540875 212.777878793024 833.598860929317</t>
  </si>
  <si>
    <t>-463.734421914722 8.11537310883614 -99.2280202435295</t>
  </si>
  <si>
    <t>-456.865534387569 -12.8681163419656 315.760059407853</t>
  </si>
  <si>
    <t>-469.288546644472 -76.4818597718536 774.298880462494</t>
  </si>
  <si>
    <t>-321.828606650714 -26.5478820563467 814.869324749906</t>
  </si>
  <si>
    <t>9763-20170724T121343.035052000.bin</t>
  </si>
  <si>
    <t>-497.896884923699 95.1896121440304 -97.574742233024</t>
  </si>
  <si>
    <t>-518.248349520653 87.2873812720454 -206.114473859368</t>
  </si>
  <si>
    <t>-532.176469446634 84.9670554696486 -297.910290516806</t>
  </si>
  <si>
    <t>-544.186591055796 84.2812993329007 -380.936813404945</t>
  </si>
  <si>
    <t>-554.948378619564 85.0114581424232 -464.134012922367</t>
  </si>
  <si>
    <t>-569.203939943289 87.5299845032532 -585.934611155789</t>
  </si>
  <si>
    <t>-560.127914850903 89.562645151836 -663.740156769638</t>
  </si>
  <si>
    <t>-561.560788739064 117.751501300607 -532.004240824446</t>
  </si>
  <si>
    <t>-546.110941456606 270.901216233565 -506.6084366992</t>
  </si>
  <si>
    <t>-459.828339683219 302.732428136012 -239.923849013631</t>
  </si>
  <si>
    <t>-244.008510650257 225.989788475733 -201.441265382746</t>
  </si>
  <si>
    <t>-564.336718505003 55.0978511961803 -532.974934054738</t>
  </si>
  <si>
    <t>-531.931463096812 182.209364427938 -99.2768871515066</t>
  </si>
  <si>
    <t>-563.064404600447 185.158244955114 315.119755109493</t>
  </si>
  <si>
    <t>-611.55418132298 216.065477858896 774.816498317459</t>
  </si>
  <si>
    <t>-461.799133552442 212.992229793598 833.534409606765</t>
  </si>
  <si>
    <t>-464.085798106451 8.02384401346262 -99.2365390100301</t>
  </si>
  <si>
    <t>-457.128070163629 -12.9276418614213 315.751687037446</t>
  </si>
  <si>
    <t>-469.306189402164 -76.4490427359815 774.310677197831</t>
  </si>
  <si>
    <t>-322.055652787581 -25.9315328422626 814.91983554977</t>
  </si>
  <si>
    <t>9763-20170724T121343.104544400.bin</t>
  </si>
  <si>
    <t>-498.28162187203 95.0629013562498 -97.6466033493365</t>
  </si>
  <si>
    <t>-518.563106140196 87.2070447042379 -206.202802471049</t>
  </si>
  <si>
    <t>-532.473608909185 84.8476480255854 -298.000113626719</t>
  </si>
  <si>
    <t>-544.48860519703 84.1015003093244 -381.025602795632</t>
  </si>
  <si>
    <t>-555.277565357758 84.7452779011664 -464.220110622596</t>
  </si>
  <si>
    <t>-569.599286741011 87.1100095744614 -586.01598658478</t>
  </si>
  <si>
    <t>-560.446357499936 89.0248820624233 -663.815479255706</t>
  </si>
  <si>
    <t>-561.769330350723 117.392519717514 -532.146537113466</t>
  </si>
  <si>
    <t>-545.519856094405 270.494563467146 -506.953084502807</t>
  </si>
  <si>
    <t>-462.999935524785 301.659599107041 -239.0019437077</t>
  </si>
  <si>
    <t>-247.539471633962 224.159342000943 -200.027684886055</t>
  </si>
  <si>
    <t>-564.860806784401 54.7519484913028 -532.999370769147</t>
  </si>
  <si>
    <t>-531.96636715503 182.244303007146 -99.4233211074672</t>
  </si>
  <si>
    <t>-563.180711621947 185.188324624492 314.96730387631</t>
  </si>
  <si>
    <t>-611.527969560533 216.035216323554 774.701173058381</t>
  </si>
  <si>
    <t>-461.774733039595 212.646422083578 833.406608833701</t>
  </si>
  <si>
    <t>-464.870548962495 7.70417404269983 -99.2689412928719</t>
  </si>
  <si>
    <t>-457.695089873448 -13.2167663051023 315.717101153653</t>
  </si>
  <si>
    <t>-469.336552369418 -76.3904989370699 774.34025099214</t>
  </si>
  <si>
    <t>-322.142331097123 -25.7671950211329 815.021133358657</t>
  </si>
  <si>
    <t>9763-20170724T121343.137637900.bin</t>
  </si>
  <si>
    <t>-498.468282939003 94.9662977956755 -97.6938648856415</t>
  </si>
  <si>
    <t>-518.739983367205 87.1258022901648 -206.252919048717</t>
  </si>
  <si>
    <t>-532.647387485726 84.7171534468939 -298.049624849571</t>
  </si>
  <si>
    <t>-544.665623381956 83.9040334753868 -381.073854602697</t>
  </si>
  <si>
    <t>-555.465679838427 84.457414614109 -464.267600638158</t>
  </si>
  <si>
    <t>-569.813787325932 86.6659559415671 -586.063262356489</t>
  </si>
  <si>
    <t>-560.586465734106 88.5348531581622 -663.855068535786</t>
  </si>
  <si>
    <t>-561.901090335317 117.014152161554 -532.242903711821</t>
  </si>
  <si>
    <t>-545.504825767277 270.144861183538 -507.331287338961</t>
  </si>
  <si>
    <t>-465.027859040247 301.168887916096 -238.743285004606</t>
  </si>
  <si>
    <t>-249.741231705446 223.363968425953 -199.416583887223</t>
  </si>
  <si>
    <t>-565.134870633466 54.3794832728945 -532.997806963819</t>
  </si>
  <si>
    <t>-531.935582812182 182.293427764782 -99.5156435465185</t>
  </si>
  <si>
    <t>-563.105755505768 185.215712616841 314.87842822073</t>
  </si>
  <si>
    <t>-611.501662076304 216.046400622958 774.629398248021</t>
  </si>
  <si>
    <t>-461.755576042084 212.477193126478 833.342319331155</t>
  </si>
  <si>
    <t>-465.27603276371 7.46859233086843 -99.2936788284317</t>
  </si>
  <si>
    <t>-457.901528266947 -13.3306283189845 315.695021691369</t>
  </si>
  <si>
    <t>-469.342886743166 -76.3734325372129 774.353113813751</t>
  </si>
  <si>
    <t>-322.161202680614 -25.734337118261 815.060443704513</t>
  </si>
  <si>
    <t>9763-20170724T121343.201491900.bin</t>
  </si>
  <si>
    <t>-498.911473648686 94.9230872904095 -97.7824607275396</t>
  </si>
  <si>
    <t>-519.268244242494 87.0331052288275 -206.322122697948</t>
  </si>
  <si>
    <t>-533.183029134567 84.5325644146051 -298.115105498988</t>
  </si>
  <si>
    <t>-545.185502549122 83.6162665886277 -381.140666124557</t>
  </si>
  <si>
    <t>-555.949259976899 84.0427503884002 -464.339669201294</t>
  </si>
  <si>
    <t>-570.223759064038 86.0381185811589 -586.147727235648</t>
  </si>
  <si>
    <t>-560.798207437619 87.880767676681 -663.916495810889</t>
  </si>
  <si>
    <t>-562.274353894201 116.476682213915 -532.384128318898</t>
  </si>
  <si>
    <t>-545.984353513551 269.694707393803 -507.945115469854</t>
  </si>
  <si>
    <t>-469.050472616432 301.14689470822 -238.370288175883</t>
  </si>
  <si>
    <t>-253.767990708564 223.73483058608 -198.253601350189</t>
  </si>
  <si>
    <t>-565.646219399712 53.848097560593 -533.014861887744</t>
  </si>
  <si>
    <t>-532.15561643589 182.515736954855 -99.6774102900351</t>
  </si>
  <si>
    <t>-563.001044175905 185.391040107916 314.741343731602</t>
  </si>
  <si>
    <t>-611.453109768278 216.041949838479 774.492922364069</t>
  </si>
  <si>
    <t>-461.716314482837 212.398231827523 833.224869054821</t>
  </si>
  <si>
    <t>-465.972430111459 7.25783668211352 -99.2996325052563</t>
  </si>
  <si>
    <t>-458.137312864711 -13.1975340557428 315.697690022922</t>
  </si>
  <si>
    <t>-469.425743454748 -76.2940532134912 774.370993298698</t>
  </si>
  <si>
    <t>-322.33624035037 -25.3808356638974 815.069056325967</t>
  </si>
  <si>
    <t>9763-20170724T121343.234582200.bin</t>
  </si>
  <si>
    <t>-499.17124637179 94.9253742100368 -97.8348354859978</t>
  </si>
  <si>
    <t>-519.565215469672 87.0033453511096 -206.365145536528</t>
  </si>
  <si>
    <t>-533.522326981704 84.4785416715708 -298.151169784163</t>
  </si>
  <si>
    <t>-545.566919722985 83.5419767237313 -381.170243188054</t>
  </si>
  <si>
    <t>-556.37650392295 83.9495083560128 -464.363516864831</t>
  </si>
  <si>
    <t>-570.721565902485 85.9195065181943 -586.163602672106</t>
  </si>
  <si>
    <t>-561.192941662495 87.7664935924167 -663.919706484209</t>
  </si>
  <si>
    <t>-562.728851806562 116.368874132605 -532.412410586404</t>
  </si>
  <si>
    <t>-546.394101326842 269.585636004101 -507.9986337214</t>
  </si>
  <si>
    <t>-471.251260593317 301.40491928722 -237.962221778585</t>
  </si>
  <si>
    <t>-255.83787771025 224.508163787587 -197.55833551057</t>
  </si>
  <si>
    <t>-566.125202079203 53.7414691016697 -533.025212031747</t>
  </si>
  <si>
    <t>-532.448228332933 182.572661330724 -99.7457327567095</t>
  </si>
  <si>
    <t>-563.091069741012 185.430348634209 314.688181775098</t>
  </si>
  <si>
    <t>-611.445062952379 216.011599192143 774.441752938633</t>
  </si>
  <si>
    <t>-461.706492540619 212.256220328875 833.161858295317</t>
  </si>
  <si>
    <t>-466.197311976783 7.22982696626832 -99.3067910756024</t>
  </si>
  <si>
    <t>-458.182039928517 -13.1135799918106 315.692621600018</t>
  </si>
  <si>
    <t>-469.39525526521 -76.3686342685874 774.364501783882</t>
  </si>
  <si>
    <t>-321.981495231215 -26.386297854393 815.043673677607</t>
  </si>
  <si>
    <t>9763-20170724T121343.302767800.bin</t>
  </si>
  <si>
    <t>-499.914312151722 95.0814517072445 -97.88959416187</t>
  </si>
  <si>
    <t>-520.309259162322 87.0924274413164 -206.414874554172</t>
  </si>
  <si>
    <t>-534.370813646656 84.5283211853916 -298.183705183593</t>
  </si>
  <si>
    <t>-546.54938796726 83.5660357985967 -381.183051669695</t>
  </si>
  <si>
    <t>-557.531422020569 83.9617660003387 -464.353761328177</t>
  </si>
  <si>
    <t>-572.169638511703 85.9320920999103 -586.119053183112</t>
  </si>
  <si>
    <t>-562.466292932139 87.7864072265156 -663.853339419145</t>
  </si>
  <si>
    <t>-564.072411198572 116.382595308752 -532.384003248778</t>
  </si>
  <si>
    <t>-547.844147698834 269.585598973879 -507.850219676825</t>
  </si>
  <si>
    <t>-475.729730773173 302.277783626382 -237.093221436214</t>
  </si>
  <si>
    <t>-259.952286954795 226.882181075151 -195.812080904765</t>
  </si>
  <si>
    <t>-567.420725943447 53.7523739837893 -532.994993350093</t>
  </si>
  <si>
    <t>-533.303950203886 182.623907330251 -99.8412187994336</t>
  </si>
  <si>
    <t>-563.646553738616 185.575577629135 314.614121069369</t>
  </si>
  <si>
    <t>-611.437570406915 215.967109721586 774.396591282945</t>
  </si>
  <si>
    <t>-461.660104471472 212.538440281166 833.037756757</t>
  </si>
  <si>
    <t>-466.81302295053 7.45393932680872 -99.3254471346597</t>
  </si>
  <si>
    <t>-458.386020688359 -12.7752845306454 315.671391854165</t>
  </si>
  <si>
    <t>-469.556053102286 -76.262775126801 774.333020026211</t>
  </si>
  <si>
    <t>-322.439534217136 -25.3303839601444 814.909368361253</t>
  </si>
  <si>
    <t>9763-20170724T121343.334855600.bin</t>
  </si>
  <si>
    <t>-500.328266500284 95.1113354015456 -97.8987680653523</t>
  </si>
  <si>
    <t>-520.73279574554 87.0990231777246 -206.420518225293</t>
  </si>
  <si>
    <t>-534.813218699128 84.5410503047824 -298.186640012189</t>
  </si>
  <si>
    <t>-547.011518731407 83.5943149805034 -381.183233221192</t>
  </si>
  <si>
    <t>-558.015388960021 84.0161476946441 -464.351006922849</t>
  </si>
  <si>
    <t>-572.686696379321 86.0373221672576 -586.111496573344</t>
  </si>
  <si>
    <t>-562.883614311813 87.9196303818267 -663.832479316708</t>
  </si>
  <si>
    <t>-564.612277081569 116.467283496426 -532.36146390804</t>
  </si>
  <si>
    <t>-548.552427216833 269.669950346952 -507.719277331619</t>
  </si>
  <si>
    <t>-477.777009807729 302.986423436093 -236.685269439364</t>
  </si>
  <si>
    <t>-261.928647055358 227.929843679751 -195.158058489363</t>
  </si>
  <si>
    <t>-567.885861799862 53.8338334958912 -533.006509181577</t>
  </si>
  <si>
    <t>-533.797789372378 182.619462662089 -99.8712606206711</t>
  </si>
  <si>
    <t>-563.958194336177 185.576991895225 314.597363096816</t>
  </si>
  <si>
    <t>-611.440064350667 215.908918876184 774.400466254368</t>
  </si>
  <si>
    <t>-461.653937709103 212.397348429643 833.014441781579</t>
  </si>
  <si>
    <t>-467.147397680726 7.47663976824288 -99.338936924383</t>
  </si>
  <si>
    <t>-458.478858318246 -12.6342205079882 315.658668578261</t>
  </si>
  <si>
    <t>-469.598624940633 -76.2634355476107 774.313821643947</t>
  </si>
  <si>
    <t>-322.327209062164 -25.7328497136941 814.830497703467</t>
  </si>
  <si>
    <t>9763-20170724T121343.402894800.bin</t>
  </si>
  <si>
    <t>-501.052485812231 95.1541303037689 -97.9338868091877</t>
  </si>
  <si>
    <t>-521.522056384336 87.0711244055037 -206.438076366825</t>
  </si>
  <si>
    <t>-535.628001368863 84.5166888126969 -298.200460355713</t>
  </si>
  <si>
    <t>-547.835066932486 83.5954637644968 -381.196148225851</t>
  </si>
  <si>
    <t>-558.832411131591 84.0655114105011 -464.364471727876</t>
  </si>
  <si>
    <t>-573.475970096406 86.1818460927966 -586.12654351253</t>
  </si>
  <si>
    <t>-563.502756443514 88.1530793589591 -663.82375264925</t>
  </si>
  <si>
    <t>-565.549753209625 116.576520418726 -532.334427412271</t>
  </si>
  <si>
    <t>-550.234020330531 269.806523028521 -507.342760255983</t>
  </si>
  <si>
    <t>-481.608435478681 303.698258521277 -235.827738667839</t>
  </si>
  <si>
    <t>-265.817729280957 228.520349499706 -194.219921002573</t>
  </si>
  <si>
    <t>-568.55124146124 53.9301979144266 -533.062219222074</t>
  </si>
  <si>
    <t>-534.629352442628 182.605232860737 -99.9182806804668</t>
  </si>
  <si>
    <t>-564.400548586428 185.544863393756 314.578538385444</t>
  </si>
  <si>
    <t>-611.426092821971 215.842703245255 774.422220231036</t>
  </si>
  <si>
    <t>-461.629358181463 212.216113217586 833.002140894334</t>
  </si>
  <si>
    <t>-467.772848248482 7.56862771029091 -99.3668562310838</t>
  </si>
  <si>
    <t>-458.689702847186 -12.321830336286 315.632507469717</t>
  </si>
  <si>
    <t>-469.72207848114 -76.1999925157265 774.270363972528</t>
  </si>
  <si>
    <t>-322.603508950028 -25.1398846622164 814.678440788509</t>
  </si>
  <si>
    <t>9763-20170724T121343.436488700.bin</t>
  </si>
  <si>
    <t>-501.324537755334 95.1436892848446 -97.9579088422967</t>
  </si>
  <si>
    <t>-521.823488670686 87.0349384642163 -206.454517501386</t>
  </si>
  <si>
    <t>-535.952215036099 84.4994991007843 -298.214003387896</t>
  </si>
  <si>
    <t>-548.177175080136 83.6098217517256 -381.207270325133</t>
  </si>
  <si>
    <t>-559.188812117586 84.1271526848036 -464.373438522648</t>
  </si>
  <si>
    <t>-573.8485305804 86.329542047858 -586.132159192618</t>
  </si>
  <si>
    <t>-563.815652479139 88.3854471663822 -663.819591527578</t>
  </si>
  <si>
    <t>-565.983787556605 116.68926687707 -532.311261624413</t>
  </si>
  <si>
    <t>-551.018446953696 269.910662824338 -507.071819874</t>
  </si>
  <si>
    <t>-483.645156841961 303.611449188532 -235.219542255316</t>
  </si>
  <si>
    <t>-267.860392706633 228.369449938918 -193.697067542149</t>
  </si>
  <si>
    <t>-568.848044907504 54.0372722827901 -533.099791305667</t>
  </si>
  <si>
    <t>-534.999826185622 182.580327835088 -99.9140131913239</t>
  </si>
  <si>
    <t>-564.619347284125 185.525262169959 314.593687679871</t>
  </si>
  <si>
    <t>-611.40553747642 215.851872382393 774.441972571258</t>
  </si>
  <si>
    <t>-461.599454076588 212.313549340683 833.003665677055</t>
  </si>
  <si>
    <t>-467.929054728212 7.57245044664614 -99.3877602602017</t>
  </si>
  <si>
    <t>-458.761456918434 -12.2849849227537 315.611389561393</t>
  </si>
  <si>
    <t>-469.709902196229 -76.2288804969944 774.259601600065</t>
  </si>
  <si>
    <t>-322.522405436959 -25.3562127403338 814.653087844533</t>
  </si>
  <si>
    <t>9763-20170724T121343.501774700.bin</t>
  </si>
  <si>
    <t>-501.884705888174 95.1136960420463 -97.9860478079464</t>
  </si>
  <si>
    <t>-522.413919960307 86.960922913318 -206.47374326138</t>
  </si>
  <si>
    <t>-536.501556565593 84.4913085024791 -298.241281285735</t>
  </si>
  <si>
    <t>-548.657317741985 83.6960225309708 -381.24562392488</t>
  </si>
  <si>
    <t>-559.565703222705 84.3427614780239 -464.424545999501</t>
  </si>
  <si>
    <t>-574.034715365057 86.7701475283757 -586.201776506575</t>
  </si>
  <si>
    <t>-563.792785346143 89.0306577814649 -663.856179286255</t>
  </si>
  <si>
    <t>-566.392823909553 117.036235947002 -532.296031211756</t>
  </si>
  <si>
    <t>-552.12920571271 270.231418413201 -506.483447114894</t>
  </si>
  <si>
    <t>-487.494078358162 303.054210410138 -233.860021781369</t>
  </si>
  <si>
    <t>-271.50148329453 228.540556621888 -192.105520556736</t>
  </si>
  <si>
    <t>-568.978723442746 54.3742165138242 -533.237849900565</t>
  </si>
  <si>
    <t>-535.783159103839 182.464112507697 -99.9104400182291</t>
  </si>
  <si>
    <t>-565.195488245777 185.429007127947 314.611831839495</t>
  </si>
  <si>
    <t>-611.408405972365 215.758795922754 774.508444295809</t>
  </si>
  <si>
    <t>-461.59482485905 211.921678166772 833.032145893907</t>
  </si>
  <si>
    <t>-468.242355021502 7.63462371325977 -99.4281804710247</t>
  </si>
  <si>
    <t>-458.9225685436 -12.2400776103373 315.566622816626</t>
  </si>
  <si>
    <t>-469.783499571544 -76.174542347992 774.235524715467</t>
  </si>
  <si>
    <t>-322.544112722182 -25.4253952792278 814.595968116104</t>
  </si>
  <si>
    <t>9763-20170724T121343.534869600.bin</t>
  </si>
  <si>
    <t>-502.178920558601 95.13200175474 -97.9850111445696</t>
  </si>
  <si>
    <t>-522.697043910606 86.9487489374897 -206.472472239977</t>
  </si>
  <si>
    <t>-536.720202150438 84.5056920602092 -298.250486858027</t>
  </si>
  <si>
    <t>-548.793268351959 83.7506397244279 -381.26749829975</t>
  </si>
  <si>
    <t>-559.59300678543 84.4538968484071 -464.46014918592</t>
  </si>
  <si>
    <t>-573.87397167124 86.9792193418684 -586.257459860185</t>
  </si>
  <si>
    <t>-563.50183927597 89.3425289430488 -663.891553212774</t>
  </si>
  <si>
    <t>-566.386711957937 117.204603313417 -532.307319323349</t>
  </si>
  <si>
    <t>-552.483809843543 270.375961098091 -506.171086974832</t>
  </si>
  <si>
    <t>-489.129136405283 302.908563998197 -233.212497144996</t>
  </si>
  <si>
    <t>-273.105360310328 228.603302838867 -191.248156497611</t>
  </si>
  <si>
    <t>-568.828466027256 54.5378294789148 -533.320403115735</t>
  </si>
  <si>
    <t>-536.19503627157 182.457914073494 -99.9222267316602</t>
  </si>
  <si>
    <t>-565.42227922951 185.413819368124 314.61328510027</t>
  </si>
  <si>
    <t>-611.392937745347 215.753958384587 774.54375224527</t>
  </si>
  <si>
    <t>-461.559976710182 212.171412589286 833.033609597751</t>
  </si>
  <si>
    <t>-468.42376996998 7.68337967983234 -99.438120996999</t>
  </si>
  <si>
    <t>-459.008168547925 -12.1481329317494 315.556617378491</t>
  </si>
  <si>
    <t>-469.838388737509 -76.1274915028462 774.225503940427</t>
  </si>
  <si>
    <t>-322.754230117574 -24.9091945088703 814.558792529517</t>
  </si>
  <si>
    <t>9763-20170724T121343.602051200.bin</t>
  </si>
  <si>
    <t>-502.65584512653 95.0954621811484 -97.9827879422081</t>
  </si>
  <si>
    <t>-523.186132645422 86.862271488957 -206.464267466659</t>
  </si>
  <si>
    <t>-537.111916826853 84.4423217171852 -298.257733699957</t>
  </si>
  <si>
    <t>-549.05037482571 83.7268067808295 -381.294464714247</t>
  </si>
  <si>
    <t>-559.66793796441 84.4855829434323 -464.510109243709</t>
  </si>
  <si>
    <t>-573.629337656264 87.1066863107903 -586.342428424108</t>
  </si>
  <si>
    <t>-562.984893864359 89.6729662821244 -663.933078096793</t>
  </si>
  <si>
    <t>-566.388301576075 117.293128409192 -532.337159994087</t>
  </si>
  <si>
    <t>-553.036549850337 270.429626108765 -505.676209887271</t>
  </si>
  <si>
    <t>-492.613322900978 302.674180360068 -232.01973168869</t>
  </si>
  <si>
    <t>-276.567921136427 228.695276317339 -189.59273888171</t>
  </si>
  <si>
    <t>-568.618193768041 54.6197921057178 -533.429817807206</t>
  </si>
  <si>
    <t>-536.910062047151 182.357742150407 -99.9136735306886</t>
  </si>
  <si>
    <t>-565.808846555828 185.347220156182 314.644546467209</t>
  </si>
  <si>
    <t>-611.387825002225 215.68537039666 774.613104338577</t>
  </si>
  <si>
    <t>-461.539253559844 211.999914215624 833.056644027516</t>
  </si>
  <si>
    <t>-468.700229307838 7.67906822500572 -99.4474158313421</t>
  </si>
  <si>
    <t>-459.088054385244 -12.0486595764196 315.547755746081</t>
  </si>
  <si>
    <t>-469.939161325077 -76.0386179262382 774.211567666796</t>
  </si>
  <si>
    <t>-322.897490217772 -24.658424316237 814.494050700348</t>
  </si>
  <si>
    <t>9763-20170724T121343.634681000.bin</t>
  </si>
  <si>
    <t>-502.814908713704 95.082533615483 -97.9750204435451</t>
  </si>
  <si>
    <t>-523.360384958285 86.826465797978 -206.451806411003</t>
  </si>
  <si>
    <t>-537.261261189292 84.3744192403733 -298.248291784283</t>
  </si>
  <si>
    <t>-549.162634847019 83.6216458468889 -381.289929759105</t>
  </si>
  <si>
    <t>-559.728993751452 84.3348827637583 -464.512483017063</t>
  </si>
  <si>
    <t>-573.600824853238 86.8784116658217 -586.356667942964</t>
  </si>
  <si>
    <t>-562.812413355202 89.5257114062047 -663.924880416024</t>
  </si>
  <si>
    <t>-566.418932511565 117.099859608923 -532.363016475736</t>
  </si>
  <si>
    <t>-553.18214141955 270.215353332059 -505.510232889462</t>
  </si>
  <si>
    <t>-494.544093606585 302.282283483999 -231.444810485953</t>
  </si>
  <si>
    <t>-278.411507729291 228.621690244261 -188.90865287867</t>
  </si>
  <si>
    <t>-568.609093473449 54.4247013406803 -533.421952125694</t>
  </si>
  <si>
    <t>-537.164011310314 182.320841980551 -99.9016998387485</t>
  </si>
  <si>
    <t>-565.9413860874 185.31270157604 314.664987593526</t>
  </si>
  <si>
    <t>-611.371064746329 215.661078168643 774.648857345885</t>
  </si>
  <si>
    <t>-461.513149513858 212.086070572153 833.075153504617</t>
  </si>
  <si>
    <t>-468.755304412851 7.68910430358528 -99.4399938590432</t>
  </si>
  <si>
    <t>-459.021370554368 -11.9865024901142 315.554843469931</t>
  </si>
  <si>
    <t>-469.957812197572 -76.0438549262803 774.203863266997</t>
  </si>
  <si>
    <t>-322.722985924761 -25.196566952663 814.456268942197</t>
  </si>
  <si>
    <t>9763-20170724T121343.701868000.bin</t>
  </si>
  <si>
    <t>-502.929007125453 95.042234159866 -97.9580760101239</t>
  </si>
  <si>
    <t>-523.534009623557 86.7409930217518 -206.420194173439</t>
  </si>
  <si>
    <t>-537.365195323904 84.2775841627813 -298.226901284203</t>
  </si>
  <si>
    <t>-549.153820116351 83.5184462663888 -381.284541728108</t>
  </si>
  <si>
    <t>-559.557032336708 84.2246440086528 -464.527652176253</t>
  </si>
  <si>
    <t>-573.134766760533 86.7536132216887 -586.4053390984</t>
  </si>
  <si>
    <t>-561.885630891386 89.6077144695382 -663.900741592395</t>
  </si>
  <si>
    <t>-566.075340615543 116.981362805342 -532.398887333451</t>
  </si>
  <si>
    <t>-552.671658760018 270.017867135063 -505.268012903857</t>
  </si>
  <si>
    <t>-498.421735455252 302.164284349014 -230.309559376082</t>
  </si>
  <si>
    <t>-281.765337171133 230.208227806325 -187.521021530698</t>
  </si>
  <si>
    <t>-568.278587025797 54.3063559100215 -533.453948368315</t>
  </si>
  <si>
    <t>-537.312834846713 182.262028697037 -99.8826624259909</t>
  </si>
  <si>
    <t>-565.968635686552 185.231279643321 314.692608045128</t>
  </si>
  <si>
    <t>-611.361569831329 215.558492470399 774.69974965033</t>
  </si>
  <si>
    <t>-461.493100869023 211.873057467305 833.091827282079</t>
  </si>
  <si>
    <t>-468.817109142474 7.64690323646664 -99.4322833246226</t>
  </si>
  <si>
    <t>-459.174830841281 -11.9563350178655 315.568144160372</t>
  </si>
  <si>
    <t>-469.992278746629 -75.9816198168955 774.202410505288</t>
  </si>
  <si>
    <t>-322.845904852185 -24.8956029727347 814.476782530527</t>
  </si>
  <si>
    <t>9763-20170724T121343.733958300.bin</t>
  </si>
  <si>
    <t>-502.897835753839 95.0692210872553 -97.9807780942733</t>
  </si>
  <si>
    <t>-523.512048061445 86.7458541591668 -206.439407409767</t>
  </si>
  <si>
    <t>-537.333418269204 84.2652779568593 -298.247138035877</t>
  </si>
  <si>
    <t>-549.1061454705 83.4907152887586 -381.306912326852</t>
  </si>
  <si>
    <t>-559.486386521315 84.1811673729148 -464.553006862674</t>
  </si>
  <si>
    <t>-573.023136276992 86.6857281764751 -586.435806368134</t>
  </si>
  <si>
    <t>-561.50647097866 89.660474122611 -663.887176692254</t>
  </si>
  <si>
    <t>-565.977361049966 116.923948255295 -532.433653917048</t>
  </si>
  <si>
    <t>-552.808853516209 269.970282806775 -505.201211123544</t>
  </si>
  <si>
    <t>-500.354334251995 302.3174131124 -229.918200108944</t>
  </si>
  <si>
    <t>-283.533699633584 230.808242245215 -187.212777103596</t>
  </si>
  <si>
    <t>-568.189352518794 54.2491510095469 -533.475829836533</t>
  </si>
  <si>
    <t>-537.242194779944 182.303251199927 -99.8953006841134</t>
  </si>
  <si>
    <t>-565.871769689566 185.255462036661 314.681851907276</t>
  </si>
  <si>
    <t>-611.341088810107 215.563061464487 774.703656973381</t>
  </si>
  <si>
    <t>-461.455837002501 212.12860120789 833.068340253535</t>
  </si>
  <si>
    <t>-468.793496747865 7.66560488082268 -99.4274558906457</t>
  </si>
  <si>
    <t>-459.329907181054 -12.0097097602902 315.573705186148</t>
  </si>
  <si>
    <t>-469.934243674843 -76.0044475757609 774.218175071749</t>
  </si>
  <si>
    <t>-322.668157848564 -25.3233769177982 814.566178601287</t>
  </si>
  <si>
    <t>9763-20170724T121343.803147000.bin</t>
  </si>
  <si>
    <t>-503.116969671337 95.0621243515111 -97.9749026637538</t>
  </si>
  <si>
    <t>-523.718437162635 86.7407874501419 -206.436103951843</t>
  </si>
  <si>
    <t>-537.570705099183 84.2856974491774 -298.239833855528</t>
  </si>
  <si>
    <t>-549.386762675736 83.5471990874366 -381.293842876412</t>
  </si>
  <si>
    <t>-559.825277452262 84.2865621463643 -464.532253063738</t>
  </si>
  <si>
    <t>-573.461976569619 86.879163887394 -586.401979973054</t>
  </si>
  <si>
    <t>-561.370067675187 90.1530611684593 -663.75368527253</t>
  </si>
  <si>
    <t>-566.345761247587 117.077589460655 -532.386777843864</t>
  </si>
  <si>
    <t>-553.55042123605 270.05689938084 -504.647391543985</t>
  </si>
  <si>
    <t>-504.44453564351 303.017977043896 -228.82006298491</t>
  </si>
  <si>
    <t>-287.388119978868 232.105172750704 -186.318143311183</t>
  </si>
  <si>
    <t>-568.610924654647 54.4053665129304 -533.466500981538</t>
  </si>
  <si>
    <t>-537.385026961186 182.334149494996 -99.925274793804</t>
  </si>
  <si>
    <t>-565.977240702284 185.252343264571 314.654701628712</t>
  </si>
  <si>
    <t>-611.315616353862 215.540666770825 774.691561306285</t>
  </si>
  <si>
    <t>-461.421960453606 211.961677852502 833.026133279064</t>
  </si>
  <si>
    <t>-469.10768794515 7.64478747512294 -99.409493471434</t>
  </si>
  <si>
    <t>-459.727843714605 -12.1213796604447 315.589175462287</t>
  </si>
  <si>
    <t>-469.936824908711 -75.9270480986679 774.255557744899</t>
  </si>
  <si>
    <t>-322.747746373886 -25.1069702692753 814.709450235035</t>
  </si>
  <si>
    <t>9763-20170724T121343.837247900.bin</t>
  </si>
  <si>
    <t>-503.394412269525 94.9005732426663 -97.9977353888991</t>
  </si>
  <si>
    <t>-523.985817254145 86.5881613461211 -206.461522154083</t>
  </si>
  <si>
    <t>-537.828886226056 84.19797759732 -298.268379808762</t>
  </si>
  <si>
    <t>-549.633919429683 83.5406814785538 -381.324634193263</t>
  </si>
  <si>
    <t>-560.056430346953 84.384775204323 -464.56408322198</t>
  </si>
  <si>
    <t>-573.663008409065 87.1546428297565 -586.433325391228</t>
  </si>
  <si>
    <t>-561.297628736969 90.6503416181954 -663.731946195851</t>
  </si>
  <si>
    <t>-566.566456086729 117.274661998144 -532.371536897595</t>
  </si>
  <si>
    <t>-553.708679235214 270.170242198779 -504.199033878892</t>
  </si>
  <si>
    <t>-506.372032496924 303.21935874495 -228.072924425391</t>
  </si>
  <si>
    <t>-289.305848144301 232.270337446969 -185.681402449167</t>
  </si>
  <si>
    <t>-568.818662094073 54.6038066865162 -533.544603866729</t>
  </si>
  <si>
    <t>-537.633191297466 182.194409188333 -99.9452034114622</t>
  </si>
  <si>
    <t>-566.181825946206 185.204529795134 314.637054080077</t>
  </si>
  <si>
    <t>-611.313663556396 215.535134768641 774.680662360064</t>
  </si>
  <si>
    <t>-461.40969349829 211.865955949611 832.982679759706</t>
  </si>
  <si>
    <t>-469.415408952968 7.44584611320897 -99.4231467269872</t>
  </si>
  <si>
    <t>-459.958915637434 -12.2235561355433 315.578423428768</t>
  </si>
  <si>
    <t>-469.911004346761 -75.9299000665728 774.266775250109</t>
  </si>
  <si>
    <t>-322.659704698401 -25.3238854781421 814.762565308466</t>
  </si>
  <si>
    <t>9763-20170724T121343.900416800.bin</t>
  </si>
  <si>
    <t>-504.379855052195 94.4164139648674 -98.068898273963</t>
  </si>
  <si>
    <t>-524.807739132941 86.1894325472176 -206.570174432786</t>
  </si>
  <si>
    <t>-538.506176564681 83.9962322840961 -298.403633492039</t>
  </si>
  <si>
    <t>-550.172325149023 83.5675785780986 -381.480952275755</t>
  </si>
  <si>
    <t>-560.444492467017 84.6908639734729 -464.735769258167</t>
  </si>
  <si>
    <t>-573.815759678496 87.9240357382655 -586.619534620115</t>
  </si>
  <si>
    <t>-561.045871222606 91.8369174249733 -663.83251127574</t>
  </si>
  <si>
    <t>-566.883359263741 117.840227321481 -532.423631400584</t>
  </si>
  <si>
    <t>-554.025876348971 270.570092202829 -503.276709870259</t>
  </si>
  <si>
    <t>-510.652647478936 303.374621927871 -226.471228757499</t>
  </si>
  <si>
    <t>-293.850778350313 231.272213983931 -184.677534085516</t>
  </si>
  <si>
    <t>-569.013809649407 55.1703879176603 -533.852426438487</t>
  </si>
  <si>
    <t>-538.573964246059 181.814875838101 -100.0130282702</t>
  </si>
  <si>
    <t>-566.944115335827 184.979003293988 314.580431347688</t>
  </si>
  <si>
    <t>-611.342696636346 215.445427937723 774.67448938549</t>
  </si>
  <si>
    <t>-461.404480647897 211.723850310369 832.885314264991</t>
  </si>
  <si>
    <t>-470.467254205428 6.87107286182527 -99.4901438017173</t>
  </si>
  <si>
    <t>-460.809989226721 -12.6682472528837 315.512903603468</t>
  </si>
  <si>
    <t>-469.967315557779 -75.832965858358 774.281198627364</t>
  </si>
  <si>
    <t>-322.92208662061 -24.6746331867284 814.831964582858</t>
  </si>
  <si>
    <t>9763-20170724T121343.934511400.bin</t>
  </si>
  <si>
    <t>-504.959319307974 94.1194498824252 -98.1191080257468</t>
  </si>
  <si>
    <t>-525.238901116946 85.9570716548255 -206.653045745501</t>
  </si>
  <si>
    <t>-538.824988284247 83.8629069461444 -298.505432937105</t>
  </si>
  <si>
    <t>-550.393577490362 83.5431358851702 -381.596882709275</t>
  </si>
  <si>
    <t>-560.571545155091 84.7952778334311 -464.861435824977</t>
  </si>
  <si>
    <t>-573.807501778531 88.2409914187683 -586.754262620721</t>
  </si>
  <si>
    <t>-560.961503543382 92.306647675895 -663.946626268762</t>
  </si>
  <si>
    <t>-566.991410274728 118.064496771112 -532.492530379884</t>
  </si>
  <si>
    <t>-554.25484522391 270.733202419539 -503.018676381138</t>
  </si>
  <si>
    <t>-513.005277344925 303.037142241864 -225.82999075216</t>
  </si>
  <si>
    <t>-296.382361298017 230.333640749654 -184.149646090322</t>
  </si>
  <si>
    <t>-569.007981206199 55.3936480443967 -534.045017544068</t>
  </si>
  <si>
    <t>-539.098435363097 181.548710044986 -100.068294005301</t>
  </si>
  <si>
    <t>-567.401210704461 184.818458825118 314.528907749762</t>
  </si>
  <si>
    <t>-611.36759828201 215.379412452807 774.667051511459</t>
  </si>
  <si>
    <t>-461.408639872892 211.609063062335 832.821209170334</t>
  </si>
  <si>
    <t>-471.086306196483 6.54151928580768 -99.5448335516705</t>
  </si>
  <si>
    <t>-461.320478699035 -13.0029881702994 315.455463403231</t>
  </si>
  <si>
    <t>-469.933325386098 -75.848168473939 774.28424603507</t>
  </si>
  <si>
    <t>-322.707108221348 -25.2528138271114 814.884648757381</t>
  </si>
  <si>
    <t>9763-20170724T121344.001245600.bin</t>
  </si>
  <si>
    <t>-506.211925375509 93.642404784965 -98.217274859489</t>
  </si>
  <si>
    <t>-526.17271973135 85.6247185845773 -206.821109938193</t>
  </si>
  <si>
    <t>-539.500061701002 83.6854355942746 -298.714787542585</t>
  </si>
  <si>
    <t>-550.839754034173 83.5196836725886 -381.838399739168</t>
  </si>
  <si>
    <t>-560.793669954309 84.9428132083772 -465.127174078094</t>
  </si>
  <si>
    <t>-573.707477550676 88.6587215985496 -587.046528472591</t>
  </si>
  <si>
    <t>-560.752458346927 92.9003298956918 -664.211320062431</t>
  </si>
  <si>
    <t>-567.139840371674 118.364627654393 -532.689794032198</t>
  </si>
  <si>
    <t>-554.695796889683 270.960621819275 -502.712530936033</t>
  </si>
  <si>
    <t>-517.994119642698 302.043105491541 -224.745954751449</t>
  </si>
  <si>
    <t>-301.696178012665 228.384435195763 -183.054884407948</t>
  </si>
  <si>
    <t>-568.942168024412 55.6916428539653 -534.409039472414</t>
  </si>
  <si>
    <t>-540.264222465639 181.114365033284 -100.175912883091</t>
  </si>
  <si>
    <t>-568.49937775727 184.575679982105 314.42439054333</t>
  </si>
  <si>
    <t>-611.399093302482 215.304945027453 774.65377329975</t>
  </si>
  <si>
    <t>-461.401677706407 211.314713092155 832.693927987621</t>
  </si>
  <si>
    <t>-472.422425349477 6.05817410574218 -99.6570337946</t>
  </si>
  <si>
    <t>-462.44315204783 -13.5050640672525 315.337300632953</t>
  </si>
  <si>
    <t>-469.916839479764 -75.8076264464153 774.300778340498</t>
  </si>
  <si>
    <t>-322.930234577255 -24.5960607653315 814.995676638023</t>
  </si>
  <si>
    <t>9763-20170724T121344.037846200.bin</t>
  </si>
  <si>
    <t>-506.80094860597 93.4833676637363 -98.2319695427286</t>
  </si>
  <si>
    <t>-526.66503696222 85.499512764778 -206.855954306629</t>
  </si>
  <si>
    <t>-539.88861974924 83.6005429760207 -298.765482314771</t>
  </si>
  <si>
    <t>-551.126036916387 83.4748453301086 -381.902931840394</t>
  </si>
  <si>
    <t>-560.969156326712 84.9421995312164 -465.204110356251</t>
  </si>
  <si>
    <t>-573.71199623994 88.7265743364801 -587.139418520278</t>
  </si>
  <si>
    <t>-560.68845880115 92.9928426427746 -664.291200580434</t>
  </si>
  <si>
    <t>-567.27156760585 118.403389776083 -532.751504345139</t>
  </si>
  <si>
    <t>-554.935096677695 270.974022426314 -502.616281550083</t>
  </si>
  <si>
    <t>-520.544707879929 301.503843591902 -224.29300637949</t>
  </si>
  <si>
    <t>-304.388576522168 227.56159628879 -182.369154558053</t>
  </si>
  <si>
    <t>-568.969528400599 55.7286821724138 -534.519195049896</t>
  </si>
  <si>
    <t>-540.87201184582 180.9688978533 -100.214841515701</t>
  </si>
  <si>
    <t>-568.98820316339 184.511166120848 314.39282978366</t>
  </si>
  <si>
    <t>-611.420572122851 215.239090295211 774.657887836394</t>
  </si>
  <si>
    <t>-461.401186618724 211.168220542108 832.635709185593</t>
  </si>
  <si>
    <t>-473.004765913252 5.89243513502606 -99.6763801733046</t>
  </si>
  <si>
    <t>-462.855015150019 -13.6090669278697 315.3166603832</t>
  </si>
  <si>
    <t>-469.918286695656 -75.8099594460573 774.302016039196</t>
  </si>
  <si>
    <t>-322.814748588971 -24.9423736118897 815.006674223677</t>
  </si>
  <si>
    <t>9763-20170724T121344.100015100.bin</t>
  </si>
  <si>
    <t>-507.885090010227 93.371865922411 -98.2933862198273</t>
  </si>
  <si>
    <t>-527.647215161334 85.3606054233983 -206.933949089431</t>
  </si>
  <si>
    <t>-540.710535250725 83.4790217360601 -298.866729049854</t>
  </si>
  <si>
    <t>-551.771668367262 83.3800000977408 -382.027850597155</t>
  </si>
  <si>
    <t>-561.406728718188 84.8840583018132 -465.352834426134</t>
  </si>
  <si>
    <t>-573.80993710155 88.7314169009169 -587.321218897343</t>
  </si>
  <si>
    <t>-560.677808493998 93.019483601588 -664.453380041763</t>
  </si>
  <si>
    <t>-567.604641604981 118.381866738973 -532.891578213478</t>
  </si>
  <si>
    <t>-555.776814126788 270.965262900692 -502.635406299717</t>
  </si>
  <si>
    <t>-525.643329293409 301.179030438291 -223.784726791306</t>
  </si>
  <si>
    <t>-309.777763281847 226.764567300786 -181.204585127012</t>
  </si>
  <si>
    <t>-569.130457881114 55.7044621049849 -534.713479791607</t>
  </si>
  <si>
    <t>-542.076240718154 180.861826916046 -100.304670393068</t>
  </si>
  <si>
    <t>-569.773694208485 184.490792428647 314.330482277528</t>
  </si>
  <si>
    <t>-611.421504080693 215.197778690249 774.66990230405</t>
  </si>
  <si>
    <t>-461.346011327948 211.572294709518 832.532309649484</t>
  </si>
  <si>
    <t>-473.954258464948 5.74720621505458 -99.7044132066687</t>
  </si>
  <si>
    <t>-463.322990928531 -13.5215317309144 315.287501377876</t>
  </si>
  <si>
    <t>-469.98757492732 -75.7511119132655 774.290255521483</t>
  </si>
  <si>
    <t>-322.840693858101 -24.9728791322191 814.950006928289</t>
  </si>
  <si>
    <t>9763-20170724T121344.133610700.bin</t>
  </si>
  <si>
    <t>-508.32262402178 93.3833270361747 -98.3137489338386</t>
  </si>
  <si>
    <t>-528.076048263237 85.323767424949 -206.952276025909</t>
  </si>
  <si>
    <t>-541.099276364448 83.4134513065851 -298.890276180608</t>
  </si>
  <si>
    <t>-552.109960463547 83.2907565367282 -382.058080780384</t>
  </si>
  <si>
    <t>-561.680074062609 84.7727111600184 -465.390781289435</t>
  </si>
  <si>
    <t>-573.972599333169 88.5877130950712 -587.371406992255</t>
  </si>
  <si>
    <t>-560.804104467177 92.8395542314424 -664.499433815048</t>
  </si>
  <si>
    <t>-567.846294953538 118.253197690455 -532.940961549681</t>
  </si>
  <si>
    <t>-556.379309483298 270.88676635708 -502.775793554703</t>
  </si>
  <si>
    <t>-528.206124322828 301.469786854901 -223.760432619531</t>
  </si>
  <si>
    <t>-312.439495762651 226.939900170737 -180.881758759972</t>
  </si>
  <si>
    <t>-569.311274582554 55.5740569857062 -534.753828044234</t>
  </si>
  <si>
    <t>-542.634381224339 180.84432756943 -100.337095009668</t>
  </si>
  <si>
    <t>-570.102163851522 184.471160272413 314.313298878632</t>
  </si>
  <si>
    <t>-611.439786819193 215.116255841579 774.682305793511</t>
  </si>
  <si>
    <t>-461.360450490762 211.15735834048 832.512551138362</t>
  </si>
  <si>
    <t>-474.296196989145 5.76377061035146 -99.7018497159218</t>
  </si>
  <si>
    <t>-463.445576228176 -13.3984834706262 315.289269657193</t>
  </si>
  <si>
    <t>-470.037679172719 -75.7119804358399 774.283162681221</t>
  </si>
  <si>
    <t>-322.863728666014 -24.9800127738954 814.901911143367</t>
  </si>
  <si>
    <t>9763-20170724T121344.202295900.bin</t>
  </si>
  <si>
    <t>-509.065584289275 93.5993194565185 -98.3207960355393</t>
  </si>
  <si>
    <t>-528.824139716584 85.4272914030107 -206.950044808238</t>
  </si>
  <si>
    <t>-541.825230389163 83.3847298693381 -298.888278082751</t>
  </si>
  <si>
    <t>-552.806546814862 83.1237384726774 -382.059597431722</t>
  </si>
  <si>
    <t>-562.339286494943 84.4486376259956 -465.399299938057</t>
  </si>
  <si>
    <t>-574.569453768412 88.0129877816385 -587.393701889041</t>
  </si>
  <si>
    <t>-561.26295407714 92.0945462862815 -664.507365685205</t>
  </si>
  <si>
    <t>-568.536138631104 117.791511264295 -533.014693693041</t>
  </si>
  <si>
    <t>-557.856734604396 270.550906674468 -503.206160393885</t>
  </si>
  <si>
    <t>-533.169104748851 302.670115836763 -224.03332075881</t>
  </si>
  <si>
    <t>-317.458955476635 228.534626668747 -180.197192511875</t>
  </si>
  <si>
    <t>-569.869797850076 55.1063727251467 -534.712631435483</t>
  </si>
  <si>
    <t>-543.565898943785 180.953943572503 -100.388288639639</t>
  </si>
  <si>
    <t>-570.67939270924 184.521798244392 314.285986932038</t>
  </si>
  <si>
    <t>-611.46058395558 215.005041334721 774.705449200299</t>
  </si>
  <si>
    <t>-461.339726282292 211.177421646771 832.436751323314</t>
  </si>
  <si>
    <t>-474.846690863123 6.09212037048474 -99.6721193921869</t>
  </si>
  <si>
    <t>-463.586113056631 -12.9659860310285 315.313006714449</t>
  </si>
  <si>
    <t>-470.187150862787 -75.5959172835496 774.267309060608</t>
  </si>
  <si>
    <t>-323.187762530631 -24.25946662049 814.758926669877</t>
  </si>
  <si>
    <t>9763-20170724T121344.233881600.bin</t>
  </si>
  <si>
    <t>-509.369576787129 93.689752588974 -98.3264322898922</t>
  </si>
  <si>
    <t>-529.181047228101 85.4517692164536 -206.941225661765</t>
  </si>
  <si>
    <t>-542.184984865064 83.3248504288308 -298.877055747326</t>
  </si>
  <si>
    <t>-553.153378366363 82.9724569158466 -382.049772038156</t>
  </si>
  <si>
    <t>-562.658862059024 84.1909469496013 -465.39418267517</t>
  </si>
  <si>
    <t>-574.83453285885 87.5819056655287 -587.398962841004</t>
  </si>
  <si>
    <t>-561.413963405292 91.5794034363626 -664.497088503665</t>
  </si>
  <si>
    <t>-568.86303392936 117.43864591733 -533.055991881592</t>
  </si>
  <si>
    <t>-558.344446678515 270.249983467232 -503.446661078777</t>
  </si>
  <si>
    <t>-535.43781942833 303.278688844929 -224.228293455996</t>
  </si>
  <si>
    <t>-319.65249818317 229.521418326729 -180.124963288579</t>
  </si>
  <si>
    <t>-570.120867250418 54.7496220592161 -534.672790225726</t>
  </si>
  <si>
    <t>-543.950083878188 180.99423825234 -100.410852850076</t>
  </si>
  <si>
    <t>-570.855094228255 184.533281711392 314.277184302667</t>
  </si>
  <si>
    <t>-611.468496117087 214.95729881594 774.715252944087</t>
  </si>
  <si>
    <t>-461.330881510264 211.156411915922 832.404785241603</t>
  </si>
  <si>
    <t>-475.066573179626 6.19999151409729 -99.6604717491571</t>
  </si>
  <si>
    <t>-463.632678418328 -12.7577174989956 315.324455630699</t>
  </si>
  <si>
    <t>-470.205801202754 -75.5836860924524 774.256841490459</t>
  </si>
  <si>
    <t>-322.969248272247 -24.904877993225 814.715807431941</t>
  </si>
  <si>
    <t>9763-20170724T121344.272487200.bin</t>
  </si>
  <si>
    <t>-509.686222721796 93.8056633040137 -98.3356083476676</t>
  </si>
  <si>
    <t>-529.545122017164 85.4937550132058 -206.935882372637</t>
  </si>
  <si>
    <t>-542.539066337122 83.2524556108865 -298.870491177941</t>
  </si>
  <si>
    <t>-553.480833729974 82.7725161973626 -382.046155782883</t>
  </si>
  <si>
    <t>-562.944142860222 83.8381471652624 -465.397472063562</t>
  </si>
  <si>
    <t>-575.042949230769 86.9769817418019 -587.416621605851</t>
  </si>
  <si>
    <t>-561.507041453556 90.8811270207793 -664.499515354012</t>
  </si>
  <si>
    <t>-569.146511131668 116.946507811861 -533.127663076722</t>
  </si>
  <si>
    <t>-558.866594334022 269.840082893678 -503.839690004667</t>
  </si>
  <si>
    <t>-537.665803221036 303.800779990478 -224.598396865978</t>
  </si>
  <si>
    <t>-321.817864550438 230.476556942204 -180.081414105843</t>
  </si>
  <si>
    <t>-570.321631245925 54.2529482233285 -534.623837927555</t>
  </si>
  <si>
    <t>-544.365082796302 181.093244971416 -100.432185278885</t>
  </si>
  <si>
    <t>-571.044668278769 184.545366383021 314.271234269791</t>
  </si>
  <si>
    <t>-611.47551101908 214.906135451723 774.729423367962</t>
  </si>
  <si>
    <t>-461.332177291359 210.93133958255 832.392435037147</t>
  </si>
  <si>
    <t>-475.28904459311 6.33603057111486 -99.6438620348308</t>
  </si>
  <si>
    <t>-463.764567954063 -12.5366873511589 315.342423152338</t>
  </si>
  <si>
    <t>-470.236984925018 -75.5494709957552 774.25321660921</t>
  </si>
  <si>
    <t>-322.936661589887 -25.0341390960216 814.684396319701</t>
  </si>
  <si>
    <t>9763-20170724T121344.344191800.bin</t>
  </si>
  <si>
    <t>-509.983974144922 94.0327944606834 -98.3471212229562</t>
  </si>
  <si>
    <t>-529.858250351108 85.6485511550386 -206.939105206501</t>
  </si>
  <si>
    <t>-542.842116388332 83.2770857171013 -298.8718659812</t>
  </si>
  <si>
    <t>-553.769178815314 82.6489862823551 -382.048337298244</t>
  </si>
  <si>
    <t>-563.214323165253 83.5365601267044 -465.403883309546</t>
  </si>
  <si>
    <t>-575.28499456557 86.3824640609105 -587.433114968425</t>
  </si>
  <si>
    <t>-561.702718367042 90.1967828814727 -664.512259372006</t>
  </si>
  <si>
    <t>-569.443967760049 116.482770518622 -533.210535426841</t>
  </si>
  <si>
    <t>-559.458818437618 269.461113289048 -504.322172523557</t>
  </si>
  <si>
    <t>-539.83232604394 304.573407815945 -225.108108773389</t>
  </si>
  <si>
    <t>-324.061744057733 231.452806368341 -179.887064551628</t>
  </si>
  <si>
    <t>-570.533057610294 53.7844358723205 -534.564937326408</t>
  </si>
  <si>
    <t>-544.719770201466 181.267616220924 -100.457098412357</t>
  </si>
  <si>
    <t>-571.266485756751 184.649796341797 314.255359506571</t>
  </si>
  <si>
    <t>-611.476976320669 214.880156032908 774.738630919985</t>
  </si>
  <si>
    <t>-461.318838101196 211.000713787391 832.369617194159</t>
  </si>
  <si>
    <t>-475.5142960309 6.65834858744756 -99.6155747468777</t>
  </si>
  <si>
    <t>-463.915276237422 -12.2528979388621 315.366847025109</t>
  </si>
  <si>
    <t>-470.345293504634 -75.423885066908 774.250636458538</t>
  </si>
  <si>
    <t>-323.381802506322 -23.9028465612532 814.638046212471</t>
  </si>
  <si>
    <t>9763-20170724T121344.401848300.bin</t>
  </si>
  <si>
    <t>-510.909311866102 94.5953447181255 -98.365602704395</t>
  </si>
  <si>
    <t>-530.617001191106 85.9681679707601 -206.968901043555</t>
  </si>
  <si>
    <t>-543.572990106853 83.1001438826675 -298.891491271269</t>
  </si>
  <si>
    <t>-554.533586396721 81.9092406179539 -382.057450070847</t>
  </si>
  <si>
    <t>-564.080265449792 82.1257881098659 -465.405773815136</t>
  </si>
  <si>
    <t>-576.382109748193 83.8764891709066 -587.432447228139</t>
  </si>
  <si>
    <t>-562.757310127986 87.5572135193806 -664.510549256654</t>
  </si>
  <si>
    <t>-570.552621023067 114.463820034955 -533.481844088322</t>
  </si>
  <si>
    <t>-561.564010600674 267.841370929586 -506.409186537864</t>
  </si>
  <si>
    <t>-546.674217026206 307.845473014899 -227.560536749604</t>
  </si>
  <si>
    <t>-331.698612867271 233.813142830778 -180.092272941926</t>
  </si>
  <si>
    <t>-571.415782360534 51.7526535255838 -534.294622926478</t>
  </si>
  <si>
    <t>-545.812381834998 181.643801838022 -100.620538700428</t>
  </si>
  <si>
    <t>-572.056571130023 185.04615768325 314.111034413632</t>
  </si>
  <si>
    <t>-611.517685913552 214.808130896516 774.688510175905</t>
  </si>
  <si>
    <t>-461.305133064808 211.038392454271 832.184509568994</t>
  </si>
  <si>
    <t>-476.207714379542 7.37360661971206 -99.5022029566051</t>
  </si>
  <si>
    <t>-464.13414040911 -11.5428067497596 315.466450836033</t>
  </si>
  <si>
    <t>-470.369784873411 -75.3329225284324 774.266377013694</t>
  </si>
  <si>
    <t>-323.338579633731 -23.9763291082559 814.616707522286</t>
  </si>
  <si>
    <t>9763-20170724T121344.444971200.bin</t>
  </si>
  <si>
    <t>-511.202022858099 94.7318054601637 -98.3653037473005</t>
  </si>
  <si>
    <t>-530.915022644678 86.0008646790761 -206.959407815404</t>
  </si>
  <si>
    <t>-543.873213403501 82.931866492173 -298.875059985662</t>
  </si>
  <si>
    <t>-554.840618353517 81.5122309573208 -382.036663188438</t>
  </si>
  <si>
    <t>-564.402358070057 81.4545093759416 -465.383507677233</t>
  </si>
  <si>
    <t>-576.738540006754 82.7547130411717 -587.412400989682</t>
  </si>
  <si>
    <t>-563.028056805203 86.4941874502342 -664.472449900177</t>
  </si>
  <si>
    <t>-570.924769645721 113.541326196012 -533.573632951432</t>
  </si>
  <si>
    <t>-562.247994653245 267.057945546554 -507.262971005068</t>
  </si>
  <si>
    <t>-548.781051201713 308.955233453877 -228.620116474866</t>
  </si>
  <si>
    <t>-334.229214829248 234.269336410872 -180.266432955219</t>
  </si>
  <si>
    <t>-571.726330808683 50.8267979360789 -534.160736504327</t>
  </si>
  <si>
    <t>-546.216471725087 181.752013274408 -100.687989506865</t>
  </si>
  <si>
    <t>-572.262731928286 185.145407621102 314.05606868616</t>
  </si>
  <si>
    <t>-611.541611047479 214.762878939025 774.656782333861</t>
  </si>
  <si>
    <t>-461.319792803193 210.819397956596 832.116984805822</t>
  </si>
  <si>
    <t>-476.448023399391 7.54988714218416 -99.4448383750653</t>
  </si>
  <si>
    <t>-464.151228386985 -11.2262805822079 315.52364921056</t>
  </si>
  <si>
    <t>-470.419923844524 -75.2429252678544 774.279738432901</t>
  </si>
  <si>
    <t>-323.37520815963 -23.9117442431143 814.613356225754</t>
  </si>
  <si>
    <t>9763-20170724T121344.503130500.bin</t>
  </si>
  <si>
    <t>-512.024998659545 95.0748211790533 -98.3659358631312</t>
  </si>
  <si>
    <t>-531.787557461672 86.151803865328 -206.93529203074</t>
  </si>
  <si>
    <t>-544.733267407422 82.7264546421015 -298.84023737352</t>
  </si>
  <si>
    <t>-555.676925532166 80.9019047963816 -381.99706183829</t>
  </si>
  <si>
    <t>-565.208770680214 80.3560398785999 -465.34561892117</t>
  </si>
  <si>
    <t>-577.500446271709 80.8506774392954 -587.38474777895</t>
  </si>
  <si>
    <t>-563.576887258646 84.6964418215821 -664.401443692545</t>
  </si>
  <si>
    <t>-571.755808492874 111.99283258859 -533.743334973881</t>
  </si>
  <si>
    <t>-563.762130877298 265.743041392706 -508.548469682353</t>
  </si>
  <si>
    <t>-552.483143425944 310.874092876319 -230.313869478529</t>
  </si>
  <si>
    <t>-338.563418474303 235.205311035525 -180.704632741211</t>
  </si>
  <si>
    <t>-572.458074021603 49.2746460683779 -533.926711234515</t>
  </si>
  <si>
    <t>-547.296575515125 182.024696524844 -100.801506205182</t>
  </si>
  <si>
    <t>-572.810076738978 185.330312930766 313.976417559568</t>
  </si>
  <si>
    <t>-611.572155051549 214.698501155312 774.612152384892</t>
  </si>
  <si>
    <t>-461.319860134557 210.754277377779 831.992833392167</t>
  </si>
  <si>
    <t>-477.055343219258 8.0115709471911 -99.346306495461</t>
  </si>
  <si>
    <t>-464.31526868229 -10.5023142235195 315.62057098184</t>
  </si>
  <si>
    <t>-470.514335976907 -75.0820175317012 774.290097981971</t>
  </si>
  <si>
    <t>-323.680471624112 -23.0729409108653 814.523131554685</t>
  </si>
  <si>
    <t>9763-20170724T121344.540235000.bin</t>
  </si>
  <si>
    <t>-512.56548701806 95.2324242647096 -98.3747837160937</t>
  </si>
  <si>
    <t>-532.409337731986 86.2204679062684 -206.922083872929</t>
  </si>
  <si>
    <t>-545.376294617603 82.6473864899262 -298.818403985716</t>
  </si>
  <si>
    <t>-556.323172440513 80.6569468087664 -381.970821847133</t>
  </si>
  <si>
    <t>-565.845275064439 79.9117291536436 -465.318884696141</t>
  </si>
  <si>
    <t>-578.110736044731 80.077308053294 -587.361770632788</t>
  </si>
  <si>
    <t>-564.057399890934 83.9426504305366 -664.353911382847</t>
  </si>
  <si>
    <t>-572.419454119467 111.36423468547 -533.799001763344</t>
  </si>
  <si>
    <t>-564.843164748627 265.209431374036 -509.033433464438</t>
  </si>
  <si>
    <t>-554.254744805643 311.228628392334 -230.917099697252</t>
  </si>
  <si>
    <t>-340.450993765826 235.530114692808 -180.854924232843</t>
  </si>
  <si>
    <t>-573.03822446145 48.6449548824953 -533.821912653762</t>
  </si>
  <si>
    <t>-548.059996466833 182.144695840944 -100.842821300514</t>
  </si>
  <si>
    <t>-573.209578829826 185.379818949704 313.957890224775</t>
  </si>
  <si>
    <t>-611.587433907868 214.658797130814 774.615320247101</t>
  </si>
  <si>
    <t>-461.313873476862 210.853606383117 831.949524491951</t>
  </si>
  <si>
    <t>-477.406136233937 8.21421293807362 -99.3378351352417</t>
  </si>
  <si>
    <t>-464.461877513834 -10.1505200130528 315.629384991517</t>
  </si>
  <si>
    <t>-470.618696327245 -74.9596834105382 774.278494211645</t>
  </si>
  <si>
    <t>-323.763617593732 -22.9562132561318 814.441028108306</t>
  </si>
  <si>
    <t>9763-20170724T121344.601405200.bin</t>
  </si>
  <si>
    <t>-513.66759518643 95.288740573661 -98.4172491560485</t>
  </si>
  <si>
    <t>-533.648653158498 86.1629277837242 -206.929790156786</t>
  </si>
  <si>
    <t>-546.642270070769 82.3720506174282 -298.813630588402</t>
  </si>
  <si>
    <t>-557.583629984237 80.1284405185547 -381.960305173227</t>
  </si>
  <si>
    <t>-567.074974555791 79.0738276080019 -465.308609727896</t>
  </si>
  <si>
    <t>-579.272315152559 78.7228421016962 -587.357882120572</t>
  </si>
  <si>
    <t>-565.003490434082 82.5331772503973 -664.313079778172</t>
  </si>
  <si>
    <t>-573.72018342869 110.237095532864 -533.91394972757</t>
  </si>
  <si>
    <t>-567.00441072334 264.233788047897 -509.799872261087</t>
  </si>
  <si>
    <t>-557.806087222502 311.098892949561 -231.775353092662</t>
  </si>
  <si>
    <t>-343.992585953794 235.759161175429 -181.215958260983</t>
  </si>
  <si>
    <t>-574.120250385184 47.5163658724164 -533.693507161549</t>
  </si>
  <si>
    <t>-549.473898485231 182.049814345138 -100.870517547062</t>
  </si>
  <si>
    <t>-574.078986182398 185.252742147281 313.963086758816</t>
  </si>
  <si>
    <t>-611.636957552907 214.499108405223 774.678817131411</t>
  </si>
  <si>
    <t>-461.347948708548 210.285305613749 831.94374529824</t>
  </si>
  <si>
    <t>-478.127877573082 8.38149183258884 -99.3517653437975</t>
  </si>
  <si>
    <t>-464.644355763691 -9.57795856069833 315.615980140689</t>
  </si>
  <si>
    <t>-470.733619412921 -74.8573432458111 774.232307453632</t>
  </si>
  <si>
    <t>-323.998175093545 -22.398566472024 814.239884160232</t>
  </si>
  <si>
    <t>9763-20170724T121344.634993400.bin</t>
  </si>
  <si>
    <t>-514.153590588198 95.200332921198 -98.4238892711483</t>
  </si>
  <si>
    <t>-534.221679673255 86.017257288865 -206.915619001545</t>
  </si>
  <si>
    <t>-547.207337494088 82.1213255412972 -298.79607329905</t>
  </si>
  <si>
    <t>-558.111588007945 79.7545260020925 -381.944336143575</t>
  </si>
  <si>
    <t>-567.538772486756 78.5467775448092 -465.297864198132</t>
  </si>
  <si>
    <t>-579.614458397837 77.9385460802569 -587.358180949718</t>
  </si>
  <si>
    <t>-565.311624793314 81.6835279950637 -664.310283559978</t>
  </si>
  <si>
    <t>-574.192863565857 109.565824909732 -533.967794538526</t>
  </si>
  <si>
    <t>-568.080201629239 263.63151597422 -510.150409952236</t>
  </si>
  <si>
    <t>-559.621239394855 310.774881663809 -232.149367671961</t>
  </si>
  <si>
    <t>-345.724110408868 235.736687006483 -181.495424751738</t>
  </si>
  <si>
    <t>-574.43871550054 46.8449247222125 -533.630555305633</t>
  </si>
  <si>
    <t>-550.187960383312 181.89313831031 -100.868316049367</t>
  </si>
  <si>
    <t>-574.451416649778 185.106083855063 313.985300987948</t>
  </si>
  <si>
    <t>-611.62059192134 214.509242381171 774.727702705703</t>
  </si>
  <si>
    <t>-461.302909867884 210.604653812575 831.939402144831</t>
  </si>
  <si>
    <t>-478.380871875245 8.35651047623787 -99.3697449161314</t>
  </si>
  <si>
    <t>-464.68083821276 -9.41129745302442 315.599196619905</t>
  </si>
  <si>
    <t>-470.801251736421 -74.8146416031959 774.209367656949</t>
  </si>
  <si>
    <t>-323.938496055945 -22.6544574609302 814.140409340352</t>
  </si>
  <si>
    <t>9763-20170724T121344.704681900.bin</t>
  </si>
  <si>
    <t>-515.006177949704 94.8785877131827 -98.4214925101542</t>
  </si>
  <si>
    <t>-535.239533392897 85.5933528416799 -206.87373620599</t>
  </si>
  <si>
    <t>-548.18795623777 81.4906278328231 -298.75056548733</t>
  </si>
  <si>
    <t>-558.993407835753 78.8757659050452 -381.904288817207</t>
  </si>
  <si>
    <t>-568.261495170822 77.3564644421172 -465.270554344347</t>
  </si>
  <si>
    <t>-580.043681589587 76.217913779039 -587.355793375989</t>
  </si>
  <si>
    <t>-565.779417396203 79.830173875278 -664.321146692304</t>
  </si>
  <si>
    <t>-574.904768079576 108.077228870196 -534.075188917186</t>
  </si>
  <si>
    <t>-570.020103790462 262.264773981607 -510.854800157728</t>
  </si>
  <si>
    <t>-563.349553439963 310.289736941506 -232.95610656799</t>
  </si>
  <si>
    <t>-349.540316528968 235.480418912389 -181.597495316303</t>
  </si>
  <si>
    <t>-574.842932049455 45.3572480709749 -533.496297234167</t>
  </si>
  <si>
    <t>-551.585026106176 181.325124993994 -100.802700305307</t>
  </si>
  <si>
    <t>-575.252352456825 184.640700796188 314.084639645803</t>
  </si>
  <si>
    <t>-611.66546519445 214.335400772902 774.870204717738</t>
  </si>
  <si>
    <t>-461.305945147869 210.333050539321 831.965261900492</t>
  </si>
  <si>
    <t>-478.698649056095 8.28756569211282 -99.4193313813616</t>
  </si>
  <si>
    <t>-464.761548464869 -9.16898750981409 315.554926465351</t>
  </si>
  <si>
    <t>-470.983858709471 -74.6851438352505 774.154024114182</t>
  </si>
  <si>
    <t>-324.376501684803 -21.6892781333113 813.922508408091</t>
  </si>
  <si>
    <t>9763-20170724T121344.738274700.bin</t>
  </si>
  <si>
    <t>-515.411545542359 94.675357832803 -98.4225265635299</t>
  </si>
  <si>
    <t>-535.704949148543 85.3433396787568 -206.859556191055</t>
  </si>
  <si>
    <t>-548.673040260174 81.1620896707227 -298.729993630049</t>
  </si>
  <si>
    <t>-559.485535308959 78.4562581557475 -381.879906083269</t>
  </si>
  <si>
    <t>-568.751512474922 76.8264371817677 -465.244280406852</t>
  </si>
  <si>
    <t>-580.52161961842 75.5049083581698 -587.328895690242</t>
  </si>
  <si>
    <t>-566.326471121012 79.0793866935178 -664.308994408272</t>
  </si>
  <si>
    <t>-575.446603785945 107.44412515886 -534.090039383899</t>
  </si>
  <si>
    <t>-570.850071001841 261.661508959007 -511.035274443475</t>
  </si>
  <si>
    <t>-565.274695187615 310.202475676861 -233.202178857266</t>
  </si>
  <si>
    <t>-351.63628131044 235.340853968083 -181.213075685558</t>
  </si>
  <si>
    <t>-575.267345539692 44.7254319220838 -533.428411352319</t>
  </si>
  <si>
    <t>-552.290808197129 180.970386750786 -100.767790232064</t>
  </si>
  <si>
    <t>-575.678197431988 184.37600300413 314.134633063219</t>
  </si>
  <si>
    <t>-611.675059169511 214.269459240783 774.950299857037</t>
  </si>
  <si>
    <t>-461.29056921484 210.321529573509 831.983220417563</t>
  </si>
  <si>
    <t>-478.836121503738 8.21724436007662 -99.4380414638758</t>
  </si>
  <si>
    <t>-464.768675805812 -9.07352986004889 315.538733256656</t>
  </si>
  <si>
    <t>-471.055358892351 -74.6477658049294 774.128386538104</t>
  </si>
  <si>
    <t>-324.5159904093 -21.4145848075582 813.830762741283</t>
  </si>
  <si>
    <t>9763-20170724T121344.800942800.bin</t>
  </si>
  <si>
    <t>-516.000726241581 94.115791332863 -98.2877237835563</t>
  </si>
  <si>
    <t>-536.54609586634 84.7816358828845 -206.677165490533</t>
  </si>
  <si>
    <t>-549.655351761024 80.4815155995202 -298.522052128531</t>
  </si>
  <si>
    <t>-560.572178745836 77.6147376772715 -381.652904879616</t>
  </si>
  <si>
    <t>-569.923898927545 75.771002650004 -465.003196320237</t>
  </si>
  <si>
    <t>-581.803328008315 74.0762845125414 -587.072681989048</t>
  </si>
  <si>
    <t>-567.761831130223 77.5572210740393 -664.085081416689</t>
  </si>
  <si>
    <t>-576.811806541694 106.177635384484 -533.923447573206</t>
  </si>
  <si>
    <t>-573.067517841261 260.494859553228 -511.273373014267</t>
  </si>
  <si>
    <t>-569.147242287432 309.997655910719 -233.581621013295</t>
  </si>
  <si>
    <t>-355.960642527181 234.777911199564 -180.271156943374</t>
  </si>
  <si>
    <t>-576.369670785139 43.4622262819539 -533.095877524291</t>
  </si>
  <si>
    <t>-553.462577750467 180.19574123774 -100.565044029176</t>
  </si>
  <si>
    <t>-576.446915207697 183.837506309577 314.35791159771</t>
  </si>
  <si>
    <t>-611.731628383343 214.115689345922 775.176422289618</t>
  </si>
  <si>
    <t>-461.28935942639 209.853799545125 832.034131616587</t>
  </si>
  <si>
    <t>-478.870975204546 7.95540257317543 -99.4730726780824</t>
  </si>
  <si>
    <t>-464.509265781395 -8.92271471224876 315.510592271136</t>
  </si>
  <si>
    <t>-471.179161543697 -74.5941702122636 774.076941871291</t>
  </si>
  <si>
    <t>-324.648614686903 -21.265748583528 813.683767794731</t>
  </si>
  <si>
    <t>9763-20170724T121344.834540200.bin</t>
  </si>
  <si>
    <t>-516.240212893746 93.7592552023916 -98.19514373687</t>
  </si>
  <si>
    <t>-537.071820278828 84.4180045763424 -206.529203349502</t>
  </si>
  <si>
    <t>-550.310852570351 80.0680580750773 -298.353310628176</t>
  </si>
  <si>
    <t>-561.301816291924 77.1315404975699 -381.471928583821</t>
  </si>
  <si>
    <t>-570.687027920358 75.1906628555794 -464.81623466162</t>
  </si>
  <si>
    <t>-582.57244280971 73.3214070632789 -586.882472133886</t>
  </si>
  <si>
    <t>-568.564373503018 76.7729299658299 -663.902515597451</t>
  </si>
  <si>
    <t>-577.636954938703 105.498354700409 -533.773933756237</t>
  </si>
  <si>
    <t>-574.342794998327 259.847867599836 -511.398976893459</t>
  </si>
  <si>
    <t>-571.084085279206 309.751365646011 -233.770497741608</t>
  </si>
  <si>
    <t>-358.04942443229 234.445797181361 -179.976000701413</t>
  </si>
  <si>
    <t>-577.077461558141 42.7848628684073 -532.868038996037</t>
  </si>
  <si>
    <t>-554.116784179993 179.670343798779 -100.383535111815</t>
  </si>
  <si>
    <t>-576.643344543023 183.384460630577 314.56393306397</t>
  </si>
  <si>
    <t>-611.774012681642 213.989331510053 775.336585681426</t>
  </si>
  <si>
    <t>-461.3190528744 209.106078302048 832.110607304651</t>
  </si>
  <si>
    <t>-478.748910848775 7.72215848250562 -99.4932088809562</t>
  </si>
  <si>
    <t>-464.246592823957 -8.81682021400684 315.499256342875</t>
  </si>
  <si>
    <t>-471.262237218252 -74.5640299549459 774.045707676732</t>
  </si>
  <si>
    <t>-324.791539118096 -21.0320651264251 813.598912562981</t>
  </si>
  <si>
    <t>9763-20170724T121344.900816000.bin</t>
  </si>
  <si>
    <t>-516.961763088226 93.0425347493292 -98.1102206674676</t>
  </si>
  <si>
    <t>-538.427719656978 83.6658252154748 -206.317333841882</t>
  </si>
  <si>
    <t>-552.014476796726 79.2793634597224 -298.088812639298</t>
  </si>
  <si>
    <t>-563.244194941038 76.2941001399167 -381.173706063219</t>
  </si>
  <si>
    <t>-572.793721397234 74.2844780291298 -464.497885529117</t>
  </si>
  <si>
    <t>-584.839125426991 72.2863227329672 -586.546466638548</t>
  </si>
  <si>
    <t>-570.910647745515 75.7474583524127 -663.580335916421</t>
  </si>
  <si>
    <t>-579.912196353548 104.518615202729 -533.470503023752</t>
  </si>
  <si>
    <t>-576.990750044672 258.91709580417 -511.321726930334</t>
  </si>
  <si>
    <t>-575.051843987611 309.160680884423 -233.742181465582</t>
  </si>
  <si>
    <t>-362.075203668151 234.288775373986 -179.118936231484</t>
  </si>
  <si>
    <t>-579.195011619934 41.8077248217328 -532.514711651187</t>
  </si>
  <si>
    <t>-555.63948581093 178.8281423876 -100.022642425919</t>
  </si>
  <si>
    <t>-576.369481415687 182.593685472254 315.017918867466</t>
  </si>
  <si>
    <t>-611.671988704468 213.836298550758 775.779449467058</t>
  </si>
  <si>
    <t>-461.200085777929 209.10912148295 832.521511314273</t>
  </si>
  <si>
    <t>-478.697290842278 7.12030858132812 -99.6100765190383</t>
  </si>
  <si>
    <t>-463.759125758665 -8.38659887521635 315.406720007259</t>
  </si>
  <si>
    <t>-471.484434112614 -74.4924514046133 773.879303872296</t>
  </si>
  <si>
    <t>-325.214338940225 -20.3187369254861 813.301090277951</t>
  </si>
  <si>
    <t>9763-20170724T121344.934406300.bin</t>
  </si>
  <si>
    <t>-517.207169490551 92.6236011363235 -98.1567853861093</t>
  </si>
  <si>
    <t>-538.993817973484 83.2159226714216 -206.29719961125</t>
  </si>
  <si>
    <t>-552.776810980956 78.8291936084875 -298.039333582374</t>
  </si>
  <si>
    <t>-564.152031363232 75.8483072941253 -381.104710091993</t>
  </si>
  <si>
    <t>-573.81532533102 73.8457563772076 -464.415801094482</t>
  </si>
  <si>
    <t>-585.991507715387 71.8593948519901 -586.451547714973</t>
  </si>
  <si>
    <t>-572.168691522255 75.3526672463772 -663.503158064039</t>
  </si>
  <si>
    <t>-581.058657231138 104.086232516849 -533.37272549731</t>
  </si>
  <si>
    <t>-578.315691158162 258.477405555869 -511.18882189611</t>
  </si>
  <si>
    <t>-576.711360983954 308.707974415599 -233.604720816975</t>
  </si>
  <si>
    <t>-363.666719216531 234.213773423647 -178.730993736497</t>
  </si>
  <si>
    <t>-580.238785549825 41.3759678110719 -532.43385528159</t>
  </si>
  <si>
    <t>-556.100888678755 178.324007768269 -99.9253637452271</t>
  </si>
  <si>
    <t>-576.079048900963 182.267256017086 315.150505117058</t>
  </si>
  <si>
    <t>-611.626921510863 213.721708752323 775.902341622712</t>
  </si>
  <si>
    <t>-461.158321940913 208.830119277581 832.639317434809</t>
  </si>
  <si>
    <t>-478.595238379095 6.76347491226443 -99.7812388003654</t>
  </si>
  <si>
    <t>-463.531478401671 -8.23144276218636 315.2498876153</t>
  </si>
  <si>
    <t>-471.62445172451 -74.4082108374259 773.700907096241</t>
  </si>
  <si>
    <t>-325.711121120974 -19.2571730329901 813.090282144343</t>
  </si>
  <si>
    <t>9763-20170724T121345.003677200.bin</t>
  </si>
  <si>
    <t>-517.353690870058 91.841824237375 -98.347008601416</t>
  </si>
  <si>
    <t>-539.663717874906 82.3616104642761 -206.374261894094</t>
  </si>
  <si>
    <t>-553.824970311756 78.0077670192718 -298.060240499007</t>
  </si>
  <si>
    <t>-565.511281583913 75.0879153819219 -381.084713974144</t>
  </si>
  <si>
    <t>-575.453393884647 73.1783325076799 -464.365117507963</t>
  </si>
  <si>
    <t>-587.999418774251 71.3608904164375 -586.366040023988</t>
  </si>
  <si>
    <t>-574.441184081357 74.9694723482335 -663.459237395425</t>
  </si>
  <si>
    <t>-583.063984216387 103.511927258735 -533.241716780082</t>
  </si>
  <si>
    <t>-580.86035079174 257.869897133528 -510.759950498314</t>
  </si>
  <si>
    <t>-579.377134407619 307.620208829613 -233.08866165086</t>
  </si>
  <si>
    <t>-366.081740273567 233.871523903823 -178.182149584348</t>
  </si>
  <si>
    <t>-581.924524870795 40.8050804975296 -532.42467113769</t>
  </si>
  <si>
    <t>-556.892970760761 177.488371789112 -99.8651907822791</t>
  </si>
  <si>
    <t>-575.536807647497 181.237977850771 315.274467451628</t>
  </si>
  <si>
    <t>-611.453171190073 213.530177222611 776.017216708444</t>
  </si>
  <si>
    <t>-461.026198898761 208.382478414523 832.841981387922</t>
  </si>
  <si>
    <t>-478.078207433141 6.02674965922188 -100.184273516488</t>
  </si>
  <si>
    <t>-463.215552664528 -8.20114535284756 314.881095414182</t>
  </si>
  <si>
    <t>-471.744848232191 -74.4193628410812 773.308358617609</t>
  </si>
  <si>
    <t>-325.594017571579 -19.9014840268783 812.698645121016</t>
  </si>
  <si>
    <t>9763-20170724T121345.037767900.bin</t>
  </si>
  <si>
    <t>-517.44659409011 91.5529533304166 -98.4777074140753</t>
  </si>
  <si>
    <t>-539.913841423825 82.0320042071758 -206.468660396341</t>
  </si>
  <si>
    <t>-554.215857702534 77.7063745028427 -298.134403391631</t>
  </si>
  <si>
    <t>-566.028967863957 74.835966402376 -381.142457660004</t>
  </si>
  <si>
    <t>-576.096163397048 73.0014346554135 -464.409570697308</t>
  </si>
  <si>
    <t>-588.821594012929 71.3211545822642 -586.393888470304</t>
  </si>
  <si>
    <t>-575.406820666855 75.0089736266746 -663.508443531274</t>
  </si>
  <si>
    <t>-583.908293247282 103.410297920295 -533.23013778757</t>
  </si>
  <si>
    <t>-582.093328742943 257.732390566359 -510.458029551441</t>
  </si>
  <si>
    <t>-580.45143802424 307.002315272098 -232.702117568323</t>
  </si>
  <si>
    <t>-367.005084907861 233.580198534889 -177.944473718974</t>
  </si>
  <si>
    <t>-582.567297452915 40.7065684320692 -532.506348144662</t>
  </si>
  <si>
    <t>-557.29399333914 177.132479164913 -99.8715690515028</t>
  </si>
  <si>
    <t>-575.385083695652 180.909282549102 315.292340481838</t>
  </si>
  <si>
    <t>-611.345233016523 213.478203968585 776.047404959302</t>
  </si>
  <si>
    <t>-460.941409456363 208.351440969464 832.935276175547</t>
  </si>
  <si>
    <t>-477.926131385524 5.85571002366214 -100.388599242961</t>
  </si>
  <si>
    <t>-463.200052827569 -8.26057774514493 314.685476293115</t>
  </si>
  <si>
    <t>-471.715205675458 -74.4339117923696 773.095166788214</t>
  </si>
  <si>
    <t>-325.563065546999 -20.0290491493952 812.636238619747</t>
  </si>
  <si>
    <t>9763-20170724T121345.101754900.bin</t>
  </si>
  <si>
    <t>-517.320022252863 91.1522461679292 -98.6718087439585</t>
  </si>
  <si>
    <t>-539.947763943227 81.6613296672799 -206.632045503148</t>
  </si>
  <si>
    <t>-554.375546748308 77.441811414566 -298.282788753788</t>
  </si>
  <si>
    <t>-566.293360101448 74.6928336582237 -381.280007779548</t>
  </si>
  <si>
    <t>-576.455778532098 73.0091902384579 -464.538924328622</t>
  </si>
  <si>
    <t>-589.307883801177 71.583016180286 -586.513045310093</t>
  </si>
  <si>
    <t>-576.122964843668 75.4754028757893 -663.657185006184</t>
  </si>
  <si>
    <t>-584.607672801457 103.55496608339 -533.259325677025</t>
  </si>
  <si>
    <t>-583.715289682772 257.778167241344 -509.736462229255</t>
  </si>
  <si>
    <t>-581.958277712718 305.484253589063 -231.708265045329</t>
  </si>
  <si>
    <t>-368.001346177101 233.060279589976 -177.618518652005</t>
  </si>
  <si>
    <t>-582.729145561602 40.8630380569525 -532.724316444296</t>
  </si>
  <si>
    <t>-558.111169224636 176.246237112388 -99.8605999297538</t>
  </si>
  <si>
    <t>-575.338768145765 180.298561966895 315.337398239618</t>
  </si>
  <si>
    <t>-611.184633660444 213.321343868561 776.089287012555</t>
  </si>
  <si>
    <t>-460.798635658751 208.062038386837 833.01231421984</t>
  </si>
  <si>
    <t>-476.695909633931 6.03117892507134 -100.83772365411</t>
  </si>
  <si>
    <t>-462.664667393048 -8.1655540270599 314.257707782695</t>
  </si>
  <si>
    <t>-470.401087641807 -74.218512276851 772.730282108557</t>
  </si>
  <si>
    <t>-325.398132277429 -18.8154115240277 815.020951176742</t>
  </si>
  <si>
    <t>9763-20170724T121345.135349400.bin</t>
  </si>
  <si>
    <t>-517.054151564279 90.9686460736943 -98.7315372722986</t>
  </si>
  <si>
    <t>-539.710763116255 81.4678493082924 -206.684842624037</t>
  </si>
  <si>
    <t>-554.12976057289 77.2962887428876 -298.339140689156</t>
  </si>
  <si>
    <t>-566.023038320435 74.6078939156096 -381.341872722839</t>
  </si>
  <si>
    <t>-576.143338018222 73.0038248577271 -464.60738030064</t>
  </si>
  <si>
    <t>-588.913190344333 71.7135515694063 -586.591847200726</t>
  </si>
  <si>
    <t>-575.810614807661 75.7395349565327 -663.743213148478</t>
  </si>
  <si>
    <t>-584.401138317304 103.621129755258 -533.283308168574</t>
  </si>
  <si>
    <t>-584.137536407788 257.794112257924 -509.439369933609</t>
  </si>
  <si>
    <t>-582.365121112759 304.575565770789 -231.254372834668</t>
  </si>
  <si>
    <t>-368.110700230431 232.761153252385 -177.53054326772</t>
  </si>
  <si>
    <t>-582.218615879505 40.9381826245135 -532.84882149549</t>
  </si>
  <si>
    <t>-558.536114994156 175.80233889172 -99.8469495809934</t>
  </si>
  <si>
    <t>-575.164115688736 180.02920799055 315.373792235413</t>
  </si>
  <si>
    <t>-611.087332665789 213.210938255304 776.128306468542</t>
  </si>
  <si>
    <t>-460.702745436364 208.005543966503 833.059883373058</t>
  </si>
  <si>
    <t>-475.73834678691 5.95711816300081 -100.913849228103</t>
  </si>
  <si>
    <t>-461.837341727785 -7.78609620627731 314.201208397593</t>
  </si>
  <si>
    <t>-469.56487283098 -74.0549604066377 772.696230033552</t>
  </si>
  <si>
    <t>-325.258602419209 -18.1574149155754 816.685299234091</t>
  </si>
  <si>
    <t>9763-20170724T121345.200024300.bin</t>
  </si>
  <si>
    <t>-517.016616521844 90.3639184126037 -98.7567564403805</t>
  </si>
  <si>
    <t>-539.710230954886 80.6892067405192 -206.686745814643</t>
  </si>
  <si>
    <t>-554.074723812286 76.592891930396 -298.353093639193</t>
  </si>
  <si>
    <t>-565.870266477458 74.0472865589368 -381.37433379452</t>
  </si>
  <si>
    <t>-575.838880182466 72.662470447101 -464.661979133766</t>
  </si>
  <si>
    <t>-588.32224826023 71.7714901424592 -586.679644053369</t>
  </si>
  <si>
    <t>-575.306743991618 76.0699120019876 -663.830952904541</t>
  </si>
  <si>
    <t>-584.21735622063 103.493332490075 -533.227718838697</t>
  </si>
  <si>
    <t>-585.162393093841 257.538793541569 -508.595206699955</t>
  </si>
  <si>
    <t>-583.881077249173 302.574286264439 -230.119504224768</t>
  </si>
  <si>
    <t>-369.121715121019 231.697089508601 -177.172583905166</t>
  </si>
  <si>
    <t>-581.471998491198 40.8312146337339 -533.051049868065</t>
  </si>
  <si>
    <t>-559.718167093176 174.690415778963 -99.811856712068</t>
  </si>
  <si>
    <t>-575.109613102105 179.388708869183 315.451485613047</t>
  </si>
  <si>
    <t>-610.836267812213 213.118523648086 776.19470892775</t>
  </si>
  <si>
    <t>-460.468298558769 208.005341394789 833.178566024329</t>
  </si>
  <si>
    <t>-474.808646109767 5.78510652435352 -100.974391915988</t>
  </si>
  <si>
    <t>-460.609084708543 -7.10979755476683 314.15778584369</t>
  </si>
  <si>
    <t>-468.895361263158 -73.7641462580655 772.485855014243</t>
  </si>
  <si>
    <t>-325.597457790184 -16.6907128773187 818.225787625372</t>
  </si>
  <si>
    <t>9763-20170724T121345.233123800.bin</t>
  </si>
  <si>
    <t>-517.246382182062 90.0992636392016 -98.7806319359671</t>
  </si>
  <si>
    <t>-539.893052298534 80.3470530248683 -206.713546450983</t>
  </si>
  <si>
    <t>-554.209309822902 76.3029490485351 -298.389818645274</t>
  </si>
  <si>
    <t>-565.95073542807 73.846255175411 -381.421351549681</t>
  </si>
  <si>
    <t>-575.851805665849 72.5942726823378 -464.719242670721</t>
  </si>
  <si>
    <t>-588.218506993814 71.9448219800988 -586.750301558473</t>
  </si>
  <si>
    <t>-575.224206533061 76.4136021723616 -663.895498188336</t>
  </si>
  <si>
    <t>-584.328246775814 103.553510967298 -533.215049919933</t>
  </si>
  <si>
    <t>-586.004776274347 257.526831488752 -508.205534029892</t>
  </si>
  <si>
    <t>-584.963000212455 302.017043825408 -229.641194669014</t>
  </si>
  <si>
    <t>-369.919385113019 231.758597139889 -177.024520441681</t>
  </si>
  <si>
    <t>-581.255952963971 40.9060262751286 -533.193114089935</t>
  </si>
  <si>
    <t>-560.392207163012 174.197472106233 -99.7944752320584</t>
  </si>
  <si>
    <t>-575.431034535096 179.087298483615 315.479544006575</t>
  </si>
  <si>
    <t>-610.712118168126 213.136421779833 776.203992368268</t>
  </si>
  <si>
    <t>-460.323135363079 208.453759095009 833.169324033537</t>
  </si>
  <si>
    <t>-474.587650956135 5.78096820246219 -101.083056827154</t>
  </si>
  <si>
    <t>-460.710789185008 -7.24541329245722 314.055909097966</t>
  </si>
  <si>
    <t>-468.805463341536 -73.7614282373838 772.303613825762</t>
  </si>
  <si>
    <t>-325.693172832366 -16.4935993293634 818.381097687349</t>
  </si>
  <si>
    <t>9763-20170724T121345.304309800.bin</t>
  </si>
  <si>
    <t>-517.949062964822 89.6249361766641 -98.9971697852282</t>
  </si>
  <si>
    <t>-540.278992918337 79.8593513883261 -206.994951746737</t>
  </si>
  <si>
    <t>-554.410586817169 75.8730661193454 -298.70230244808</t>
  </si>
  <si>
    <t>-566.013299865248 73.4925650727937 -381.755570630471</t>
  </si>
  <si>
    <t>-575.803162126161 72.3487537978417 -465.068174469483</t>
  </si>
  <si>
    <t>-588.035243918816 71.8950630535105 -587.11360347612</t>
  </si>
  <si>
    <t>-574.976646527819 76.629748394027 -664.232105595165</t>
  </si>
  <si>
    <t>-584.503384066837 103.401482558169 -533.493444194114</t>
  </si>
  <si>
    <t>-587.797920420826 257.26946493385 -507.954055593267</t>
  </si>
  <si>
    <t>-587.256034909882 300.866961909484 -229.247212587401</t>
  </si>
  <si>
    <t>-371.659966613264 231.912747442919 -177.168573547448</t>
  </si>
  <si>
    <t>-580.832511810295 40.7866739461238 -533.628720778697</t>
  </si>
  <si>
    <t>-561.708728281414 173.218605284062 -99.9145681256869</t>
  </si>
  <si>
    <t>-576.473933466055 178.639524759612 315.362705146208</t>
  </si>
  <si>
    <t>-610.543980684312 213.097485962213 776.164643195603</t>
  </si>
  <si>
    <t>-460.112956848852 208.632424535548 833.036300003425</t>
  </si>
  <si>
    <t>-474.553603201768 5.84495687912067 -101.47544436065</t>
  </si>
  <si>
    <t>-461.667419527096 -8.08532203538471 313.66613927905</t>
  </si>
  <si>
    <t>-468.975923261112 -73.7237836566524 771.955509399563</t>
  </si>
  <si>
    <t>-326.1186198023 -15.9913169398683 818.243888610235</t>
  </si>
  <si>
    <t>9763-20170724T121345.335396200.bin</t>
  </si>
  <si>
    <t>-518.357064947578 89.4705313115364 -99.1173918029174</t>
  </si>
  <si>
    <t>-540.534396989026 79.6884564132729 -207.145089400655</t>
  </si>
  <si>
    <t>-554.571041115365 75.7046310671326 -298.867180782257</t>
  </si>
  <si>
    <t>-566.099848098405 73.3318877318075 -381.930918221555</t>
  </si>
  <si>
    <t>-575.828115422482 72.2038797037112 -465.250825197604</t>
  </si>
  <si>
    <t>-587.983252936216 71.7836185126803 -587.304157438871</t>
  </si>
  <si>
    <t>-574.908141410923 76.6515558472934 -664.411705657562</t>
  </si>
  <si>
    <t>-584.625537056645 103.266848615133 -533.659142037802</t>
  </si>
  <si>
    <t>-588.694286460904 257.086822438933 -507.943933679844</t>
  </si>
  <si>
    <t>-588.468630663752 300.443335899449 -229.199020544503</t>
  </si>
  <si>
    <t>-372.640342207933 232.054506611171 -177.337177100182</t>
  </si>
  <si>
    <t>-580.673811197269 40.6692929973483 -533.837275896303</t>
  </si>
  <si>
    <t>-562.370993276875 172.877973986037 -100.022703358394</t>
  </si>
  <si>
    <t>-576.985841386204 178.480965707949 315.257455938928</t>
  </si>
  <si>
    <t>-610.464755588599 213.112142353579 776.119104944802</t>
  </si>
  <si>
    <t>-460.009875533155 208.719556785366 832.933379702634</t>
  </si>
  <si>
    <t>-474.721031620301 5.90298094398122 -101.650555705288</t>
  </si>
  <si>
    <t>-462.14413867516 -8.45432519843189 313.485929955739</t>
  </si>
  <si>
    <t>-469.169525061067 -73.6648022208669 771.814362158651</t>
  </si>
  <si>
    <t>-326.713054570479 -14.9282125728173 818.074289253129</t>
  </si>
  <si>
    <t>9763-20170724T121345.402580700.bin</t>
  </si>
  <si>
    <t>-519.164012031888 89.1729563576287 -99.3683843382935</t>
  </si>
  <si>
    <t>-541.093370576267 79.3171900361003 -207.439907574882</t>
  </si>
  <si>
    <t>-554.880493579674 75.328416367402 -299.199676159188</t>
  </si>
  <si>
    <t>-566.163718343466 72.9644766638635 -382.297501265748</t>
  </si>
  <si>
    <t>-575.625641699221 71.863218477632 -465.648505323188</t>
  </si>
  <si>
    <t>-587.367995842528 71.5000251162846 -587.742334983999</t>
  </si>
  <si>
    <t>-574.135156519388 76.6236185385824 -664.806165485664</t>
  </si>
  <si>
    <t>-584.467427746425 102.939342903534 -534.045085536318</t>
  </si>
  <si>
    <t>-590.045037304794 256.666298601401 -508.056545356984</t>
  </si>
  <si>
    <t>-590.907055662048 300.178327677085 -229.337047076205</t>
  </si>
  <si>
    <t>-374.651875610583 232.775308677439 -177.965401105664</t>
  </si>
  <si>
    <t>-579.963668845757 40.3794591178025 -534.292056550987</t>
  </si>
  <si>
    <t>-563.733702406067 172.216043570033 -100.209704571815</t>
  </si>
  <si>
    <t>-577.87785864325 178.192599109791 315.081542416004</t>
  </si>
  <si>
    <t>-610.300473061124 213.125874989257 776.031771155259</t>
  </si>
  <si>
    <t>-459.80686796718 208.988868760433 832.762489282367</t>
  </si>
  <si>
    <t>-474.973862053019 5.96768357089331 -101.914542890139</t>
  </si>
  <si>
    <t>-462.58825379695 -9.00893345550367 313.205808226831</t>
  </si>
  <si>
    <t>-469.526212631271 -73.6907333873296 771.597109076989</t>
  </si>
  <si>
    <t>-327.127830743025 -14.6352206429383 817.629273330966</t>
  </si>
  <si>
    <t>9763-20170724T121345.436175200.bin</t>
  </si>
  <si>
    <t>-519.540027548258 89.0171282339752 -99.4721563011931</t>
  </si>
  <si>
    <t>-541.348936291106 79.132174344968 -207.565502993257</t>
  </si>
  <si>
    <t>-555.013267154991 75.1286951827692 -299.342765354303</t>
  </si>
  <si>
    <t>-566.175624475617 72.7509253052508 -382.456449997358</t>
  </si>
  <si>
    <t>-575.507596399997 71.6365270379683 -465.822059499975</t>
  </si>
  <si>
    <t>-587.049462062435 71.2546351774722 -587.935022912877</t>
  </si>
  <si>
    <t>-573.715301384322 76.4682199972185 -664.975389425287</t>
  </si>
  <si>
    <t>-584.368043918413 102.69268480504 -534.225441980204</t>
  </si>
  <si>
    <t>-590.690715148781 256.381968995639 -508.177325485772</t>
  </si>
  <si>
    <t>-592.143149573788 299.911339021148 -229.463033616436</t>
  </si>
  <si>
    <t>-375.717029677229 233.034156584333 -178.124004009017</t>
  </si>
  <si>
    <t>-579.601849300701 40.1520807714437 -534.480343274191</t>
  </si>
  <si>
    <t>-564.413527803012 171.882773827481 -100.283317369044</t>
  </si>
  <si>
    <t>-578.363993858228 178.047568635793 315.0117167318</t>
  </si>
  <si>
    <t>-610.236794166627 213.122441354325 775.993823163602</t>
  </si>
  <si>
    <t>-459.716948425229 209.078902732297 832.661363132457</t>
  </si>
  <si>
    <t>-475.013041031626 5.94095655784849 -102.032869855749</t>
  </si>
  <si>
    <t>-462.64572538366 -9.16229858605266 313.083392371891</t>
  </si>
  <si>
    <t>-469.726665676115 -73.7297370695801 771.494010531865</t>
  </si>
  <si>
    <t>-327.223230009015 -14.7768881608326 817.332635962427</t>
  </si>
  <si>
    <t>9763-20170724T121345.502856500.bin</t>
  </si>
  <si>
    <t>-520.14984458291 88.6036643815478 -99.6223765109833</t>
  </si>
  <si>
    <t>-541.689809875546 78.6552702202903 -207.763830728524</t>
  </si>
  <si>
    <t>-555.077845818393 74.6216238087304 -299.580556359401</t>
  </si>
  <si>
    <t>-565.967394718524 72.2163775684594 -382.729616157551</t>
  </si>
  <si>
    <t>-575.003943785079 71.0766441150113 -466.127289131182</t>
  </si>
  <si>
    <t>-586.089303934329 70.6582577029012 -588.282315101551</t>
  </si>
  <si>
    <t>-572.432258263979 75.9715829495767 -665.259424769395</t>
  </si>
  <si>
    <t>-583.849036903445 102.092986129147 -534.550762576544</t>
  </si>
  <si>
    <t>-591.426997088365 255.722195683407 -508.446809041392</t>
  </si>
  <si>
    <t>-594.319198841643 299.370629557536 -229.762455418659</t>
  </si>
  <si>
    <t>-377.611587091348 233.504317219032 -178.303746780444</t>
  </si>
  <si>
    <t>-578.601144822123 39.5909117411379 -534.81292858752</t>
  </si>
  <si>
    <t>-565.600821051273 171.145243802959 -100.411618107391</t>
  </si>
  <si>
    <t>-579.312689848354 177.717194754958 314.885115853926</t>
  </si>
  <si>
    <t>-610.143295882109 213.099608947076 775.912741914143</t>
  </si>
  <si>
    <t>-459.571247831019 208.885103938756 832.429494570548</t>
  </si>
  <si>
    <t>-475.032552977554 5.85702709478483 -102.203147677736</t>
  </si>
  <si>
    <t>-462.62621766313 -9.36094366776933 312.907770513038</t>
  </si>
  <si>
    <t>-470.159485723961 -73.8017407750394 771.316005521312</t>
  </si>
  <si>
    <t>-327.438339141826 -15.0331751430435 816.711925998928</t>
  </si>
  <si>
    <t>9763-20170724T121345.534943300.bin</t>
  </si>
  <si>
    <t>-520.47844315729 88.346526624528 -99.6776204051512</t>
  </si>
  <si>
    <t>-541.87372751435 78.373648404076 -207.845463941235</t>
  </si>
  <si>
    <t>-555.11724629855 74.3178228909997 -299.682214926142</t>
  </si>
  <si>
    <t>-565.866417727381 71.8871171996557 -382.848753904799</t>
  </si>
  <si>
    <t>-574.75341995219 70.7185325789387 -466.262188761646</t>
  </si>
  <si>
    <t>-585.610412889214 70.2523600218342 -588.437589991737</t>
  </si>
  <si>
    <t>-571.834952643519 75.5737303663427 -665.393009170005</t>
  </si>
  <si>
    <t>-583.588128294839 101.697863837101 -534.703570917611</t>
  </si>
  <si>
    <t>-591.768363672759 255.289955157178 -508.601858126282</t>
  </si>
  <si>
    <t>-595.343896114899 299.032255734051 -229.940026127634</t>
  </si>
  <si>
    <t>-378.486218238735 233.771557976321 -178.342265690567</t>
  </si>
  <si>
    <t>-578.104677584013 39.2160407356801 -534.952591881941</t>
  </si>
  <si>
    <t>-566.200942086736 170.701495993093 -100.464914705659</t>
  </si>
  <si>
    <t>-579.799557384438 177.517706727611 314.831612379804</t>
  </si>
  <si>
    <t>-610.102376211655 213.084346617401 775.877183761837</t>
  </si>
  <si>
    <t>-459.496656195156 208.915262815734 832.307311641371</t>
  </si>
  <si>
    <t>-475.085966977017 5.78593852647964 -102.274931606539</t>
  </si>
  <si>
    <t>-462.727971899363 -9.54013362498154 312.833533650927</t>
  </si>
  <si>
    <t>-470.441910910112 -73.8356314956973 771.240082699047</t>
  </si>
  <si>
    <t>-327.671443073967 -14.924581067924 816.294711578732</t>
  </si>
  <si>
    <t>9763-20170724T121345.602131600.bin</t>
  </si>
  <si>
    <t>-521.212642636892 87.9165484523232 -99.8211974251599</t>
  </si>
  <si>
    <t>-542.294184977178 77.9536524383552 -208.051685840351</t>
  </si>
  <si>
    <t>-555.24236550778 73.8569602622397 -299.928670863505</t>
  </si>
  <si>
    <t>-565.713229028227 71.3623506696258 -383.128910437154</t>
  </si>
  <si>
    <t>-574.313923900143 70.1052931187028 -466.570960560016</t>
  </si>
  <si>
    <t>-584.74527664897 69.4845889047883 -588.782875935465</t>
  </si>
  <si>
    <t>-570.807133903627 74.8081795380999 -665.708601309452</t>
  </si>
  <si>
    <t>-583.156715416939 100.975350954096 -535.060708751315</t>
  </si>
  <si>
    <t>-592.793360499599 254.509008267997 -509.131858768867</t>
  </si>
  <si>
    <t>-597.523938386899 298.746155594467 -230.565394253708</t>
  </si>
  <si>
    <t>-380.40972951065 234.685743569837 -178.544054487024</t>
  </si>
  <si>
    <t>-577.179488493699 38.5385983180081 -535.253797604921</t>
  </si>
  <si>
    <t>-567.403982238381 169.850968156287 -100.564126457798</t>
  </si>
  <si>
    <t>-580.698302560347 177.152316207103 314.734055314057</t>
  </si>
  <si>
    <t>-609.987481921704 213.065222218846 775.812285724962</t>
  </si>
  <si>
    <t>-459.319782489139 209.191140668366 832.097505329414</t>
  </si>
  <si>
    <t>-475.344803427763 5.84435338649246 -102.447958098626</t>
  </si>
  <si>
    <t>-463.199517132529 -10.0012313474654 312.647205631898</t>
  </si>
  <si>
    <t>-470.96024775592 -73.8010738811222 771.07790510441</t>
  </si>
  <si>
    <t>-328.527894326458 -13.7499312219334 815.695434281498</t>
  </si>
  <si>
    <t>9763-20170724T121345.635224800.bin</t>
  </si>
  <si>
    <t>-521.587886824172 87.6612567086372 -99.8798048082201</t>
  </si>
  <si>
    <t>-542.45846562436 77.7469628112067 -208.155505644819</t>
  </si>
  <si>
    <t>-555.235271669545 73.650116658825 -300.056557969781</t>
  </si>
  <si>
    <t>-565.555592858925 71.1369733976276 -383.274923164111</t>
  </si>
  <si>
    <t>-574.01195062149 69.8457676547268 -466.731324186742</t>
  </si>
  <si>
    <t>-584.240744289363 69.1579872221887 -588.959920666587</t>
  </si>
  <si>
    <t>-570.203312477084 74.4818608155247 -665.867740651475</t>
  </si>
  <si>
    <t>-582.852805499684 100.667145511386 -535.243166083531</t>
  </si>
  <si>
    <t>-593.176076939119 254.176997808889 -509.440147548414</t>
  </si>
  <si>
    <t>-598.649661711141 298.862650012833 -230.958858075237</t>
  </si>
  <si>
    <t>-381.393150844934 235.428873752124 -178.764375479341</t>
  </si>
  <si>
    <t>-576.652106882416 38.2523198323565 -535.410876877409</t>
  </si>
  <si>
    <t>-567.945959074576 169.423098234552 -100.607685347427</t>
  </si>
  <si>
    <t>-581.148166386811 176.988082703834 314.68866141528</t>
  </si>
  <si>
    <t>-609.928718874041 213.060291603298 775.785053629442</t>
  </si>
  <si>
    <t>-459.239036553056 209.171589777891 832.010604148376</t>
  </si>
  <si>
    <t>-475.533514528206 5.74009221653751 -102.513166055227</t>
  </si>
  <si>
    <t>-463.476323018765 -10.2982438254144 312.577196750639</t>
  </si>
  <si>
    <t>-471.138638184594 -73.7731770809028 771.042534433689</t>
  </si>
  <si>
    <t>-328.715288435322 -13.651451450984 815.59333403357</t>
  </si>
  <si>
    <t>9763-20170724T121345.704430500.bin</t>
  </si>
  <si>
    <t>-522.218058654287 87.0413749941263 -99.9590910073957</t>
  </si>
  <si>
    <t>-542.647062208302 77.2255612372455 -208.327889288678</t>
  </si>
  <si>
    <t>-555.062779700927 73.1600965414291 -300.279956829968</t>
  </si>
  <si>
    <t>-565.063938441499 70.6510712683867 -383.537432184552</t>
  </si>
  <si>
    <t>-573.210876713519 69.3447419004924 -467.024191418782</t>
  </si>
  <si>
    <t>-583.000006756166 68.6151863130826 -589.28851271431</t>
  </si>
  <si>
    <t>-568.754321146486 73.9830524615231 -666.155078007711</t>
  </si>
  <si>
    <t>-582.024677628621 100.120180593559 -535.560415584711</t>
  </si>
  <si>
    <t>-593.756804373024 253.58416704386 -510.046834270608</t>
  </si>
  <si>
    <t>-601.045730652651 299.319948330864 -231.777608704072</t>
  </si>
  <si>
    <t>-383.471642347329 237.091946656135 -179.454437763067</t>
  </si>
  <si>
    <t>-575.384658999456 37.750228497358 -535.71976999631</t>
  </si>
  <si>
    <t>-568.965938561868 168.549995174766 -100.691483060156</t>
  </si>
  <si>
    <t>-582.072697313602 176.490584106073 314.600850750447</t>
  </si>
  <si>
    <t>-609.80376411004 213.095310089036 775.722231741755</t>
  </si>
  <si>
    <t>-459.075313263 209.241112106939 831.846318813004</t>
  </si>
  <si>
    <t>-475.726239846514 5.37834268428151 -102.608907686795</t>
  </si>
  <si>
    <t>-464.007620533202 -11.0586118256888 312.475526065899</t>
  </si>
  <si>
    <t>-471.42870426364 -73.8760979943177 771.032861617318</t>
  </si>
  <si>
    <t>-328.896636576857 -13.8111930974223 815.311614735525</t>
  </si>
  <si>
    <t>9763-20170724T121345.736516100.bin</t>
  </si>
  <si>
    <t>-522.560222327829 86.5898195945019 -100.002455866721</t>
  </si>
  <si>
    <t>-542.744357662697 76.8455154417265 -208.423586476206</t>
  </si>
  <si>
    <t>-554.955783469017 72.8021830540551 -300.403737027252</t>
  </si>
  <si>
    <t>-564.77476397003 70.2957696190779 -383.683036727717</t>
  </si>
  <si>
    <t>-572.743830061608 68.9771846172662 -467.186952736261</t>
  </si>
  <si>
    <t>-582.279261638036 68.2140759500535 -589.47104917143</t>
  </si>
  <si>
    <t>-567.903553402998 73.6091372428741 -666.311543294329</t>
  </si>
  <si>
    <t>-581.530214103805 99.7213284676977 -535.740598482939</t>
  </si>
  <si>
    <t>-594.015786372718 253.153838086986 -510.397488430301</t>
  </si>
  <si>
    <t>-602.351600505653 299.423261690523 -232.246072994937</t>
  </si>
  <si>
    <t>-384.562931682632 237.96908168954 -179.900784802803</t>
  </si>
  <si>
    <t>-574.660142006846 37.3765359941594 -535.887224031846</t>
  </si>
  <si>
    <t>-569.497614588664 167.929607179154 -100.708892757882</t>
  </si>
  <si>
    <t>-582.569115008638 176.168217613431 314.578782383482</t>
  </si>
  <si>
    <t>-609.735916191222 213.128495190245 775.696447331422</t>
  </si>
  <si>
    <t>-458.983977714327 209.377215978589 831.76439795193</t>
  </si>
  <si>
    <t>-475.919613089742 5.10256311925832 -102.646001358802</t>
  </si>
  <si>
    <t>-464.325057944474 -11.5446016560454 312.433604004016</t>
  </si>
  <si>
    <t>-471.728240884608 -73.9282689136357 771.033949106527</t>
  </si>
  <si>
    <t>-329.0829131506 -13.8541937147443 814.933951519044</t>
  </si>
  <si>
    <t>9763-20170724T121345.799691700.bin</t>
  </si>
  <si>
    <t>-523.268577326119 85.6109621482115 -100.083564509146</t>
  </si>
  <si>
    <t>-542.859367714602 76.0392171822909 -208.628851712798</t>
  </si>
  <si>
    <t>-554.621965573249 72.0434693420848 -300.66971010435</t>
  </si>
  <si>
    <t>-564.059648498636 69.537810700816 -383.993019184032</t>
  </si>
  <si>
    <t>-571.676063825968 68.1827079575587 -467.529259183701</t>
  </si>
  <si>
    <t>-580.730086763645 67.3289238459815 -589.849345344839</t>
  </si>
  <si>
    <t>-566.092377919234 72.7732519712881 -666.636785108831</t>
  </si>
  <si>
    <t>-580.414336507832 98.8507756569238 -536.123048656322</t>
  </si>
  <si>
    <t>-594.543343987297 252.205140900754 -511.178906755603</t>
  </si>
  <si>
    <t>-605.131308017383 299.525029620379 -233.280992320395</t>
  </si>
  <si>
    <t>-386.807129436097 239.967297196593 -180.974321504416</t>
  </si>
  <si>
    <t>-573.100200614496 36.5564199222736 -536.229607927804</t>
  </si>
  <si>
    <t>-570.527165717279 166.568620754124 -100.760774538038</t>
  </si>
  <si>
    <t>-583.751215192488 175.442392526328 314.508966852442</t>
  </si>
  <si>
    <t>-609.668673230048 213.114480006562 775.633043804915</t>
  </si>
  <si>
    <t>-458.868960484898 209.105351590223 831.55450455732</t>
  </si>
  <si>
    <t>-476.267257343042 4.5092903841678 -102.785170543704</t>
  </si>
  <si>
    <t>-465.148472995212 -12.8596401641948 312.277851962206</t>
  </si>
  <si>
    <t>-472.434399567985 -74.0751263042898 770.974979442465</t>
  </si>
  <si>
    <t>-329.228895631335 -14.6208525061379 813.884383950642</t>
  </si>
  <si>
    <t>9763-20170724T121345.837795900.bin</t>
  </si>
  <si>
    <t>-523.625316549208 85.1292337099776 -100.11456498676</t>
  </si>
  <si>
    <t>-542.913767934563 75.6459297552378 -208.721814711592</t>
  </si>
  <si>
    <t>-554.439941094311 71.6729835076112 -300.79348361376</t>
  </si>
  <si>
    <t>-563.6731647471 69.164643621657 -384.13963292148</t>
  </si>
  <si>
    <t>-571.096459704389 67.7872227895791 -467.692828133638</t>
  </si>
  <si>
    <t>-579.881897239559 66.879251450167 -590.032094989997</t>
  </si>
  <si>
    <t>-565.09481062446 72.3437135506892 -666.789446818632</t>
  </si>
  <si>
    <t>-579.794130023054 98.4117340992639 -536.31128709652</t>
  </si>
  <si>
    <t>-594.646312775492 251.71526804814 -511.480165639213</t>
  </si>
  <si>
    <t>-606.509455621372 299.485157708145 -233.710691028617</t>
  </si>
  <si>
    <t>-387.8997790803 240.945466631814 -181.447523715985</t>
  </si>
  <si>
    <t>-572.25971534417 36.143376668565 -536.390134688679</t>
  </si>
  <si>
    <t>-571.126439264984 165.865921244866 -100.786947279852</t>
  </si>
  <si>
    <t>-584.322593877888 175.139800472663 314.474923146703</t>
  </si>
  <si>
    <t>-609.626767475366 213.111040716522 775.601759636011</t>
  </si>
  <si>
    <t>-458.788026101039 209.317196401605 831.432693160712</t>
  </si>
  <si>
    <t>-476.389403805558 4.27621423471282 -102.838624562186</t>
  </si>
  <si>
    <t>-465.597660172429 -13.5376299766244 312.214125601747</t>
  </si>
  <si>
    <t>-472.696991632739 -74.1122683564968 770.987673401603</t>
  </si>
  <si>
    <t>-329.493543371517 -14.4136571767317 813.562887969831</t>
  </si>
  <si>
    <t>9763-20170724T121345.903976500.bin</t>
  </si>
  <si>
    <t>-524.450115606967 84.3084853689143 -100.173288696869</t>
  </si>
  <si>
    <t>-543.085827938462 75.0043374631564 -208.909802694352</t>
  </si>
  <si>
    <t>-554.058229278686 71.0820062135904 -301.051418568095</t>
  </si>
  <si>
    <t>-562.792543919519 68.5729592404218 -384.451271535629</t>
  </si>
  <si>
    <t>-569.722992214603 67.1512098930548 -468.046019555654</t>
  </si>
  <si>
    <t>-577.797823853128 66.1312885234511 -590.433530563751</t>
  </si>
  <si>
    <t>-562.684235478937 71.6214496773505 -667.125455688732</t>
  </si>
  <si>
    <t>-578.238329155648 97.685991506778 -536.727306155055</t>
  </si>
  <si>
    <t>-594.848829986779 250.857479280254 -512.258666500214</t>
  </si>
  <si>
    <t>-609.549216596843 299.451105574471 -234.76766286112</t>
  </si>
  <si>
    <t>-390.220350975625 243.678561496622 -182.491613437776</t>
  </si>
  <si>
    <t>-570.270959472518 35.4719076228412 -536.73463677048</t>
  </si>
  <si>
    <t>-572.448691603739 164.561003143874 -100.837117703678</t>
  </si>
  <si>
    <t>-585.646312954398 174.526120584315 314.408723502358</t>
  </si>
  <si>
    <t>-609.566004833782 213.113198918249 775.546251676405</t>
  </si>
  <si>
    <t>-458.645536856261 209.668822471719 831.178685380962</t>
  </si>
  <si>
    <t>-476.700697821364 3.96803106900506 -102.890966638048</t>
  </si>
  <si>
    <t>-466.384525524648 -14.7785813752785 312.132811738481</t>
  </si>
  <si>
    <t>-473.263886990476 -74.1152242486301 771.065819430177</t>
  </si>
  <si>
    <t>-330.459582175757 -13.0589730388751 813.052305871953</t>
  </si>
  <si>
    <t>9763-20170724T121345.937066400.bin</t>
  </si>
  <si>
    <t>-524.797313199777 83.8740332971984 -100.191725869801</t>
  </si>
  <si>
    <t>-543.0590988094 74.6916612752761 -209.002070299647</t>
  </si>
  <si>
    <t>-553.743724010568 70.8194163920271 -301.179522916422</t>
  </si>
  <si>
    <t>-562.230895032955 68.331968528712 -384.60564433857</t>
  </si>
  <si>
    <t>-568.928820182271 66.9119212927471 -468.219310787779</t>
  </si>
  <si>
    <t>-576.681537811642 65.87324007487 -590.627393780989</t>
  </si>
  <si>
    <t>-561.424083724643 71.3782593949804 -667.289764839629</t>
  </si>
  <si>
    <t>-577.378202795533 97.4213493055922 -536.920121506709</t>
  </si>
  <si>
    <t>-594.820752808106 250.526047723113 -512.594274761844</t>
  </si>
  <si>
    <t>-611.136076893597 299.449146172573 -235.251596013506</t>
  </si>
  <si>
    <t>-391.502046705759 245.058413064139 -182.800872032104</t>
  </si>
  <si>
    <t>-569.181146925417 35.2367166644444 -536.911516302362</t>
  </si>
  <si>
    <t>-573.069513376944 163.861258786671 -100.850086070086</t>
  </si>
  <si>
    <t>-586.312600555688 174.162650537839 314.386141188574</t>
  </si>
  <si>
    <t>-609.57001473648 213.11902640695 775.518896223531</t>
  </si>
  <si>
    <t>-458.589135081741 209.813190143127 830.995687733087</t>
  </si>
  <si>
    <t>-476.73406474072 3.77046316368114 -102.917111291639</t>
  </si>
  <si>
    <t>-466.713843775329 -15.3578783444977 312.096515003458</t>
  </si>
  <si>
    <t>-473.529867475336 -74.149845915445 771.100547596906</t>
  </si>
  <si>
    <t>-330.605920974622 -13.1649332649531 812.782265351829</t>
  </si>
  <si>
    <t>9763-20170724T121346.001237500.bin</t>
  </si>
  <si>
    <t>-525.330388624541 83.070753761519 -100.231868281621</t>
  </si>
  <si>
    <t>-542.756950679825 74.1471918846487 -209.200568773965</t>
  </si>
  <si>
    <t>-552.850947201709 70.3926015792308 -301.449426642437</t>
  </si>
  <si>
    <t>-560.852222065717 67.9684702470736 -384.925350553281</t>
  </si>
  <si>
    <t>-567.116080068515 66.5770703484523 -468.573210902738</t>
  </si>
  <si>
    <t>-574.293690691722 65.5455182954897 -591.016469699884</t>
  </si>
  <si>
    <t>-558.771420132882 71.1057414612615 -667.621631206694</t>
  </si>
  <si>
    <t>-575.479821683044 97.0583061084471 -537.297096692321</t>
  </si>
  <si>
    <t>-594.774348189725 249.977060562131 -513.257178626287</t>
  </si>
  <si>
    <t>-614.338436787288 299.850932449261 -236.294221390745</t>
  </si>
  <si>
    <t>-394.271748033111 247.637887812135 -183.445656629565</t>
  </si>
  <si>
    <t>-566.808548304987 34.9380423444363 -537.28183043382</t>
  </si>
  <si>
    <t>-574.12888712491 162.413619231325 -100.900154372719</t>
  </si>
  <si>
    <t>-587.459320867064 173.679963760649 314.308237495967</t>
  </si>
  <si>
    <t>-609.559155967662 213.128604069376 775.446387003663</t>
  </si>
  <si>
    <t>-458.480838348474 210.233544732384 830.680175057098</t>
  </si>
  <si>
    <t>-476.616495465799 3.60020470631343 -102.935329152201</t>
  </si>
  <si>
    <t>-467.102224100135 -16.4518423068057 312.046561261921</t>
  </si>
  <si>
    <t>-473.944758045322 -74.2575987216196 771.166456212901</t>
  </si>
  <si>
    <t>-330.960091579451 -13.0865468896845 812.364524403773</t>
  </si>
  <si>
    <t>9763-20170724T121346.038344100.bin</t>
  </si>
  <si>
    <t>-525.496434836543 82.6631703816261 -100.21990382209</t>
  </si>
  <si>
    <t>-542.516547112296 73.8361277412855 -209.26075535169</t>
  </si>
  <si>
    <t>-552.292675013139 70.140090721422 -301.546097259465</t>
  </si>
  <si>
    <t>-560.016435512922 67.756108611256 -385.049437159716</t>
  </si>
  <si>
    <t>-566.013692877199 66.39583744315 -468.717391972126</t>
  </si>
  <si>
    <t>-572.81441989877 65.3994343145 -591.182375492013</t>
  </si>
  <si>
    <t>-557.163909753484 70.9961217147479 -667.758819636804</t>
  </si>
  <si>
    <t>-574.298895270017 96.8779280456142 -537.450152043272</t>
  </si>
  <si>
    <t>-594.575698226266 249.702124184604 -513.516798745252</t>
  </si>
  <si>
    <t>-615.783749168143 300.313743252719 -236.808864020723</t>
  </si>
  <si>
    <t>-395.514264693036 249.437267321979 -183.50359198613</t>
  </si>
  <si>
    <t>-565.361716582063 34.7953210498781 -537.441431025218</t>
  </si>
  <si>
    <t>-574.612956404293 161.647999673302 -100.908168004104</t>
  </si>
  <si>
    <t>-587.953974162851 173.551413069802 314.281986911075</t>
  </si>
  <si>
    <t>-609.522844028542 213.181082138253 775.416781578731</t>
  </si>
  <si>
    <t>-458.42497105607 210.352894993522 830.600782623536</t>
  </si>
  <si>
    <t>-476.468871044646 3.52742848582739 -102.912686300363</t>
  </si>
  <si>
    <t>-467.16649128097 -16.9053997440196 312.05548073225</t>
  </si>
  <si>
    <t>-474.105296224256 -74.3062342508724 771.218505961975</t>
  </si>
  <si>
    <t>-331.140936146747 -12.9749219589503 812.249068283566</t>
  </si>
  <si>
    <t>9763-20170724T121346.104519400.bin</t>
  </si>
  <si>
    <t>-525.80796585191 81.9244994927662 -100.157874476614</t>
  </si>
  <si>
    <t>-542.081555140334 73.2517786282333 -209.324857457459</t>
  </si>
  <si>
    <t>-551.176888956067 69.6364792421264 -301.683120908648</t>
  </si>
  <si>
    <t>-558.264597844878 67.2952057520733 -385.244061545601</t>
  </si>
  <si>
    <t>-563.608447262282 65.9503602051536 -468.956361964747</t>
  </si>
  <si>
    <t>-569.437006594713 64.9462628979686 -591.471499876143</t>
  </si>
  <si>
    <t>-553.641757642061 70.5305454562686 -668.019098905262</t>
  </si>
  <si>
    <t>-571.62351379258 96.3870974625661 -537.741439294348</t>
  </si>
  <si>
    <t>-593.514174661178 248.997905924396 -513.834210609973</t>
  </si>
  <si>
    <t>-617.794217705044 300.304295205427 -237.50714647247</t>
  </si>
  <si>
    <t>-397.092934022332 252.057859836397 -183.54649235496</t>
  </si>
  <si>
    <t>-562.135565924185 34.3865515164748 -537.684567909215</t>
  </si>
  <si>
    <t>-575.799922576607 160.404031057666 -100.905356801698</t>
  </si>
  <si>
    <t>-588.694010821387 173.15329363843 314.27382374432</t>
  </si>
  <si>
    <t>-609.406735003456 213.263191895918 775.389300076949</t>
  </si>
  <si>
    <t>-458.283563859102 210.678373674172 830.515978877536</t>
  </si>
  <si>
    <t>-476.049698501051 3.33467625739286 -102.814008670379</t>
  </si>
  <si>
    <t>-467.289114071951 -17.7235375200885 312.134658455129</t>
  </si>
  <si>
    <t>-474.395160581833 -74.4070702162217 771.344159559198</t>
  </si>
  <si>
    <t>-331.096199535928 -13.6706234942176 812.090926530152</t>
  </si>
  <si>
    <t>9763-20170724T121346.133596600.bin</t>
  </si>
  <si>
    <t>-525.977851863056 81.5879504663494 -100.126555881483</t>
  </si>
  <si>
    <t>-541.912158816502 73.0024352048522 -209.350469786345</t>
  </si>
  <si>
    <t>-550.701522895362 69.4005204293671 -301.738933768152</t>
  </si>
  <si>
    <t>-557.506833441148 67.0426329320585 -385.32265426475</t>
  </si>
  <si>
    <t>-562.565032073843 65.6547023567528 -469.052192548382</t>
  </si>
  <si>
    <t>-567.974504984897 64.5584382477473 -591.585833440845</t>
  </si>
  <si>
    <t>-552.177969757345 70.0793224760978 -668.137672236989</t>
  </si>
  <si>
    <t>-570.488243794241 96.0174551562509 -537.880459345199</t>
  </si>
  <si>
    <t>-593.169394110274 248.518899732445 -514.082225708209</t>
  </si>
  <si>
    <t>-618.66918318922 299.963009492546 -237.890621739678</t>
  </si>
  <si>
    <t>-397.752446673096 252.843597192356 -183.815703820935</t>
  </si>
  <si>
    <t>-560.713507982047 34.0613912298577 -537.75772081557</t>
  </si>
  <si>
    <t>-576.285398731978 159.810788862508 -100.887228457591</t>
  </si>
  <si>
    <t>-589.054880971728 172.91478046699 314.284741932958</t>
  </si>
  <si>
    <t>-609.381986618978 213.244397151625 775.379470906352</t>
  </si>
  <si>
    <t>-458.241228329194 210.544871087065 830.451973653161</t>
  </si>
  <si>
    <t>-475.898011134506 3.23789167196128 -102.766668730726</t>
  </si>
  <si>
    <t>-467.39005891539 -18.1662050954487 312.169640825909</t>
  </si>
  <si>
    <t>-474.597088957399 -74.37887607635 771.419452602156</t>
  </si>
  <si>
    <t>-331.671654818617 -12.6850903408945 812.039721762322</t>
  </si>
  <si>
    <t>9763-20170724T121346.201330400.bin</t>
  </si>
  <si>
    <t>-526.221384070183 81.1663102749794 -100.051733034199</t>
  </si>
  <si>
    <t>-541.46437959752 72.8000256403679 -209.391353784162</t>
  </si>
  <si>
    <t>-549.746109423693 69.175261988782 -301.825710545555</t>
  </si>
  <si>
    <t>-556.130656474946 66.7108158400752 -385.439737222253</t>
  </si>
  <si>
    <t>-560.813856334 65.1374934158348 -469.187749742182</t>
  </si>
  <si>
    <t>-565.731526233937 63.6867415311926 -591.738352121971</t>
  </si>
  <si>
    <t>-549.946409573781 69.0654445661417 -668.302693243818</t>
  </si>
  <si>
    <t>-568.712755663109 95.2602760262234 -538.124147625729</t>
  </si>
  <si>
    <t>-592.622671013565 247.64865259529 -514.788979999917</t>
  </si>
  <si>
    <t>-619.830748912148 299.296312031914 -238.798378449151</t>
  </si>
  <si>
    <t>-398.4667228053 254.394775780211 -184.665553872533</t>
  </si>
  <si>
    <t>-558.434544841097 33.3864617389549 -537.804260279715</t>
  </si>
  <si>
    <t>-577.088636294941 158.865951712128 -100.86993996879</t>
  </si>
  <si>
    <t>-589.682657541729 172.630453586114 314.286067196929</t>
  </si>
  <si>
    <t>-609.312898263343 213.286360681736 775.360400813651</t>
  </si>
  <si>
    <t>-458.093850368975 211.203922894193 830.244544271028</t>
  </si>
  <si>
    <t>-475.526659679178 3.40300328001103 -102.662166246774</t>
  </si>
  <si>
    <t>-467.454983946295 -18.7764631411055 312.242094186793</t>
  </si>
  <si>
    <t>-474.841365665854 -74.4327105900056 771.553446148692</t>
  </si>
  <si>
    <t>-332.071421443031 -12.2859557825623 812.030006737215</t>
  </si>
  <si>
    <t>9763-20170724T121346.236927100.bin</t>
  </si>
  <si>
    <t>-526.207696626256 81.0244400108622 -100.004518361788</t>
  </si>
  <si>
    <t>-541.210763850802 72.7232067904461 -209.382212516256</t>
  </si>
  <si>
    <t>-549.309079513891 69.0424140008777 -301.83065183392</t>
  </si>
  <si>
    <t>-555.54024755092 66.4805307260867 -385.453279631583</t>
  </si>
  <si>
    <t>-560.086523589381 64.766870860944 -469.206071735061</t>
  </si>
  <si>
    <t>-564.825215268073 63.0654865785505 -591.760475002501</t>
  </si>
  <si>
    <t>-549.027531733192 68.3724549985936 -668.327291657836</t>
  </si>
  <si>
    <t>-568.008258828137 94.7275151578251 -538.210411311027</t>
  </si>
  <si>
    <t>-592.453309864688 247.074733188664 -515.153417613061</t>
  </si>
  <si>
    <t>-620.078983906931 298.924518530256 -239.242106441131</t>
  </si>
  <si>
    <t>-398.545787884054 254.998403245874 -185.001307091856</t>
  </si>
  <si>
    <t>-557.483682749021 32.8962717955428 -537.75893040804</t>
  </si>
  <si>
    <t>-577.376567100921 158.517416362628 -100.853386425381</t>
  </si>
  <si>
    <t>-589.898019928146 172.495176555876 314.297750171191</t>
  </si>
  <si>
    <t>-609.311619038512 213.274959417195 775.350730134186</t>
  </si>
  <si>
    <t>-458.0480957829 211.212428656982 830.113048275012</t>
  </si>
  <si>
    <t>-475.189344488014 3.43644306636179 -102.612456823307</t>
  </si>
  <si>
    <t>-467.347015097166 -19.0075713819701 312.281900599446</t>
  </si>
  <si>
    <t>-474.884247777684 -74.5280608187622 771.612528694477</t>
  </si>
  <si>
    <t>-331.861692561605 -12.9323213845882 812.039301314119</t>
  </si>
  <si>
    <t>9763-20170724T121346.299664100.bin</t>
  </si>
  <si>
    <t>-525.97069678647 80.8504183264713 -99.9585793762956</t>
  </si>
  <si>
    <t>-540.616517881602 72.597690105652 -209.388427774875</t>
  </si>
  <si>
    <t>-548.425645708996 68.7945383957749 -301.856691821508</t>
  </si>
  <si>
    <t>-554.406823348653 66.0522867519658 -385.491960032192</t>
  </si>
  <si>
    <t>-558.721273721745 64.0937801316368 -469.251640514702</t>
  </si>
  <si>
    <t>-563.145823138924 61.9656663747578 -591.811001805169</t>
  </si>
  <si>
    <t>-547.248359790317 67.1399296379159 -668.366335997591</t>
  </si>
  <si>
    <t>-566.70005022445 93.7736706567612 -538.370658260386</t>
  </si>
  <si>
    <t>-591.925577339602 246.059575582257 -515.802455395326</t>
  </si>
  <si>
    <t>-619.837292616697 298.285279313792 -239.990881324746</t>
  </si>
  <si>
    <t>-398.128806325599 255.42751924396 -185.611723061302</t>
  </si>
  <si>
    <t>-555.708653863304 32.0254034914901 -537.695229608657</t>
  </si>
  <si>
    <t>-577.584818213782 158.057223549908 -100.850758844464</t>
  </si>
  <si>
    <t>-590.054929610018 172.244512155582 314.294812697309</t>
  </si>
  <si>
    <t>-609.290868885356 213.280997418604 775.325849073752</t>
  </si>
  <si>
    <t>-457.937694897955 211.51613849098 829.850333269701</t>
  </si>
  <si>
    <t>-474.486259274919 3.49776546235216 -102.51353005225</t>
  </si>
  <si>
    <t>-466.993097551829 -19.2762786900216 312.369378896359</t>
  </si>
  <si>
    <t>-475.107261976702 -74.5825369644153 771.716860914197</t>
  </si>
  <si>
    <t>-332.141031907043 -12.7827471938485 812.031611852485</t>
  </si>
  <si>
    <t>9763-20170724T121346.332752600.bin</t>
  </si>
  <si>
    <t>-525.745921633631 80.7508266492114 -99.9470191435132</t>
  </si>
  <si>
    <t>-540.289706636657 72.4835405440972 -209.389363314007</t>
  </si>
  <si>
    <t>-547.996932859064 68.6286606333874 -301.864079415148</t>
  </si>
  <si>
    <t>-553.880883408087 65.8218590618667 -385.503979341843</t>
  </si>
  <si>
    <t>-558.095036893335 63.7814059600823 -469.266874488004</t>
  </si>
  <si>
    <t>-562.370817888799 61.5154018083113 -591.829167537505</t>
  </si>
  <si>
    <t>-546.376204753071 66.6125892270152 -668.369275974074</t>
  </si>
  <si>
    <t>-566.090108771839 93.3654374269213 -538.425135201652</t>
  </si>
  <si>
    <t>-591.453293770501 245.642504888292 -515.946719066368</t>
  </si>
  <si>
    <t>-619.289806658553 297.748193573779 -240.10490853767</t>
  </si>
  <si>
    <t>-397.557426794171 254.936550819973 -185.786846681218</t>
  </si>
  <si>
    <t>-554.899207774838 31.6539582999276 -537.674492625356</t>
  </si>
  <si>
    <t>-577.517721196199 157.873731835457 -100.855038453872</t>
  </si>
  <si>
    <t>-589.903540007617 172.174231667065 314.289100300927</t>
  </si>
  <si>
    <t>-609.25763634629 213.279876818822 775.3174988781</t>
  </si>
  <si>
    <t>-457.874793193587 211.704511268393 829.765449609148</t>
  </si>
  <si>
    <t>-474.094809888788 3.48802989768546 -102.465880017733</t>
  </si>
  <si>
    <t>-466.744675160252 -19.3502758276218 312.416020183374</t>
  </si>
  <si>
    <t>-475.178612842587 -74.6363859125977 771.763134250915</t>
  </si>
  <si>
    <t>-332.03414148088 -13.2212896202191 812.033661014277</t>
  </si>
  <si>
    <t>9763-20170724T121346.401899400.bin</t>
  </si>
  <si>
    <t>-525.195721987356 80.7694699029626 -99.8826389681431</t>
  </si>
  <si>
    <t>-539.61867478806 72.4449823458167 -209.336605945031</t>
  </si>
  <si>
    <t>-547.17612881478 68.5031364192905 -301.820052758859</t>
  </si>
  <si>
    <t>-552.906504364935 65.5968476979215 -385.467288797517</t>
  </si>
  <si>
    <t>-556.951425953595 63.4378822349227 -469.235403438208</t>
  </si>
  <si>
    <t>-560.964518856595 60.9768472239762 -591.802847414081</t>
  </si>
  <si>
    <t>-544.77089014072 65.8647125718276 -668.314743369609</t>
  </si>
  <si>
    <t>-564.973152990259 92.8795788150287 -538.451326074771</t>
  </si>
  <si>
    <t>-590.491090337441 245.146925031276 -516.100564836317</t>
  </si>
  <si>
    <t>-616.999419100004 296.188214317132 -239.929130994643</t>
  </si>
  <si>
    <t>-394.899998146979 254.422656458597 -186.300535099067</t>
  </si>
  <si>
    <t>-553.434116486628 31.2337825279378 -537.591293070551</t>
  </si>
  <si>
    <t>-577.146291397694 157.743636895099 -100.835884292306</t>
  </si>
  <si>
    <t>-589.35878463961 172.115613308061 314.310960716251</t>
  </si>
  <si>
    <t>-609.115857404618 213.294078714848 775.317810767932</t>
  </si>
  <si>
    <t>-457.713756638935 212.226345066311 829.724548691312</t>
  </si>
  <si>
    <t>-473.377011620672 3.69055733086589 -102.340063741075</t>
  </si>
  <si>
    <t>-466.424006707965 -19.3512174470179 312.537465868069</t>
  </si>
  <si>
    <t>-475.380588634786 -74.7007064768341 771.864169130207</t>
  </si>
  <si>
    <t>-332.147805634012 -13.42281583063 812.029494309408</t>
  </si>
  <si>
    <t>9763-20170724T121346.434963300.bin</t>
  </si>
  <si>
    <t>-524.880473236831 80.8241987778524 -99.8606576875657</t>
  </si>
  <si>
    <t>-539.265712545822 72.5072980996347 -209.320281839161</t>
  </si>
  <si>
    <t>-546.783328935609 68.5483496972047 -301.806047162328</t>
  </si>
  <si>
    <t>-552.475915053245 65.6164173636175 -385.454955089532</t>
  </si>
  <si>
    <t>-556.482548115489 63.42328109141 -469.224184347183</t>
  </si>
  <si>
    <t>-560.439748782612 60.9028271591824 -591.792130789343</t>
  </si>
  <si>
    <t>-544.154903169198 65.6757867805827 -668.292068690011</t>
  </si>
  <si>
    <t>-564.545321604156 92.8179370659868 -538.455240622102</t>
  </si>
  <si>
    <t>-590.238654112404 245.067678858201 -516.186135676023</t>
  </si>
  <si>
    <t>-615.483199911557 295.347843346354 -239.756698337642</t>
  </si>
  <si>
    <t>-392.989521748892 254.557131753831 -187.019723214563</t>
  </si>
  <si>
    <t>-552.861291976248 31.1999098605793 -537.565519405382</t>
  </si>
  <si>
    <t>-576.820495479345 157.730708634167 -100.8039450337</t>
  </si>
  <si>
    <t>-589.206659491845 172.028512269972 314.340271603367</t>
  </si>
  <si>
    <t>-609.038280189191 213.31381588127 775.324148330417</t>
  </si>
  <si>
    <t>-457.6403423165 212.367170769064 829.744835495987</t>
  </si>
  <si>
    <t>-473.081707295283 3.78987706849466 -102.301857476564</t>
  </si>
  <si>
    <t>-466.361236218179 -19.3951630743095 312.571533495082</t>
  </si>
  <si>
    <t>-475.543900349105 -74.6663401326073 771.907966659688</t>
  </si>
  <si>
    <t>-332.588665800179 -12.712385134118 812.024184439337</t>
  </si>
  <si>
    <t>9763-20170724T121346.504033900.bin</t>
  </si>
  <si>
    <t>-524.121882997857 80.8621632659956 -99.7753182974946</t>
  </si>
  <si>
    <t>-538.486308571974 72.5891067834118 -209.240772044335</t>
  </si>
  <si>
    <t>-546.008389399131 68.5996960087114 -301.72514899066</t>
  </si>
  <si>
    <t>-551.718169388495 65.616144939615 -385.370974182596</t>
  </si>
  <si>
    <t>-555.757719581628 63.3505587389855 -469.136673665768</t>
  </si>
  <si>
    <t>-559.782598403859 60.7042503214093 -591.69979378568</t>
  </si>
  <si>
    <t>-543.352409876924 65.2299985756827 -668.183624889427</t>
  </si>
  <si>
    <t>-563.967429436432 92.6533811117692 -538.389432874988</t>
  </si>
  <si>
    <t>-590.181917846974 244.848403658959 -516.260228045203</t>
  </si>
  <si>
    <t>-611.400244286678 293.961337644334 -239.283203858671</t>
  </si>
  <si>
    <t>-387.714256897997 256.913699566135 -188.879017240908</t>
  </si>
  <si>
    <t>-552.065648710112 31.0775916281218 -537.450804211329</t>
  </si>
  <si>
    <t>-575.844213907404 157.695617372975 -100.713738014845</t>
  </si>
  <si>
    <t>-588.675839163383 172.020648180464 314.416055988455</t>
  </si>
  <si>
    <t>-608.876905985683 213.359386647057 775.344987065903</t>
  </si>
  <si>
    <t>-457.502731802561 212.513425109374 829.833029404232</t>
  </si>
  <si>
    <t>-472.538297512515 3.88995635771835 -102.2293924965</t>
  </si>
  <si>
    <t>-466.176070554834 -19.5771005093989 312.633772131674</t>
  </si>
  <si>
    <t>-475.682453740932 -74.7641551492252 771.990238079402</t>
  </si>
  <si>
    <t>-332.753233754516 -12.7208828568268 812.061836855875</t>
  </si>
  <si>
    <t>9763-20170724T121346.533112100.bin</t>
  </si>
  <si>
    <t>-523.655518511041 80.8723031454238 -99.7178199828188</t>
  </si>
  <si>
    <t>-538.052798880418 72.5940122220877 -209.178821207322</t>
  </si>
  <si>
    <t>-545.598232120456 68.5670315157745 -301.659387917869</t>
  </si>
  <si>
    <t>-551.329535709627 65.537708769757 -385.302244003866</t>
  </si>
  <si>
    <t>-555.392429238734 63.2138979023753 -469.065095514692</t>
  </si>
  <si>
    <t>-559.454284506268 60.4701027006245 -591.624910262017</t>
  </si>
  <si>
    <t>-542.953472699299 64.8723304337996 -668.100862840254</t>
  </si>
  <si>
    <t>-563.638244323624 92.4586300165815 -538.338267245396</t>
  </si>
  <si>
    <t>-589.950394326566 244.650358486278 -516.322130287495</t>
  </si>
  <si>
    <t>-608.909040095362 293.98046503221 -239.219825916738</t>
  </si>
  <si>
    <t>-384.65652686552 258.399000341204 -190.298425759702</t>
  </si>
  <si>
    <t>-551.705684971105 30.8896104536962 -537.355305759621</t>
  </si>
  <si>
    <t>-575.250951254153 157.726975411722 -100.674815017851</t>
  </si>
  <si>
    <t>-588.204058381658 172.115152183494 314.449007468511</t>
  </si>
  <si>
    <t>-608.7895250259 213.362959863612 775.364465315589</t>
  </si>
  <si>
    <t>-457.430257804543 212.513896235824 829.894002502837</t>
  </si>
  <si>
    <t>-472.186402981597 3.87679635665836 -102.189073762723</t>
  </si>
  <si>
    <t>-466.047853473622 -19.6359134841186 312.674835061955</t>
  </si>
  <si>
    <t>-475.751084910766 -74.8169677372825 772.030656205217</t>
  </si>
  <si>
    <t>-332.880429354524 -12.6220242413747 812.075822691232</t>
  </si>
  <si>
    <t>9763-20170724T121346.603306900.bin</t>
  </si>
  <si>
    <t>-522.330842939681 81.0713814785563 -99.6269928643703</t>
  </si>
  <si>
    <t>-536.901636937398 72.7092893375057 -209.058625798506</t>
  </si>
  <si>
    <t>-544.578342920316 68.5518275036361 -301.522623138543</t>
  </si>
  <si>
    <t>-550.42690477159 65.3837273042714 -385.152251552076</t>
  </si>
  <si>
    <t>-554.60692191634 62.8993622869098 -468.904769550569</t>
  </si>
  <si>
    <t>-558.84155025905 59.8975957777598 -591.452616073347</t>
  </si>
  <si>
    <t>-542.229184966287 64.0034243003593 -667.920832326557</t>
  </si>
  <si>
    <t>-562.893059022594 92.0092752164528 -538.229810972834</t>
  </si>
  <si>
    <t>-588.922265931406 244.295848611579 -516.592786141894</t>
  </si>
  <si>
    <t>-603.231697542798 296.471520743725 -239.73266658456</t>
  </si>
  <si>
    <t>-378.512386878848 261.027618704021 -192.898118722372</t>
  </si>
  <si>
    <t>-551.073800861772 30.4202524919879 -537.129628931668</t>
  </si>
  <si>
    <t>-573.524230134536 158.094433269798 -100.617724980503</t>
  </si>
  <si>
    <t>-586.822245368364 172.276833854285 314.502218831648</t>
  </si>
  <si>
    <t>-608.58703779658 213.401626896862 775.39425339483</t>
  </si>
  <si>
    <t>-457.286813308759 212.384012284667 830.084426367595</t>
  </si>
  <si>
    <t>-471.231002124725 3.89352198185725 -102.06568008457</t>
  </si>
  <si>
    <t>-465.539999614559 -19.5084439583447 312.810919276018</t>
  </si>
  <si>
    <t>-475.914817769586 -74.9085101843857 772.11034780303</t>
  </si>
  <si>
    <t>-332.810495592201 -13.202956509002 812.078404919757</t>
  </si>
  <si>
    <t>9763-20170724T121346.636898300.bin</t>
  </si>
  <si>
    <t>-521.441430489678 81.2316018260362 -99.5790214645072</t>
  </si>
  <si>
    <t>-536.13977024563 72.8205577666058 -208.98985214578</t>
  </si>
  <si>
    <t>-543.910195868517 68.5926845837253 -301.442991097388</t>
  </si>
  <si>
    <t>-549.840160089246 65.3512505085937 -385.063952890505</t>
  </si>
  <si>
    <t>-554.09862095629 62.7821733825426 -468.809951325303</t>
  </si>
  <si>
    <t>-558.445756530764 59.643848530307 -591.350532876237</t>
  </si>
  <si>
    <t>-541.769253595636 63.5663364885058 -667.814315249153</t>
  </si>
  <si>
    <t>-562.368028801708 91.8302100459427 -538.163023707921</t>
  </si>
  <si>
    <t>-587.912445038128 244.226435364263 -516.709826987305</t>
  </si>
  <si>
    <t>-600.157937927166 298.481423020926 -240.150605190425</t>
  </si>
  <si>
    <t>-375.407216146368 262.679626426626 -193.740694855289</t>
  </si>
  <si>
    <t>-550.708486199125 30.2118277801383 -536.998508027717</t>
  </si>
  <si>
    <t>-572.392950896225 158.4145934488 -100.571113185345</t>
  </si>
  <si>
    <t>-586.12329712971 172.311694308096 314.544449917942</t>
  </si>
  <si>
    <t>-608.474665952915 213.471069275269 775.403010797665</t>
  </si>
  <si>
    <t>-457.209018808565 212.391008103666 830.187697406081</t>
  </si>
  <si>
    <t>-470.600042077619 3.88764180830958 -101.989166920599</t>
  </si>
  <si>
    <t>-465.117666305538 -19.4486251552667 312.893851605208</t>
  </si>
  <si>
    <t>-475.984841325335 -74.9671659634882 772.161357898596</t>
  </si>
  <si>
    <t>-332.823286568558 -13.3618501526475 812.078870651505</t>
  </si>
  <si>
    <t>9763-20170724T121346.701577800.bin</t>
  </si>
  <si>
    <t>-519.472965764729 81.3726206948113 -99.4720073213205</t>
  </si>
  <si>
    <t>-534.485399008874 72.8697980436827 -208.832967932245</t>
  </si>
  <si>
    <t>-542.456742553405 68.4990124391297 -301.262401941185</t>
  </si>
  <si>
    <t>-548.54789616542 65.105107208562 -384.865578720354</t>
  </si>
  <si>
    <t>-552.947833292257 62.3534349735828 -468.598510639912</t>
  </si>
  <si>
    <t>-557.481542405167 58.9146999071304 -591.12426172384</t>
  </si>
  <si>
    <t>-540.717955377461 62.3770284731195 -667.591338553901</t>
  </si>
  <si>
    <t>-561.082131398621 91.2754910375011 -538.020183902388</t>
  </si>
  <si>
    <t>-585.565673442839 243.910503435371 -517.025302014592</t>
  </si>
  <si>
    <t>-593.779449327528 302.97264979283 -241.302961716631</t>
  </si>
  <si>
    <t>-368.775964842297 267.552890311013 -195.834288561102</t>
  </si>
  <si>
    <t>-549.90231236368 29.5716526324113 -536.702053500816</t>
  </si>
  <si>
    <t>-569.847471959921 158.939046364102 -100.473584109327</t>
  </si>
  <si>
    <t>-584.464047525628 172.44644818646 314.624606677229</t>
  </si>
  <si>
    <t>-608.245115701681 213.585198692799 775.422611428165</t>
  </si>
  <si>
    <t>-457.05768235581 212.290237143724 830.418202936021</t>
  </si>
  <si>
    <t>-469.225912485711 3.61900179493932 -101.857737978434</t>
  </si>
  <si>
    <t>-464.169411167168 -19.5463537989567 313.040326763705</t>
  </si>
  <si>
    <t>-476.129767490105 -75.0741002058526 772.279163520786</t>
  </si>
  <si>
    <t>-332.581532934641 -14.3126942068056 812.100954796259</t>
  </si>
  <si>
    <t>9763-20170724T121346.738176300.bin</t>
  </si>
  <si>
    <t>-518.47378007806 81.5795018281806 -99.4188697268796</t>
  </si>
  <si>
    <t>-533.66767988505 73.035639307916 -208.751716775676</t>
  </si>
  <si>
    <t>-541.768888964008 68.5962586478836 -301.166507904459</t>
  </si>
  <si>
    <t>-547.971156253086 65.1283926681008 -384.758620580389</t>
  </si>
  <si>
    <t>-552.47572667796 62.2893200230696 -468.482952549781</t>
  </si>
  <si>
    <t>-557.156654858761 58.7057013966696 -590.999045058116</t>
  </si>
  <si>
    <t>-540.38249727579 61.9029342439003 -667.475292323195</t>
  </si>
  <si>
    <t>-560.548257056446 91.155301239452 -537.935227421792</t>
  </si>
  <si>
    <t>-584.576852301868 243.901983659148 -517.23021078689</t>
  </si>
  <si>
    <t>-590.514055367468 305.253948495525 -241.949871632272</t>
  </si>
  <si>
    <t>-365.256976428728 270.833356662329 -196.971897840674</t>
  </si>
  <si>
    <t>-549.657067877702 29.4011036102324 -536.544935980928</t>
  </si>
  <si>
    <t>-568.481378890074 159.406452441761 -100.435595178359</t>
  </si>
  <si>
    <t>-583.548998545192 172.564530325223 314.657743767845</t>
  </si>
  <si>
    <t>-608.126615556211 213.653856563453 775.431181480837</t>
  </si>
  <si>
    <t>-456.982513037695 212.244277815049 830.543104256688</t>
  </si>
  <si>
    <t>-468.612008494375 3.62406573785393 -101.785966521729</t>
  </si>
  <si>
    <t>-463.720360191572 -19.4201210860469 313.120826382543</t>
  </si>
  <si>
    <t>-476.177781281947 -75.1276643853562 772.340055094437</t>
  </si>
  <si>
    <t>-332.468816330136 -14.734027466001 812.142039503771</t>
  </si>
  <si>
    <t>9763-20170724T121346.802849400.bin</t>
  </si>
  <si>
    <t>-516.493119208762 82.2810624140106 -99.2669523071886</t>
  </si>
  <si>
    <t>-532.119380866853 73.6298570840695 -208.53026627537</t>
  </si>
  <si>
    <t>-540.515861942873 69.0750004112447 -300.912982765071</t>
  </si>
  <si>
    <t>-546.961263389923 65.4982042184333 -384.482211113</t>
  </si>
  <si>
    <t>-551.684271424603 62.5376407000781 -468.190324137506</t>
  </si>
  <si>
    <t>-556.657982358128 58.7611919406154 -590.689157240036</t>
  </si>
  <si>
    <t>-539.863230770495 61.421603283738 -667.181365142507</t>
  </si>
  <si>
    <t>-559.617188118567 91.3462998212485 -537.682488084193</t>
  </si>
  <si>
    <t>-582.539061002483 244.323617553501 -517.408110212317</t>
  </si>
  <si>
    <t>-584.432373635212 311.404574692165 -243.409717822092</t>
  </si>
  <si>
    <t>-358.517488281784 279.309990603812 -200.039876513542</t>
  </si>
  <si>
    <t>-549.33382053356 29.4906287919357 -536.193094886079</t>
  </si>
  <si>
    <t>-565.652637360009 160.685812791731 -100.324912451485</t>
  </si>
  <si>
    <t>-581.50422438181 173.035456489732 314.763995469814</t>
  </si>
  <si>
    <t>-607.867951433556 213.84038048101 775.457558166779</t>
  </si>
  <si>
    <t>-456.807954849619 212.517204406556 830.801502103294</t>
  </si>
  <si>
    <t>-467.507095874436 3.73809025524315 -101.608287678645</t>
  </si>
  <si>
    <t>-462.799287609484 -18.9503257191163 313.320191408058</t>
  </si>
  <si>
    <t>-476.333528595594 -75.1346007760781 772.467985236853</t>
  </si>
  <si>
    <t>-332.704214410034 -14.538374826885 812.249040933864</t>
  </si>
  <si>
    <t>9763-20170724T121346.838449700.bin</t>
  </si>
  <si>
    <t>-515.521908187106 82.7503319877324 -99.2022595081446</t>
  </si>
  <si>
    <t>-531.349657594218 74.0394601578555 -208.431784904315</t>
  </si>
  <si>
    <t>-539.864182857695 69.42319741647 -300.80093580468</t>
  </si>
  <si>
    <t>-546.397627383917 65.7882795194214 -384.360659402732</t>
  </si>
  <si>
    <t>-551.189304520521 62.7632911091287 -468.062600944074</t>
  </si>
  <si>
    <t>-556.24292151784 58.8837266323958 -590.554780655869</t>
  </si>
  <si>
    <t>-539.439554090489 61.2547216541284 -667.054641703084</t>
  </si>
  <si>
    <t>-559.007177822348 91.5390965396641 -537.581197181099</t>
  </si>
  <si>
    <t>-581.505646791445 244.62137209319 -517.616433675304</t>
  </si>
  <si>
    <t>-581.602895696993 315.164059314384 -244.482145529006</t>
  </si>
  <si>
    <t>-355.343152199134 284.237685393893 -202.071919683125</t>
  </si>
  <si>
    <t>-549.043752075127 29.6326694860159 -536.031490341546</t>
  </si>
  <si>
    <t>-564.177220967843 161.492310789728 -100.286986685889</t>
  </si>
  <si>
    <t>-580.453391460119 173.406767930576 314.79824089137</t>
  </si>
  <si>
    <t>-607.751263659609 213.925232082454 775.47001910982</t>
  </si>
  <si>
    <t>-456.733079270697 212.577509446625 830.927269248958</t>
  </si>
  <si>
    <t>-467.011062635908 3.8602571273409 -101.504833157986</t>
  </si>
  <si>
    <t>-462.433606917354 -18.6646045438606 313.434104722265</t>
  </si>
  <si>
    <t>-476.293198277835 -75.2286482136101 772.5339180955</t>
  </si>
  <si>
    <t>-332.315705657975 -15.4908848798473 812.355126917508</t>
  </si>
  <si>
    <t>9763-20170724T121346.904146100.bin</t>
  </si>
  <si>
    <t>-513.72734768275 83.8941034889694 -99.0949544068701</t>
  </si>
  <si>
    <t>-529.763607931742 75.1804952886287 -208.293912696501</t>
  </si>
  <si>
    <t>-538.43655678967 70.4281451766228 -300.641254488158</t>
  </si>
  <si>
    <t>-545.115793693871 66.624829766834 -384.1819982918</t>
  </si>
  <si>
    <t>-550.05737590527 63.3791240131536 -467.86696016089</t>
  </si>
  <si>
    <t>-555.338224472939 59.1199338130036 -590.337045090895</t>
  </si>
  <si>
    <t>-538.564673344061 60.8930462465919 -666.859633533877</t>
  </si>
  <si>
    <t>-557.632862425407 91.9966874475485 -537.47776684748</t>
  </si>
  <si>
    <t>-579.081793574282 245.332120746129 -518.320955350094</t>
  </si>
  <si>
    <t>-576.370722177331 323.669246753379 -247.332840839505</t>
  </si>
  <si>
    <t>-349.467379297717 295.754011340315 -206.294550326553</t>
  </si>
  <si>
    <t>-548.409273784217 29.9809003338855 -535.718710430617</t>
  </si>
  <si>
    <t>-561.350883060645 163.34153442281 -100.235644071925</t>
  </si>
  <si>
    <t>-578.64471163413 174.252783922401 314.836019363578</t>
  </si>
  <si>
    <t>-607.532332145019 214.160250305253 775.472584064532</t>
  </si>
  <si>
    <t>-456.586796575692 212.887310162818 831.129114420068</t>
  </si>
  <si>
    <t>-466.251732496594 4.32938435170581 -101.297112154395</t>
  </si>
  <si>
    <t>-461.894735790131 -18.1936532699406 313.644169700548</t>
  </si>
  <si>
    <t>-476.233749720774 -75.3203398728001 772.697313239596</t>
  </si>
  <si>
    <t>-332.002678386015 -16.3135446352389 812.690392512204</t>
  </si>
  <si>
    <t>9763-20170724T121346.936730800.bin</t>
  </si>
  <si>
    <t>-512.970599877451 84.5368733715668 -99.0108142532965</t>
  </si>
  <si>
    <t>-529.092336479203 75.8484320126986 -208.199152937238</t>
  </si>
  <si>
    <t>-537.85316481979 71.0163780497242 -300.534025204498</t>
  </si>
  <si>
    <t>-544.62441545763 67.1065593796961 -384.062600420506</t>
  </si>
  <si>
    <t>-549.672575883444 63.7173799066741 -467.735448426364</t>
  </si>
  <si>
    <t>-555.127373249723 59.2081091318596 -590.188829432966</t>
  </si>
  <si>
    <t>-538.414040060885 60.6675177455554 -666.731345531314</t>
  </si>
  <si>
    <t>-557.143594012549 92.2218893747913 -537.403837658462</t>
  </si>
  <si>
    <t>-577.96830400105 245.708767537024 -518.734013335711</t>
  </si>
  <si>
    <t>-574.271453199059 328.159665149495 -248.980767613222</t>
  </si>
  <si>
    <t>-347.080647333049 301.621052377755 -208.625502169282</t>
  </si>
  <si>
    <t>-548.324122749479 30.1515112031116 -535.510934147859</t>
  </si>
  <si>
    <t>-560.039042304818 164.334114536494 -100.200149587349</t>
  </si>
  <si>
    <t>-577.94155812339 174.79021186015 314.857404226432</t>
  </si>
  <si>
    <t>-607.438028056825 214.262585211537 775.477030933596</t>
  </si>
  <si>
    <t>-456.518047398391 213.154932535769 831.206291800009</t>
  </si>
  <si>
    <t>-466.042664621191 4.59291610217088 -101.194228979153</t>
  </si>
  <si>
    <t>-461.783836462154 -17.9642482640265 313.746306809692</t>
  </si>
  <si>
    <t>-476.232071152409 -75.3141197321843 772.788165883924</t>
  </si>
  <si>
    <t>-332.199081389916 -15.8874322519887 812.872717246521</t>
  </si>
  <si>
    <t>9763-20170724T121347.002289000.bin</t>
  </si>
  <si>
    <t>-511.7959080274 85.7257613372572 -98.86315744988</t>
  </si>
  <si>
    <t>-528.122368369139 77.0357674473516 -208.02084589582</t>
  </si>
  <si>
    <t>-537.056243863624 72.0242041009874 -300.32965005836</t>
  </si>
  <si>
    <t>-543.996065666481 67.890496476251 -383.833551610581</t>
  </si>
  <si>
    <t>-549.227613890582 64.2091848256732 -467.482841146462</t>
  </si>
  <si>
    <t>-554.971522964761 59.1995489034839 -589.903641639272</t>
  </si>
  <si>
    <t>-538.474140060943 60.066632879239 -666.50185916566</t>
  </si>
  <si>
    <t>-556.46633725724 92.4818835151536 -537.270126965216</t>
  </si>
  <si>
    <t>-576.319179911545 246.23425279627 -519.856201488321</t>
  </si>
  <si>
    <t>-571.060743561286 338.204870402262 -253.224888228897</t>
  </si>
  <si>
    <t>-343.218568514303 315.204222893855 -214.398986565812</t>
  </si>
  <si>
    <t>-548.436030124669 30.3135136478732 -535.102771411882</t>
  </si>
  <si>
    <t>-557.76864840808 166.223297584972 -100.172020184705</t>
  </si>
  <si>
    <t>-576.625316487764 175.750773729672 314.865608174511</t>
  </si>
  <si>
    <t>-607.299020123836 214.384610455576 775.480206323536</t>
  </si>
  <si>
    <t>-456.433050663905 213.074712195672 831.351191189835</t>
  </si>
  <si>
    <t>-465.957359812164 5.04871896243412 -100.967762191849</t>
  </si>
  <si>
    <t>-461.670238795817 -17.5101314331691 313.972437039943</t>
  </si>
  <si>
    <t>-476.125655315173 -75.4276869952123 772.974645776078</t>
  </si>
  <si>
    <t>-331.543515417536 -17.4619404410009 813.221225386453</t>
  </si>
  <si>
    <t>9763-20170724T121347.034374300.bin</t>
  </si>
  <si>
    <t>-511.467773437626 86.2643381387247 -98.8072537495387</t>
  </si>
  <si>
    <t>-527.880699536546 77.5843234394138 -207.952878713637</t>
  </si>
  <si>
    <t>-536.911343205547 72.4753781301915 -300.246882842089</t>
  </si>
  <si>
    <t>-543.954973350923 68.2170846686545 -383.735807339692</t>
  </si>
  <si>
    <t>-549.308448933128 64.3727186167835 -467.370013769045</t>
  </si>
  <si>
    <t>-555.253411637008 59.0829279137647 -589.769374521804</t>
  </si>
  <si>
    <t>-538.92921022756 59.631297309636 -666.40776420397</t>
  </si>
  <si>
    <t>-556.466990867497 92.5100196229951 -537.220330172269</t>
  </si>
  <si>
    <t>-575.809335371115 246.407573964454 -520.414867522025</t>
  </si>
  <si>
    <t>-569.721223781598 343.476967006788 -255.614809201167</t>
  </si>
  <si>
    <t>-341.707839925849 321.347265496735 -217.291192057007</t>
  </si>
  <si>
    <t>-548.822534706091 30.2983026838756 -534.90293492697</t>
  </si>
  <si>
    <t>-556.947435244444 167.149102435904 -100.167785009416</t>
  </si>
  <si>
    <t>-576.120279979083 176.157208761315 314.866995906453</t>
  </si>
  <si>
    <t>-607.242429198461 214.437804127133 775.481168480465</t>
  </si>
  <si>
    <t>-456.401534138965 212.952900582542 831.415513459385</t>
  </si>
  <si>
    <t>-466.168006649965 5.22401392405254 -100.86424809339</t>
  </si>
  <si>
    <t>-461.729260319669 -17.2228297492138 314.080381121263</t>
  </si>
  <si>
    <t>-476.130690425895 -75.420551169891 773.071865534987</t>
  </si>
  <si>
    <t>-331.544049772197 -17.5002273143209 813.367959938576</t>
  </si>
  <si>
    <t>9763-20170724T121347.103074700.bin</t>
  </si>
  <si>
    <t>-511.169498168859 87.4084634568226 -98.7036323425957</t>
  </si>
  <si>
    <t>-527.763314381973 78.7048436268351 -207.820001152467</t>
  </si>
  <si>
    <t>-537.003744786898 73.41587028407 -300.083097489159</t>
  </si>
  <si>
    <t>-544.270123935299 68.9408617247527 -383.541476185331</t>
  </si>
  <si>
    <t>-549.882139041348 64.821770204896 -467.145891115122</t>
  </si>
  <si>
    <t>-556.248086305512 59.0685619383939 -589.503100666239</t>
  </si>
  <si>
    <t>-540.340328277707 59.0030402481275 -666.23083461682</t>
  </si>
  <si>
    <t>-556.908174705773 92.7369690216715 -537.098658690711</t>
  </si>
  <si>
    <t>-575.388071368069 246.876700982762 -521.759008116932</t>
  </si>
  <si>
    <t>-567.940018441818 355.122086149075 -261.363205373463</t>
  </si>
  <si>
    <t>-339.54612369725 334.567105742065 -224.454501828548</t>
  </si>
  <si>
    <t>-550.001460279729 30.4488368261691 -534.529050485973</t>
  </si>
  <si>
    <t>-555.706837256446 168.870573625038 -100.151443671439</t>
  </si>
  <si>
    <t>-575.541610192874 177.042041793541 314.869526784798</t>
  </si>
  <si>
    <t>-607.1575255095 214.571464182488 775.480001680177</t>
  </si>
  <si>
    <t>-456.341723127624 213.106461911453 831.482576804865</t>
  </si>
  <si>
    <t>-466.809817512375 5.81561861359614 -100.650572025822</t>
  </si>
  <si>
    <t>-461.818720122925 -16.4014094929457 314.300119292983</t>
  </si>
  <si>
    <t>-476.089125786212 -75.4721895688513 773.240810676281</t>
  </si>
  <si>
    <t>-331.222336195587 -18.2844872839178 813.57727962529</t>
  </si>
  <si>
    <t>9763-20170724T121347.135160800.bin</t>
  </si>
  <si>
    <t>-511.214584625057 87.9738554548671 -98.650675727614</t>
  </si>
  <si>
    <t>-527.89245121885 79.242699700058 -207.752011457884</t>
  </si>
  <si>
    <t>-537.231017978949 73.8768393548407 -300.000760280058</t>
  </si>
  <si>
    <t>-544.600146043419 69.3158300633136 -383.445629612746</t>
  </si>
  <si>
    <t>-550.329798546907 65.0919332506596 -467.036655508248</t>
  </si>
  <si>
    <t>-556.885490727311 59.1648555070642 -589.375659494812</t>
  </si>
  <si>
    <t>-541.210961347835 58.8259748779533 -666.150638592549</t>
  </si>
  <si>
    <t>-557.295804374624 92.9253297615455 -537.027888584264</t>
  </si>
  <si>
    <t>-575.397733285486 247.181493791167 -522.293445052326</t>
  </si>
  <si>
    <t>-567.092776395 361.537759277874 -264.548856113506</t>
  </si>
  <si>
    <t>-338.591391180952 341.025823974686 -228.287510092729</t>
  </si>
  <si>
    <t>-550.722107414602 30.605561232449 -534.360833524745</t>
  </si>
  <si>
    <t>-555.378897124155 169.683392840584 -100.153360853537</t>
  </si>
  <si>
    <t>-575.426099807419 177.513280130525 314.864005453466</t>
  </si>
  <si>
    <t>-607.130017396821 214.619317010352 775.484867156822</t>
  </si>
  <si>
    <t>-456.319461706569 213.145129091325 831.501201965621</t>
  </si>
  <si>
    <t>-467.242119809739 6.1395706708895 -100.548745389008</t>
  </si>
  <si>
    <t>-461.892185397165 -15.948617067585 314.404344808956</t>
  </si>
  <si>
    <t>-476.102705499572 -75.4698095814929 773.31216088346</t>
  </si>
  <si>
    <t>-331.089730955485 -18.6514158597997 813.645011808841</t>
  </si>
  <si>
    <t>9763-20170724T121347.201880200.bin</t>
  </si>
  <si>
    <t>-511.661869288583 89.1414821297371 -98.5848661694333</t>
  </si>
  <si>
    <t>-528.510293247119 80.3882269650394 -207.658321004584</t>
  </si>
  <si>
    <t>-538.093863645285 74.8746564772187 -299.873154615836</t>
  </si>
  <si>
    <t>-545.733015078477 70.1384037656203 -383.283906330928</t>
  </si>
  <si>
    <t>-551.783469655752 65.695592502097 -466.841028697832</t>
  </si>
  <si>
    <t>-558.866723778227 59.4039852766091 -589.132295140573</t>
  </si>
  <si>
    <t>-543.713314993941 58.5876352150253 -666.008387113713</t>
  </si>
  <si>
    <t>-558.758166533577 93.3493852833103 -536.902592795396</t>
  </si>
  <si>
    <t>-576.087564936083 247.799583252825 -523.43317680851</t>
  </si>
  <si>
    <t>-565.621680072324 373.800775689119 -271.257201568784</t>
  </si>
  <si>
    <t>-336.957367184819 353.270801431704 -236.048200806065</t>
  </si>
  <si>
    <t>-552.759121132336 30.9800125375796 -534.041238517035</t>
  </si>
  <si>
    <t>-555.140126185892 171.251824098802 -100.179344352591</t>
  </si>
  <si>
    <t>-575.498681453886 178.381988664431 314.835498961246</t>
  </si>
  <si>
    <t>-607.136358707842 214.621324833066 775.496517115179</t>
  </si>
  <si>
    <t>-456.313827065282 213.068614824087 831.478461545591</t>
  </si>
  <si>
    <t>-468.381801048329 6.93001669252362 -100.402127677345</t>
  </si>
  <si>
    <t>-462.292938779077 -14.942478646276 314.552255030118</t>
  </si>
  <si>
    <t>-476.197111796779 -75.4068955411162 773.403627682547</t>
  </si>
  <si>
    <t>-331.320734250113 -18.1977779317708 813.675231154668</t>
  </si>
  <si>
    <t>9763-20170724T121347.234968300.bin</t>
  </si>
  <si>
    <t>-511.983383832864 89.7048889695243 -98.5693028467458</t>
  </si>
  <si>
    <t>-528.926261092709 80.93101226213 -207.62636917278</t>
  </si>
  <si>
    <t>-538.665617229348 75.3467190236242 -299.820714999626</t>
  </si>
  <si>
    <t>-546.479628102007 70.5313427835426 -383.210718272213</t>
  </si>
  <si>
    <t>-552.739505811637 65.9953464949722 -466.74737390077</t>
  </si>
  <si>
    <t>-560.168108304454 59.5531690374446 -589.010434785978</t>
  </si>
  <si>
    <t>-545.285790448922 58.533248571136 -665.936962763086</t>
  </si>
  <si>
    <t>-559.775826472312 93.575277320534 -536.831861432362</t>
  </si>
  <si>
    <t>-576.734046652892 248.111793655865 -523.902412812822</t>
  </si>
  <si>
    <t>-565.180506525568 379.940228463309 -274.771113873295</t>
  </si>
  <si>
    <t>-336.451494569544 359.179192803703 -240.121988280544</t>
  </si>
  <si>
    <t>-554.04114404044 31.1847620701683 -533.893065159537</t>
  </si>
  <si>
    <t>-555.087950728345 171.951579564945 -100.201060233472</t>
  </si>
  <si>
    <t>-575.535912037489 178.797153488298 314.814141232182</t>
  </si>
  <si>
    <t>-607.143277513194 214.621509535807 775.502092155763</t>
  </si>
  <si>
    <t>-456.318731986336 212.940367225762 831.475051415032</t>
  </si>
  <si>
    <t>-469.060992882986 7.30390408849598 -100.345186676097</t>
  </si>
  <si>
    <t>-462.495489179839 -14.4025304093093 314.610601876895</t>
  </si>
  <si>
    <t>-476.22286069639 -75.4129116285203 773.423589449536</t>
  </si>
  <si>
    <t>-331.088522407678 -18.8280745448142 813.647903851161</t>
  </si>
  <si>
    <t>9763-20170724T121347.303746000.bin</t>
  </si>
  <si>
    <t>-512.574298855662 90.7585761109763 -98.5181132152236</t>
  </si>
  <si>
    <t>-529.757227886969 81.9322885332635 -207.533317337185</t>
  </si>
  <si>
    <t>-539.796941796228 76.1946301567118 -299.686055358259</t>
  </si>
  <si>
    <t>-547.928566540849 71.2095227369973 -383.035647583887</t>
  </si>
  <si>
    <t>-554.554546604381 66.4703703338218 -466.532925134989</t>
  </si>
  <si>
    <t>-562.573517778496 59.6991304395601 -588.74081062413</t>
  </si>
  <si>
    <t>-548.197427538135 58.3013542528588 -665.757597193747</t>
  </si>
  <si>
    <t>-561.694866934666 93.8813184507608 -536.673187622402</t>
  </si>
  <si>
    <t>-578.122866282421 248.571506655245 -524.799914668851</t>
  </si>
  <si>
    <t>-563.848058439106 392.183460485247 -282.41504874001</t>
  </si>
  <si>
    <t>-335.049797445443 370.376742264937 -248.883865305656</t>
  </si>
  <si>
    <t>-556.41485600946 31.4590194866028 -533.560969662987</t>
  </si>
  <si>
    <t>-554.965359798869 173.346715577407 -100.231154983553</t>
  </si>
  <si>
    <t>-575.639752171675 179.473363176714 314.784034350299</t>
  </si>
  <si>
    <t>-607.167435980753 214.608748198356 775.50980744585</t>
  </si>
  <si>
    <t>-456.331680286688 212.740810104679 831.446676399342</t>
  </si>
  <si>
    <t>-470.391955314752 8.01777491038683 -100.235833690617</t>
  </si>
  <si>
    <t>-462.813529601855 -13.3629271769091 314.719616778648</t>
  </si>
  <si>
    <t>-476.32581579362 -75.373106379172 773.437005345414</t>
  </si>
  <si>
    <t>-331.125601884338 -18.8531459527835 813.514308824909</t>
  </si>
  <si>
    <t>9763-20170724T121347.337343700.bin</t>
  </si>
  <si>
    <t>-512.806550643812 91.3010236841506 -98.4992925968686</t>
  </si>
  <si>
    <t>-530.144332427435 82.416764674078 -207.485433598477</t>
  </si>
  <si>
    <t>-540.328401506741 76.5821784162008 -299.61609952974</t>
  </si>
  <si>
    <t>-548.599466366166 71.493030435402 -382.945694853266</t>
  </si>
  <si>
    <t>-555.374376728867 66.6332393624293 -466.423949231488</t>
  </si>
  <si>
    <t>-563.623118113695 59.6670477464104 -588.605606851063</t>
  </si>
  <si>
    <t>-549.485189535059 58.1103433818739 -665.66334047881</t>
  </si>
  <si>
    <t>-562.533084346279 93.9413388511289 -536.602477872525</t>
  </si>
  <si>
    <t>-578.704427989058 248.686406814622 -525.308632679589</t>
  </si>
  <si>
    <t>-563.058227613833 397.876444138987 -286.402597058194</t>
  </si>
  <si>
    <t>-334.264652639743 375.256685614786 -253.381179280627</t>
  </si>
  <si>
    <t>-557.474329020341 31.5061042227326 -533.384345797798</t>
  </si>
  <si>
    <t>-554.89610411905 174.059654341138 -100.249513182537</t>
  </si>
  <si>
    <t>-575.707513059533 179.829812058746 314.764016090365</t>
  </si>
  <si>
    <t>-607.196048421304 214.581214138529 775.508982325124</t>
  </si>
  <si>
    <t>-456.347680828044 212.650531943289 831.409371603152</t>
  </si>
  <si>
    <t>-470.931773768583 8.40386138412487 -100.183266369525</t>
  </si>
  <si>
    <t>-462.985567925484 -12.90299350021 314.769137387618</t>
  </si>
  <si>
    <t>-476.332327610202 -75.3991844191046 773.437411327554</t>
  </si>
  <si>
    <t>-330.907831159437 -19.4117905100643 813.449185687774</t>
  </si>
  <si>
    <t>9763-20170724T121347.404653700.bin</t>
  </si>
  <si>
    <t>-513.091587754861 92.2980332106995 -98.5028588630701</t>
  </si>
  <si>
    <t>-530.702797643354 83.3218404853169 -207.43755351829</t>
  </si>
  <si>
    <t>-541.186526782135 77.3334930364176 -299.524793637695</t>
  </si>
  <si>
    <t>-549.760991798593 72.0841979304969 -382.813853276482</t>
  </si>
  <si>
    <t>-556.873348321526 67.0408348716546 -466.253231538177</t>
  </si>
  <si>
    <t>-565.654074219242 59.7834165546997 -588.380722604429</t>
  </si>
  <si>
    <t>-551.966836547493 57.9471364659094 -665.513750023272</t>
  </si>
  <si>
    <t>-564.121829857014 94.1976408304163 -536.481133180379</t>
  </si>
  <si>
    <t>-579.585436805335 249.090001202962 -526.108758065731</t>
  </si>
  <si>
    <t>-560.756544247088 408.98455225815 -294.467249201301</t>
  </si>
  <si>
    <t>-331.966356807232 384.381507916145 -262.87214544286</t>
  </si>
  <si>
    <t>-559.480475056897 31.7383188499562 -533.103165579389</t>
  </si>
  <si>
    <t>-554.515104017881 175.303777536531 -100.306821260893</t>
  </si>
  <si>
    <t>-575.720072040273 180.522179443324 314.694098460158</t>
  </si>
  <si>
    <t>-607.247890900318 214.567674660876 775.49514917179</t>
  </si>
  <si>
    <t>-456.386039443846 212.35828931143 831.34889215302</t>
  </si>
  <si>
    <t>-471.846765825668 9.14160494026783 -100.090436289137</t>
  </si>
  <si>
    <t>-463.229135741427 -12.035944912559 314.855204058525</t>
  </si>
  <si>
    <t>-476.331489344396 -75.4132444455413 773.435434375998</t>
  </si>
  <si>
    <t>-330.871875394147 -19.4554197158091 813.36107740921</t>
  </si>
  <si>
    <t>9763-20170724T121347.435736500.bin</t>
  </si>
  <si>
    <t>-513.066092947323 92.7561638187776 -98.4873818421689</t>
  </si>
  <si>
    <t>-530.81450680333 83.7449459930517 -207.396939315966</t>
  </si>
  <si>
    <t>-541.448069468518 77.6714847517314 -299.46134905807</t>
  </si>
  <si>
    <t>-550.175024929943 72.326619795675 -382.728574217555</t>
  </si>
  <si>
    <t>-557.458308608979 67.1689126193396 -466.145992903566</t>
  </si>
  <si>
    <t>-566.510328124887 59.7253109048061 -588.242598151185</t>
  </si>
  <si>
    <t>-553.003875994254 57.7422321847216 -665.403967499585</t>
  </si>
  <si>
    <t>-564.77026622417 94.2248276644109 -536.406478817977</t>
  </si>
  <si>
    <t>-579.954358711131 249.174748171028 -526.497101726825</t>
  </si>
  <si>
    <t>-559.158536559961 414.201590808855 -298.654323546815</t>
  </si>
  <si>
    <t>-330.44755944503 388.306756419909 -267.521705131094</t>
  </si>
  <si>
    <t>-560.30657715299 31.7581491402416 -532.929143684756</t>
  </si>
  <si>
    <t>-554.181677025719 175.914325041492 -100.318287464441</t>
  </si>
  <si>
    <t>-575.58095511654 180.815782938123 314.676449527862</t>
  </si>
  <si>
    <t>-607.258489701273 214.568972945174 775.487042053564</t>
  </si>
  <si>
    <t>-456.403274906271 212.180406240833 831.351437206589</t>
  </si>
  <si>
    <t>-472.121842404938 9.46398612221037 -100.055705554667</t>
  </si>
  <si>
    <t>-463.229292364671 -11.6509223518583 314.887290784799</t>
  </si>
  <si>
    <t>-476.369034522448 -75.3691303814821 773.435944283553</t>
  </si>
  <si>
    <t>-330.983624356778 -19.192794558181 813.324654209393</t>
  </si>
  <si>
    <t>9763-20170724T121347.500856800.bin</t>
  </si>
  <si>
    <t>-512.733948669242 93.5877438386406 -98.4265529892471</t>
  </si>
  <si>
    <t>-530.777504864188 84.4723196308969 -207.278901790025</t>
  </si>
  <si>
    <t>-541.659130703127 78.2230064840528 -299.302615534154</t>
  </si>
  <si>
    <t>-550.615640735581 72.6883310802109 -382.532993926909</t>
  </si>
  <si>
    <t>-558.135555597129 67.3071857242671 -465.915429992555</t>
  </si>
  <si>
    <t>-567.544073995934 59.5001475607583 -587.962359971544</t>
  </si>
  <si>
    <t>-554.310645042604 57.2355394470151 -665.163031068558</t>
  </si>
  <si>
    <t>-565.485141015439 94.1646822761236 -536.247953206911</t>
  </si>
  <si>
    <t>-580.283429440967 249.205992454067 -527.306323679574</t>
  </si>
  <si>
    <t>-555.155407786281 423.671807740776 -307.058925051753</t>
  </si>
  <si>
    <t>-326.683854673766 395.126555799465 -276.490168410883</t>
  </si>
  <si>
    <t>-561.346160584707 31.6870912515747 -532.570480022726</t>
  </si>
  <si>
    <t>-553.372549295645 177.022789446224 -100.309230982751</t>
  </si>
  <si>
    <t>-575.021218059726 181.468624680012 314.677730149957</t>
  </si>
  <si>
    <t>-607.242973470709 214.602991148362 775.490755209382</t>
  </si>
  <si>
    <t>-456.405218948338 212.218121249504 831.402295696122</t>
  </si>
  <si>
    <t>-472.269857464418 10.0050713373553 -99.9660587887674</t>
  </si>
  <si>
    <t>-463.037641447135 -11.023167740535 314.973888202361</t>
  </si>
  <si>
    <t>-476.33405333283 -75.3847393958627 773.450337467831</t>
  </si>
  <si>
    <t>-330.74246985625 -19.7064610382067 813.286122362759</t>
  </si>
  <si>
    <t>9763-20170724T121347.534948200.bin</t>
  </si>
  <si>
    <t>-512.504235375011 93.9397526388339 -98.394544950992</t>
  </si>
  <si>
    <t>-530.732639331739 84.7514897906376 -207.21006616985</t>
  </si>
  <si>
    <t>-541.766131132948 78.412616084071 -299.209548151346</t>
  </si>
  <si>
    <t>-550.860245600867 72.7873996126491 -382.418857163691</t>
  </si>
  <si>
    <t>-558.518770060996 67.3042373506446 -465.781985655208</t>
  </si>
  <si>
    <t>-568.13177374445 59.3360738755241 -587.802686523664</t>
  </si>
  <si>
    <t>-555.031081345422 56.9343427292251 -665.02188531235</t>
  </si>
  <si>
    <t>-565.90102669843 94.0740428185482 -536.144704160969</t>
  </si>
  <si>
    <t>-580.492151990106 249.160020151352 -527.680457319806</t>
  </si>
  <si>
    <t>-553.071908291346 427.848923645768 -311.123215313668</t>
  </si>
  <si>
    <t>-324.710484535548 398.351322289165 -280.635858399391</t>
  </si>
  <si>
    <t>-561.926321966954 31.5909487418126 -532.377417978947</t>
  </si>
  <si>
    <t>-552.934240786714 177.500268461514 -100.291240217675</t>
  </si>
  <si>
    <t>-574.658001355754 181.728776672704 314.6940590198</t>
  </si>
  <si>
    <t>-607.233357418173 214.614197945552 775.491474338142</t>
  </si>
  <si>
    <t>-456.40833067509 212.230182284171 831.437542527196</t>
  </si>
  <si>
    <t>-472.280749264323 10.2305670892574 -99.9123528229641</t>
  </si>
  <si>
    <t>-462.916571869654 -10.6837761062898 315.030404787692</t>
  </si>
  <si>
    <t>-476.327405357688 -75.3749115219748 773.459616834773</t>
  </si>
  <si>
    <t>-330.712961016654 -19.7405269608439 813.272540220031</t>
  </si>
  <si>
    <t>9763-20170724T121347.600767700.bin</t>
  </si>
  <si>
    <t>-512.225948562984 94.5648363721466 -98.3133532274209</t>
  </si>
  <si>
    <t>-530.789591853768 85.2412298014438 -207.060585329124</t>
  </si>
  <si>
    <t>-542.103044909727 78.7601436247928 -299.016267760817</t>
  </si>
  <si>
    <t>-551.451301741874 72.9984244288585 -382.187950395532</t>
  </si>
  <si>
    <t>-559.365335234733 67.3690898901414 -465.517567221258</t>
  </si>
  <si>
    <t>-569.354316622681 59.1746552625882 -587.492849045304</t>
  </si>
  <si>
    <t>-556.478240293825 56.5393741340195 -664.742360757728</t>
  </si>
  <si>
    <t>-566.80470388304 94.0170497624322 -535.92015605741</t>
  </si>
  <si>
    <t>-580.858351550203 249.185832036122 -528.167157196714</t>
  </si>
  <si>
    <t>-549.178282593067 434.852093119229 -318.160091473689</t>
  </si>
  <si>
    <t>-321.104744624883 403.405006150176 -287.466878126852</t>
  </si>
  <si>
    <t>-563.137897327521 31.5233481628461 -532.022114661364</t>
  </si>
  <si>
    <t>-552.260561287897 178.31578808295 -100.25857001955</t>
  </si>
  <si>
    <t>-573.947898664803 182.178963519695 314.732175819349</t>
  </si>
  <si>
    <t>-607.196024899776 214.624577229 775.504410206215</t>
  </si>
  <si>
    <t>-456.410666926813 212.216654050564 831.55628114083</t>
  </si>
  <si>
    <t>-472.424442501146 10.6671984072545 -99.7813313325232</t>
  </si>
  <si>
    <t>-462.753403849652 -9.9585635716785 315.16888929069</t>
  </si>
  <si>
    <t>-476.404224781616 -75.2670585918572 773.490786181793</t>
  </si>
  <si>
    <t>-330.964629922189 -19.1393144183517 813.250949315661</t>
  </si>
  <si>
    <t>9763-20170724T121347.637367300.bin</t>
  </si>
  <si>
    <t>-512.089700640316 94.8052087417709 -98.2900157250317</t>
  </si>
  <si>
    <t>-530.78680207898 85.4259656369327 -207.009600192687</t>
  </si>
  <si>
    <t>-542.200906594629 78.8749461440007 -298.947840270562</t>
  </si>
  <si>
    <t>-551.636886882107 73.042717957921 -382.104839676519</t>
  </si>
  <si>
    <t>-559.636006092527 67.3329003239487 -465.420843764262</t>
  </si>
  <si>
    <t>-569.746934204552 59.0109263661939 -587.377388103429</t>
  </si>
  <si>
    <t>-556.988111043143 56.2786134370035 -664.643037453747</t>
  </si>
  <si>
    <t>-567.069715967175 93.9113198044024 -535.850400907663</t>
  </si>
  <si>
    <t>-580.870344922375 249.122981488325 -528.414819905769</t>
  </si>
  <si>
    <t>-547.101662667587 437.752090324742 -321.394632369394</t>
  </si>
  <si>
    <t>-319.172971696168 405.312665545246 -290.658448264908</t>
  </si>
  <si>
    <t>-563.551079819842 31.4137512806806 -531.877444409649</t>
  </si>
  <si>
    <t>-551.930965113345 178.630071280194 -100.250024149637</t>
  </si>
  <si>
    <t>-573.650472960374 182.329321498494 314.740593791541</t>
  </si>
  <si>
    <t>-607.188194151463 214.609452942696 775.508827956152</t>
  </si>
  <si>
    <t>-456.427916948167 212.003183378178 831.618901791891</t>
  </si>
  <si>
    <t>-472.450831148872 10.8161510631003 -99.7169069638348</t>
  </si>
  <si>
    <t>-462.657865928499 -9.69736124935844 315.235965292526</t>
  </si>
  <si>
    <t>-476.307768859707 -75.3511522850704 773.510651843841</t>
  </si>
  <si>
    <t>-330.432025570961 -20.3586693292095 813.258803233415</t>
  </si>
  <si>
    <t>9763-20170724T121347.703605000.bin</t>
  </si>
  <si>
    <t>-511.924631276881 95.1910141543926 -98.2188199393945</t>
  </si>
  <si>
    <t>-530.83380169644 85.7364412079646 -206.895188861573</t>
  </si>
  <si>
    <t>-542.444427577787 79.0482141560583 -298.798898406158</t>
  </si>
  <si>
    <t>-552.069800234152 73.0664323908859 -381.923514250914</t>
  </si>
  <si>
    <t>-560.271749823136 67.180441618405 -465.207481551846</t>
  </si>
  <si>
    <t>-570.695738710461 58.5725387636394 -587.118004950129</t>
  </si>
  <si>
    <t>-558.252537023096 55.6951703733544 -664.4296864351</t>
  </si>
  <si>
    <t>-567.756706709579 93.5999135961083 -535.691603049872</t>
  </si>
  <si>
    <t>-581.157090382032 248.878490937496 -528.8088717246</t>
  </si>
  <si>
    <t>-543.4414446592 442.23246091753 -326.892537164684</t>
  </si>
  <si>
    <t>-315.70579610208 408.175002278854 -296.477140105766</t>
  </si>
  <si>
    <t>-564.486822903276 31.0993693463247 -531.557888522904</t>
  </si>
  <si>
    <t>-551.4588192432 179.083678039228 -100.216016333763</t>
  </si>
  <si>
    <t>-573.295903348126 182.559888437587 314.770287345666</t>
  </si>
  <si>
    <t>-607.190860140505 214.562937672691 775.524962754149</t>
  </si>
  <si>
    <t>-456.467108564049 211.697974115608 831.720772573328</t>
  </si>
  <si>
    <t>-472.621366815571 11.1378515774823 -99.6035846113416</t>
  </si>
  <si>
    <t>-462.6034079938 -9.23485553256751 315.350878557744</t>
  </si>
  <si>
    <t>-476.320934571897 -75.3179437769572 773.556920941971</t>
  </si>
  <si>
    <t>-330.425528578967 -20.3365159647087 813.247856182118</t>
  </si>
  <si>
    <t>9763-20170724T121347.738707700.bin</t>
  </si>
  <si>
    <t>-511.844753273165 95.3347681666251 -98.1915816991846</t>
  </si>
  <si>
    <t>-530.822587396714 85.8494062943678 -206.853375777443</t>
  </si>
  <si>
    <t>-542.501177723118 79.1087294222866 -298.744633016655</t>
  </si>
  <si>
    <t>-552.193266805271 73.0707990735041 -381.857482956904</t>
  </si>
  <si>
    <t>-560.468122025196 67.1192804566026 -465.129483481035</t>
  </si>
  <si>
    <t>-571.00630572868 58.4049323299623 -587.022788304758</t>
  </si>
  <si>
    <t>-558.738554372935 55.4874546392757 -664.36083760143</t>
  </si>
  <si>
    <t>-567.965754980499 93.4796391485006 -535.634322474509</t>
  </si>
  <si>
    <t>-581.193909395871 248.77501149114 -528.94043573958</t>
  </si>
  <si>
    <t>-541.617644889737 444.096825228224 -329.286443984158</t>
  </si>
  <si>
    <t>-313.99425583112 409.212600225975 -298.967900456915</t>
  </si>
  <si>
    <t>-564.79875806893 30.9777577304094 -531.439799398876</t>
  </si>
  <si>
    <t>-551.239895176167 179.242118963137 -100.204930461195</t>
  </si>
  <si>
    <t>-573.194371306988 182.637998823371 314.775890112624</t>
  </si>
  <si>
    <t>-607.186628686056 214.561582055291 775.528979240693</t>
  </si>
  <si>
    <t>-456.4767332003 211.66907694054 831.760410208413</t>
  </si>
  <si>
    <t>-472.663488176259 11.2932649333657 -99.5519026972011</t>
  </si>
  <si>
    <t>-462.609237646346 -9.05927395102162 315.402693806759</t>
  </si>
  <si>
    <t>-476.347772413031 -75.2733366796469 773.58141981382</t>
  </si>
  <si>
    <t>-330.655987009893 -19.7328303879012 813.241969669923</t>
  </si>
  <si>
    <t>9763-20170724T121347.802486200.bin</t>
  </si>
  <si>
    <t>-511.47064714068 95.533411908918 -98.1539107990868</t>
  </si>
  <si>
    <t>-530.461040904387 86.0276871331193 -206.81171438003</t>
  </si>
  <si>
    <t>-542.243765841617 79.1780174976884 -298.681521680418</t>
  </si>
  <si>
    <t>-552.0726178514 73.0099990660647 -381.768822961141</t>
  </si>
  <si>
    <t>-560.529073009318 66.8986620989804 -465.011027429551</t>
  </si>
  <si>
    <t>-571.384276662098 57.9209644076868 -586.857258006441</t>
  </si>
  <si>
    <t>-559.490774381472 54.9528847993029 -664.251982061957</t>
  </si>
  <si>
    <t>-568.108411804968 93.1110685883623 -535.56218183954</t>
  </si>
  <si>
    <t>-581.02937896804 248.45970017634 -529.338875053556</t>
  </si>
  <si>
    <t>-537.913259819359 446.854182894891 -333.48377524779</t>
  </si>
  <si>
    <t>-310.488933433098 411.005498738159 -302.798366671585</t>
  </si>
  <si>
    <t>-565.133801685024 30.6095263686216 -531.222146776705</t>
  </si>
  <si>
    <t>-550.669008557276 179.368817427424 -100.182336980433</t>
  </si>
  <si>
    <t>-572.935901044588 182.793570662555 314.781571114993</t>
  </si>
  <si>
    <t>-607.187247759921 214.600260988582 775.523367932614</t>
  </si>
  <si>
    <t>-456.488157699245 211.856269720098 831.791452611878</t>
  </si>
  <si>
    <t>-472.435677948386 11.5432351824034 -99.4761621244204</t>
  </si>
  <si>
    <t>-462.444789126719 -8.888308645086 315.476040387563</t>
  </si>
  <si>
    <t>-476.333125495104 -75.2516026829062 773.634648782946</t>
  </si>
  <si>
    <t>-330.649467760278 -19.6704340949395 813.268621941333</t>
  </si>
  <si>
    <t>9763-20170724T121347.835573700.bin</t>
  </si>
  <si>
    <t>-511.169204335006 95.5156711566883 -98.1068911749925</t>
  </si>
  <si>
    <t>-530.168354509327 85.9965721365188 -206.761924120164</t>
  </si>
  <si>
    <t>-541.994902532174 79.0880531010466 -298.621799163622</t>
  </si>
  <si>
    <t>-551.880452889905 72.8505249905638 -381.696991879018</t>
  </si>
  <si>
    <t>-560.412253884071 66.6530599825455 -464.925297414823</t>
  </si>
  <si>
    <t>-571.398901805891 57.5329180278391 -586.749040247807</t>
  </si>
  <si>
    <t>-559.664147853355 54.5733511031485 -664.168359440688</t>
  </si>
  <si>
    <t>-568.01822610445 92.7850243630655 -535.503491801578</t>
  </si>
  <si>
    <t>-580.759503388772 248.150517987529 -529.492139811743</t>
  </si>
  <si>
    <t>-536.204765632723 447.596457469595 -335.031922894609</t>
  </si>
  <si>
    <t>-308.830863721526 411.573944052085 -304.177152597109</t>
  </si>
  <si>
    <t>-565.137835517279 30.2845671987702 -531.08431646369</t>
  </si>
  <si>
    <t>-550.332879192687 179.317527224472 -100.148967030309</t>
  </si>
  <si>
    <t>-572.717106311311 182.817669805993 314.808037020729</t>
  </si>
  <si>
    <t>-607.187006874222 214.614517636292 775.525455102432</t>
  </si>
  <si>
    <t>-456.496125531335 211.958338895856 831.819372222274</t>
  </si>
  <si>
    <t>-472.179712091081 11.5128601759438 -99.4364696705436</t>
  </si>
  <si>
    <t>-462.257468947143 -8.92855988277279 315.516906418204</t>
  </si>
  <si>
    <t>-476.305512667082 -75.2590356890742 773.668396828431</t>
  </si>
  <si>
    <t>-330.583452118187 -19.7765297071437 813.299622326121</t>
  </si>
  <si>
    <t>9763-20170724T121347.905634200.bin</t>
  </si>
  <si>
    <t>-510.551847314788 95.3440240639366 -98.0367911651324</t>
  </si>
  <si>
    <t>-529.618491802581 85.7889746438204 -206.676736490762</t>
  </si>
  <si>
    <t>-541.529061955529 78.7769259433285 -298.517952640135</t>
  </si>
  <si>
    <t>-551.505452182497 72.4190690087057 -381.57334940358</t>
  </si>
  <si>
    <t>-560.144793994248 66.0751995303649 -464.779417039284</t>
  </si>
  <si>
    <t>-571.309326088946 56.7128559968382 -586.5686723316</t>
  </si>
  <si>
    <t>-559.927000387986 53.8332771862733 -664.043607320186</t>
  </si>
  <si>
    <t>-567.774585553587 92.0696746247299 -535.405716238586</t>
  </si>
  <si>
    <t>-580.30012681062 247.459219579295 -529.644897165485</t>
  </si>
  <si>
    <t>-533.565317164722 447.633350666219 -336.448763084822</t>
  </si>
  <si>
    <t>-306.096330445006 411.685191903617 -306.214068220211</t>
  </si>
  <si>
    <t>-565.046200624178 29.5723790326256 -530.851428055351</t>
  </si>
  <si>
    <t>-549.669749430522 179.251383532107 -100.106989511351</t>
  </si>
  <si>
    <t>-572.191397753705 182.754124199926 314.842473745612</t>
  </si>
  <si>
    <t>-607.173888088871 214.626511513226 775.527094071493</t>
  </si>
  <si>
    <t>-456.501565770578 212.181221080493 831.880496186545</t>
  </si>
  <si>
    <t>-471.666118990489 11.2386399740067 -99.3548638853617</t>
  </si>
  <si>
    <t>-461.950874829232 -9.14540614818543 315.606177353821</t>
  </si>
  <si>
    <t>-476.247607979174 -75.2752853772608 773.755351526108</t>
  </si>
  <si>
    <t>-330.372327561717 -20.1995703232492 813.389217998026</t>
  </si>
  <si>
    <t>9763-20170724T121347.933707400.bin</t>
  </si>
  <si>
    <t>-510.226425332153 95.2258070916973 -98.0125928185275</t>
  </si>
  <si>
    <t>-529.317823333643 85.6631641934709 -206.647639114993</t>
  </si>
  <si>
    <t>-541.280709577451 78.6338934199248 -298.480742086092</t>
  </si>
  <si>
    <t>-551.317767619489 72.2584853477379 -381.527359264656</t>
  </si>
  <si>
    <t>-560.031434193467 65.894722338795 -464.724112924923</t>
  </si>
  <si>
    <t>-571.319741054477 56.5016777058768 -586.49961887635</t>
  </si>
  <si>
    <t>-560.133388819629 53.7135614698627 -664.006471036125</t>
  </si>
  <si>
    <t>-567.696196997031 91.8726404946901 -535.35269574799</t>
  </si>
  <si>
    <t>-580.067894309166 247.276232227675 -529.611523928512</t>
  </si>
  <si>
    <t>-532.705467218742 447.199340339332 -336.308644629645</t>
  </si>
  <si>
    <t>-305.14735427717 411.322407472961 -306.665761124842</t>
  </si>
  <si>
    <t>-565.036879980374 29.3736243347239 -530.778480252149</t>
  </si>
  <si>
    <t>-549.334146369428 179.164789994401 -100.083124737115</t>
  </si>
  <si>
    <t>-571.923985347034 182.711306816581 314.862337717387</t>
  </si>
  <si>
    <t>-607.156763146951 214.647229805917 775.52789898497</t>
  </si>
  <si>
    <t>-456.501168859692 212.184428847772 831.925000131832</t>
  </si>
  <si>
    <t>-471.375715234891 11.1211373143938 -99.3124150814049</t>
  </si>
  <si>
    <t>-461.757677530426 -9.24576259238847 315.651787487054</t>
  </si>
  <si>
    <t>-476.216024716528 -75.2848387421063 773.805568144437</t>
  </si>
  <si>
    <t>-330.37505810548 -20.1173664124508 813.43910380627</t>
  </si>
  <si>
    <t>9763-20170724T121348.003870800.bin</t>
  </si>
  <si>
    <t>-509.585280034051 95.0230466699736 -97.9045661446248</t>
  </si>
  <si>
    <t>-528.746721569858 85.4302897497269 -206.524578224314</t>
  </si>
  <si>
    <t>-540.839087214699 78.4237146703863 -298.342470249628</t>
  </si>
  <si>
    <t>-551.018970603758 72.0921794845599 -381.375148935546</t>
  </si>
  <si>
    <t>-559.899319874889 65.7978038946321 -464.559708232799</t>
  </si>
  <si>
    <t>-571.455566771164 56.5357489141402 -586.320008036033</t>
  </si>
  <si>
    <t>-560.677304757334 54.0077360665859 -663.8936028978</t>
  </si>
  <si>
    <t>-567.699347146652 91.8525018681221 -535.145119162424</t>
  </si>
  <si>
    <t>-579.860678751025 247.264213279298 -529.167989211555</t>
  </si>
  <si>
    <t>-531.167473519905 445.766070520233 -334.734032169148</t>
  </si>
  <si>
    <t>-303.387377583772 410.232394764101 -306.412790646689</t>
  </si>
  <si>
    <t>-565.07020843398 29.3472064880439 -530.640072219793</t>
  </si>
  <si>
    <t>-548.74187973651 178.916850571366 -100.010102271143</t>
  </si>
  <si>
    <t>-571.377445180093 182.578724844787 314.931881498109</t>
  </si>
  <si>
    <t>-607.127233926057 214.652858764257 775.550776524873</t>
  </si>
  <si>
    <t>-456.510074300187 212.093757757925 832.046550239985</t>
  </si>
  <si>
    <t>-470.706423501131 10.9736102316879 -99.2088584516312</t>
  </si>
  <si>
    <t>-461.409616076829 -9.42111398464112 315.761322165384</t>
  </si>
  <si>
    <t>-476.163356037936 -75.3399145016861 773.90313030744</t>
  </si>
  <si>
    <t>-330.159058137628 -20.5892472608725 813.512146420943</t>
  </si>
  <si>
    <t>9763-20170724T121348.034953300.bin</t>
  </si>
  <si>
    <t>-509.23831837564 94.9504026358964 -97.8668992481655</t>
  </si>
  <si>
    <t>-528.458168808138 85.3141615936638 -206.472812528629</t>
  </si>
  <si>
    <t>-540.632501312974 78.3298923262837 -298.281542817913</t>
  </si>
  <si>
    <t>-550.896518124548 72.0433681587219 -381.307248883132</t>
  </si>
  <si>
    <t>-559.869085904841 65.8199667866334 -464.487141764239</t>
  </si>
  <si>
    <t>-571.567215203114 56.6912550442644 -586.24402851111</t>
  </si>
  <si>
    <t>-560.98903134652 54.348007209102 -663.850941747346</t>
  </si>
  <si>
    <t>-567.77965285696 91.9507231837561 -535.032059852341</t>
  </si>
  <si>
    <t>-579.984671466687 247.351580514252 -528.856182368995</t>
  </si>
  <si>
    <t>-530.299712618279 444.800021825009 -333.602164285674</t>
  </si>
  <si>
    <t>-302.426628062787 409.543266656691 -305.685333039424</t>
  </si>
  <si>
    <t>-565.088790516275 29.4427332162318 -530.604245318146</t>
  </si>
  <si>
    <t>-548.407644813948 178.804846007296 -99.9818428262031</t>
  </si>
  <si>
    <t>-571.111633895547 182.499107089245 314.956059777189</t>
  </si>
  <si>
    <t>-607.113787042321 214.647038254039 775.562659228498</t>
  </si>
  <si>
    <t>-456.509635711325 212.250766141497 832.100226410523</t>
  </si>
  <si>
    <t>-470.322550133775 10.9336261415883 -99.1652757771126</t>
  </si>
  <si>
    <t>-461.202500476795 -9.4807175036658 315.807833622486</t>
  </si>
  <si>
    <t>-476.134781611546 -75.3696571082851 773.947637323558</t>
  </si>
  <si>
    <t>-330.085599826428 -20.7280898898898 813.542590355073</t>
  </si>
  <si>
    <t>9763-20170724T121348.100687500.bin</t>
  </si>
  <si>
    <t>-508.491715794841 94.7018343378541 -97.7847758430951</t>
  </si>
  <si>
    <t>-527.86683317272 84.9403692224178 -206.351905788475</t>
  </si>
  <si>
    <t>-540.251102392655 78.0400248010656 -298.138854702869</t>
  </si>
  <si>
    <t>-550.725900288368 71.9079389977142 -381.149847250362</t>
  </si>
  <si>
    <t>-559.924960211595 65.9202027882088 -464.322325251364</t>
  </si>
  <si>
    <t>-571.964852034639 57.2272119599552 -586.077784696204</t>
  </si>
  <si>
    <t>-561.753458829394 55.3235818655053 -663.745781056107</t>
  </si>
  <si>
    <t>-568.137372878514 92.2993603798482 -534.740334602049</t>
  </si>
  <si>
    <t>-580.597565339847 247.653468927054 -527.921501067805</t>
  </si>
  <si>
    <t>-528.175662318227 442.717870418786 -330.994016156747</t>
  </si>
  <si>
    <t>-300.074145648973 408.299004545578 -303.909818008627</t>
  </si>
  <si>
    <t>-565.226320516104 29.7837654908594 -530.564757261282</t>
  </si>
  <si>
    <t>-547.867371169207 178.438116972186 -99.890663752446</t>
  </si>
  <si>
    <t>-570.530963195932 182.337680856753 315.047535347218</t>
  </si>
  <si>
    <t>-607.066043001375 214.694623109388 775.58403642423</t>
  </si>
  <si>
    <t>-456.496078280184 212.367368973013 832.215412326728</t>
  </si>
  <si>
    <t>-469.383171028773 10.7994305165839 -99.0737424710933</t>
  </si>
  <si>
    <t>-460.598250424376 -9.5606327872847 315.909324431128</t>
  </si>
  <si>
    <t>-476.134845937241 -75.3692516693482 774.039593904665</t>
  </si>
  <si>
    <t>-329.972808938588 -21.0101595651986 813.607018954994</t>
  </si>
  <si>
    <t>9763-20170724T121348.134777500.bin</t>
  </si>
  <si>
    <t>-508.164437969989 94.5908012370833 -97.7285618924058</t>
  </si>
  <si>
    <t>-527.649509510739 84.7471933551824 -206.268523868515</t>
  </si>
  <si>
    <t>-540.144223265213 77.903768058768 -298.044939142094</t>
  </si>
  <si>
    <t>-550.71898961642 71.8727047353436 -381.050384022722</t>
  </si>
  <si>
    <t>-560.01444246843 66.0374350375268 -464.223093678634</t>
  </si>
  <si>
    <t>-572.187739704807 57.623111523129 -585.984970832132</t>
  </si>
  <si>
    <t>-562.14210141989 55.969745760131 -663.68016466371</t>
  </si>
  <si>
    <t>-568.38097979879 92.5746746268833 -534.563579981062</t>
  </si>
  <si>
    <t>-581.138560103 247.881895875647 -527.396723444577</t>
  </si>
  <si>
    <t>-527.085746780866 441.797348505095 -329.776576280045</t>
  </si>
  <si>
    <t>-298.875185628365 407.740767661208 -303.156736337659</t>
  </si>
  <si>
    <t>-565.311431376482 30.0558765658179 -530.550221115797</t>
  </si>
  <si>
    <t>-547.699771902091 178.226427503358 -99.8365540294872</t>
  </si>
  <si>
    <t>-570.303964055158 182.236444398288 315.103898506417</t>
  </si>
  <si>
    <t>-607.046938480486 214.697286211062 775.602104478575</t>
  </si>
  <si>
    <t>-456.486491459197 212.556208932846 832.266025403349</t>
  </si>
  <si>
    <t>-468.904332152715 10.8013774346814 -99.0222836392804</t>
  </si>
  <si>
    <t>-460.298748489119 -9.51916194988007 315.966451417472</t>
  </si>
  <si>
    <t>-476.192859538759 -75.3197640868448 774.073462946102</t>
  </si>
  <si>
    <t>-330.430247409253 -19.869562687757 813.600274839011</t>
  </si>
  <si>
    <t>9763-20170724T121348.201460500.bin</t>
  </si>
  <si>
    <t>-507.597851356925 94.2860619129456 -97.6533776731886</t>
  </si>
  <si>
    <t>-527.300579080601 84.2843627451307 -206.139539074339</t>
  </si>
  <si>
    <t>-540.010142570437 77.5883060538272 -297.897260638254</t>
  </si>
  <si>
    <t>-550.7762373254 71.8004091279522 -380.895602838221</t>
  </si>
  <si>
    <t>-560.252312860109 66.3206144800797 -464.072023012842</t>
  </si>
  <si>
    <t>-572.66905202795 58.5489975805031 -585.851957711304</t>
  </si>
  <si>
    <t>-562.927171910263 57.3994527984914 -663.59502133936</t>
  </si>
  <si>
    <t>-568.919809575689 93.2211845944203 -534.237732045914</t>
  </si>
  <si>
    <t>-582.336671860461 248.445558475845 -526.303932079297</t>
  </si>
  <si>
    <t>-524.883233980544 440.888832472272 -328.204638704661</t>
  </si>
  <si>
    <t>-296.603356658043 406.775536247884 -302.26052065312</t>
  </si>
  <si>
    <t>-565.521541650985 30.6970788458648 -530.594209402584</t>
  </si>
  <si>
    <t>-547.539441726108 177.659691823439 -99.754218222186</t>
  </si>
  <si>
    <t>-569.892256014541 181.948705596802 315.197091839912</t>
  </si>
  <si>
    <t>-607.018479332531 214.651129656468 775.642098431836</t>
  </si>
  <si>
    <t>-456.485498861621 212.543590611303 832.380412144877</t>
  </si>
  <si>
    <t>-467.918478586706 10.7422016669002 -98.951127756798</t>
  </si>
  <si>
    <t>-459.662546909257 -9.46268404520788 316.050361627402</t>
  </si>
  <si>
    <t>-476.241554478477 -75.3174744857574 774.109640023793</t>
  </si>
  <si>
    <t>-330.668987271146 -19.317541028403 813.561365480903</t>
  </si>
  <si>
    <t>9763-20170724T121348.231541300.bin</t>
  </si>
  <si>
    <t>-507.344318647598 94.0483165557848 -97.6390220305689</t>
  </si>
  <si>
    <t>-527.155677281051 83.9945424862781 -206.100628440478</t>
  </si>
  <si>
    <t>-539.982709383841 77.3653929794991 -297.846715125009</t>
  </si>
  <si>
    <t>-550.859193402377 71.6818838029271 -380.837883690152</t>
  </si>
  <si>
    <t>-560.446787356646 66.3517208437156 -464.011249807775</t>
  </si>
  <si>
    <t>-573.024350191004 58.8489410711836 -585.791639111445</t>
  </si>
  <si>
    <t>-563.429819761875 57.9353036730699 -663.556083792877</t>
  </si>
  <si>
    <t>-569.283174341895 93.4032994533791 -534.097891897811</t>
  </si>
  <si>
    <t>-583.016531691608 248.583740275624 -525.84100925698</t>
  </si>
  <si>
    <t>-523.682469433989 440.784458322386 -328.060776651769</t>
  </si>
  <si>
    <t>-295.420232086181 406.545387994366 -302.127022625777</t>
  </si>
  <si>
    <t>-565.727772089887 30.8788069187099 -530.612943467098</t>
  </si>
  <si>
    <t>-547.485895100891 177.283373541246 -99.7079267249076</t>
  </si>
  <si>
    <t>-569.742332462581 181.714307177548 315.247058691316</t>
  </si>
  <si>
    <t>-607.000135180479 214.63767164742 775.665993123508</t>
  </si>
  <si>
    <t>-456.479404734763 212.597294747838 832.439117748663</t>
  </si>
  <si>
    <t>-467.464994423308 10.6147583400771 -98.9547599481333</t>
  </si>
  <si>
    <t>-459.345215453664 -9.50773215925847 316.053446387837</t>
  </si>
  <si>
    <t>-476.250462875995 -75.3405175147373 774.103900781215</t>
  </si>
  <si>
    <t>-330.663442133674 -19.357774410877 813.527057367768</t>
  </si>
  <si>
    <t>9763-20170724T121348.301278300.bin</t>
  </si>
  <si>
    <t>-506.710941153043 93.3543200010836 -97.6026091383964</t>
  </si>
  <si>
    <t>-526.792041222431 83.2389723093092 -206.008996296065</t>
  </si>
  <si>
    <t>-539.943917916952 76.7041041888597 -297.715854975948</t>
  </si>
  <si>
    <t>-551.144860611563 71.1667412489614 -380.673718040733</t>
  </si>
  <si>
    <t>-561.083729917973 66.0474211161622 -463.819063887387</t>
  </si>
  <si>
    <t>-574.199211961972 58.9259613335503 -585.565529591196</t>
  </si>
  <si>
    <t>-564.955689573232 58.3427162543226 -663.37574688119</t>
  </si>
  <si>
    <t>-570.295407774426 93.3148840225917 -533.77372653882</t>
  </si>
  <si>
    <t>-584.273288662018 248.455173976593 -525.078219238209</t>
  </si>
  <si>
    <t>-520.914181870066 441.065270842069 -328.951820301402</t>
  </si>
  <si>
    <t>-292.828095586526 406.345018727043 -302.122903690755</t>
  </si>
  <si>
    <t>-566.593118706528 30.7868509351269 -530.514849981248</t>
  </si>
  <si>
    <t>-547.077644197207 176.358711203114 -99.5788429002228</t>
  </si>
  <si>
    <t>-569.405956706046 181.180546684312 315.367950514454</t>
  </si>
  <si>
    <t>-606.963694242764 214.599356235097 775.713290529914</t>
  </si>
  <si>
    <t>-456.458280624134 212.786085051667 832.534461470669</t>
  </si>
  <si>
    <t>-466.59900127171 10.1046655474374 -99.0116042848215</t>
  </si>
  <si>
    <t>-458.688014351027 -9.74399049192243 316.013768406567</t>
  </si>
  <si>
    <t>-476.281473764382 -75.3859047850601 774.067101319539</t>
  </si>
  <si>
    <t>-330.930716572305 -18.749317705347 813.428261331955</t>
  </si>
  <si>
    <t>9763-20170724T121348.334366500.bin</t>
  </si>
  <si>
    <t>-506.341171439432 92.9213013296617 -97.5683045198731</t>
  </si>
  <si>
    <t>-526.57193624564 82.7823942618634 -205.944450652646</t>
  </si>
  <si>
    <t>-539.900501965619 76.2792462486177 -297.628071288727</t>
  </si>
  <si>
    <t>-551.278402037863 70.7939489129358 -380.565505053299</t>
  </si>
  <si>
    <t>-561.4099391274 65.7513476672784 -463.692185016484</t>
  </si>
  <si>
    <t>-574.822934414157 58.7696073240468 -585.414316005496</t>
  </si>
  <si>
    <t>-565.750363221074 58.2670619414334 -663.245210488805</t>
  </si>
  <si>
    <t>-570.803193400794 93.0983905765479 -533.591373936936</t>
  </si>
  <si>
    <t>-584.823843631868 248.216426175992 -524.651054928794</t>
  </si>
  <si>
    <t>-519.655589686517 441.131498624818 -329.419184757981</t>
  </si>
  <si>
    <t>-291.641587806552 405.880013659949 -302.670570802596</t>
  </si>
  <si>
    <t>-567.071828663141 30.5675992307847 -530.415918302427</t>
  </si>
  <si>
    <t>-546.812064063074 175.875096097131 -99.5132102481289</t>
  </si>
  <si>
    <t>-569.121248656547 180.851661742556 315.432680738782</t>
  </si>
  <si>
    <t>-606.937596663856 214.588647313479 775.73518246806</t>
  </si>
  <si>
    <t>-456.439645424718 212.97675368926 832.582155564453</t>
  </si>
  <si>
    <t>-466.135759570788 9.73262632849583 -99.034714531602</t>
  </si>
  <si>
    <t>-458.370040654117 -9.9547210908172 316.001143143248</t>
  </si>
  <si>
    <t>-476.26697816473 -75.4503676622712 774.041028998463</t>
  </si>
  <si>
    <t>-330.67342789702 -19.4244123725171 813.378066798369</t>
  </si>
  <si>
    <t>9763-20170724T121348.400051000.bin</t>
  </si>
  <si>
    <t>-505.58363807083 92.3621942411546 -97.5328640178438</t>
  </si>
  <si>
    <t>-526.123402528966 82.1648538196923 -205.845470363272</t>
  </si>
  <si>
    <t>-539.723355752883 75.6700618396735 -297.489877652733</t>
  </si>
  <si>
    <t>-551.347771499392 70.2153736594846 -380.395008554</t>
  </si>
  <si>
    <t>-561.725899233724 65.2276549825169 -463.494740666979</t>
  </si>
  <si>
    <t>-575.497601521045 58.3529985326245 -585.182759829092</t>
  </si>
  <si>
    <t>-566.782988702263 57.9834594682884 -663.055220699518</t>
  </si>
  <si>
    <t>-571.382066184146 92.6331784025492 -533.33509868083</t>
  </si>
  <si>
    <t>-585.888864177059 247.678650489157 -524.107100298994</t>
  </si>
  <si>
    <t>-517.474779841215 440.644411736112 -330.039298884628</t>
  </si>
  <si>
    <t>-289.545609345346 404.315539502591 -304.019064677302</t>
  </si>
  <si>
    <t>-567.527361942754 30.1059939705665 -530.239060118524</t>
  </si>
  <si>
    <t>-546.236688188917 175.193936473803 -99.391267738393</t>
  </si>
  <si>
    <t>-568.493039896072 180.299394891945 315.555983999922</t>
  </si>
  <si>
    <t>-606.882799790827 214.567107103137 775.775403894518</t>
  </si>
  <si>
    <t>-456.411984374829 212.994974411631 832.695495228009</t>
  </si>
  <si>
    <t>-465.228540726283 9.3696609314643 -99.0882216910304</t>
  </si>
  <si>
    <t>-457.960260426198 -10.1710829601293 315.963454795364</t>
  </si>
  <si>
    <t>-476.342878129549 -75.4831455832355 773.981076927501</t>
  </si>
  <si>
    <t>-330.76001126828 -19.3852174990393 813.255247167358</t>
  </si>
  <si>
    <t>9763-20170724T121348.435146600.bin</t>
  </si>
  <si>
    <t>-505.254627137728 92.2805050466641 -97.5187242074506</t>
  </si>
  <si>
    <t>-525.923422676308 82.0422938980942 -205.802915175289</t>
  </si>
  <si>
    <t>-539.630434318593 75.5374542017394 -297.430751632033</t>
  </si>
  <si>
    <t>-551.349287566257 70.0823979555917 -380.32255481266</t>
  </si>
  <si>
    <t>-561.818987806186 65.1023070563115 -463.411087228608</t>
  </si>
  <si>
    <t>-575.720588715592 58.2473540772594 -585.085640466925</t>
  </si>
  <si>
    <t>-567.207548390282 57.96538313983 -662.980808567989</t>
  </si>
  <si>
    <t>-571.538434637107 92.5197108849161 -533.238161265826</t>
  </si>
  <si>
    <t>-585.987874246939 247.575319244646 -523.9083162294</t>
  </si>
  <si>
    <t>-516.454003326558 439.970758567827 -329.672429523506</t>
  </si>
  <si>
    <t>-288.552855724331 403.274918690559 -303.923152121588</t>
  </si>
  <si>
    <t>-567.703053412442 29.9906641945431 -530.153620163491</t>
  </si>
  <si>
    <t>-546.097474788088 175.030850371932 -99.3499984082728</t>
  </si>
  <si>
    <t>-568.196067170645 180.112516283332 315.605944855107</t>
  </si>
  <si>
    <t>-606.851867157599 214.571961416836 775.79514332327</t>
  </si>
  <si>
    <t>-456.394084818361 213.075668332259 832.751422722604</t>
  </si>
  <si>
    <t>-464.723625800966 9.39469960067345 -99.0974345130794</t>
  </si>
  <si>
    <t>-457.684869731658 -10.0752068608176 315.961571360626</t>
  </si>
  <si>
    <t>-476.332136201855 -75.5432368784263 773.946568003809</t>
  </si>
  <si>
    <t>-330.646066898431 -19.6922321297166 813.189900035526</t>
  </si>
  <si>
    <t>9763-20170724T121348.501327900.bin</t>
  </si>
  <si>
    <t>-504.665983572957 92.3278497547471 -97.4762424619931</t>
  </si>
  <si>
    <t>-525.560459175752 81.9693147092253 -205.705686110783</t>
  </si>
  <si>
    <t>-539.402858616198 75.4092916987402 -297.309117462108</t>
  </si>
  <si>
    <t>-551.218962318732 69.9191508501963 -380.184814405905</t>
  </si>
  <si>
    <t>-561.759420755233 64.915612321402 -463.262971077233</t>
  </si>
  <si>
    <t>-575.733942983285 58.0370594177634 -584.92780235518</t>
  </si>
  <si>
    <t>-567.610466082435 57.9029418541445 -662.865016745556</t>
  </si>
  <si>
    <t>-571.460012877642 92.322673584591 -533.096804880117</t>
  </si>
  <si>
    <t>-585.638095785099 247.381261834714 -523.567462502051</t>
  </si>
  <si>
    <t>-515.363667125263 437.719125709943 -327.578970270243</t>
  </si>
  <si>
    <t>-287.465082396479 400.573822525726 -302.458860197248</t>
  </si>
  <si>
    <t>-567.744180669607 29.7877646245938 -529.987905617902</t>
  </si>
  <si>
    <t>-545.587885896227 174.83773557932 -99.275669729632</t>
  </si>
  <si>
    <t>-567.859816889838 179.935516379846 315.670847641231</t>
  </si>
  <si>
    <t>-606.797037690531 214.622584072761 775.817199135482</t>
  </si>
  <si>
    <t>-456.35623437367 213.19398309979 832.820312415394</t>
  </si>
  <si>
    <t>-464.008747068698 9.57496865567919 -99.0656632426701</t>
  </si>
  <si>
    <t>-457.132692438524 -9.53653416724273 316.012698641772</t>
  </si>
  <si>
    <t>-476.411323569029 -75.5638242910013 773.858003177211</t>
  </si>
  <si>
    <t>-330.836070470242 -19.3648713088828 813.015424565534</t>
  </si>
  <si>
    <t>9763-20170724T121348.535420700.bin</t>
  </si>
  <si>
    <t>-504.476224883791 92.4623717953218 -97.4691738994597</t>
  </si>
  <si>
    <t>-525.472334054005 82.0454079416722 -205.673357771085</t>
  </si>
  <si>
    <t>-539.3423715419 75.4753311973313 -297.271790330798</t>
  </si>
  <si>
    <t>-551.158021496304 69.9878461637177 -380.147812326298</t>
  </si>
  <si>
    <t>-561.671125097315 64.9970134048408 -463.230289548207</t>
  </si>
  <si>
    <t>-575.575456493084 58.1446521870512 -584.904566284856</t>
  </si>
  <si>
    <t>-567.64457074412 58.0892047558796 -662.861652168714</t>
  </si>
  <si>
    <t>-571.280982390855 92.4218382367721 -533.069560216132</t>
  </si>
  <si>
    <t>-585.185331011707 247.504443475718 -523.448103469995</t>
  </si>
  <si>
    <t>-515.042826683039 436.176444736208 -325.808262759957</t>
  </si>
  <si>
    <t>-287.070414671445 399.313211828717 -300.944424293862</t>
  </si>
  <si>
    <t>-567.667730509693 29.8808644988781 -529.960227379788</t>
  </si>
  <si>
    <t>-545.415816111209 174.903447232727 -99.2663032596222</t>
  </si>
  <si>
    <t>-567.671123905654 179.963055420556 315.681542582419</t>
  </si>
  <si>
    <t>-606.787789221838 214.63777985602 775.819735172869</t>
  </si>
  <si>
    <t>-456.351449553169 213.143897640105 832.83316985478</t>
  </si>
  <si>
    <t>-463.821138906365 9.7835276700921 -99.0411444992894</t>
  </si>
  <si>
    <t>-457.038889067741 -9.25678457109734 316.042056129176</t>
  </si>
  <si>
    <t>-476.461962324036 -75.5480767086233 773.818014592627</t>
  </si>
  <si>
    <t>-331.087548296561 -18.8237798271452 812.964718837067</t>
  </si>
  <si>
    <t>9763-20170724T121348.603200100.bin</t>
  </si>
  <si>
    <t>-504.230772033749 92.4659412614983 -97.4570669717938</t>
  </si>
  <si>
    <t>-525.386588393899 82.0566195010956 -205.63093188238</t>
  </si>
  <si>
    <t>-539.291236714585 75.5377238578626 -297.227816142338</t>
  </si>
  <si>
    <t>-551.096434506919 70.1129158162371 -380.109276699517</t>
  </si>
  <si>
    <t>-561.555439921264 65.1954390110113 -463.203010258613</t>
  </si>
  <si>
    <t>-575.332320690956 58.4577274085018 -584.898223575763</t>
  </si>
  <si>
    <t>-567.745002660616 58.5157937740246 -662.889571966922</t>
  </si>
  <si>
    <t>-570.963121317822 92.6926374039654 -533.041459940079</t>
  </si>
  <si>
    <t>-584.124462093239 247.812895186963 -523.115529607849</t>
  </si>
  <si>
    <t>-515.436272990995 433.379691845769 -322.0545738567</t>
  </si>
  <si>
    <t>-287.292235707201 397.387950872743 -297.490104884308</t>
  </si>
  <si>
    <t>-567.611160943526 30.1357333848382 -529.957429668</t>
  </si>
  <si>
    <t>-544.849379458909 175.027183428696 -99.2419547060094</t>
  </si>
  <si>
    <t>-567.311445463367 179.99126086662 315.695898911131</t>
  </si>
  <si>
    <t>-606.782238221052 214.698517144603 775.805015637241</t>
  </si>
  <si>
    <t>-456.33702077359 213.17266599772 832.793720675653</t>
  </si>
  <si>
    <t>-463.861168885142 9.60138216243604 -99.0385369797305</t>
  </si>
  <si>
    <t>-457.057594527362 -9.30829191030853 316.050259481737</t>
  </si>
  <si>
    <t>-476.465351649713 -75.6027688150166 773.79040433584</t>
  </si>
  <si>
    <t>-331.032225841044 -19.0373220919232 812.948610148439</t>
  </si>
  <si>
    <t>9763-20170724T121348.636285400.bin</t>
  </si>
  <si>
    <t>-504.19806662275 92.3869954885563 -97.4532280104684</t>
  </si>
  <si>
    <t>-525.3931653462 82.0201185394881 -205.623335396959</t>
  </si>
  <si>
    <t>-539.292075771963 75.5477580868824 -297.224488527649</t>
  </si>
  <si>
    <t>-551.07694847765 70.1694770752388 -380.111949280555</t>
  </si>
  <si>
    <t>-561.499609803291 65.3014171667055 -463.21316859514</t>
  </si>
  <si>
    <t>-575.205710233854 58.6382515052724 -584.920494577759</t>
  </si>
  <si>
    <t>-567.76485914985 58.7540355056422 -662.925850333695</t>
  </si>
  <si>
    <t>-570.804291940031 92.8441782176255 -533.047288205197</t>
  </si>
  <si>
    <t>-583.594414972957 247.993624655572 -522.951647780653</t>
  </si>
  <si>
    <t>-515.789432477789 432.233469657687 -320.376413341629</t>
  </si>
  <si>
    <t>-287.568891682489 396.699125384479 -295.856328943606</t>
  </si>
  <si>
    <t>-567.578915966854 30.2798300504614 -529.985288525042</t>
  </si>
  <si>
    <t>-544.584964109904 175.083271798856 -99.2360688179012</t>
  </si>
  <si>
    <t>-567.153562101051 179.990066274092 315.696642476963</t>
  </si>
  <si>
    <t>-606.793649261776 214.691534243625 775.793473627917</t>
  </si>
  <si>
    <t>-456.350089886271 212.905398250483 832.779022418696</t>
  </si>
  <si>
    <t>-464.067116586271 9.41649145962128 -99.0493694906527</t>
  </si>
  <si>
    <t>-457.23897350995 -9.47924456307192 316.039755484848</t>
  </si>
  <si>
    <t>-476.460385918704 -75.6342418712875 773.798314744512</t>
  </si>
  <si>
    <t>-331.136524621422 -18.7948822338471 812.965671282969</t>
  </si>
  <si>
    <t>9763-20170724T121348.700472000.bin</t>
  </si>
  <si>
    <t>-504.195127852041 92.1245643542015 -97.4720934942798</t>
  </si>
  <si>
    <t>-525.47564001711 81.8377619708526 -205.633229344913</t>
  </si>
  <si>
    <t>-539.365544677434 75.4383976067875 -297.240755495462</t>
  </si>
  <si>
    <t>-551.11075238631 70.1290863102977 -380.138372451746</t>
  </si>
  <si>
    <t>-561.46212798577 65.328026799556 -463.252148793715</t>
  </si>
  <si>
    <t>-575.029131591967 58.7598084412425 -584.980337326961</t>
  </si>
  <si>
    <t>-567.785315878893 58.9530726291391 -663.004036242426</t>
  </si>
  <si>
    <t>-570.59723597104 92.9292859855987 -533.085802219168</t>
  </si>
  <si>
    <t>-582.824678701105 248.113349224853 -522.748589725283</t>
  </si>
  <si>
    <t>-516.203346260893 430.044990999005 -317.709731326413</t>
  </si>
  <si>
    <t>-287.880714628227 395.447937966541 -292.802756721212</t>
  </si>
  <si>
    <t>-567.554743604217 30.3545631648358 -530.048315059974</t>
  </si>
  <si>
    <t>-544.249227518978 175.159235329744 -99.2580852236561</t>
  </si>
  <si>
    <t>-566.870177883057 179.9853451503 315.672804749931</t>
  </si>
  <si>
    <t>-606.779396000556 214.740014357054 775.77044091962</t>
  </si>
  <si>
    <t>-456.329752911728 212.995630193336 832.741487856819</t>
  </si>
  <si>
    <t>-464.437090452051 8.91275318902763 -99.0855403570251</t>
  </si>
  <si>
    <t>-457.57846274884 -9.89328407584344 316.007110719857</t>
  </si>
  <si>
    <t>-476.39708303525 -75.7259375638509 773.847282469494</t>
  </si>
  <si>
    <t>-330.703755017671 -19.8827086808342 813.074533503481</t>
  </si>
  <si>
    <t>9763-20170724T121348.733560200.bin</t>
  </si>
  <si>
    <t>-504.283445186465 91.9895283882465 -97.4807392245233</t>
  </si>
  <si>
    <t>-525.598782941079 81.7321649608402 -205.637833599002</t>
  </si>
  <si>
    <t>-539.494433544191 75.3705680638154 -297.247180589681</t>
  </si>
  <si>
    <t>-551.235177351448 70.1003159906936 -380.14786194609</t>
  </si>
  <si>
    <t>-561.571703774224 65.3426036855803 -463.266147703808</t>
  </si>
  <si>
    <t>-575.105569225092 58.8407893632734 -585.001513757032</t>
  </si>
  <si>
    <t>-567.928207502673 59.0510313427812 -663.031246846065</t>
  </si>
  <si>
    <t>-570.653476155717 92.98351742263 -533.091025652383</t>
  </si>
  <si>
    <t>-582.635005076753 248.174691880657 -522.650295111833</t>
  </si>
  <si>
    <t>-516.371694840421 429.094148028201 -316.60202136451</t>
  </si>
  <si>
    <t>-287.9803944816 394.8863943659 -291.787467254842</t>
  </si>
  <si>
    <t>-567.680535405322 30.4041080521715 -530.079217626061</t>
  </si>
  <si>
    <t>-544.239537127416 175.125961480248 -99.2695242048844</t>
  </si>
  <si>
    <t>-566.840368025259 179.958935175053 315.66232789977</t>
  </si>
  <si>
    <t>-606.776923663253 214.757600896868 775.762617243231</t>
  </si>
  <si>
    <t>-456.322016349334 212.979324169531 832.718353440954</t>
  </si>
  <si>
    <t>-464.632410186393 8.69289427534932 -99.09735675819</t>
  </si>
  <si>
    <t>-457.681710424956 -10.0015330817205 315.998760398023</t>
  </si>
  <si>
    <t>-476.388045670757 -75.7557084011596 773.872641318781</t>
  </si>
  <si>
    <t>-330.741382003096 -19.7998321697678 813.113113964067</t>
  </si>
  <si>
    <t>9763-20170724T121348.802315200.bin</t>
  </si>
  <si>
    <t>-504.531263765492 91.7987962391157 -97.5074379663544</t>
  </si>
  <si>
    <t>-525.909386788419 81.5383844951757 -205.651817562758</t>
  </si>
  <si>
    <t>-539.830107244235 75.2380876827087 -297.261540658622</t>
  </si>
  <si>
    <t>-551.579066894351 70.0482569254 -380.166097455696</t>
  </si>
  <si>
    <t>-561.907387939664 65.3935419696077 -463.291216300368</t>
  </si>
  <si>
    <t>-575.409311759609 59.0664752495304 -585.039295317293</t>
  </si>
  <si>
    <t>-568.317992107521 59.3192300250976 -663.076834207018</t>
  </si>
  <si>
    <t>-570.940498165406 93.1359174376848 -533.082151008321</t>
  </si>
  <si>
    <t>-582.642348934079 248.330539538863 -522.358042498583</t>
  </si>
  <si>
    <t>-516.61594153579 427.614751470938 -314.809692149106</t>
  </si>
  <si>
    <t>-288.144544931421 393.733096649489 -290.286792077141</t>
  </si>
  <si>
    <t>-568.029096151138 30.5495538831601 -530.152450079918</t>
  </si>
  <si>
    <t>-544.454105967285 175.046790643525 -99.284835587845</t>
  </si>
  <si>
    <t>-566.949632367497 179.934606324925 315.652139139047</t>
  </si>
  <si>
    <t>-606.765111609588 214.804046696037 775.755725230694</t>
  </si>
  <si>
    <t>-456.294824167543 213.140640375548 832.674542858877</t>
  </si>
  <si>
    <t>-464.920903886951 8.384177173235 -99.1044812926618</t>
  </si>
  <si>
    <t>-457.725807003184 -10.0379579638402 315.999724279549</t>
  </si>
  <si>
    <t>-476.422457298484 -75.7670527838532 773.90063399922</t>
  </si>
  <si>
    <t>-330.842555286432 -19.6485130838223 813.156867848779</t>
  </si>
  <si>
    <t>9763-20170724T121348.836402000.bin</t>
  </si>
  <si>
    <t>-504.684349060495 91.7175277670199 -97.5186763802955</t>
  </si>
  <si>
    <t>-526.083830998237 81.4561438465266 -205.658742656705</t>
  </si>
  <si>
    <t>-540.02407285634 75.1713074029253 -297.266572693039</t>
  </si>
  <si>
    <t>-551.790241570232 70.0018355291213 -380.169925537605</t>
  </si>
  <si>
    <t>-562.13499356777 65.3740965889501 -463.2946400635</t>
  </si>
  <si>
    <t>-575.659304494237 59.0938153119855 -585.042590230678</t>
  </si>
  <si>
    <t>-568.581390480014 59.3792226912119 -663.08131308439</t>
  </si>
  <si>
    <t>-571.185672460227 93.1429424587905 -533.072655876751</t>
  </si>
  <si>
    <t>-582.875938870223 248.330670041396 -522.236499357743</t>
  </si>
  <si>
    <t>-516.944837847394 426.864905260325 -314.012352256532</t>
  </si>
  <si>
    <t>-288.448315284203 393.071792529126 -289.601355068171</t>
  </si>
  <si>
    <t>-568.264192344942 30.5560459573167 -530.16858559166</t>
  </si>
  <si>
    <t>-544.651490974113 174.994044697391 -99.2957721730697</t>
  </si>
  <si>
    <t>-567.045434156289 179.928619378414 315.646041624537</t>
  </si>
  <si>
    <t>-606.765672294791 214.801979123382 775.757429469434</t>
  </si>
  <si>
    <t>-456.285357828085 213.226442030804 832.65227830817</t>
  </si>
  <si>
    <t>-465.036354990966 8.25435483408137 -99.1187206887332</t>
  </si>
  <si>
    <t>-457.74685154734 -10.0673164380987 315.988225130338</t>
  </si>
  <si>
    <t>-476.406770577923 -75.8110459031582 773.902374010681</t>
  </si>
  <si>
    <t>-330.804258881676 -19.7527820976024 813.160385101658</t>
  </si>
  <si>
    <t>9763-20170724T121348.900500000.bin</t>
  </si>
  <si>
    <t>-505.090279940359 91.7054732695119 -97.5316275427675</t>
  </si>
  <si>
    <t>-526.522440661431 81.4427006992541 -205.664958798774</t>
  </si>
  <si>
    <t>-540.450377145342 75.195592618139 -297.277316558057</t>
  </si>
  <si>
    <t>-552.187397621048 70.0733299606077 -380.187849822914</t>
  </si>
  <si>
    <t>-562.483952965147 65.5049642790109 -463.321806949465</t>
  </si>
  <si>
    <t>-575.916332833915 59.3229617966394 -585.08489874816</t>
  </si>
  <si>
    <t>-568.835522939003 59.7345713864788 -663.122771687212</t>
  </si>
  <si>
    <t>-571.501317083305 93.3295758683189 -533.081943974162</t>
  </si>
  <si>
    <t>-583.229156031746 248.493776250197 -522.015788002957</t>
  </si>
  <si>
    <t>-518.123847391253 425.534315758228 -312.262224434983</t>
  </si>
  <si>
    <t>-289.584316307292 391.830076658663 -288.132861808876</t>
  </si>
  <si>
    <t>-568.543304543885 30.7416005862433 -530.230562154995</t>
  </si>
  <si>
    <t>-545.071118087804 174.99212661324 -99.3157008957787</t>
  </si>
  <si>
    <t>-567.363269896452 179.8660307778 315.632467660099</t>
  </si>
  <si>
    <t>-606.784721608641 214.771700853519 775.76564585863</t>
  </si>
  <si>
    <t>-456.289124653424 213.110008758865 832.617448709172</t>
  </si>
  <si>
    <t>-465.418915313621 8.20498670446523 -99.1439789559518</t>
  </si>
  <si>
    <t>-457.908913822133 -10.0431136488237 315.962324220545</t>
  </si>
  <si>
    <t>-476.463064185397 -75.8002327910085 773.885184815202</t>
  </si>
  <si>
    <t>-330.96074812348 -19.4839423776411 813.145247056019</t>
  </si>
  <si>
    <t>9763-20170724T121348.934590400.bin</t>
  </si>
  <si>
    <t>-505.262946036327 91.6976635254587 -97.5499619213765</t>
  </si>
  <si>
    <t>-526.696413847512 81.4472037828668 -205.684281174652</t>
  </si>
  <si>
    <t>-540.595750218625 75.2197687482626 -297.30239489577</t>
  </si>
  <si>
    <t>-552.29466204326 70.1181896016269 -380.219285404334</t>
  </si>
  <si>
    <t>-562.540698542563 65.5719193826826 -463.360800973323</t>
  </si>
  <si>
    <t>-575.885587459214 59.4231870959702 -585.135337353403</t>
  </si>
  <si>
    <t>-568.811313479298 59.9082381447197 -663.173308605491</t>
  </si>
  <si>
    <t>-571.516486751773 93.4152193314931 -533.118815009136</t>
  </si>
  <si>
    <t>-583.272717634051 248.573255498583 -521.941797790604</t>
  </si>
  <si>
    <t>-518.814921713253 424.808605177373 -311.31218783528</t>
  </si>
  <si>
    <t>-290.237565462344 391.267680324591 -287.314102550101</t>
  </si>
  <si>
    <t>-568.543335795842 30.8273079936944 -530.284458181232</t>
  </si>
  <si>
    <t>-545.235954653075 175.005022755484 -99.324062391963</t>
  </si>
  <si>
    <t>-567.526723861228 179.828392681014 315.624619508297</t>
  </si>
  <si>
    <t>-606.794954108938 214.765274551274 775.765442473451</t>
  </si>
  <si>
    <t>-456.294007900333 212.906833836751 832.596963246328</t>
  </si>
  <si>
    <t>-465.600684435567 8.15684973159296 -99.1616216814614</t>
  </si>
  <si>
    <t>-458.009089809599 -10.0454015620853 315.945170764352</t>
  </si>
  <si>
    <t>-476.471887997841 -75.8125659419161 773.873354651248</t>
  </si>
  <si>
    <t>-330.941012079905 -19.5715196808032 813.135553990469</t>
  </si>
  <si>
    <t>9763-20170724T121349.002775600.bin</t>
  </si>
  <si>
    <t>-505.487690459899 91.8549097723039 -97.5796695219079</t>
  </si>
  <si>
    <t>-526.874060360669 81.6492340838226 -205.727479712413</t>
  </si>
  <si>
    <t>-540.705769272119 75.4666840100508 -297.358826738168</t>
  </si>
  <si>
    <t>-552.332446869264 70.4078848144586 -380.288693591843</t>
  </si>
  <si>
    <t>-562.494768547113 65.906389194552 -463.44278009199</t>
  </si>
  <si>
    <t>-575.704761738326 59.8244084296248 -585.235266824973</t>
  </si>
  <si>
    <t>-568.636183963768 60.4119323807563 -663.273219185093</t>
  </si>
  <si>
    <t>-571.398009700306 93.7874289512069 -533.194964645588</t>
  </si>
  <si>
    <t>-583.092767947784 248.928553214987 -521.765667946954</t>
  </si>
  <si>
    <t>-520.402418522569 423.19129878109 -308.972278132095</t>
  </si>
  <si>
    <t>-291.748590423442 390.089951814688 -285.092305281824</t>
  </si>
  <si>
    <t>-568.418690426059 31.1986342663158 -530.392691072042</t>
  </si>
  <si>
    <t>-545.367372032797 175.217316691749 -99.3558701924346</t>
  </si>
  <si>
    <t>-567.762475585606 179.907450373345 315.588774785249</t>
  </si>
  <si>
    <t>-606.809143327984 214.78016149926 775.759160345843</t>
  </si>
  <si>
    <t>-456.294086399822 212.785803715007 832.548825968133</t>
  </si>
  <si>
    <t>-465.90213030993 8.29180116239559 -99.1906095913573</t>
  </si>
  <si>
    <t>-458.18028657885 -9.98930355776974 315.910318813331</t>
  </si>
  <si>
    <t>-476.492379246049 -75.8317005911545 773.845703031724</t>
  </si>
  <si>
    <t>-330.881663417984 -19.8060704527634 813.120214568979</t>
  </si>
  <si>
    <t>9763-20170724T121349.035863100.bin</t>
  </si>
  <si>
    <t>-505.525621859056 92.023627733729 -97.5787363570765</t>
  </si>
  <si>
    <t>-526.892039117862 81.8348205884827 -205.732115152985</t>
  </si>
  <si>
    <t>-540.704184894629 75.6792087020963 -297.368224456167</t>
  </si>
  <si>
    <t>-552.311716685516 70.6500222470104 -380.302659934203</t>
  </si>
  <si>
    <t>-562.453077203452 66.1832136415724 -463.461135822411</t>
  </si>
  <si>
    <t>-575.629640613292 60.1581618375421 -585.259968052231</t>
  </si>
  <si>
    <t>-568.564629246088 60.7859320623543 -663.297923025443</t>
  </si>
  <si>
    <t>-571.333804316612 94.0972110631742 -533.20306006924</t>
  </si>
  <si>
    <t>-582.939257679806 249.234059882324 -521.63394975673</t>
  </si>
  <si>
    <t>-521.340563265883 422.545231426029 -307.747609264906</t>
  </si>
  <si>
    <t>-292.679377596412 389.539335168467 -283.805589835646</t>
  </si>
  <si>
    <t>-568.361962424123 31.5065943913737 -530.428460224123</t>
  </si>
  <si>
    <t>-545.349167864985 175.430685380201 -99.3692903233555</t>
  </si>
  <si>
    <t>-567.832678814932 180.011185664397 315.571773362258</t>
  </si>
  <si>
    <t>-606.814541592363 214.792776368346 775.754321770533</t>
  </si>
  <si>
    <t>-456.292755852634 212.699984468627 832.522337575687</t>
  </si>
  <si>
    <t>-465.992766187953 8.43464374228006 -99.1921514632309</t>
  </si>
  <si>
    <t>-458.216993954162 -9.88476036015254 315.906116982115</t>
  </si>
  <si>
    <t>-476.492820310329 -75.8518787619687 773.832648928619</t>
  </si>
  <si>
    <t>-330.840361823057 -19.9369013554538 813.109869325095</t>
  </si>
  <si>
    <t>9763-20170724T121349.101553200.bin</t>
  </si>
  <si>
    <t>-505.455429128114 92.4109134912787 -97.5914988327617</t>
  </si>
  <si>
    <t>-526.810633698722 82.2446330091047 -205.749240425766</t>
  </si>
  <si>
    <t>-540.561710150832 76.1655793449736 -297.39949363375</t>
  </si>
  <si>
    <t>-552.091019735758 71.226685682695 -380.350229483517</t>
  </si>
  <si>
    <t>-562.129269419795 66.8702940079647 -463.527099775339</t>
  </si>
  <si>
    <t>-575.126822877345 61.0275042843255 -585.354352743939</t>
  </si>
  <si>
    <t>-567.981718100393 61.7878837499857 -663.383681924365</t>
  </si>
  <si>
    <t>-570.941213657017 94.8874410852122 -533.236558142284</t>
  </si>
  <si>
    <t>-582.515170980797 250.003862543243 -521.300040051781</t>
  </si>
  <si>
    <t>-522.263846411275 421.008999222095 -305.1851046426</t>
  </si>
  <si>
    <t>-293.528932020385 388.46116536887 -281.32111108085</t>
  </si>
  <si>
    <t>-567.905810464943 32.2957187220804 -530.558598329972</t>
  </si>
  <si>
    <t>-545.182992645722 175.882252283705 -99.3817221197562</t>
  </si>
  <si>
    <t>-567.734961341471 180.255197470792 315.557881302276</t>
  </si>
  <si>
    <t>-606.817093117926 214.785814342077 775.7522059893</t>
  </si>
  <si>
    <t>-456.292424891905 212.506611688784 832.505607691965</t>
  </si>
  <si>
    <t>-466.037226559091 8.74987783734196 -99.1833873659045</t>
  </si>
  <si>
    <t>-458.135593746 -9.57724007186198 315.912076593286</t>
  </si>
  <si>
    <t>-476.5095936443 -75.856650594555 773.802829140665</t>
  </si>
  <si>
    <t>-330.914356479176 -19.7905929196286 813.07730697683</t>
  </si>
  <si>
    <t>9763-20170724T121349.134650900.bin</t>
  </si>
  <si>
    <t>-505.35475413068 92.6547372084401 -97.593149347234</t>
  </si>
  <si>
    <t>-526.678769989566 82.4829395087186 -205.7564889477</t>
  </si>
  <si>
    <t>-540.395230992984 76.4296405944865 -297.413834225327</t>
  </si>
  <si>
    <t>-551.888172276664 71.5259180651306 -380.371586724953</t>
  </si>
  <si>
    <t>-561.884425995621 67.2165224862842 -463.555958984583</t>
  </si>
  <si>
    <t>-574.813290138679 61.4542727534563 -585.394298250614</t>
  </si>
  <si>
    <t>-567.624667448921 62.2886089202902 -663.41888954447</t>
  </si>
  <si>
    <t>-570.672949914837 95.2787550427142 -533.250108808061</t>
  </si>
  <si>
    <t>-582.286474430214 250.374185944786 -521.08602711551</t>
  </si>
  <si>
    <t>-522.274155587584 420.170120960075 -303.953816804087</t>
  </si>
  <si>
    <t>-293.499265803429 387.795342885556 -280.237663623922</t>
  </si>
  <si>
    <t>-567.607355367077 32.6868684179462 -530.615352446374</t>
  </si>
  <si>
    <t>-545.076102822071 176.132308958077 -99.3860023073312</t>
  </si>
  <si>
    <t>-567.681389381923 180.37039143764 315.552158686582</t>
  </si>
  <si>
    <t>-606.811671717258 214.80651106528 775.748892040866</t>
  </si>
  <si>
    <t>-456.280912661637 212.675360475519 832.492237307382</t>
  </si>
  <si>
    <t>-465.946356366726 9.01060828641448 -99.1694077278871</t>
  </si>
  <si>
    <t>-458.055023032981 -9.39429611733476 315.922816908395</t>
  </si>
  <si>
    <t>-476.538977410608 -75.8420054844346 773.785927184911</t>
  </si>
  <si>
    <t>-331.0815085756 -19.4077822425161 813.04346332322</t>
  </si>
  <si>
    <t>9763-20170724T121349.203210200.bin</t>
  </si>
  <si>
    <t>-504.908115060668 93.140999630125 -97.5744422833404</t>
  </si>
  <si>
    <t>-526.151019207193 82.989609689836 -205.755653884367</t>
  </si>
  <si>
    <t>-539.809938278056 77.0116341697076 -297.42650094146</t>
  </si>
  <si>
    <t>-551.252076789517 72.1987389548885 -380.396676410898</t>
  </si>
  <si>
    <t>-561.196794651133 68.0033921976756 -463.592964513929</t>
  </si>
  <si>
    <t>-574.047956792619 62.4336323805692 -585.448492476592</t>
  </si>
  <si>
    <t>-566.794566091053 63.4208237375574 -663.465271986675</t>
  </si>
  <si>
    <t>-569.975679637155 96.1742418496528 -533.244529156225</t>
  </si>
  <si>
    <t>-581.660262542009 251.218019851615 -520.601052294501</t>
  </si>
  <si>
    <t>-521.82803846381 418.404901722611 -301.404371044973</t>
  </si>
  <si>
    <t>-292.936055895839 386.423132344295 -278.292405127136</t>
  </si>
  <si>
    <t>-566.842288857856 33.5810135827824 -530.714130278134</t>
  </si>
  <si>
    <t>-544.657626338475 176.486568455269 -99.3525811106542</t>
  </si>
  <si>
    <t>-567.652190387529 180.554748016496 315.565820292573</t>
  </si>
  <si>
    <t>-606.79323266539 214.858814828645 775.746726522148</t>
  </si>
  <si>
    <t>-456.264545688346 212.67594597192 832.493308193487</t>
  </si>
  <si>
    <t>-465.445705986794 9.61817705687008 -99.1526169607384</t>
  </si>
  <si>
    <t>-457.803996122735 -9.13292508657742 315.928924284371</t>
  </si>
  <si>
    <t>-476.512751444231 -75.9005288626381 773.736643010822</t>
  </si>
  <si>
    <t>-330.718504840594 -20.3521368871789 813.007564375508</t>
  </si>
  <si>
    <t>9763-20170724T121349.235296300.bin</t>
  </si>
  <si>
    <t>-504.652666796566 93.389328177796 -97.5620619466965</t>
  </si>
  <si>
    <t>-525.866066734381 83.2471338649771 -205.74990495443</t>
  </si>
  <si>
    <t>-539.513332598337 77.3218215743409 -297.425865901496</t>
  </si>
  <si>
    <t>-550.947795184478 72.574221257812 -380.400835927094</t>
  </si>
  <si>
    <t>-560.886505855232 68.4629766129174 -463.602197220989</t>
  </si>
  <si>
    <t>-573.729474961987 63.0366785163105 -585.464934758083</t>
  </si>
  <si>
    <t>-566.452869604914 64.084365909433 -663.478870678764</t>
  </si>
  <si>
    <t>-569.692956002855 96.7139239829075 -533.217610957892</t>
  </si>
  <si>
    <t>-581.471059447475 251.732848591711 -520.275314212947</t>
  </si>
  <si>
    <t>-521.705114908798 417.752436565387 -300.175080754943</t>
  </si>
  <si>
    <t>-292.742167031113 386.037510661011 -277.401020458535</t>
  </si>
  <si>
    <t>-566.495333952856 34.120977242168 -530.767537112798</t>
  </si>
  <si>
    <t>-544.432493074233 176.689873100087 -99.3385921752279</t>
  </si>
  <si>
    <t>-567.564985848372 180.652138849338 315.573224646517</t>
  </si>
  <si>
    <t>-606.771218444218 214.889643110368 775.750076678064</t>
  </si>
  <si>
    <t>-456.24356670561 212.836915060488 832.504458440006</t>
  </si>
  <si>
    <t>-465.17631129453 9.90101976335018 -99.1501802853063</t>
  </si>
  <si>
    <t>-457.69372793738 -9.02508026945998 315.926226126788</t>
  </si>
  <si>
    <t>-476.488851904509 -75.9400719196628 773.708549387213</t>
  </si>
  <si>
    <t>-330.793484195917 -20.1350180987884 812.982658474993</t>
  </si>
  <si>
    <t>9763-20170724T121349.301492700.bin</t>
  </si>
  <si>
    <t>-504.113889138158 93.8397167343787 -97.5421554196132</t>
  </si>
  <si>
    <t>-525.213073514515 83.7303656262561 -205.755439793021</t>
  </si>
  <si>
    <t>-538.794969966818 77.9285949406699 -297.449041129455</t>
  </si>
  <si>
    <t>-550.178131370047 73.3313853508675 -380.43961615107</t>
  </si>
  <si>
    <t>-560.07038919056 69.4119515309758 -463.655591466805</t>
  </si>
  <si>
    <t>-572.847900105154 64.3121806550757 -585.539461648194</t>
  </si>
  <si>
    <t>-565.551464431304 65.4987792920015 -663.549417662665</t>
  </si>
  <si>
    <t>-568.911770521069 97.8461610784293 -533.192274897965</t>
  </si>
  <si>
    <t>-580.885757528398 252.798407906963 -519.65124856543</t>
  </si>
  <si>
    <t>-521.321060903847 416.490993286306 -297.760755964629</t>
  </si>
  <si>
    <t>-292.217271200644 385.408600063642 -275.537202597231</t>
  </si>
  <si>
    <t>-565.570733895338 35.2537692283022 -530.923533271974</t>
  </si>
  <si>
    <t>-543.859133784495 177.031392709169 -99.3177250095202</t>
  </si>
  <si>
    <t>-567.311145874318 180.859416222247 315.577377562448</t>
  </si>
  <si>
    <t>-606.743645768613 214.937122405956 775.752054851265</t>
  </si>
  <si>
    <t>-456.223978852648 212.984567137466 832.530907585871</t>
  </si>
  <si>
    <t>-464.634840644039 10.4635785172441 -99.1393985096663</t>
  </si>
  <si>
    <t>-457.555829150975 -8.86340445283895 315.92564687582</t>
  </si>
  <si>
    <t>-476.482387407042 -75.9718555244986 773.661410575958</t>
  </si>
  <si>
    <t>-330.709247341103 -20.4001501761591 812.978482440049</t>
  </si>
  <si>
    <t>9763-20170724T121349.337579900.bin</t>
  </si>
  <si>
    <t>-503.73701610296 93.9949144064553 -97.5154332505417</t>
  </si>
  <si>
    <t>-524.775353347065 83.9183753164712 -205.743679631424</t>
  </si>
  <si>
    <t>-538.31981876236 78.187257085001 -297.447155828194</t>
  </si>
  <si>
    <t>-549.672811138755 73.6720338920286 -380.446406832469</t>
  </si>
  <si>
    <t>-559.537198653224 69.8531041098254 -463.670330233892</t>
  </si>
  <si>
    <t>-572.275207555354 64.9215973185792 -585.565186563098</t>
  </si>
  <si>
    <t>-564.972205121473 66.1916074138394 -663.573376315878</t>
  </si>
  <si>
    <t>-568.387713884153 98.3814817559874 -533.167207398587</t>
  </si>
  <si>
    <t>-580.432053544906 253.296955445295 -519.343152383763</t>
  </si>
  <si>
    <t>-521.107167150088 416.037269852923 -296.689412404643</t>
  </si>
  <si>
    <t>-291.948042373447 385.22300037627 -274.663963232566</t>
  </si>
  <si>
    <t>-564.984098693357 35.7891927414817 -530.99058026615</t>
  </si>
  <si>
    <t>-543.457198723647 177.146120229265 -99.2845982743643</t>
  </si>
  <si>
    <t>-567.143659024104 180.956367858116 315.597382201297</t>
  </si>
  <si>
    <t>-606.71936720288 214.995070732154 775.749142764145</t>
  </si>
  <si>
    <t>-456.203959845919 213.127751668132 832.542267810736</t>
  </si>
  <si>
    <t>-464.282161926498 10.6467137059212 -99.1281521359308</t>
  </si>
  <si>
    <t>-457.391041569792 -8.88812530024552 315.93026677252</t>
  </si>
  <si>
    <t>-476.478005618912 -75.9799284384785 773.64915242762</t>
  </si>
  <si>
    <t>-330.666068861091 -20.5330426841606 812.997976144036</t>
  </si>
  <si>
    <t>9763-20170724T121349.400323200.bin</t>
  </si>
  <si>
    <t>-502.942240747822 93.8645124318155 -97.5091094378431</t>
  </si>
  <si>
    <t>-523.798013801347 83.8881936288503 -205.781980741777</t>
  </si>
  <si>
    <t>-537.247988993185 78.3237818131474 -297.509689332363</t>
  </si>
  <si>
    <t>-548.535274945364 73.9961109773153 -380.527666421078</t>
  </si>
  <si>
    <t>-558.351385260917 70.403028458034 -463.767587220766</t>
  </si>
  <si>
    <t>-571.035130252537 65.8451501641307 -585.682502167001</t>
  </si>
  <si>
    <t>-563.723439781779 67.3130986373171 -663.686297483339</t>
  </si>
  <si>
    <t>-567.197567628352 99.14289546289 -533.17765411436</t>
  </si>
  <si>
    <t>-579.288765088963 254.008497088931 -518.750346069814</t>
  </si>
  <si>
    <t>-520.639848176851 415.236017313434 -294.820719411062</t>
  </si>
  <si>
    <t>-291.411085072754 384.898853734394 -272.857856702168</t>
  </si>
  <si>
    <t>-563.741686078881 36.5470811000264 -531.196913098029</t>
  </si>
  <si>
    <t>-542.576771840346 177.081321065185 -99.2537286412096</t>
  </si>
  <si>
    <t>-566.790607693774 180.867673692874 315.598023965739</t>
  </si>
  <si>
    <t>-606.70169113062 215.035917295721 775.733110586909</t>
  </si>
  <si>
    <t>-456.206097842676 213.07148405549 832.575269418475</t>
  </si>
  <si>
    <t>-463.558958494226 10.3870013587434 -99.1541690118954</t>
  </si>
  <si>
    <t>-457.170429958811 -9.5530388664738 315.893033218956</t>
  </si>
  <si>
    <t>-476.405690185604 -75.9675848107427 773.684108735403</t>
  </si>
  <si>
    <t>-330.907270228999 -19.8146588578688 813.192023705734</t>
  </si>
  <si>
    <t>9763-20170724T121349.435415000.bin</t>
  </si>
  <si>
    <t>-502.492117037813 93.771583842019 -97.4927570810337</t>
  </si>
  <si>
    <t>-523.233060931437 83.8548409966411 -205.793087789505</t>
  </si>
  <si>
    <t>-536.63121486135 78.3715338312059 -297.533384130253</t>
  </si>
  <si>
    <t>-547.888823756122 74.1310892650358 -380.559903565532</t>
  </si>
  <si>
    <t>-557.691028541906 70.6419093233526 -463.80577909781</t>
  </si>
  <si>
    <t>-570.370768797735 66.2552050483537 -585.727578519153</t>
  </si>
  <si>
    <t>-563.044297256625 67.8105670897562 -663.728281766263</t>
  </si>
  <si>
    <t>-566.550620536106 99.4785369116685 -533.174120891353</t>
  </si>
  <si>
    <t>-578.703928034573 254.31332991571 -518.457009100576</t>
  </si>
  <si>
    <t>-520.433399199565 414.851895149074 -293.934086571045</t>
  </si>
  <si>
    <t>-291.167081178424 384.744160012675 -272.048024601282</t>
  </si>
  <si>
    <t>-563.063368095973 36.8815704264507 -531.284495439966</t>
  </si>
  <si>
    <t>-542.058646785569 177.046091126998 -99.2376177176413</t>
  </si>
  <si>
    <t>-566.527714792252 180.872102905632 315.598809655072</t>
  </si>
  <si>
    <t>-606.670121490817 215.117801926875 775.718653269539</t>
  </si>
  <si>
    <t>-456.176966178992 213.428004878828 832.576179696155</t>
  </si>
  <si>
    <t>-463.17835666908 10.2941004782233 -99.1447349232576</t>
  </si>
  <si>
    <t>-457.147401808024 -9.89570475506798 315.895706542139</t>
  </si>
  <si>
    <t>-476.342992560066 -75.9816719710479 773.727094672666</t>
  </si>
  <si>
    <t>-330.737651923684 -20.1924330810839 813.355334442349</t>
  </si>
  <si>
    <t>9763-20170724T121349.504603000.bin</t>
  </si>
  <si>
    <t>-501.752818508548 93.5052387404135 -97.4785492040586</t>
  </si>
  <si>
    <t>-522.212990566483 83.7862797229268 -205.850272264055</t>
  </si>
  <si>
    <t>-535.483602388232 78.4995049972413 -297.620471648336</t>
  </si>
  <si>
    <t>-546.668834600065 74.4553165309403 -380.666651445617</t>
  </si>
  <si>
    <t>-556.440402764207 71.1840388766745 -463.925026030804</t>
  </si>
  <si>
    <t>-569.11966121233 67.1439901865415 -585.858725987631</t>
  </si>
  <si>
    <t>-561.778313192205 68.8330989990777 -663.855394515312</t>
  </si>
  <si>
    <t>-565.298963675538 100.217688859917 -533.211220619027</t>
  </si>
  <si>
    <t>-577.493835896577 254.989689011394 -517.895734754314</t>
  </si>
  <si>
    <t>-520.185994075303 414.65184417893 -292.501852672732</t>
  </si>
  <si>
    <t>-290.857897485905 384.845727214002 -270.850614621183</t>
  </si>
  <si>
    <t>-561.813261518871 37.6157816894192 -531.499316151278</t>
  </si>
  <si>
    <t>-541.098575055019 176.960361756726 -99.1811628160706</t>
  </si>
  <si>
    <t>-566.090540264021 180.820684935198 315.623703618939</t>
  </si>
  <si>
    <t>-606.644732534369 215.181727907433 775.699298724426</t>
  </si>
  <si>
    <t>-456.177914682791 213.401676034974 832.623748331366</t>
  </si>
  <si>
    <t>-462.656881144277 9.87042835880538 -99.1515752594833</t>
  </si>
  <si>
    <t>-457.195659178116 -10.8923092349114 315.868573283758</t>
  </si>
  <si>
    <t>-476.1081783026 -76.1088357019471 773.843281737023</t>
  </si>
  <si>
    <t>-330.406782684687 -20.7469932192016 813.718253321769</t>
  </si>
  <si>
    <t>9763-20170724T121349.532677700.bin</t>
  </si>
  <si>
    <t>-501.473450888069 93.2649195184226 -97.4668661809191</t>
  </si>
  <si>
    <t>-521.777549744156 83.6503313753228 -205.877319310073</t>
  </si>
  <si>
    <t>-534.967756056903 78.4539577286655 -297.664264543086</t>
  </si>
  <si>
    <t>-546.100974047801 74.4957088005813 -380.721446327049</t>
  </si>
  <si>
    <t>-555.840504823769 71.3161008313882 -463.98708803427</t>
  </si>
  <si>
    <t>-568.494794179324 67.4166279946585 -585.928146768702</t>
  </si>
  <si>
    <t>-561.12642205811 69.1485976323302 -663.921185579414</t>
  </si>
  <si>
    <t>-564.653600266954 100.43133975602 -533.244851601001</t>
  </si>
  <si>
    <t>-576.717644357857 255.192328506943 -517.698836195296</t>
  </si>
  <si>
    <t>-519.989815911885 414.553549375595 -291.945496511408</t>
  </si>
  <si>
    <t>-290.64260588606 384.894532490994 -270.295096295674</t>
  </si>
  <si>
    <t>-561.23087302368 37.8239974421981 -531.598057949622</t>
  </si>
  <si>
    <t>-540.706521988067 176.793857351041 -99.1567699291518</t>
  </si>
  <si>
    <t>-565.960835142528 180.773250647198 315.631081318173</t>
  </si>
  <si>
    <t>-606.629740151735 215.238542456961 775.687964663067</t>
  </si>
  <si>
    <t>-456.167353111153 213.569258841647 832.627455264759</t>
  </si>
  <si>
    <t>-462.489480823711 9.51770836723108 -99.1581608271347</t>
  </si>
  <si>
    <t>-457.258314363012 -11.4425758813809 315.85499453681</t>
  </si>
  <si>
    <t>-476.043485478224 -76.1171946784116 773.921528837195</t>
  </si>
  <si>
    <t>-330.481537576924 -20.4710397836507 813.909221576416</t>
  </si>
  <si>
    <t>9763-20170724T121349.569807600.bin</t>
  </si>
  <si>
    <t>-501.276424369462 92.9810191665233 -97.433281413764</t>
  </si>
  <si>
    <t>-521.464030888835 83.4582787260824 -205.873444970785</t>
  </si>
  <si>
    <t>-534.566476059009 78.3607914343634 -297.678577670168</t>
  </si>
  <si>
    <t>-545.62341883031 74.5021060651297 -380.750751939275</t>
  </si>
  <si>
    <t>-555.288928394623 71.4317108860828 -464.02909930686</t>
  </si>
  <si>
    <t>-567.836849243791 67.7028690462257 -585.986348618304</t>
  </si>
  <si>
    <t>-560.406837062888 69.4918556285838 -663.972303434005</t>
  </si>
  <si>
    <t>-564.011049409904 100.645290605181 -533.256887743998</t>
  </si>
  <si>
    <t>-575.927558539101 255.390578599876 -517.525774764366</t>
  </si>
  <si>
    <t>-519.610401835831 414.559438445675 -291.534074054982</t>
  </si>
  <si>
    <t>-290.276658253782 384.906804280129 -269.732587554458</t>
  </si>
  <si>
    <t>-560.650781955605 38.0326762479635 -531.688178093188</t>
  </si>
  <si>
    <t>-540.471756377435 176.594424399598 -99.128459702916</t>
  </si>
  <si>
    <t>-565.868404397798 180.662044163548 315.649870977586</t>
  </si>
  <si>
    <t>-606.63721278957 215.239305605401 775.683510807117</t>
  </si>
  <si>
    <t>-456.18145449954 213.458925366628 832.637162905069</t>
  </si>
  <si>
    <t>-462.366442602806 9.1681114494163 -99.1486718657218</t>
  </si>
  <si>
    <t>-457.29232604049 -11.9227086947026 315.859779043082</t>
  </si>
  <si>
    <t>-475.940361197688 -76.2035061197384 773.999908404615</t>
  </si>
  <si>
    <t>-330.02401001664 -21.5521557550042 814.068542779072</t>
  </si>
  <si>
    <t>9763-20170724T121349.678993700.bin</t>
  </si>
  <si>
    <t>-501.20647993067 92.7925029518415 -97.3895206645301</t>
  </si>
  <si>
    <t>-521.340297421499 83.3303381131782 -205.845077371709</t>
  </si>
  <si>
    <t>-534.362166842062 78.3242318782495 -297.666619248395</t>
  </si>
  <si>
    <t>-545.330628346695 74.563017103022 -380.755016686402</t>
  </si>
  <si>
    <t>-554.89063294935 71.6031782152795 -464.049524074437</t>
  </si>
  <si>
    <t>-567.264316479977 68.0500365858111 -586.029857739774</t>
  </si>
  <si>
    <t>-559.730058093559 69.8961724754704 -664.004478041571</t>
  </si>
  <si>
    <t>-563.491337736806 100.917795592791 -533.249933104212</t>
  </si>
  <si>
    <t>-575.31397196475 255.663740108875 -517.411053699914</t>
  </si>
  <si>
    <t>-519.119056464026 414.839779845933 -291.393997335328</t>
  </si>
  <si>
    <t>-289.828893880515 385.02879316914 -269.352045722837</t>
  </si>
  <si>
    <t>-560.178229903907 38.3006791049329 -531.761937954711</t>
  </si>
  <si>
    <t>-540.339816442448 176.470352319271 -99.0953416888935</t>
  </si>
  <si>
    <t>-565.827969537455 180.5846897254 315.676859787322</t>
  </si>
  <si>
    <t>-606.632220021517 215.256619235637 775.689129649985</t>
  </si>
  <si>
    <t>-456.175846185745 213.586594673783 832.644525826049</t>
  </si>
  <si>
    <t>-462.396499224452 8.95723991226032 -99.1267124040164</t>
  </si>
  <si>
    <t>-457.374587310554 -12.2115613855253 315.878379849319</t>
  </si>
  <si>
    <t>-475.927340190293 -76.2111098250739 774.066915042209</t>
  </si>
  <si>
    <t>-329.974816028884 -21.6819417499846 814.169795097701</t>
  </si>
  <si>
    <t>9763-20170724T121349.702054500.bin</t>
  </si>
  <si>
    <t>-501.559022369905 92.4709710452335 -97.3752784412397</t>
  </si>
  <si>
    <t>-521.669789651034 83.1163849318655 -205.844346759458</t>
  </si>
  <si>
    <t>-534.497004871401 78.2833374069601 -297.702695305629</t>
  </si>
  <si>
    <t>-545.215264883876 74.7037168496399 -380.83163709879</t>
  </si>
  <si>
    <t>-554.448257381448 71.9445918952451 -464.169961730718</t>
  </si>
  <si>
    <t>-566.258019833596 68.6991818849156 -586.214655675861</t>
  </si>
  <si>
    <t>-558.218453040275 70.6485042814256 -664.136387382742</t>
  </si>
  <si>
    <t>-562.655930634894 101.437206187202 -533.342387256607</t>
  </si>
  <si>
    <t>-574.19315405448 256.175486195737 -517.235209387926</t>
  </si>
  <si>
    <t>-516.79342197547 415.105636251659 -291.348084720672</t>
  </si>
  <si>
    <t>-287.640211282673 384.674103929649 -268.736750110021</t>
  </si>
  <si>
    <t>-559.496036203689 38.8093860770241 -531.982687702352</t>
  </si>
  <si>
    <t>-540.620593554387 176.194772439766 -99.0505792803929</t>
  </si>
  <si>
    <t>-565.987588409219 180.422729713701 315.72793266141</t>
  </si>
  <si>
    <t>-606.651749790394 215.217895402269 775.721356146685</t>
  </si>
  <si>
    <t>-456.192879605208 213.510982796394 832.669119840025</t>
  </si>
  <si>
    <t>-462.816923135359 8.61060276979515 -99.1035595735036</t>
  </si>
  <si>
    <t>-457.577274671593 -12.2968407669377 315.912163609306</t>
  </si>
  <si>
    <t>-475.938844450889 -76.2530326963874 774.148162937741</t>
  </si>
  <si>
    <t>-329.962631391681 -21.7593433905777 814.213575561829</t>
  </si>
  <si>
    <t>9763-20170724T121349.737148400.bin</t>
  </si>
  <si>
    <t>-501.814851021348 92.4293823847242 -97.3675842347185</t>
  </si>
  <si>
    <t>-521.931846153591 83.081479106565 -205.836048263919</t>
  </si>
  <si>
    <t>-534.711492567904 78.2876467356627 -297.703003187247</t>
  </si>
  <si>
    <t>-545.363468715817 74.7541580949655 -380.842595973106</t>
  </si>
  <si>
    <t>-554.505810576675 72.0492556292561 -464.192742723002</t>
  </si>
  <si>
    <t>-566.155675198246 68.8900095074255 -586.255024019022</t>
  </si>
  <si>
    <t>-557.943316124505 70.8557689227846 -664.158147642663</t>
  </si>
  <si>
    <t>-562.59524398149 101.591988024105 -533.357572132794</t>
  </si>
  <si>
    <t>-574.031331969388 256.332713859405 -517.191186779042</t>
  </si>
  <si>
    <t>-515.82039862938 415.131836599117 -291.419256342322</t>
  </si>
  <si>
    <t>-286.728885574531 384.483646576625 -268.478651598307</t>
  </si>
  <si>
    <t>-559.492426860869 38.96034514452 -532.032683543635</t>
  </si>
  <si>
    <t>-540.916206649895 176.118950035523 -99.045057707335</t>
  </si>
  <si>
    <t>-566.196344580408 180.377115779544 315.738478826356</t>
  </si>
  <si>
    <t>-606.662275050452 215.195314149188 775.737303466099</t>
  </si>
  <si>
    <t>-456.201645476575 213.321563501704 832.674842552549</t>
  </si>
  <si>
    <t>-463.03080538099 8.58155762547722 -99.0989812859912</t>
  </si>
  <si>
    <t>-457.663326339005 -12.2132806006762 315.920827992838</t>
  </si>
  <si>
    <t>-475.955639756443 -76.2738693404744 774.146730853054</t>
  </si>
  <si>
    <t>-330.122247452904 -21.361603575112 814.160089684417</t>
  </si>
  <si>
    <t>9763-20170724T121349.800340900.bin</t>
  </si>
  <si>
    <t>-502.443097678431 92.4359960789261 -97.3999805385831</t>
  </si>
  <si>
    <t>-522.499826757599 83.0939504710036 -205.880162451486</t>
  </si>
  <si>
    <t>-535.153698860326 78.3681660041111 -297.768079541755</t>
  </si>
  <si>
    <t>-545.657893182068 74.9168549233409 -380.929748427717</t>
  </si>
  <si>
    <t>-554.616234796466 72.3107104255464 -464.303152878766</t>
  </si>
  <si>
    <t>-565.95558439426 69.311307506181 -586.398635819324</t>
  </si>
  <si>
    <t>-557.434930375666 71.2901914909062 -664.268378490126</t>
  </si>
  <si>
    <t>-562.47352876881 101.946477615112 -533.454906217608</t>
  </si>
  <si>
    <t>-573.630285021345 256.69427968477 -517.248604240515</t>
  </si>
  <si>
    <t>-513.707754500678 415.173881317995 -291.700101201584</t>
  </si>
  <si>
    <t>-284.7227955976 384.25047266774 -268.075469768475</t>
  </si>
  <si>
    <t>-559.486453420791 39.3081260143081 -532.193375730316</t>
  </si>
  <si>
    <t>-541.561469791547 176.045054936185 -99.0691515013555</t>
  </si>
  <si>
    <t>-566.789042631079 180.328899635761 315.717358459426</t>
  </si>
  <si>
    <t>-606.714516514601 215.158564727972 775.755504872317</t>
  </si>
  <si>
    <t>-456.229010941744 213.345323120901 832.629513446155</t>
  </si>
  <si>
    <t>-463.574468705593 8.63700214882829 -99.1223907347542</t>
  </si>
  <si>
    <t>-458.075545116204 -12.0909230598727 315.89901164569</t>
  </si>
  <si>
    <t>-475.997771956272 -76.2957553101505 774.113740075602</t>
  </si>
  <si>
    <t>-330.258926259991 -21.082506673461 814.057581115367</t>
  </si>
  <si>
    <t>9763-20170724T121349.864453400.bin</t>
  </si>
  <si>
    <t>-503.070887895636 92.5187110066845 -97.4655289672506</t>
  </si>
  <si>
    <t>-522.94878041032 83.2433090110535 -205.984437533081</t>
  </si>
  <si>
    <t>-535.415785651513 78.5732666353088 -297.90064925549</t>
  </si>
  <si>
    <t>-545.736807683134 75.1702381628047 -381.087369225865</t>
  </si>
  <si>
    <t>-554.49689511043 72.6090727833312 -464.482972223413</t>
  </si>
  <si>
    <t>-565.530450942196 69.6689418847709 -586.608181403567</t>
  </si>
  <si>
    <t>-556.739232811931 71.6232558654597 -664.448413562985</t>
  </si>
  <si>
    <t>-562.124863480443 102.281380606772 -533.644974797289</t>
  </si>
  <si>
    <t>-572.99841220565 257.057587311726 -517.485061292357</t>
  </si>
  <si>
    <t>-511.335495209574 415.220139925815 -292.183044578228</t>
  </si>
  <si>
    <t>-282.457932553606 383.969576009709 -267.955194882033</t>
  </si>
  <si>
    <t>-559.252970867992 39.6371400690828 -532.396381140107</t>
  </si>
  <si>
    <t>-542.09786421767 176.133838903687 -99.1414627565387</t>
  </si>
  <si>
    <t>-567.344380901604 180.43693353256 315.643650860807</t>
  </si>
  <si>
    <t>-606.763134552129 215.154493788516 775.748353317743</t>
  </si>
  <si>
    <t>-456.260632577011 213.302586199876 832.575882169746</t>
  </si>
  <si>
    <t>-464.274737645332 8.69257544710672 -99.1591470374133</t>
  </si>
  <si>
    <t>-458.630098686483 -12.1733168952401 315.853323080623</t>
  </si>
  <si>
    <t>-475.953028930381 -76.3654289509309 774.097642709169</t>
  </si>
  <si>
    <t>-330.174879926591 -21.2461291456134 814.028120151071</t>
  </si>
  <si>
    <t>9763-20170724T121349.902553700.bin</t>
  </si>
  <si>
    <t>-503.346890815063 92.5380444952248 -97.4864743700921</t>
  </si>
  <si>
    <t>-523.102547081832 83.3157440588066 -206.032148930592</t>
  </si>
  <si>
    <t>-535.489219186642 78.6713696309621 -297.96059134652</t>
  </si>
  <si>
    <t>-545.747975909385 75.2854394506062 -381.155646942578</t>
  </si>
  <si>
    <t>-554.456492367919 72.7359374249527 -464.557124301687</t>
  </si>
  <si>
    <t>-565.426601719487 69.8078096830423 -586.6881423739</t>
  </si>
  <si>
    <t>-556.539677290647 71.7364586684694 -664.518263187715</t>
  </si>
  <si>
    <t>-562.033840303763 102.415474171097 -533.721438696395</t>
  </si>
  <si>
    <t>-572.810458280781 257.209557637919 -517.599437146531</t>
  </si>
  <si>
    <t>-510.032860798622 415.133923456474 -292.438563610181</t>
  </si>
  <si>
    <t>-281.202284045561 383.669741431762 -268.043922083831</t>
  </si>
  <si>
    <t>-559.19207684508 39.7698143255307 -532.474812132458</t>
  </si>
  <si>
    <t>-542.271537759055 176.18856446357 -99.1707575970352</t>
  </si>
  <si>
    <t>-567.556735009686 180.491713841742 315.611979753262</t>
  </si>
  <si>
    <t>-606.772685575967 215.189064114922 775.739618796999</t>
  </si>
  <si>
    <t>-456.261112969782 213.49445998662 832.548092109161</t>
  </si>
  <si>
    <t>-464.645366154026 8.69041691083567 -99.1755893235777</t>
  </si>
  <si>
    <t>-458.877361927536 -12.2400604239715 315.831947507576</t>
  </si>
  <si>
    <t>-475.96459777427 -76.3388555603897 774.10551564891</t>
  </si>
  <si>
    <t>-330.263052368848 -21.0300236695866 814.053370446164</t>
  </si>
  <si>
    <t>9763-20170724T121349.934642200.bin</t>
  </si>
  <si>
    <t>-503.548745695595 92.4875229624504 -97.507755558779</t>
  </si>
  <si>
    <t>-523.173043909897 83.3348972614813 -206.083057610474</t>
  </si>
  <si>
    <t>-535.490910192947 78.7231793565275 -298.022398903084</t>
  </si>
  <si>
    <t>-545.705647968065 75.3589966124232 -381.223922054862</t>
  </si>
  <si>
    <t>-554.388995100361 72.8241612593974 -464.628347474655</t>
  </si>
  <si>
    <t>-565.343355942688 69.9114612111539 -586.76126991211</t>
  </si>
  <si>
    <t>-556.378957507963 71.8024102339641 -664.58328084655</t>
  </si>
  <si>
    <t>-561.934318414053 102.513423644158 -533.792063414766</t>
  </si>
  <si>
    <t>-572.569331343738 257.317900341282 -517.692979885874</t>
  </si>
  <si>
    <t>-508.649550041173 414.929903724586 -292.634523611704</t>
  </si>
  <si>
    <t>-279.862927926988 383.278014892164 -268.071018560431</t>
  </si>
  <si>
    <t>-559.139008769769 39.865486133278 -532.548645282965</t>
  </si>
  <si>
    <t>-542.411540844678 176.218335785291 -99.1946329019058</t>
  </si>
  <si>
    <t>-567.773241307846 180.519309796317 315.583438805607</t>
  </si>
  <si>
    <t>-606.792089745295 215.210063173183 775.726038813047</t>
  </si>
  <si>
    <t>-456.279233989355 213.378127666623 832.526987727274</t>
  </si>
  <si>
    <t>-464.915770111982 8.56527067865727 -99.1975407304733</t>
  </si>
  <si>
    <t>-459.063700628226 -12.4167046303678 315.806238751722</t>
  </si>
  <si>
    <t>-475.900455567535 -76.3744302500904 774.120957999907</t>
  </si>
  <si>
    <t>-330.047296551654 -21.5026508820242 814.117501497049</t>
  </si>
  <si>
    <t>9763-20170724T121350.004344000.bin</t>
  </si>
  <si>
    <t>-503.812687056731 92.506651398844 -97.5207480071931</t>
  </si>
  <si>
    <t>-523.20221277259 83.4494401184825 -206.146291744873</t>
  </si>
  <si>
    <t>-535.395591873005 78.8767047475867 -298.104130142933</t>
  </si>
  <si>
    <t>-545.529713276006 75.5366314051503 -381.31638966373</t>
  </si>
  <si>
    <t>-554.165210760926 73.0163467677903 -464.726263356288</t>
  </si>
  <si>
    <t>-565.086346845035 70.1169576876091 -586.862504416602</t>
  </si>
  <si>
    <t>-556.02335119478 71.9161967054606 -664.675336340051</t>
  </si>
  <si>
    <t>-561.666104460682 102.714183749835 -533.891130196246</t>
  </si>
  <si>
    <t>-572.063801584345 257.538108187456 -517.860682599804</t>
  </si>
  <si>
    <t>-505.679561469414 414.523596776435 -293.07806600004</t>
  </si>
  <si>
    <t>-276.997503391846 382.483235337676 -268.048131649355</t>
  </si>
  <si>
    <t>-558.922404897207 40.0640138261929 -532.649153073503</t>
  </si>
  <si>
    <t>-542.504849009333 176.412690812079 -99.2454783065382</t>
  </si>
  <si>
    <t>-568.045465536332 180.655273656035 315.522309998421</t>
  </si>
  <si>
    <t>-606.811207408294 215.282799522396 775.702014573217</t>
  </si>
  <si>
    <t>-456.29102087541 213.479900550272 832.484673579556</t>
  </si>
  <si>
    <t>-465.352871554843 8.43439532403954 -99.2007595225468</t>
  </si>
  <si>
    <t>-459.452113084121 -12.7638614668899 315.791325908973</t>
  </si>
  <si>
    <t>-475.767296087664 -76.3991084020249 774.18250353554</t>
  </si>
  <si>
    <t>-329.916894046911 -21.6297303421989 814.329963500661</t>
  </si>
  <si>
    <t>9763-20170724T121350.036429400.bin</t>
  </si>
  <si>
    <t>-503.936676211225 92.6826793637661 -97.5152145976454</t>
  </si>
  <si>
    <t>-523.252640047668 83.6659545749831 -206.15726833709</t>
  </si>
  <si>
    <t>-535.4038734444 79.1081417220671 -298.121342223774</t>
  </si>
  <si>
    <t>-545.509190173138 75.7752737530773 -381.337472135823</t>
  </si>
  <si>
    <t>-554.125641877407 73.2569719902413 -464.749403734242</t>
  </si>
  <si>
    <t>-565.030238274036 70.3557415946038 -586.887033049763</t>
  </si>
  <si>
    <t>-555.939422633738 72.112798937354 -664.697485882848</t>
  </si>
  <si>
    <t>-561.619212397294 102.953638984217 -533.915475351533</t>
  </si>
  <si>
    <t>-572.007007808986 257.783538071815 -517.908000933073</t>
  </si>
  <si>
    <t>-504.031422055698 414.415069515451 -293.35427676423</t>
  </si>
  <si>
    <t>-275.416540040729 382.113240230878 -268.049012819797</t>
  </si>
  <si>
    <t>-558.871613381604 40.3038822334524 -532.672667122503</t>
  </si>
  <si>
    <t>-542.51164400088 176.642119684708 -99.2566453426</t>
  </si>
  <si>
    <t>-568.080938066755 180.835787077214 315.509795907088</t>
  </si>
  <si>
    <t>-606.837191275962 215.287898669104 775.695497708276</t>
  </si>
  <si>
    <t>-456.317668618792 213.434522754425 832.477705447523</t>
  </si>
  <si>
    <t>-465.628864703284 8.60480120673628 -99.1813469693914</t>
  </si>
  <si>
    <t>-459.671285094703 -12.7019692903523 315.804376633058</t>
  </si>
  <si>
    <t>-475.763200983665 -76.3310326628689 774.212977298431</t>
  </si>
  <si>
    <t>-330.158767755516 -20.9670788750336 814.437943940922</t>
  </si>
  <si>
    <t>9763-20170724T121350.103114600.bin</t>
  </si>
  <si>
    <t>-504.142307256593 93.0102329021161 -97.500447545993</t>
  </si>
  <si>
    <t>-523.35753160222 84.0370601846548 -206.16388448436</t>
  </si>
  <si>
    <t>-535.478174209198 79.5278380859531 -298.134489837096</t>
  </si>
  <si>
    <t>-545.577715496429 76.2468945710048 -381.35331095943</t>
  </si>
  <si>
    <t>-554.20935599672 73.7908149648174 -464.765619897978</t>
  </si>
  <si>
    <t>-565.158755822479 70.9928838505798 -586.90163962964</t>
  </si>
  <si>
    <t>-556.066599398 72.7138847336382 -664.7128474504</t>
  </si>
  <si>
    <t>-561.716315497606 103.546553300781 -533.904930609774</t>
  </si>
  <si>
    <t>-571.959219542516 258.383757379751 -517.886202929205</t>
  </si>
  <si>
    <t>-500.742225241807 414.63992094442 -294.076685140936</t>
  </si>
  <si>
    <t>-272.262649038462 381.959459361622 -268.045989138092</t>
  </si>
  <si>
    <t>-558.992201227542 40.894757821959 -532.713912075189</t>
  </si>
  <si>
    <t>-542.480465766861 177.029261238804 -99.2656585021614</t>
  </si>
  <si>
    <t>-568.17911142194 181.227473223713 315.492790281428</t>
  </si>
  <si>
    <t>-606.890427350495 215.306527834888 775.687311908633</t>
  </si>
  <si>
    <t>-456.36294937351 213.401167705769 832.44705575428</t>
  </si>
  <si>
    <t>-466.050810356658 8.82957189177705 -99.1287770700637</t>
  </si>
  <si>
    <t>-459.91139007418 -12.5878081054971 315.848527725323</t>
  </si>
  <si>
    <t>-475.634116856332 -76.3587771834127 774.269096851523</t>
  </si>
  <si>
    <t>-329.760973072277 -21.7890809111823 814.60564965659</t>
  </si>
  <si>
    <t>9763-20170724T121350.134196000.bin</t>
  </si>
  <si>
    <t>-504.274335072007 93.1198739685756 -97.4732803379172</t>
  </si>
  <si>
    <t>-523.482245372079 84.1561928371211 -206.138854003356</t>
  </si>
  <si>
    <t>-535.616303177599 79.6707751229505 -298.108960807552</t>
  </si>
  <si>
    <t>-545.734895771193 76.4201511623542 -381.326512404486</t>
  </si>
  <si>
    <t>-554.392401337393 74.0014900018455 -464.737242665267</t>
  </si>
  <si>
    <t>-565.385884626485 71.2687502333069 -586.870747671692</t>
  </si>
  <si>
    <t>-556.297913163426 72.9751663361799 -664.682797205623</t>
  </si>
  <si>
    <t>-561.907203692245 103.794737905352 -533.859478751548</t>
  </si>
  <si>
    <t>-572.043210042651 258.640584549589 -517.818428376227</t>
  </si>
  <si>
    <t>-499.346608003389 414.7944758561 -294.413540048726</t>
  </si>
  <si>
    <t>-270.929723970634 381.984323129521 -267.99848142418</t>
  </si>
  <si>
    <t>-559.216905721123 41.1408290531103 -532.699605006693</t>
  </si>
  <si>
    <t>-542.575948316433 177.164425803752 -99.2653163175537</t>
  </si>
  <si>
    <t>-568.231559638813 181.345538082343 315.495894887869</t>
  </si>
  <si>
    <t>-606.923438221657 215.291249340423 775.687082017863</t>
  </si>
  <si>
    <t>-456.390887048591 213.348500895593 832.431861045803</t>
  </si>
  <si>
    <t>-466.258270434521 8.90503840933206 -99.1024161362593</t>
  </si>
  <si>
    <t>-459.984034338542 -12.5002310093791 315.873486558784</t>
  </si>
  <si>
    <t>-475.6272291353 -76.3385443782827 774.286834514046</t>
  </si>
  <si>
    <t>-329.851210569046 -21.5138968316101 814.628773874857</t>
  </si>
  <si>
    <t>9763-20170724T121350.199377300.bin</t>
  </si>
  <si>
    <t>-504.549841295799 93.2528410906084 -97.4650056805403</t>
  </si>
  <si>
    <t>-523.849809872874 84.2894675781499 -206.114357817893</t>
  </si>
  <si>
    <t>-536.073175679435 79.8537234303044 -298.07485920754</t>
  </si>
  <si>
    <t>-546.275299863984 76.6680642106676 -381.284846697215</t>
  </si>
  <si>
    <t>-555.017016210189 74.3364151194519 -464.68926042906</t>
  </si>
  <si>
    <t>-566.133420195602 71.7532516311858 -586.814913080319</t>
  </si>
  <si>
    <t>-557.053437762984 73.4622332926238 -664.627845719103</t>
  </si>
  <si>
    <t>-562.578581430027 104.215337921653 -533.769434974909</t>
  </si>
  <si>
    <t>-572.53853470457 259.056458720398 -517.631788788499</t>
  </si>
  <si>
    <t>-496.787603277743 414.662276475755 -294.860042974249</t>
  </si>
  <si>
    <t>-268.497026616044 381.643897895679 -267.625548702198</t>
  </si>
  <si>
    <t>-559.932663625654 41.5580803288071 -532.684902857039</t>
  </si>
  <si>
    <t>-542.811630760544 177.393114408108 -99.2651684959694</t>
  </si>
  <si>
    <t>-568.22291445512 181.479240699178 315.512061085098</t>
  </si>
  <si>
    <t>-606.978439387565 215.250975294761 775.705106991602</t>
  </si>
  <si>
    <t>-456.43625359871 213.288467533969 832.423955598649</t>
  </si>
  <si>
    <t>-466.573351076522 8.94147571567964 -99.0925403152005</t>
  </si>
  <si>
    <t>-460.082011156043 -12.2729064176183 315.889809971855</t>
  </si>
  <si>
    <t>-475.619971723398 -76.318808697441 774.2933536369</t>
  </si>
  <si>
    <t>-329.969449142078 -21.143357446972 814.610457994007</t>
  </si>
  <si>
    <t>9763-20170724T121350.236472200.bin</t>
  </si>
  <si>
    <t>-504.612377873399 93.2789699267541 -97.4750044795987</t>
  </si>
  <si>
    <t>-523.993668013549 84.3066172675071 -206.109016632771</t>
  </si>
  <si>
    <t>-536.305754668623 79.9071484988312 -298.05960604513</t>
  </si>
  <si>
    <t>-546.593756984249 76.7747026934453 -381.26104965202</t>
  </si>
  <si>
    <t>-555.425807011238 74.5156140159738 -464.657847021861</t>
  </si>
  <si>
    <t>-566.677824358381 72.0601050821183 -586.773691197817</t>
  </si>
  <si>
    <t>-557.611426099073 73.7872819456102 -664.58781516853</t>
  </si>
  <si>
    <t>-563.042744950647 104.46756847095 -533.70023777446</t>
  </si>
  <si>
    <t>-572.84804244042 259.311211711732 -517.437812107353</t>
  </si>
  <si>
    <t>-495.817080314675 414.647940794512 -294.917430811916</t>
  </si>
  <si>
    <t>-267.576782864387 381.384330847855 -267.560098369321</t>
  </si>
  <si>
    <t>-560.438274900169 41.8074894474316 -532.680410680158</t>
  </si>
  <si>
    <t>-542.828643032839 177.466764350142 -99.2597131293994</t>
  </si>
  <si>
    <t>-568.138131570663 181.510813114211 315.524211359393</t>
  </si>
  <si>
    <t>-606.998091683311 215.209514048168 775.71606871111</t>
  </si>
  <si>
    <t>-456.457462672321 213.177267653716 832.436691371436</t>
  </si>
  <si>
    <t>-466.651828703315 8.90396655154382 -99.0978016556214</t>
  </si>
  <si>
    <t>-460.035337454173 -12.0876368260833 315.893980545588</t>
  </si>
  <si>
    <t>-475.629690403514 -76.3035625753678 774.283829091412</t>
  </si>
  <si>
    <t>-329.852229966554 -21.446941865443 814.576301796667</t>
  </si>
  <si>
    <t>9763-20170724T121350.300647200.bin</t>
  </si>
  <si>
    <t>-504.641252147426 93.273228039865 -97.4662190463563</t>
  </si>
  <si>
    <t>-524.252751307236 84.2792229677889 -206.057142365369</t>
  </si>
  <si>
    <t>-536.793386114959 79.9428744189768 -297.979782758759</t>
  </si>
  <si>
    <t>-547.297954294737 76.9032334189533 -381.157597413875</t>
  </si>
  <si>
    <t>-556.35421576145 74.7726899545819 -464.533692620794</t>
  </si>
  <si>
    <t>-567.939388891381 72.5458317218881 -586.622828760256</t>
  </si>
  <si>
    <t>-558.930858799934 74.3012169377821 -664.442950171428</t>
  </si>
  <si>
    <t>-564.112561843048 104.855664570106 -533.503475641438</t>
  </si>
  <si>
    <t>-573.639812131391 259.695345707898 -517.0089945765</t>
  </si>
  <si>
    <t>-494.528027966951 414.199334882152 -294.638738268474</t>
  </si>
  <si>
    <t>-266.35305867642 380.516109686675 -267.249574741172</t>
  </si>
  <si>
    <t>-561.599338532677 42.1900788290304 -532.598963634133</t>
  </si>
  <si>
    <t>-542.770321995834 177.608977298436 -99.2315618334258</t>
  </si>
  <si>
    <t>-567.867849484302 181.456752128218 315.56709741531</t>
  </si>
  <si>
    <t>-606.991842459191 215.2095694266 775.741140495723</t>
  </si>
  <si>
    <t>-456.45512123408 213.351871466733 832.477983663508</t>
  </si>
  <si>
    <t>-466.782763407056 8.7813719155979 -99.1078888446016</t>
  </si>
  <si>
    <t>-459.735231944672 -11.6944505838173 315.902608144313</t>
  </si>
  <si>
    <t>-475.646126037751 -76.3405724992872 774.237427145421</t>
  </si>
  <si>
    <t>-329.679154658681 -21.8952217052565 814.401728766405</t>
  </si>
  <si>
    <t>9763-20170724T121350.338747800.bin</t>
  </si>
  <si>
    <t>-504.605683618585 93.2782783939524 -97.4603765007985</t>
  </si>
  <si>
    <t>-524.361835810942 84.2665355730051 -206.023697477062</t>
  </si>
  <si>
    <t>-537.00393231748 79.9601074807138 -297.933748478902</t>
  </si>
  <si>
    <t>-547.589974259251 76.9652675166417 -381.102845604933</t>
  </si>
  <si>
    <t>-556.715927018979 74.8958308754327 -464.472987950206</t>
  </si>
  <si>
    <t>-568.389001248947 72.7756576629968 -586.555547966139</t>
  </si>
  <si>
    <t>-559.39428287058 74.5551632053321 -664.376753041475</t>
  </si>
  <si>
    <t>-564.502771345502 105.039869641907 -533.4128427736</t>
  </si>
  <si>
    <t>-573.906598828931 259.868969165452 -516.789482985839</t>
  </si>
  <si>
    <t>-494.092145712197 413.89139136736 -294.33647789389</t>
  </si>
  <si>
    <t>-265.934393710206 380.124496853769 -266.907038402297</t>
  </si>
  <si>
    <t>-562.031150721446 42.3719353090078 -532.560701622127</t>
  </si>
  <si>
    <t>-542.722046576826 177.644881426359 -99.2048628075866</t>
  </si>
  <si>
    <t>-567.740603624646 181.412680170533 315.599281740611</t>
  </si>
  <si>
    <t>-607.002245639407 215.174276669329 775.758585131521</t>
  </si>
  <si>
    <t>-456.471167222594 213.17910085055 832.505898209839</t>
  </si>
  <si>
    <t>-466.771233116192 8.75968692970855 -99.1219353776344</t>
  </si>
  <si>
    <t>-459.563193182764 -11.4606907805455 315.898282051353</t>
  </si>
  <si>
    <t>-475.670354559817 -76.3548817077494 774.192537863476</t>
  </si>
  <si>
    <t>-329.61835015929 -22.0853282271037 814.285565120959</t>
  </si>
  <si>
    <t>9763-20170724T121350.400948800.bin</t>
  </si>
  <si>
    <t>-504.450171684273 93.3719021914831 -97.4834297719998</t>
  </si>
  <si>
    <t>-524.450485171532 84.3381333012067 -206.000232917439</t>
  </si>
  <si>
    <t>-537.22030931607 80.0930748269839 -297.895467394429</t>
  </si>
  <si>
    <t>-547.886638426769 77.1818379452175 -381.057324422054</t>
  </si>
  <si>
    <t>-557.055447363603 75.2222747863275 -464.425352629073</t>
  </si>
  <si>
    <t>-568.748225904007 73.2875509460773 -586.509063370314</t>
  </si>
  <si>
    <t>-559.761663063416 75.1180754275497 -664.330007144204</t>
  </si>
  <si>
    <t>-564.834525036728 105.471759235691 -533.319791442514</t>
  </si>
  <si>
    <t>-574.10902830968 260.280256241604 -516.468914314048</t>
  </si>
  <si>
    <t>-493.107579778198 413.271654041662 -293.733727632091</t>
  </si>
  <si>
    <t>-264.978851333542 379.552632295652 -266.005709731742</t>
  </si>
  <si>
    <t>-562.400528821211 42.8012247953066 -532.5597407132</t>
  </si>
  <si>
    <t>-542.544697626554 177.705036923405 -99.1642667899725</t>
  </si>
  <si>
    <t>-567.53444400657 181.298027029185 315.643138506556</t>
  </si>
  <si>
    <t>-607.010879488498 215.121759090587 775.786094204205</t>
  </si>
  <si>
    <t>-456.488964621944 213.112016014808 832.557072247238</t>
  </si>
  <si>
    <t>-466.617922108855 8.90397713957373 -99.1706459442448</t>
  </si>
  <si>
    <t>-459.286706744498 -11.0017850491686 315.86269519926</t>
  </si>
  <si>
    <t>-475.646156084009 -76.4255938614447 774.075544275333</t>
  </si>
  <si>
    <t>-329.406001208396 -22.6015878587705 814.082822553411</t>
  </si>
  <si>
    <t>9763-20170724T121350.434006300.bin</t>
  </si>
  <si>
    <t>-504.389254947204 93.4771116015263 -97.4947856206761</t>
  </si>
  <si>
    <t>-524.453043700321 84.4460588699922 -205.999968050644</t>
  </si>
  <si>
    <t>-537.262659344806 80.2412974321619 -297.891619143436</t>
  </si>
  <si>
    <t>-547.957429752135 77.3809745802409 -381.051526024593</t>
  </si>
  <si>
    <t>-557.145864470509 75.4859853025728 -464.418978675143</t>
  </si>
  <si>
    <t>-568.856958986891 73.6597259725004 -586.50262018904</t>
  </si>
  <si>
    <t>-559.876346386587 75.5286543595789 -664.323438302723</t>
  </si>
  <si>
    <t>-564.925518111325 105.797165502393 -533.286190919853</t>
  </si>
  <si>
    <t>-574.111204166058 260.595659564991 -516.295954222168</t>
  </si>
  <si>
    <t>-492.552228168569 413.022225708127 -293.376834986102</t>
  </si>
  <si>
    <t>-264.42515607932 379.347779843514 -265.581181592859</t>
  </si>
  <si>
    <t>-562.510923741269 43.125087444731 -532.580528261559</t>
  </si>
  <si>
    <t>-542.472738629839 177.75334684794 -99.1448683284123</t>
  </si>
  <si>
    <t>-567.49381983828 181.284708248909 315.661165489628</t>
  </si>
  <si>
    <t>-607.016834600861 215.100956271666 775.79652353542</t>
  </si>
  <si>
    <t>-456.500698918987 213.04475349281 832.580945090538</t>
  </si>
  <si>
    <t>-466.563527255727 9.05867914280088 -99.197277321101</t>
  </si>
  <si>
    <t>-459.259729153056 -10.8096977904092 315.838247363197</t>
  </si>
  <si>
    <t>-475.687418608445 -76.3819612287393 774.01602924453</t>
  </si>
  <si>
    <t>-329.838303275651 -21.4895923199597 813.999565651924</t>
  </si>
  <si>
    <t>9763-20170724T121350.503707000.bin</t>
  </si>
  <si>
    <t>-504.191784964964 93.4002981844551 -97.5343267036378</t>
  </si>
  <si>
    <t>-524.269054717178 84.4083019113191 -206.04017480013</t>
  </si>
  <si>
    <t>-537.145981303981 80.3003175149206 -297.926826995337</t>
  </si>
  <si>
    <t>-547.920560193913 77.5562622278658 -381.080430097805</t>
  </si>
  <si>
    <t>-557.205832000688 75.8065064829266 -464.440224897243</t>
  </si>
  <si>
    <t>-569.074239075777 74.2263305890815 -586.512158844115</t>
  </si>
  <si>
    <t>-560.137939260451 76.1952138648739 -664.335579214823</t>
  </si>
  <si>
    <t>-565.039636455914 106.257836677581 -533.239689631712</t>
  </si>
  <si>
    <t>-574.007139404558 261.025103325892 -515.892825514512</t>
  </si>
  <si>
    <t>-491.676168056706 412.662231555429 -292.719331202255</t>
  </si>
  <si>
    <t>-263.557173895583 378.868296971637 -265.00233993947</t>
  </si>
  <si>
    <t>-562.69327992739 43.5819132602319 -532.656540026021</t>
  </si>
  <si>
    <t>-542.259102334102 177.676220730036 -99.1374992884641</t>
  </si>
  <si>
    <t>-567.46362817285 181.228888079142 315.657319052091</t>
  </si>
  <si>
    <t>-607.022578433919 215.114527520157 775.79432349169</t>
  </si>
  <si>
    <t>-456.51377144407 213.038980362083 832.597605816052</t>
  </si>
  <si>
    <t>-466.348622156617 8.88005184202166 -99.28748002711</t>
  </si>
  <si>
    <t>-459.218266963208 -11.0831450221845 315.746523272023</t>
  </si>
  <si>
    <t>-475.613144450629 -76.4148644368233 773.937163758972</t>
  </si>
  <si>
    <t>-329.444238843098 -22.4360592397238 813.996477112792</t>
  </si>
  <si>
    <t>9763-20170724T121350.537800200.bin</t>
  </si>
  <si>
    <t>-504.149616949442 93.2403269687607 -97.5555369626064</t>
  </si>
  <si>
    <t>-524.196345872209 84.2937804501648 -206.070831539078</t>
  </si>
  <si>
    <t>-537.075513811682 80.2428841364062 -297.959776511162</t>
  </si>
  <si>
    <t>-547.862330288527 77.5606960626542 -381.113729230208</t>
  </si>
  <si>
    <t>-557.169172656997 75.8827157760475 -464.472567599486</t>
  </si>
  <si>
    <t>-569.078834032872 74.4193392349753 -586.542001551612</t>
  </si>
  <si>
    <t>-560.171816053434 76.4420502764688 -664.367301151975</t>
  </si>
  <si>
    <t>-564.98705946829 106.401115771245 -533.244047111395</t>
  </si>
  <si>
    <t>-573.822881642782 261.165496829379 -515.733470347272</t>
  </si>
  <si>
    <t>-491.486889098267 412.58450291417 -292.413829587971</t>
  </si>
  <si>
    <t>-263.376758750606 378.691468993875 -264.744692367981</t>
  </si>
  <si>
    <t>-562.718895864598 43.7218364864898 -532.713920116656</t>
  </si>
  <si>
    <t>-542.121356495623 177.636541956744 -99.1541728447021</t>
  </si>
  <si>
    <t>-567.434818561566 181.171275654642 315.634137855572</t>
  </si>
  <si>
    <t>-607.022483678521 215.127716700307 775.786407699222</t>
  </si>
  <si>
    <t>-456.52030491028 212.987944679629 832.60484161041</t>
  </si>
  <si>
    <t>-466.399025386065 8.60164828960842 -99.3369584190518</t>
  </si>
  <si>
    <t>-459.275483987345 -11.4039095119851 315.695140384741</t>
  </si>
  <si>
    <t>-475.529074364945 -76.455836352246 773.928682028359</t>
  </si>
  <si>
    <t>-329.342247161981 -22.5756644614225 814.055266114986</t>
  </si>
  <si>
    <t>9763-20170724T121350.602491300.bin</t>
  </si>
  <si>
    <t>-504.20592576038 93.0276504283288 -97.5946841489824</t>
  </si>
  <si>
    <t>-524.148591167885 84.1911523580543 -206.138294096522</t>
  </si>
  <si>
    <t>-536.90493276557 80.2557187522643 -298.049133544971</t>
  </si>
  <si>
    <t>-547.566500997244 77.6870814219578 -381.222941612714</t>
  </si>
  <si>
    <t>-556.732398752011 76.1308418150579 -464.599817930773</t>
  </si>
  <si>
    <t>-568.418751406542 74.8516721611568 -586.6929145872</t>
  </si>
  <si>
    <t>-559.422613101704 76.9734399678764 -664.505297111711</t>
  </si>
  <si>
    <t>-564.347506644755 106.755610752959 -533.346646835439</t>
  </si>
  <si>
    <t>-572.91835571374 261.513164788848 -515.613628929369</t>
  </si>
  <si>
    <t>-491.211052060992 412.733525074836 -291.928729029932</t>
  </si>
  <si>
    <t>-263.135246690626 378.795259592078 -264.033452324797</t>
  </si>
  <si>
    <t>-562.234262275842 44.0702376123604 -532.892330466137</t>
  </si>
  <si>
    <t>-541.911583185439 177.654726741405 -99.1836950209722</t>
  </si>
  <si>
    <t>-567.354154027921 181.162124577147 315.59690427631</t>
  </si>
  <si>
    <t>-607.012423196237 215.180325016378 775.758892379276</t>
  </si>
  <si>
    <t>-456.520852105513 213.05738613586 832.606078768655</t>
  </si>
  <si>
    <t>-466.747470188983 8.23359584885566 -99.3964374871637</t>
  </si>
  <si>
    <t>-459.670594662054 -11.8969411618932 315.630446282128</t>
  </si>
  <si>
    <t>-475.484635137749 -76.4163921727363 773.951633427528</t>
  </si>
  <si>
    <t>-329.358394818529 -22.4477193507009 814.180397697317</t>
  </si>
  <si>
    <t>9763-20170724T121350.635580900.bin</t>
  </si>
  <si>
    <t>-504.198199114676 92.9136856654668 -97.615325335503</t>
  </si>
  <si>
    <t>-524.054176358547 84.1391314690036 -206.179787753606</t>
  </si>
  <si>
    <t>-536.73538766796 80.2337061865715 -298.102415509831</t>
  </si>
  <si>
    <t>-547.329415198796 77.6841596358272 -381.285280904172</t>
  </si>
  <si>
    <t>-556.428997162557 76.1374984026211 -464.669595535886</t>
  </si>
  <si>
    <t>-568.019838618462 74.864124559319 -586.771913593259</t>
  </si>
  <si>
    <t>-558.956354454974 77.0188878486933 -664.575725450209</t>
  </si>
  <si>
    <t>-563.959572065445 106.766501361383 -533.424002297359</t>
  </si>
  <si>
    <t>-572.415753064984 261.530514497207 -515.665947561673</t>
  </si>
  <si>
    <t>-491.004129553241 412.609874058991 -291.778137292687</t>
  </si>
  <si>
    <t>-262.959119462783 378.731526367196 -263.56020026538</t>
  </si>
  <si>
    <t>-561.908146459205 44.0793031818007 -532.964915469738</t>
  </si>
  <si>
    <t>-541.79307497776 177.62035293965 -99.1953051698956</t>
  </si>
  <si>
    <t>-567.333748244197 181.126261766935 315.579350469919</t>
  </si>
  <si>
    <t>-607.025634593922 215.183948775846 775.744374725541</t>
  </si>
  <si>
    <t>-456.544013101704 212.849961243436 832.609527238044</t>
  </si>
  <si>
    <t>-466.852232559067 8.06972067602419 -99.4214597359235</t>
  </si>
  <si>
    <t>-459.826841694528 -12.2091126552496 315.599113884088</t>
  </si>
  <si>
    <t>-475.43709593276 -76.4307712115251 773.975515541666</t>
  </si>
  <si>
    <t>-329.120614710393 -23.0205456476142 814.25724354965</t>
  </si>
  <si>
    <t>9763-20170724T121350.701814700.bin</t>
  </si>
  <si>
    <t>-504.272647505079 92.6506129029185 -97.6388019261174</t>
  </si>
  <si>
    <t>-523.97561650317 83.9710024754822 -206.238785922546</t>
  </si>
  <si>
    <t>-536.534950375681 80.0984642929434 -298.179548609085</t>
  </si>
  <si>
    <t>-547.023771279525 77.5606246551706 -381.376150467958</t>
  </si>
  <si>
    <t>-556.023961652293 76.0071179811812 -464.771101845379</t>
  </si>
  <si>
    <t>-567.477053309842 74.7023510522199 -586.886019528707</t>
  </si>
  <si>
    <t>-558.237765391836 76.8824405906985 -664.668368826371</t>
  </si>
  <si>
    <t>-563.412800738054 106.620279000379 -533.547790738879</t>
  </si>
  <si>
    <t>-571.644130921209 261.384161557357 -515.772175979119</t>
  </si>
  <si>
    <t>-490.487741114858 412.482049339523 -291.804301367594</t>
  </si>
  <si>
    <t>-262.533532932392 378.335692331002 -263.178093857572</t>
  </si>
  <si>
    <t>-561.490236829141 43.9293929080186 -533.058330909614</t>
  </si>
  <si>
    <t>-541.79911839735 177.497300279753 -99.2053466667264</t>
  </si>
  <si>
    <t>-567.47075081233 181.08481783454 315.560529913422</t>
  </si>
  <si>
    <t>-607.043635799357 215.211246107894 775.72607889724</t>
  </si>
  <si>
    <t>-456.562910189096 212.956123360017 832.597006227532</t>
  </si>
  <si>
    <t>-467.015614493497 7.670727154632 -99.4549440084725</t>
  </si>
  <si>
    <t>-459.995564664968 -12.7477978743345 315.558841024536</t>
  </si>
  <si>
    <t>-475.39793633662 -76.4009265789059 774.044077526504</t>
  </si>
  <si>
    <t>-329.345119460646 -22.3172463084197 814.384933928999</t>
  </si>
  <si>
    <t>9763-20170724T121350.734901500.bin</t>
  </si>
  <si>
    <t>-504.367413172221 92.5863102554626 -97.6294611971147</t>
  </si>
  <si>
    <t>-523.991654299045 83.9451352394376 -206.246757632847</t>
  </si>
  <si>
    <t>-536.486405575999 80.0818586347273 -298.196723054596</t>
  </si>
  <si>
    <t>-546.919005639359 77.5428232832514 -381.400391827616</t>
  </si>
  <si>
    <t>-555.865389402916 75.9786954297401 -464.800996033119</t>
  </si>
  <si>
    <t>-567.243146912607 74.6483082095028 -586.922563514467</t>
  </si>
  <si>
    <t>-557.903854793158 76.8252026128148 -664.693178742734</t>
  </si>
  <si>
    <t>-563.199646636573 106.577985374519 -533.58976110793</t>
  </si>
  <si>
    <t>-571.383206955414 261.351722238153 -515.852954820964</t>
  </si>
  <si>
    <t>-490.2421783143 412.540262177725 -291.940638362473</t>
  </si>
  <si>
    <t>-262.320109624897 378.234769058424 -263.249554187558</t>
  </si>
  <si>
    <t>-561.301636608385 43.886217996841 -533.083660421607</t>
  </si>
  <si>
    <t>-541.877780882463 177.442985198018 -99.212329448502</t>
  </si>
  <si>
    <t>-567.618925138047 181.081765591494 315.548737731851</t>
  </si>
  <si>
    <t>-607.068837362529 215.191996814204 775.72138908898</t>
  </si>
  <si>
    <t>-456.588718382442 212.73290993365 832.585228532404</t>
  </si>
  <si>
    <t>-467.127790791473 7.59043913226787 -99.4518133590002</t>
  </si>
  <si>
    <t>-460.067814830828 -12.8576790261086 315.559893906253</t>
  </si>
  <si>
    <t>-475.378639357668 -76.3993215356522 774.069969006953</t>
  </si>
  <si>
    <t>-329.420518184807 -22.0674129329527 814.419051724337</t>
  </si>
  <si>
    <t>9763-20170724T121350.804629800.bin</t>
  </si>
  <si>
    <t>-504.526268197265 92.6630362694045 -97.6331143296773</t>
  </si>
  <si>
    <t>-524.065322903476 84.0487262769611 -206.267849695481</t>
  </si>
  <si>
    <t>-536.442691418201 80.1490204904185 -298.232145930594</t>
  </si>
  <si>
    <t>-546.753915440892 77.5515471880831 -381.449136863629</t>
  </si>
  <si>
    <t>-555.565425259396 75.9018843710946 -464.862384656891</t>
  </si>
  <si>
    <t>-566.733446829158 74.4157343429233 -587.001651332417</t>
  </si>
  <si>
    <t>-557.138640431315 76.5024443876741 -664.743438546361</t>
  </si>
  <si>
    <t>-562.760465183739 106.413712150454 -533.704706547203</t>
  </si>
  <si>
    <t>-570.958225460452 261.21252878004 -516.238403235653</t>
  </si>
  <si>
    <t>-489.972887276682 412.817423484729 -292.551103334556</t>
  </si>
  <si>
    <t>-262.087141447739 378.468633636583 -263.624326966667</t>
  </si>
  <si>
    <t>-560.905639911641 43.7215904712766 -533.111317055638</t>
  </si>
  <si>
    <t>-541.971039772443 177.53924479097 -99.2287092947743</t>
  </si>
  <si>
    <t>-567.804813797651 181.172396179837 315.526690609922</t>
  </si>
  <si>
    <t>-607.106947519943 215.178944101195 775.720221594855</t>
  </si>
  <si>
    <t>-456.610827881501 212.996646375248 832.553070393197</t>
  </si>
  <si>
    <t>-467.360362630384 7.63441092997164 -99.4301595227203</t>
  </si>
  <si>
    <t>-460.200494354624 -12.9550406371077 315.572710474327</t>
  </si>
  <si>
    <t>-475.295506680559 -76.4439408445396 774.109908812031</t>
  </si>
  <si>
    <t>-329.11050025359 -22.7369946396238 814.474430081513</t>
  </si>
  <si>
    <t>9763-20170724T121350.834709800.bin</t>
  </si>
  <si>
    <t>-504.586523319873 92.778384668155 -97.6348633150816</t>
  </si>
  <si>
    <t>-524.084899723154 84.1737592569098 -206.277793195583</t>
  </si>
  <si>
    <t>-536.40045962088 80.2457639602026 -298.249178900902</t>
  </si>
  <si>
    <t>-546.646461788077 77.6075564967573 -381.472952588615</t>
  </si>
  <si>
    <t>-555.384764765802 75.9005727686363 -464.892735051413</t>
  </si>
  <si>
    <t>-566.437828374613 74.3116843139705 -587.041085803202</t>
  </si>
  <si>
    <t>-556.70417061568 76.3174909595559 -664.767789166981</t>
  </si>
  <si>
    <t>-562.495548189586 106.355214879227 -533.769105232604</t>
  </si>
  <si>
    <t>-570.636996119874 261.178406067127 -516.467376867461</t>
  </si>
  <si>
    <t>-489.872066496385 413.18385336347 -292.972756325338</t>
  </si>
  <si>
    <t>-262.026219351352 378.719221671653 -263.869848953015</t>
  </si>
  <si>
    <t>-560.680172706192 43.6624098488414 -533.117750708967</t>
  </si>
  <si>
    <t>-542.024477465397 177.673777167188 -99.2362353393662</t>
  </si>
  <si>
    <t>-567.884266113328 181.2651229428 315.517795256656</t>
  </si>
  <si>
    <t>-607.127787485678 215.166666808145 775.718553888885</t>
  </si>
  <si>
    <t>-456.631069664665 212.883459891212 832.546042788736</t>
  </si>
  <si>
    <t>-467.43658427909 7.73638872848915 -99.4092148554234</t>
  </si>
  <si>
    <t>-460.247652900209 -12.9100623530016 315.590304563312</t>
  </si>
  <si>
    <t>-475.277100089564 -76.4413704698482 774.126743524244</t>
  </si>
  <si>
    <t>-328.885838649524 -23.2981557676503 814.490462065267</t>
  </si>
  <si>
    <t>9763-20170724T121350.902922500.bin</t>
  </si>
  <si>
    <t>-504.600320674085 93.0568225789343 -97.6058681299838</t>
  </si>
  <si>
    <t>-524.021335904173 84.4575444826819 -206.262872407953</t>
  </si>
  <si>
    <t>-536.230455784385 80.4384294188367 -298.244550000176</t>
  </si>
  <si>
    <t>-546.36879863249 77.6772185326927 -381.477513286375</t>
  </si>
  <si>
    <t>-554.990376261355 75.8061562546154 -464.905921583903</t>
  </si>
  <si>
    <t>-565.866332029588 73.9307522704285 -587.06629546813</t>
  </si>
  <si>
    <t>-555.911418481766 75.7358173901216 -664.769804927146</t>
  </si>
  <si>
    <t>-561.97843337551 106.099746091542 -533.865853854453</t>
  </si>
  <si>
    <t>-570.056862227333 260.974290569882 -516.95856088776</t>
  </si>
  <si>
    <t>-489.268971753962 413.605763092584 -293.899106686439</t>
  </si>
  <si>
    <t>-261.510554062424 379.042393854245 -264.23468745674</t>
  </si>
  <si>
    <t>-560.209707484351 43.4073594283745 -533.060763948858</t>
  </si>
  <si>
    <t>-541.972777713663 177.912395580264 -99.236719460813</t>
  </si>
  <si>
    <t>-567.967552595377 181.419837786424 315.509658783162</t>
  </si>
  <si>
    <t>-607.160576292159 215.175939237522 775.716143813999</t>
  </si>
  <si>
    <t>-456.654834156792 213.04116188257 832.525207785274</t>
  </si>
  <si>
    <t>-467.483395706321 8.04488671371701 -99.3576240291827</t>
  </si>
  <si>
    <t>-460.303949337653 -12.7861930396321 315.632866450907</t>
  </si>
  <si>
    <t>-475.232864268075 -76.4490216609429 774.155227345546</t>
  </si>
  <si>
    <t>-328.966305316747 -22.9411740446581 814.488537582714</t>
  </si>
  <si>
    <t>9763-20170724T121350.935007500.bin</t>
  </si>
  <si>
    <t>-504.565201723263 93.2501141145194 -97.5928147756815</t>
  </si>
  <si>
    <t>-523.939048500435 84.6545215271608 -206.258704805478</t>
  </si>
  <si>
    <t>-536.106527862884 80.5879571625906 -298.243733607456</t>
  </si>
  <si>
    <t>-546.208870925445 77.7636819525396 -381.478858899293</t>
  </si>
  <si>
    <t>-554.797717000412 75.8086434384031 -464.908804496444</t>
  </si>
  <si>
    <t>-565.630692247731 73.788226664843 -587.07056121697</t>
  </si>
  <si>
    <t>-555.590032057854 75.4653451613221 -664.766001641511</t>
  </si>
  <si>
    <t>-561.754683628114 106.02075147432 -533.907665052951</t>
  </si>
  <si>
    <t>-569.803981613341 260.910611889776 -517.186135255565</t>
  </si>
  <si>
    <t>-488.911748098998 413.82622179682 -294.359022282426</t>
  </si>
  <si>
    <t>-261.19315323821 379.150239794286 -264.520141882809</t>
  </si>
  <si>
    <t>-559.999951965959 43.3289946059517 -533.026471391616</t>
  </si>
  <si>
    <t>-541.934019393066 178.08538560626 -99.2351492428957</t>
  </si>
  <si>
    <t>-567.998715427172 181.520535526799 315.507495258231</t>
  </si>
  <si>
    <t>-607.189013598639 215.148411317167 775.716977142066</t>
  </si>
  <si>
    <t>-456.68798468739 212.764892358968 832.528977335909</t>
  </si>
  <si>
    <t>-467.439297465919 8.27339276561224 -99.332243079466</t>
  </si>
  <si>
    <t>-460.311059704273 -12.6736875339211 315.653338455057</t>
  </si>
  <si>
    <t>-475.260687221447 -76.3929346167979 774.164772831826</t>
  </si>
  <si>
    <t>-329.083410793807 -22.6327507030928 814.486997870306</t>
  </si>
  <si>
    <t>9763-20170724T121351.004749500.bin</t>
  </si>
  <si>
    <t>-504.313726627422 93.8061258298358 -97.5646535018844</t>
  </si>
  <si>
    <t>-523.544785638458 85.2222426973713 -206.256894993595</t>
  </si>
  <si>
    <t>-535.697788213853 81.0283686218877 -298.237977746775</t>
  </si>
  <si>
    <t>-545.836249639485 78.0381153122557 -381.463024016781</t>
  </si>
  <si>
    <t>-554.514093814308 75.8703869802835 -464.878436333078</t>
  </si>
  <si>
    <t>-565.538773572239 73.4910363225504 -587.016668098622</t>
  </si>
  <si>
    <t>-555.40586943047 74.8834787326578 -664.705694198718</t>
  </si>
  <si>
    <t>-561.577673965638 105.879412918334 -533.954873765122</t>
  </si>
  <si>
    <t>-569.508372503715 260.819528886412 -517.6153994882</t>
  </si>
  <si>
    <t>-487.884494917125 414.015139500887 -295.247954919643</t>
  </si>
  <si>
    <t>-260.253553255554 379.217492192913 -264.886704003905</t>
  </si>
  <si>
    <t>-559.82489317412 43.1907054032913 -532.892002993637</t>
  </si>
  <si>
    <t>-541.659290037619 178.53641186331 -99.2264971255947</t>
  </si>
  <si>
    <t>-568.059735001496 181.799963627466 315.496208194482</t>
  </si>
  <si>
    <t>-607.219500074721 215.154885310759 775.719396362463</t>
  </si>
  <si>
    <t>-456.713231143525 212.949558774523 832.524467490785</t>
  </si>
  <si>
    <t>-467.211526378548 8.96207681160922 -99.275397248166</t>
  </si>
  <si>
    <t>-460.29623838526 -12.4221563424353 315.691520615562</t>
  </si>
  <si>
    <t>-475.25905609716 -76.3293799964854 774.176161348613</t>
  </si>
  <si>
    <t>-329.125899365713 -22.4478865993769 814.4966153357</t>
  </si>
  <si>
    <t>9763-20170724T121351.037839500.bin</t>
  </si>
  <si>
    <t>-504.106287493128 94.1118148180444 -97.5371508913473</t>
  </si>
  <si>
    <t>-523.271160528293 85.5338246413098 -206.241440166088</t>
  </si>
  <si>
    <t>-535.440550607863 81.2670481886598 -298.217116062455</t>
  </si>
  <si>
    <t>-545.626387298562 78.1825606280399 -381.432952667543</t>
  </si>
  <si>
    <t>-554.386648086258 75.8953249140391 -464.836458646406</t>
  </si>
  <si>
    <t>-565.571749422141 73.3164708375425 -586.956028428328</t>
  </si>
  <si>
    <t>-555.437685554449 74.5870842257455 -664.647008183324</t>
  </si>
  <si>
    <t>-561.553779066185 105.791324662613 -533.951481203791</t>
  </si>
  <si>
    <t>-569.470019849003 260.750102639045 -517.825318551682</t>
  </si>
  <si>
    <t>-487.172794887008 414.042387444355 -295.772965242412</t>
  </si>
  <si>
    <t>-259.582442893126 379.233333468115 -265.121914388401</t>
  </si>
  <si>
    <t>-559.773928393882 43.1046962904752 -532.790640338747</t>
  </si>
  <si>
    <t>-541.463298312426 178.767257651858 -99.2151556910439</t>
  </si>
  <si>
    <t>-568.042455596401 181.99244250012 315.496525908709</t>
  </si>
  <si>
    <t>-607.226774739829 215.182730028307 775.719474803594</t>
  </si>
  <si>
    <t>-456.71862085118 213.094440884494 832.524163912211</t>
  </si>
  <si>
    <t>-466.981185264434 9.31273346157786 -99.2477155696663</t>
  </si>
  <si>
    <t>-460.236892055261 -12.3039992651543 315.709960124781</t>
  </si>
  <si>
    <t>-475.227342363917 -76.3175512225389 774.183401106395</t>
  </si>
  <si>
    <t>-329.22120516455 -22.1030678938191 814.517693630092</t>
  </si>
  <si>
    <t>9763-20170724T121351.105563100.bin</t>
  </si>
  <si>
    <t>-503.564875261702 94.7203180429501 -97.4718351623869</t>
  </si>
  <si>
    <t>-522.618535791361 86.1449399286244 -206.195835613361</t>
  </si>
  <si>
    <t>-534.851024414874 81.7474856692597 -298.156952969814</t>
  </si>
  <si>
    <t>-545.163071846183 78.4999014943692 -381.351080164439</t>
  </si>
  <si>
    <t>-554.122774704317 76.0091049411826 -464.727619491498</t>
  </si>
  <si>
    <t>-565.682650540159 73.0940705932294 -586.804627300077</t>
  </si>
  <si>
    <t>-555.581633771653 74.1508661252687 -664.503161194147</t>
  </si>
  <si>
    <t>-561.521951533256 105.7140199023 -533.90036751946</t>
  </si>
  <si>
    <t>-569.399254466515 260.722531689531 -518.191340236595</t>
  </si>
  <si>
    <t>-485.560918921333 414.19873773341 -296.843909766171</t>
  </si>
  <si>
    <t>-258.02128926466 379.420759705034 -265.783882290758</t>
  </si>
  <si>
    <t>-559.698654986886 43.0320262639802 -532.576213340427</t>
  </si>
  <si>
    <t>-540.946041734123 179.336920590642 -99.1821362699909</t>
  </si>
  <si>
    <t>-567.807213638256 182.346109642816 315.512966542502</t>
  </si>
  <si>
    <t>-607.271680481601 215.169587574704 775.724350559841</t>
  </si>
  <si>
    <t>-456.768755634226 212.990271858499 832.53920686529</t>
  </si>
  <si>
    <t>-466.407160231206 9.95725208911472 -99.1674354471436</t>
  </si>
  <si>
    <t>-459.933571596238 -12.0633553210041 315.773271003613</t>
  </si>
  <si>
    <t>-475.10192384522 -76.3806304404352 774.195212678165</t>
  </si>
  <si>
    <t>-328.765730097838 -23.0926991296701 814.56706269846</t>
  </si>
  <si>
    <t>9763-20170724T121351.136645300.bin</t>
  </si>
  <si>
    <t>-503.267102614496 95.0580315626748 -97.4456439231735</t>
  </si>
  <si>
    <t>-522.274153631587 86.4900661559368 -206.178540493776</t>
  </si>
  <si>
    <t>-534.513374855581 82.0293032497357 -298.135677831909</t>
  </si>
  <si>
    <t>-544.853606508987 78.6990855587869 -381.323015317646</t>
  </si>
  <si>
    <t>-553.865619513027 76.102505128988 -464.690745859095</t>
  </si>
  <si>
    <t>-565.530654485677 73.0087863517792 -586.753363645526</t>
  </si>
  <si>
    <t>-555.418152102304 73.9367146723625 -664.452085290369</t>
  </si>
  <si>
    <t>-561.346948594365 105.705561231401 -533.898334285655</t>
  </si>
  <si>
    <t>-569.289498378824 260.72900585038 -518.398398520971</t>
  </si>
  <si>
    <t>-484.5434033583 414.234470023098 -297.41695623539</t>
  </si>
  <si>
    <t>-257.044375611856 379.514229675734 -265.996485113915</t>
  </si>
  <si>
    <t>-559.477442008928 43.026742053306 -532.488390585674</t>
  </si>
  <si>
    <t>-540.633844602277 179.641228729662 -99.1605208053431</t>
  </si>
  <si>
    <t>-567.613223737567 182.510721144732 315.527949749341</t>
  </si>
  <si>
    <t>-607.289861250218 215.167639833157 775.727393013248</t>
  </si>
  <si>
    <t>-456.795708015027 212.894085715829 832.561990386264</t>
  </si>
  <si>
    <t>-466.134852101769 10.310606921199 -99.1329777499225</t>
  </si>
  <si>
    <t>-459.790360680933 -11.9000113011984 315.799650717042</t>
  </si>
  <si>
    <t>-475.055688474137 -76.4094448361489 774.195514697954</t>
  </si>
  <si>
    <t>-328.798346111616 -22.9258763598577 814.594992068129</t>
  </si>
  <si>
    <t>9763-20170724T121351.200348700.bin</t>
  </si>
  <si>
    <t>-502.548637708971 95.7385365652281 -97.3750159198501</t>
  </si>
  <si>
    <t>-521.459703929897 87.2079463051459 -206.127390401139</t>
  </si>
  <si>
    <t>-533.636409936741 82.644991818167 -298.088005069897</t>
  </si>
  <si>
    <t>-543.934583719146 79.1701045752616 -381.27462445174</t>
  </si>
  <si>
    <t>-552.92313756616 76.3776489732181 -464.63851515041</t>
  </si>
  <si>
    <t>-564.578069210139 72.9439710428742 -586.692942457053</t>
  </si>
  <si>
    <t>-554.45381883213 73.6057192643625 -664.392785250958</t>
  </si>
  <si>
    <t>-560.414801651799 105.787457140811 -533.927406917322</t>
  </si>
  <si>
    <t>-568.376972440031 260.853902491033 -518.858401692934</t>
  </si>
  <si>
    <t>-481.849048999217 414.207041312082 -298.462591829525</t>
  </si>
  <si>
    <t>-254.434141053114 379.887299507288 -266.010174193352</t>
  </si>
  <si>
    <t>-558.51316196421 43.1138265564027 -532.345704171519</t>
  </si>
  <si>
    <t>-539.847800238533 180.289396334967 -99.0915258591342</t>
  </si>
  <si>
    <t>-567.272625879032 182.898267041234 315.569388681676</t>
  </si>
  <si>
    <t>-607.301833174277 215.206157909379 775.738646239929</t>
  </si>
  <si>
    <t>-456.812780765163 213.281971565986 832.599735640635</t>
  </si>
  <si>
    <t>-465.479178657003 11.0266649232349 -99.044956762104</t>
  </si>
  <si>
    <t>-459.351561771679 -11.6669425183054 315.86470489919</t>
  </si>
  <si>
    <t>-474.898908906258 -76.5407413766784 774.193524213452</t>
  </si>
  <si>
    <t>-328.271635121214 -24.1264965119458 814.652891195436</t>
  </si>
  <si>
    <t>9763-20170724T121351.232434400.bin</t>
  </si>
  <si>
    <t>-502.183044900665 96.0719194948879 -97.33355576956</t>
  </si>
  <si>
    <t>-521.041141454921 87.5547159010243 -206.09635516854</t>
  </si>
  <si>
    <t>-533.167639524363 82.9412671373229 -298.06103480398</t>
  </si>
  <si>
    <t>-543.421532122765 79.3957893281308 -381.250044013025</t>
  </si>
  <si>
    <t>-552.368626328197 76.507897527747 -464.615252867055</t>
  </si>
  <si>
    <t>-563.967805656679 72.9074185207819 -586.670244301042</t>
  </si>
  <si>
    <t>-553.850661045388 73.4265940302166 -664.372100801931</t>
  </si>
  <si>
    <t>-559.818288125908 105.823418501594 -533.948517568416</t>
  </si>
  <si>
    <t>-567.707885413674 260.919323259629 -519.083022330593</t>
  </si>
  <si>
    <t>-480.285137518244 414.115755004468 -298.931648023868</t>
  </si>
  <si>
    <t>-252.919879421024 379.983584302059 -265.937879641399</t>
  </si>
  <si>
    <t>-557.937963805785 43.1512048319505 -532.278500709913</t>
  </si>
  <si>
    <t>-539.436083284076 180.60826076837 -99.0642130845549</t>
  </si>
  <si>
    <t>-567.084601258794 183.073479524664 315.582733181787</t>
  </si>
  <si>
    <t>-607.327309499326 215.198884841558 775.739332181364</t>
  </si>
  <si>
    <t>-456.851647425633 213.041802600312 832.62729040984</t>
  </si>
  <si>
    <t>-465.13840662327 11.381822837825 -99.0037717936526</t>
  </si>
  <si>
    <t>-459.192095570934 -11.5351648887122 315.896296645395</t>
  </si>
  <si>
    <t>-474.876876199187 -76.529124425052 774.193570371087</t>
  </si>
  <si>
    <t>-328.379078933862 -23.7694741998207 814.673713889032</t>
  </si>
  <si>
    <t>9763-20170724T121351.301722600.bin</t>
  </si>
  <si>
    <t>-501.379911249258 96.6863010056913 -97.2722749476475</t>
  </si>
  <si>
    <t>-520.180811502132 88.2017980519581 -206.047401352283</t>
  </si>
  <si>
    <t>-532.217067121467 83.4913993465343 -298.019098759726</t>
  </si>
  <si>
    <t>-542.37940056699 79.8074071817186 -381.213423983652</t>
  </si>
  <si>
    <t>-551.228875477028 76.7291441653551 -464.582039400499</t>
  </si>
  <si>
    <t>-562.682426323929 72.7933791855726 -586.64053216691</t>
  </si>
  <si>
    <t>-552.587464194397 73.0111528017369 -664.346718150084</t>
  </si>
  <si>
    <t>-558.578369791384 105.854334851245 -534.006160232462</t>
  </si>
  <si>
    <t>-566.262242598493 260.997168899837 -519.609011228667</t>
  </si>
  <si>
    <t>-476.767543068766 413.276595265222 -299.653656407205</t>
  </si>
  <si>
    <t>-249.491453725486 379.565716289507 -265.628883600373</t>
  </si>
  <si>
    <t>-556.735068669648 43.1864003790411 -532.15852456281</t>
  </si>
  <si>
    <t>-538.469226251966 181.226011010684 -99.0120953833066</t>
  </si>
  <si>
    <t>-566.575912323579 183.409585272243 315.605564620179</t>
  </si>
  <si>
    <t>-607.357663660532 215.218562373904 775.741913175482</t>
  </si>
  <si>
    <t>-456.902416252213 213.079291826418 832.684715262168</t>
  </si>
  <si>
    <t>-464.497327532493 11.94482826896 -98.9309312963526</t>
  </si>
  <si>
    <t>-458.828636693086 -11.3452392544436 315.952268683246</t>
  </si>
  <si>
    <t>-474.744905654012 -76.5927092918769 774.209479864996</t>
  </si>
  <si>
    <t>-328.187477265019 -24.0600922667154 814.768731333106</t>
  </si>
  <si>
    <t>9763-20170724T121351.334810800.bin</t>
  </si>
  <si>
    <t>-500.971943690398 96.9246559378748 -97.2493413468062</t>
  </si>
  <si>
    <t>-519.741611981239 88.4600271387153 -206.031542397691</t>
  </si>
  <si>
    <t>-531.722481202224 83.7120874102161 -298.008412843362</t>
  </si>
  <si>
    <t>-541.82646701112 79.9726513045393 -381.207333166488</t>
  </si>
  <si>
    <t>-550.610783913447 76.8166031520004 -464.579991893601</t>
  </si>
  <si>
    <t>-561.963894837432 72.7415222637942 -586.64323615522</t>
  </si>
  <si>
    <t>-551.858562299034 72.8094176833911 -664.348324909658</t>
  </si>
  <si>
    <t>-557.889109579847 105.863015194447 -534.044751794152</t>
  </si>
  <si>
    <t>-565.429267491853 261.03417393283 -519.825713628331</t>
  </si>
  <si>
    <t>-474.730655682332 412.671617050343 -299.920090859397</t>
  </si>
  <si>
    <t>-247.47000474315 379.27107685905 -265.488527065428</t>
  </si>
  <si>
    <t>-556.075384529023 43.1961978190329 -532.121212883663</t>
  </si>
  <si>
    <t>-537.913719562087 181.521279567085 -98.9930796574936</t>
  </si>
  <si>
    <t>-566.260464666701 183.540746548299 315.609117519933</t>
  </si>
  <si>
    <t>-607.367624983461 215.23897824404 775.739953043949</t>
  </si>
  <si>
    <t>-456.925352878763 213.010903897763 832.713583082497</t>
  </si>
  <si>
    <t>-464.233595982803 12.1248689324789 -98.8871778658329</t>
  </si>
  <si>
    <t>-458.648239045012 -11.3095273477716 315.9890785532</t>
  </si>
  <si>
    <t>-474.663746230761 -76.6324844233063 774.225606127983</t>
  </si>
  <si>
    <t>-328.027508094556 -24.3618999712085 814.83891176388</t>
  </si>
  <si>
    <t>9763-20170724T121351.399523100.bin</t>
  </si>
  <si>
    <t>-500.270557265637 97.2595158077506 -97.1678459015479</t>
  </si>
  <si>
    <t>-518.908652342304 88.8625251181361 -205.977860616576</t>
  </si>
  <si>
    <t>-530.760608504287 84.0475768684569 -297.967985176673</t>
  </si>
  <si>
    <t>-540.748320629924 80.1999244568756 -381.176024004699</t>
  </si>
  <si>
    <t>-549.420181767427 76.8875132480043 -464.5544153811</t>
  </si>
  <si>
    <t>-560.61672032635 72.5324426125644 -586.622404559754</t>
  </si>
  <si>
    <t>-550.456011439791 72.3181018419127 -664.320094669881</t>
  </si>
  <si>
    <t>-556.579019584667 105.775016133212 -534.09766710186</t>
  </si>
  <si>
    <t>-563.726568606196 261.00385846243 -520.32908731653</t>
  </si>
  <si>
    <t>-470.523349253343 411.078471376902 -300.398543464372</t>
  </si>
  <si>
    <t>-243.312824507708 378.231526394906 -265.114433098859</t>
  </si>
  <si>
    <t>-554.828552655362 43.1116319161697 -532.022451868284</t>
  </si>
  <si>
    <t>-536.91921522383 182.017131171278 -98.9486045185473</t>
  </si>
  <si>
    <t>-565.750700041448 183.835433805175 315.621132005931</t>
  </si>
  <si>
    <t>-607.379744749344 215.323637116457 775.722502641348</t>
  </si>
  <si>
    <t>-456.958028281246 213.201097108034 832.754305658531</t>
  </si>
  <si>
    <t>-463.833967326493 12.3500977687859 -98.7699805877946</t>
  </si>
  <si>
    <t>-458.465209481431 -11.402917327609 316.090955057487</t>
  </si>
  <si>
    <t>-474.552425563405 -76.6493564210978 774.313008063977</t>
  </si>
  <si>
    <t>-328.045983884242 -24.1077692135791 815.045104864318</t>
  </si>
  <si>
    <t>9763-20170724T121351.437626600.bin</t>
  </si>
  <si>
    <t>-499.956280274376 97.304454853499 -97.120727808127</t>
  </si>
  <si>
    <t>-518.479679889069 88.9715068138357 -205.955312859375</t>
  </si>
  <si>
    <t>-530.259192894868 84.1383504101727 -297.953633319607</t>
  </si>
  <si>
    <t>-540.195316104152 80.2479406397424 -381.165852063215</t>
  </si>
  <si>
    <t>-548.831452265873 76.8677473590628 -464.545303222816</t>
  </si>
  <si>
    <t>-559.995193559349 72.3872961449047 -586.611744146182</t>
  </si>
  <si>
    <t>-549.783200987645 72.046932404025 -664.302285041034</t>
  </si>
  <si>
    <t>-555.966545935582 105.684054331553 -534.120513305408</t>
  </si>
  <si>
    <t>-562.993632696778 260.940043382986 -520.591759849961</t>
  </si>
  <si>
    <t>-468.333584964312 410.349127720261 -300.830517807948</t>
  </si>
  <si>
    <t>-241.166447047985 377.599427702211 -265.178644806671</t>
  </si>
  <si>
    <t>-554.226701067028 43.0224962819261 -531.979604571452</t>
  </si>
  <si>
    <t>-536.445611508084 182.147182735617 -98.9101700198606</t>
  </si>
  <si>
    <t>-565.544788929544 183.907883944352 315.641064137816</t>
  </si>
  <si>
    <t>-607.381236062324 215.356051794875 775.719732175951</t>
  </si>
  <si>
    <t>-456.971687191497 213.367414828453 832.78843473062</t>
  </si>
  <si>
    <t>-463.645109595067 12.316819914191 -98.7132106057084</t>
  </si>
  <si>
    <t>-458.37424001866 -11.5686033187794 316.14130448892</t>
  </si>
  <si>
    <t>-474.379488668923 -76.7895229403198 774.368010683344</t>
  </si>
  <si>
    <t>-327.494015382095 -25.376680405288 815.175016363988</t>
  </si>
  <si>
    <t>9763-20170724T121351.504835100.bin</t>
  </si>
  <si>
    <t>-499.585359188382 97.3463294036205 -97.0502226887417</t>
  </si>
  <si>
    <t>-517.796506296029 89.1599459327213 -205.94859667839</t>
  </si>
  <si>
    <t>-529.348540498474 84.3174241591751 -297.975285798226</t>
  </si>
  <si>
    <t>-539.100752137183 80.369902519677 -381.206587474416</t>
  </si>
  <si>
    <t>-547.578275538142 76.8852777493576 -464.597950778504</t>
  </si>
  <si>
    <t>-558.541917558357 72.2019877410603 -586.674984605061</t>
  </si>
  <si>
    <t>-548.121455667318 71.6347999787013 -664.336360826612</t>
  </si>
  <si>
    <t>-554.588627209754 105.586312130597 -534.233474734847</t>
  </si>
  <si>
    <t>-561.414635959229 260.894018966398 -521.191715769303</t>
  </si>
  <si>
    <t>-463.408247966815 408.650114238539 -301.780002747988</t>
  </si>
  <si>
    <t>-236.282021662787 376.394249568416 -265.423629480495</t>
  </si>
  <si>
    <t>-552.873854886541 42.9274736673137 -531.98374815063</t>
  </si>
  <si>
    <t>-535.799944335435 182.279620514925 -98.8680926953651</t>
  </si>
  <si>
    <t>-565.298803140406 184.024124527781 315.654922595648</t>
  </si>
  <si>
    <t>-607.414361269183 215.383609557888 775.713252580921</t>
  </si>
  <si>
    <t>-457.028535418494 213.388295843658 832.844060559276</t>
  </si>
  <si>
    <t>-463.54656830728 12.2949910252746 -98.6198422379182</t>
  </si>
  <si>
    <t>-458.409776894863 -11.8580914136041 316.220905984621</t>
  </si>
  <si>
    <t>-474.268065694942 -76.8074472915273 774.492020355538</t>
  </si>
  <si>
    <t>-327.625521571788 -24.8123939289126 815.434745314868</t>
  </si>
  <si>
    <t>9763-20170724T121351.536920000.bin</t>
  </si>
  <si>
    <t>-499.44577135378 97.2855543637074 -97.0063324722901</t>
  </si>
  <si>
    <t>-517.536018716075 89.1690086138769 -205.929940514561</t>
  </si>
  <si>
    <t>-528.973493056627 84.3465875868037 -297.972241828871</t>
  </si>
  <si>
    <t>-538.619329518998 80.4020741826193 -381.216008817264</t>
  </si>
  <si>
    <t>-546.988878261714 76.9042776259635 -464.617787797171</t>
  </si>
  <si>
    <t>-557.793537235476 72.1854064213148 -586.707450045172</t>
  </si>
  <si>
    <t>-547.24214803063 71.5221850307789 -664.350530364109</t>
  </si>
  <si>
    <t>-553.881466766528 105.585633863021 -534.273196397611</t>
  </si>
  <si>
    <t>-560.549193320338 260.912871781577 -521.415218587268</t>
  </si>
  <si>
    <t>-460.995452119555 407.924532639012 -302.200313221561</t>
  </si>
  <si>
    <t>-233.902499728113 375.739440912374 -265.574240281205</t>
  </si>
  <si>
    <t>-552.223606249626 42.9262855042562 -531.998009943665</t>
  </si>
  <si>
    <t>-535.565310655156 182.281483106137 -98.8424926665089</t>
  </si>
  <si>
    <t>-565.215666119129 184.066958275373 315.669604542588</t>
  </si>
  <si>
    <t>-607.416850086434 215.424353784329 775.714696877232</t>
  </si>
  <si>
    <t>-457.042463915829 213.506076060965 832.878274783088</t>
  </si>
  <si>
    <t>-463.510774995131 12.147792463416 -98.5761411810551</t>
  </si>
  <si>
    <t>-458.359562479082 -12.0131041302197 316.263927349665</t>
  </si>
  <si>
    <t>-474.185019277144 -76.8540298624275 774.555378248932</t>
  </si>
  <si>
    <t>-327.538891389989 -24.912591125551 815.553218361131</t>
  </si>
  <si>
    <t>9763-20170724T121351.606123300.bin</t>
  </si>
  <si>
    <t>-499.333638803369 96.9146872345336 -97.0050456832894</t>
  </si>
  <si>
    <t>-517.197472191141 88.9500284944461 -205.9772328884</t>
  </si>
  <si>
    <t>-528.337239641643 84.2008475764428 -298.059826438334</t>
  </si>
  <si>
    <t>-537.674705075486 80.2977955449451 -381.340672338065</t>
  </si>
  <si>
    <t>-545.698079717356 76.8126501926249 -464.776971132444</t>
  </si>
  <si>
    <t>-555.957412020506 72.0781879635279 -586.91316513857</t>
  </si>
  <si>
    <t>-545.105043150921 71.2811368414441 -664.513523259863</t>
  </si>
  <si>
    <t>-552.23755253234 105.485943988364 -534.469690966867</t>
  </si>
  <si>
    <t>-558.702831335843 260.846157038755 -521.944838423374</t>
  </si>
  <si>
    <t>-455.960714214797 406.574874880765 -303.345176820299</t>
  </si>
  <si>
    <t>-228.997434129604 374.518985802722 -265.813708534921</t>
  </si>
  <si>
    <t>-550.673864642592 42.8251910438371 -532.172119338139</t>
  </si>
  <si>
    <t>-535.262386950379 182.007097846003 -98.8433246929834</t>
  </si>
  <si>
    <t>-565.175601088099 183.956249421153 315.649158972166</t>
  </si>
  <si>
    <t>-607.459590745072 215.420720229585 775.667040037791</t>
  </si>
  <si>
    <t>-457.099689977505 213.555674051026 832.870572016602</t>
  </si>
  <si>
    <t>-463.604160448268 11.6568774239486 -98.5693242429072</t>
  </si>
  <si>
    <t>-458.376743718546 -12.4562866588926 316.272658782347</t>
  </si>
  <si>
    <t>-474.027240167496 -76.961408949498 774.62030459577</t>
  </si>
  <si>
    <t>-327.206044059463 -25.6072591574793 815.731531841654</t>
  </si>
  <si>
    <t>9763-20170724T121351.637205800.bin</t>
  </si>
  <si>
    <t>-499.367774378036 96.6593506815307 -97.0372673593174</t>
  </si>
  <si>
    <t>-517.114302987015 88.8003992628173 -206.036355014767</t>
  </si>
  <si>
    <t>-528.079821376523 84.1092887061704 -298.14270497843</t>
  </si>
  <si>
    <t>-537.231633557903 80.2434465092711 -381.445974719538</t>
  </si>
  <si>
    <t>-545.041934888476 76.7775962495621 -464.903263243185</t>
  </si>
  <si>
    <t>-554.961196558695 72.0493857526667 -587.067865053787</t>
  </si>
  <si>
    <t>-543.933769728664 71.2174241251496 -664.643064782993</t>
  </si>
  <si>
    <t>-551.353051290579 105.455330778645 -534.615189310098</t>
  </si>
  <si>
    <t>-557.673268947644 260.833652479391 -522.228658554384</t>
  </si>
  <si>
    <t>-453.400718602843 405.800514428524 -303.847269417261</t>
  </si>
  <si>
    <t>-226.487493959528 373.962161832116 -265.831371067277</t>
  </si>
  <si>
    <t>-549.864335796985 42.7928565312245 -532.310923961023</t>
  </si>
  <si>
    <t>-535.239222063781 181.821045851512 -98.8670218621255</t>
  </si>
  <si>
    <t>-565.207362278951 183.829675919676 315.621163989865</t>
  </si>
  <si>
    <t>-607.487981051877 215.391830551147 775.628974995326</t>
  </si>
  <si>
    <t>-457.138221890277 213.385925835712 832.854281644821</t>
  </si>
  <si>
    <t>-463.711767619423 11.3603858134552 -98.6182560259421</t>
  </si>
  <si>
    <t>-458.443987919175 -12.7513882446256 316.223260132804</t>
  </si>
  <si>
    <t>-473.915201574323 -77.0741066663104 774.614994366469</t>
  </si>
  <si>
    <t>-326.987056278094 -26.0731224952297 815.783124722934</t>
  </si>
  <si>
    <t>9763-20170724T121351.702418100.bin</t>
  </si>
  <si>
    <t>-499.597141069918 96.1329559716492 -97.1329630883697</t>
  </si>
  <si>
    <t>-517.211681758689 88.4875847138464 -206.168634365465</t>
  </si>
  <si>
    <t>-527.919752152153 83.9231326274248 -298.311630625651</t>
  </si>
  <si>
    <t>-536.783437470421 80.14573355025 -381.650097382852</t>
  </si>
  <si>
    <t>-544.251668182508 76.7362789289868 -465.140997515872</t>
  </si>
  <si>
    <t>-553.61415866135 72.0510089433928 -587.351271882914</t>
  </si>
  <si>
    <t>-542.281471233577 71.19398460908 -664.882155722154</t>
  </si>
  <si>
    <t>-550.135550620684 105.440345958817 -534.879491334898</t>
  </si>
  <si>
    <t>-555.911668984407 260.856946837385 -522.677485257018</t>
  </si>
  <si>
    <t>-448.704244558606 404.265493303973 -304.688662386354</t>
  </si>
  <si>
    <t>-221.826011514082 372.46951944357 -266.428946670707</t>
  </si>
  <si>
    <t>-548.876444830437 42.7731945683363 -532.573442094703</t>
  </si>
  <si>
    <t>-535.259304996318 181.401416489049 -98.8936467427141</t>
  </si>
  <si>
    <t>-565.379000960392 183.56733480441 315.582738433892</t>
  </si>
  <si>
    <t>-607.533294493637 215.364886708865 775.577380044734</t>
  </si>
  <si>
    <t>-457.195263867648 213.376496641466 832.834279503848</t>
  </si>
  <si>
    <t>-464.149409608116 10.7186239039174 -98.765620308041</t>
  </si>
  <si>
    <t>-458.70097949417 -13.3037053151534 316.078762779564</t>
  </si>
  <si>
    <t>-473.797445748508 -77.1890038975653 774.579878581559</t>
  </si>
  <si>
    <t>-326.991806730449 -25.9277145073693 815.862167450133</t>
  </si>
  <si>
    <t>9763-20170724T121351.737511900.bin</t>
  </si>
  <si>
    <t>-499.781399180006 95.816793247554 -97.1784919200666</t>
  </si>
  <si>
    <t>-517.347206208449 88.2922529773491 -206.230361942471</t>
  </si>
  <si>
    <t>-527.954836498629 83.7917811109451 -298.38808203861</t>
  </si>
  <si>
    <t>-536.706351236194 80.0556127269683 -381.740271889469</t>
  </si>
  <si>
    <t>-544.041831228832 76.6678993379724 -465.243916644871</t>
  </si>
  <si>
    <t>-553.188897265157 71.9919706555129 -587.470743561013</t>
  </si>
  <si>
    <t>-541.719357727044 71.1166631785864 -664.98140460732</t>
  </si>
  <si>
    <t>-549.717201369091 105.378821452179 -534.996950255227</t>
  </si>
  <si>
    <t>-555.083533459581 260.81692651645 -522.917429690809</t>
  </si>
  <si>
    <t>-446.606823914346 403.385460491053 -305.005356671484</t>
  </si>
  <si>
    <t>-219.781941051926 371.514359462437 -266.492693184154</t>
  </si>
  <si>
    <t>-548.63326396309 42.7086465916177 -532.680430047484</t>
  </si>
  <si>
    <t>-535.323250591739 181.179800751646 -98.8954101454016</t>
  </si>
  <si>
    <t>-565.466437208808 183.399119763013 315.579026050142</t>
  </si>
  <si>
    <t>-607.546875344371 215.348835310674 775.572274839205</t>
  </si>
  <si>
    <t>-457.218617092551 213.409052313485 832.856344921414</t>
  </si>
  <si>
    <t>-464.449756119493 10.2873054379975 -98.8409358653432</t>
  </si>
  <si>
    <t>-458.820411462187 -13.6089347787151 316.008220523574</t>
  </si>
  <si>
    <t>-473.663740203448 -77.3554004651378 774.559834245153</t>
  </si>
  <si>
    <t>-326.56297118738 -27.0091243231022 815.917243146097</t>
  </si>
  <si>
    <t>9763-20170724T121351.804776800.bin</t>
  </si>
  <si>
    <t>-500.19846413127 95.1003233849719 -97.221508349618</t>
  </si>
  <si>
    <t>-517.644305458487 87.8623051054665 -206.31211675604</t>
  </si>
  <si>
    <t>-528.056875482778 83.5006824069455 -298.498736073005</t>
  </si>
  <si>
    <t>-536.600932536942 79.8499605526968 -381.876266679489</t>
  </si>
  <si>
    <t>-543.700081508126 76.501421053596 -465.401832587998</t>
  </si>
  <si>
    <t>-552.473478093204 71.8290529848055 -587.656220739903</t>
  </si>
  <si>
    <t>-540.75354309982 70.875324000107 -665.128387571944</t>
  </si>
  <si>
    <t>-548.941834339368 105.216757196732 -535.186986617746</t>
  </si>
  <si>
    <t>-553.225223188474 260.707088113855 -523.304928503952</t>
  </si>
  <si>
    <t>-443.101757184918 402.136356696909 -305.476711508136</t>
  </si>
  <si>
    <t>-216.465432138411 369.676384775155 -266.350505085204</t>
  </si>
  <si>
    <t>-548.305723092728 42.5417897214056 -532.837229350261</t>
  </si>
  <si>
    <t>-535.243224646801 180.73813155064 -98.8582230338053</t>
  </si>
  <si>
    <t>-565.617076008765 183.081726347 315.598696889647</t>
  </si>
  <si>
    <t>-607.588026710764 215.325324835886 775.581503037168</t>
  </si>
  <si>
    <t>-457.27583739999 213.28978026539 832.904513892037</t>
  </si>
  <si>
    <t>-465.3183670174 9.26530662077857 -98.9661578650355</t>
  </si>
  <si>
    <t>-459.254112002045 -14.2729872834052 315.897367212548</t>
  </si>
  <si>
    <t>-473.431289547413 -77.6251004410437 774.531530504407</t>
  </si>
  <si>
    <t>-326.000257147482 -28.3885626507281 816.048408296099</t>
  </si>
  <si>
    <t>9763-20170724T121351.835859000.bin</t>
  </si>
  <si>
    <t>-500.430935802338 94.7238036231174 -97.2422529664627</t>
  </si>
  <si>
    <t>-517.819019934731 87.6207067634678 -206.350941212971</t>
  </si>
  <si>
    <t>-528.131629282341 83.3135616125696 -298.551424726546</t>
  </si>
  <si>
    <t>-536.568578075046 79.6890695007319 -381.940913518823</t>
  </si>
  <si>
    <t>-543.544908849461 76.3408264532254 -465.476887294453</t>
  </si>
  <si>
    <t>-552.123800958681 71.6387556775303 -587.743944588713</t>
  </si>
  <si>
    <t>-540.297493099863 70.624652886574 -665.199172052527</t>
  </si>
  <si>
    <t>-548.540601472947 105.039950896153 -535.286737970689</t>
  </si>
  <si>
    <t>-552.189870600275 260.560915976596 -523.555264729903</t>
  </si>
  <si>
    <t>-441.690816294587 401.640810049214 -305.690589848216</t>
  </si>
  <si>
    <t>-215.124714205492 369.002367381532 -266.307101420743</t>
  </si>
  <si>
    <t>-548.17834804239 42.3640029060098 -532.901607271428</t>
  </si>
  <si>
    <t>-535.159013161179 180.521510522583 -98.8510512388928</t>
  </si>
  <si>
    <t>-565.657386753959 182.969994194068 315.596113111544</t>
  </si>
  <si>
    <t>-607.611197333236 215.329960770223 775.578068252314</t>
  </si>
  <si>
    <t>-457.306000348075 213.282822453592 832.918730918341</t>
  </si>
  <si>
    <t>-465.870764573103 8.73992261770854 -99.0249938160243</t>
  </si>
  <si>
    <t>-459.561428544619 -14.697293573342 315.840573377723</t>
  </si>
  <si>
    <t>-473.353337354552 -77.7208772913982 774.527868803482</t>
  </si>
  <si>
    <t>-325.920538755241 -28.5376088054977 816.101799181678</t>
  </si>
  <si>
    <t>9763-20170724T121351.901586500.bin</t>
  </si>
  <si>
    <t>-501.017953180813 93.9576809647351 -97.3128181519351</t>
  </si>
  <si>
    <t>-518.326993542233 87.0928952689528 -206.44932961738</t>
  </si>
  <si>
    <t>-528.434140774492 82.8999429680553 -298.677862997275</t>
  </si>
  <si>
    <t>-536.635465425137 79.3444589033888 -382.093764176056</t>
  </si>
  <si>
    <t>-543.328747880169 76.0226353183871 -465.653957608513</t>
  </si>
  <si>
    <t>-551.444435424402 71.309720222433 -587.952208329179</t>
  </si>
  <si>
    <t>-539.407957339783 70.2326198345286 -665.37426596148</t>
  </si>
  <si>
    <t>-547.833337373886 104.715555718491 -535.499755270316</t>
  </si>
  <si>
    <t>-550.462992246762 260.268369636898 -524.00225431256</t>
  </si>
  <si>
    <t>-438.341509027038 400.854532783216 -306.647850453212</t>
  </si>
  <si>
    <t>-211.960964041308 367.785960801099 -266.562185856084</t>
  </si>
  <si>
    <t>-547.933285715838 42.0399154848119 -533.077832992946</t>
  </si>
  <si>
    <t>-535.107193991506 180.177420779601 -98.8736632364547</t>
  </si>
  <si>
    <t>-565.742160486334 182.775780790792 315.562519261671</t>
  </si>
  <si>
    <t>-607.655469910427 215.302650644136 775.55408936034</t>
  </si>
  <si>
    <t>-457.374577759699 213.087979245569 832.952532591742</t>
  </si>
  <si>
    <t>-467.106653439886 7.61769414000628 -99.1476422268033</t>
  </si>
  <si>
    <t>-460.149043087735 -15.3305592690044 315.735018625824</t>
  </si>
  <si>
    <t>-473.228630532717 -77.8881724605385 774.523311305318</t>
  </si>
  <si>
    <t>-325.706242378935 -29.0329652667692 816.166139011379</t>
  </si>
  <si>
    <t>9763-20170724T121351.937682500.bin</t>
  </si>
  <si>
    <t>-501.408205422449 93.5838129250687 -97.3574988277772</t>
  </si>
  <si>
    <t>-518.691648918633 86.8211283148567 -206.504483731054</t>
  </si>
  <si>
    <t>-528.712518020688 82.6918103984626 -298.745282751318</t>
  </si>
  <si>
    <t>-536.811868559199 79.1849299490336 -382.173264549261</t>
  </si>
  <si>
    <t>-543.379308580735 75.8988836894187 -465.744837689558</t>
  </si>
  <si>
    <t>-551.285917715015 71.222931772596 -588.058138625599</t>
  </si>
  <si>
    <t>-539.14236126726 70.1359054916866 -665.463291274761</t>
  </si>
  <si>
    <t>-547.657990878591 104.61219041454 -535.596460979404</t>
  </si>
  <si>
    <t>-549.82599453051 260.178669674417 -524.207305091924</t>
  </si>
  <si>
    <t>-436.286349390373 400.464499854869 -307.395821923411</t>
  </si>
  <si>
    <t>-209.978665286559 367.233648582461 -267.033995973319</t>
  </si>
  <si>
    <t>-547.975118945988 41.9371497317206 -533.179793562306</t>
  </si>
  <si>
    <t>-535.240660410625 179.98782018776 -98.8921672340324</t>
  </si>
  <si>
    <t>-565.861328759556 182.676955435086 315.544537428411</t>
  </si>
  <si>
    <t>-607.677338041003 215.290352331171 775.543118871803</t>
  </si>
  <si>
    <t>-457.404060865415 213.056427085011 832.960613937553</t>
  </si>
  <si>
    <t>-467.776266534315 7.09096627615236 -99.2009444864764</t>
  </si>
  <si>
    <t>-460.356592382945 -15.5408194196038 315.691078312303</t>
  </si>
  <si>
    <t>-473.183041045921 -77.963658417209 774.51559639009</t>
  </si>
  <si>
    <t>-325.668100665889 -29.0986204958672 816.173438269175</t>
  </si>
  <si>
    <t>9763-20170724T121351.999853100.bin</t>
  </si>
  <si>
    <t>-502.215521394952 92.9690174044204 -97.3999907753956</t>
  </si>
  <si>
    <t>-519.45032274229 86.4021651224011 -206.566590529571</t>
  </si>
  <si>
    <t>-529.35085573614 82.4074729253061 -298.826243750194</t>
  </si>
  <si>
    <t>-537.311999339046 79.0104128985358 -382.272121198211</t>
  </si>
  <si>
    <t>-543.712221822183 75.8160589330005 -465.860206244783</t>
  </si>
  <si>
    <t>-551.343825021428 71.2516990685958 -588.195248727043</t>
  </si>
  <si>
    <t>-538.994067334619 70.1277842833811 -665.567241514368</t>
  </si>
  <si>
    <t>-547.619079404073 104.590802537904 -535.708239009814</t>
  </si>
  <si>
    <t>-548.781003050316 260.181323424981 -524.510850299899</t>
  </si>
  <si>
    <t>-431.976593369944 400.237824079486 -309.291249105527</t>
  </si>
  <si>
    <t>-205.965681118503 366.481912280636 -267.72034499726</t>
  </si>
  <si>
    <t>-548.371097809128 41.9184283561344 -533.32299156339</t>
  </si>
  <si>
    <t>-535.632723776427 179.590986477997 -98.8803261018306</t>
  </si>
  <si>
    <t>-566.281294801245 182.490291692759 315.552833742548</t>
  </si>
  <si>
    <t>-607.733934545452 215.240365191482 775.553838567853</t>
  </si>
  <si>
    <t>-457.481840024775 212.74385887481 833.015907698354</t>
  </si>
  <si>
    <t>-468.970556309195 6.28500281063589 -99.277052590699</t>
  </si>
  <si>
    <t>-460.607903214856 -15.7990423881752 315.626501412141</t>
  </si>
  <si>
    <t>-473.099723241678 -78.1946540938438 774.482372367529</t>
  </si>
  <si>
    <t>-325.378020751214 -29.9245997859421 816.101295487011</t>
  </si>
  <si>
    <t>9763-20170724T121352.037955500.bin</t>
  </si>
  <si>
    <t>-502.560637902665 92.6864191896834 -97.4114558122192</t>
  </si>
  <si>
    <t>-519.760333616497 86.2368831898389 -206.590576693412</t>
  </si>
  <si>
    <t>-529.639513424072 82.3177067587008 -298.85575190151</t>
  </si>
  <si>
    <t>-537.586116377898 78.981926331855 -382.305466123426</t>
  </si>
  <si>
    <t>-543.976833279438 75.8409432863486 -465.896408032046</t>
  </si>
  <si>
    <t>-551.600833597299 71.345782543201 -588.234382930282</t>
  </si>
  <si>
    <t>-539.200215112121 70.2103018499661 -665.598096077893</t>
  </si>
  <si>
    <t>-547.791276069306 104.653878749872 -535.733818426195</t>
  </si>
  <si>
    <t>-548.498859234933 260.250820756085 -524.636522889553</t>
  </si>
  <si>
    <t>-429.956360758951 400.720249684623 -310.640025824592</t>
  </si>
  <si>
    <t>-204.165894689225 366.576545319313 -268.196928158302</t>
  </si>
  <si>
    <t>-548.719601070674 41.9826883992237 -533.373228942391</t>
  </si>
  <si>
    <t>-535.823429452418 179.399157571207 -98.8669634170715</t>
  </si>
  <si>
    <t>-566.447142845932 182.410597851166 315.567233259823</t>
  </si>
  <si>
    <t>-607.742167922494 215.238012432909 775.577909752276</t>
  </si>
  <si>
    <t>-457.494736498281 212.881474725748 833.058289854974</t>
  </si>
  <si>
    <t>-469.486378410455 5.88994524604641 -99.3278245657461</t>
  </si>
  <si>
    <t>-460.652159342585 -15.9287034922886 315.580019238873</t>
  </si>
  <si>
    <t>-473.088401986128 -78.2849248551006 774.456002453428</t>
  </si>
  <si>
    <t>-325.329363602022 -30.083402496708 816.02177863271</t>
  </si>
  <si>
    <t>9763-20170724T121352.101660400.bin</t>
  </si>
  <si>
    <t>-502.965581583338 92.3844602269101 -97.3784495632879</t>
  </si>
  <si>
    <t>-520.125922043527 86.1538661997133 -206.576508586953</t>
  </si>
  <si>
    <t>-529.948836134379 82.3443464244569 -298.852191515099</t>
  </si>
  <si>
    <t>-537.840007168809 79.080109486677 -382.310109902898</t>
  </si>
  <si>
    <t>-544.172300383206 75.9805963922158 -465.907038000714</t>
  </si>
  <si>
    <t>-551.709975617842 71.5120964683597 -588.251368146174</t>
  </si>
  <si>
    <t>-539.189388549576 70.331454594726 -665.59507857029</t>
  </si>
  <si>
    <t>-547.759936787676 104.805205641856 -535.751681105589</t>
  </si>
  <si>
    <t>-547.628462828284 260.442446859135 -524.996372233149</t>
  </si>
  <si>
    <t>-425.765605882983 401.385342046161 -313.187307235155</t>
  </si>
  <si>
    <t>-200.397877388624 366.383995972306 -269.223511338849</t>
  </si>
  <si>
    <t>-549.045003412562 42.1405772728112 -533.38367362426</t>
  </si>
  <si>
    <t>-535.867481630559 179.210954701507 -98.7720039750731</t>
  </si>
  <si>
    <t>-566.598666988274 182.312653809531 315.653603585287</t>
  </si>
  <si>
    <t>-607.775955882516 215.138483692793 775.674133421885</t>
  </si>
  <si>
    <t>-457.551709103538 212.543825307937 833.204866104943</t>
  </si>
  <si>
    <t>-470.234080598261 5.47531387025583 -99.3924975693096</t>
  </si>
  <si>
    <t>-460.664200940557 -16.0215854855442 315.515752181383</t>
  </si>
  <si>
    <t>-473.026761108476 -78.4480227765316 774.39908391996</t>
  </si>
  <si>
    <t>-325.160770001956 -30.563428476974 815.950967915628</t>
  </si>
  <si>
    <t>9763-20170724T121352.135751700.bin</t>
  </si>
  <si>
    <t>-502.957753319508 92.3122478405612 -97.3539901807078</t>
  </si>
  <si>
    <t>-520.093659148571 86.1668525186656 -206.560603232571</t>
  </si>
  <si>
    <t>-529.91821279959 82.377381911082 -298.837207039466</t>
  </si>
  <si>
    <t>-537.822786610679 79.1148310740396 -382.293720813203</t>
  </si>
  <si>
    <t>-544.181582040843 75.9987415385845 -465.88797419769</t>
  </si>
  <si>
    <t>-551.773627695047 71.4872915578417 -588.227401101791</t>
  </si>
  <si>
    <t>-539.22799165966 70.2701956534106 -665.566453991548</t>
  </si>
  <si>
    <t>-547.702447550626 104.796404490935 -535.747121646217</t>
  </si>
  <si>
    <t>-547.120621961351 260.438094872235 -525.219275556876</t>
  </si>
  <si>
    <t>-423.628549922815 401.326323603335 -314.319606781286</t>
  </si>
  <si>
    <t>-198.446544175861 365.85368231933 -269.78519053444</t>
  </si>
  <si>
    <t>-549.182208053127 42.1373455991888 -533.344589737344</t>
  </si>
  <si>
    <t>-535.663511732731 179.181566780181 -98.7175675476053</t>
  </si>
  <si>
    <t>-566.520669936631 182.291861345823 315.698608782858</t>
  </si>
  <si>
    <t>-607.781469731234 215.120815293538 775.719979715472</t>
  </si>
  <si>
    <t>-457.56950138528 212.514552047202 833.282097935807</t>
  </si>
  <si>
    <t>-470.414369599121 5.32460975518643 -99.3971194534861</t>
  </si>
  <si>
    <t>-460.783454169875 -16.09310300882 315.513784400469</t>
  </si>
  <si>
    <t>-472.933726510719 -78.5422745847709 774.390703813388</t>
  </si>
  <si>
    <t>-324.937002503818 -31.1218545746351 816.008979419563</t>
  </si>
  <si>
    <t>9763-20170724T121352.199484100.bin</t>
  </si>
  <si>
    <t>-502.628307696288 92.3602486359746 -97.2812079117668</t>
  </si>
  <si>
    <t>-519.730553018912 86.3582762530559 -206.501112187143</t>
  </si>
  <si>
    <t>-529.682493363984 82.5925816970212 -298.765048169705</t>
  </si>
  <si>
    <t>-537.770262324921 79.324776516049 -382.203791714203</t>
  </si>
  <si>
    <t>-544.382233356843 76.1789937965509 -465.777232973057</t>
  </si>
  <si>
    <t>-552.422879914535 71.6023198966041 -588.085585919263</t>
  </si>
  <si>
    <t>-539.913027173896 70.2899217615259 -665.429003689694</t>
  </si>
  <si>
    <t>-547.974351295831 104.933924833967 -535.65044159173</t>
  </si>
  <si>
    <t>-546.404254766272 260.584313555933 -525.371524055264</t>
  </si>
  <si>
    <t>-419.466572735676 400.432130859872 -315.829230427227</t>
  </si>
  <si>
    <t>-194.571692405075 364.328121886312 -270.361317855659</t>
  </si>
  <si>
    <t>-549.815153853146 42.2868979724203 -533.18512688856</t>
  </si>
  <si>
    <t>-534.880959365051 179.413566186846 -98.5819043938394</t>
  </si>
  <si>
    <t>-566.04870189235 182.366193028452 315.812135920017</t>
  </si>
  <si>
    <t>-607.772063740324 215.106452164594 775.825795293495</t>
  </si>
  <si>
    <t>-457.613009209031 212.232900925638 833.513085094737</t>
  </si>
  <si>
    <t>-470.542053807707 5.18401715563095 -99.3848882442214</t>
  </si>
  <si>
    <t>-460.926306834275 -16.3924317312039 315.518263706751</t>
  </si>
  <si>
    <t>-472.740225484187 -78.6864958296137 774.377757400924</t>
  </si>
  <si>
    <t>-324.594635911695 -31.8763468793281 816.1574936101</t>
  </si>
  <si>
    <t>9763-20170724T121352.237585100.bin</t>
  </si>
  <si>
    <t>-502.393223218833 92.4211171003194 -97.2385536528205</t>
  </si>
  <si>
    <t>-519.49355966191 86.4726915992005 -206.461725634641</t>
  </si>
  <si>
    <t>-529.517758992956 82.7141891635342 -298.717936313705</t>
  </si>
  <si>
    <t>-537.702552716438 79.4440895333933 -382.147368864379</t>
  </si>
  <si>
    <t>-544.444015362316 76.2882690478045 -465.710053444563</t>
  </si>
  <si>
    <t>-552.71013288627 71.6906644312476 -588.002563860837</t>
  </si>
  <si>
    <t>-540.245802258681 70.3262209670111 -665.352406202627</t>
  </si>
  <si>
    <t>-548.079320778381 105.028491354116 -535.587014246509</t>
  </si>
  <si>
    <t>-546.010494696586 260.683854347068 -525.412393612216</t>
  </si>
  <si>
    <t>-417.678342061936 399.841135589917 -316.260081710973</t>
  </si>
  <si>
    <t>-192.851551002398 363.353667701754 -270.761368592816</t>
  </si>
  <si>
    <t>-550.086759492271 42.3876558615921 -533.096356841491</t>
  </si>
  <si>
    <t>-534.395389132135 179.628003228237 -98.5340354075516</t>
  </si>
  <si>
    <t>-565.720561045939 182.456861344576 315.84903945192</t>
  </si>
  <si>
    <t>-607.76091875319 215.109746918276 775.846187860711</t>
  </si>
  <si>
    <t>-457.631369034433 212.080240651967 833.602250949013</t>
  </si>
  <si>
    <t>-470.561531622836 5.07285934969559 -99.3709864541918</t>
  </si>
  <si>
    <t>-460.934505098819 -16.5341987875499 315.530258249213</t>
  </si>
  <si>
    <t>-472.680857742359 -78.6893822456564 774.399937641841</t>
  </si>
  <si>
    <t>-324.583139962853 -31.7748077721217 816.231904157089</t>
  </si>
  <si>
    <t>9763-20170724T121352.300323800.bin</t>
  </si>
  <si>
    <t>-501.979365359649 92.6120671929975 -97.1821684286938</t>
  </si>
  <si>
    <t>-519.071710213442 86.7082636166269 -206.409030418076</t>
  </si>
  <si>
    <t>-529.211087060172 82.9160359466855 -298.651351796213</t>
  </si>
  <si>
    <t>-537.553250892175 79.5967090690528 -382.063087395333</t>
  </si>
  <si>
    <t>-544.50646148448 76.3753469314752 -465.605898838118</t>
  </si>
  <si>
    <t>-553.142908287857 71.6689085955022 -587.868761327262</t>
  </si>
  <si>
    <t>-540.825173880849 70.2489101620436 -665.240959768008</t>
  </si>
  <si>
    <t>-548.254521760237 105.049884513532 -535.503951689502</t>
  </si>
  <si>
    <t>-545.606812041596 260.714003407429 -525.594134752674</t>
  </si>
  <si>
    <t>-416.237393641242 399.45067089746 -316.801842666653</t>
  </si>
  <si>
    <t>-191.418405847038 362.421359602664 -271.704189962583</t>
  </si>
  <si>
    <t>-550.452087301491 42.418266108984 -532.937721255495</t>
  </si>
  <si>
    <t>-533.593443063373 180.1803272217 -98.4886089428222</t>
  </si>
  <si>
    <t>-565.09070044438 182.665456692116 315.883639774423</t>
  </si>
  <si>
    <t>-607.734564920883 215.185259269445 775.853480606093</t>
  </si>
  <si>
    <t>-457.645097217861 212.304511583744 833.721496754531</t>
  </si>
  <si>
    <t>-470.51474457599 4.96810129352571 -99.3097675323854</t>
  </si>
  <si>
    <t>-460.752007137395 -16.679169804172 315.586250608533</t>
  </si>
  <si>
    <t>-472.461349426472 -78.738467127182 774.494868473168</t>
  </si>
  <si>
    <t>-324.173043175443 -32.5931331785059 816.506918943032</t>
  </si>
  <si>
    <t>9763-20170724T121352.337423400.bin</t>
  </si>
  <si>
    <t>-501.720462353315 92.7364023619475 -97.1486768647437</t>
  </si>
  <si>
    <t>-518.831499144293 86.813017598568 -206.371475343741</t>
  </si>
  <si>
    <t>-529.037943583886 82.9814504764631 -298.604750336718</t>
  </si>
  <si>
    <t>-537.462222440159 79.6211092141839 -382.006750686182</t>
  </si>
  <si>
    <t>-544.519507186332 76.3547580587788 -465.539084724504</t>
  </si>
  <si>
    <t>-553.333049075386 71.5783233991892 -587.786475076004</t>
  </si>
  <si>
    <t>-541.086792732836 70.1277316965834 -665.16960206131</t>
  </si>
  <si>
    <t>-548.336954809363 104.987833703809 -535.45019528915</t>
  </si>
  <si>
    <t>-545.425632576154 260.658959195962 -525.628078796207</t>
  </si>
  <si>
    <t>-416.747291953808 399.983544297438 -316.799966519009</t>
  </si>
  <si>
    <t>-191.957430007663 362.908972866115 -271.594626664547</t>
  </si>
  <si>
    <t>-550.594659100593 42.3605783674052 -532.840672738593</t>
  </si>
  <si>
    <t>-533.30109033179 180.473927833807 -98.48839782339</t>
  </si>
  <si>
    <t>-564.819849483915 182.823036602846 315.883035538017</t>
  </si>
  <si>
    <t>-607.738349934771 215.205552780169 775.841464426464</t>
  </si>
  <si>
    <t>-457.669331138078 212.190345361405 833.755269252634</t>
  </si>
  <si>
    <t>-470.263564111337 4.92498953849372 -99.2593948061331</t>
  </si>
  <si>
    <t>-460.599206298842 -16.7588536441608 315.636982880304</t>
  </si>
  <si>
    <t>-472.382230828884 -78.6881280112993 774.567268754081</t>
  </si>
  <si>
    <t>-324.106063425429 -32.5881976886826 816.672285294679</t>
  </si>
  <si>
    <t>9763-20170724T121352.403670600.bin</t>
  </si>
  <si>
    <t>-501.432559010546 92.8692931960122 -97.2180011407236</t>
  </si>
  <si>
    <t>-518.725474356651 86.7874537672938 -206.403390796548</t>
  </si>
  <si>
    <t>-529.13037160938 82.7920715770138 -298.60764945779</t>
  </si>
  <si>
    <t>-537.753486254757 79.2733012565823 -381.982706476319</t>
  </si>
  <si>
    <t>-545.03013898577 75.8376922236112 -465.489436824558</t>
  </si>
  <si>
    <t>-554.18731866585 70.8032734054723 -587.701294114327</t>
  </si>
  <si>
    <t>-542.078951322723 69.2028097985403 -665.103068429817</t>
  </si>
  <si>
    <t>-548.957775928276 104.319895582605 -535.456181635207</t>
  </si>
  <si>
    <t>-545.353123591868 259.991707732885 -525.707303221708</t>
  </si>
  <si>
    <t>-419.459795993749 398.687142736811 -314.773864225471</t>
  </si>
  <si>
    <t>-194.608673734756 363.450460163059 -268.418034340444</t>
  </si>
  <si>
    <t>-551.380612858312 41.7050443730509 -532.695429630541</t>
  </si>
  <si>
    <t>-533.283609589911 181.052449158935 -98.6659380197582</t>
  </si>
  <si>
    <t>-564.408702409653 183.135796421451 315.736714554149</t>
  </si>
  <si>
    <t>-607.736486987743 215.374476356795 775.714796557851</t>
  </si>
  <si>
    <t>-457.684124434078 212.215713268452 833.664355734107</t>
  </si>
  <si>
    <t>-469.760905919467 4.57173328605995 -99.281225276872</t>
  </si>
  <si>
    <t>-460.144446837147 -16.6644903133251 315.639437456631</t>
  </si>
  <si>
    <t>-472.276375090264 -78.4671077937974 774.641883667744</t>
  </si>
  <si>
    <t>-324.262575709163 -31.6508504687458 816.878860118088</t>
  </si>
  <si>
    <t>9763-20170724T121352.436759100.bin</t>
  </si>
  <si>
    <t>-501.577922638561 92.9705379508696 -97.2888242596631</t>
  </si>
  <si>
    <t>-518.995611062439 86.7424523993536 -206.446246134451</t>
  </si>
  <si>
    <t>-529.491123771503 82.6359377965055 -298.63521753054</t>
  </si>
  <si>
    <t>-538.189364440846 79.0191991435372 -381.998293510475</t>
  </si>
  <si>
    <t>-545.534202805416 75.4873366795618 -465.495037735314</t>
  </si>
  <si>
    <t>-554.783358656229 70.3120638244909 -587.694011352918</t>
  </si>
  <si>
    <t>-542.737420088314 68.617118328631 -665.103515856881</t>
  </si>
  <si>
    <t>-549.478704984024 103.887323680783 -535.494129961631</t>
  </si>
  <si>
    <t>-545.505603928867 259.536330577123 -525.644918304286</t>
  </si>
  <si>
    <t>-422.117841747459 397.256615499796 -312.602338949401</t>
  </si>
  <si>
    <t>-197.212291054381 363.430298888725 -265.466060025385</t>
  </si>
  <si>
    <t>-551.970999100516 41.2787721410423 -532.654252790621</t>
  </si>
  <si>
    <t>-533.740333287351 181.314766186145 -98.7863223617939</t>
  </si>
  <si>
    <t>-564.553055604235 183.191575614239 315.64057491249</t>
  </si>
  <si>
    <t>-607.758278839338 215.43743260105 775.643026228691</t>
  </si>
  <si>
    <t>-457.718028459545 211.863475648302 833.599769177865</t>
  </si>
  <si>
    <t>-469.695291735433 4.50655784622177 -99.2774673105018</t>
  </si>
  <si>
    <t>-460.025219143886 -16.3963558131363 315.658843246661</t>
  </si>
  <si>
    <t>-472.245078999898 -78.3666971323482 774.652870780655</t>
  </si>
  <si>
    <t>-324.118907850666 -31.9375498011541 816.923938374025</t>
  </si>
  <si>
    <t>9763-20170724T121352.501861400.bin</t>
  </si>
  <si>
    <t>-502.074768678824 93.518903184799 -97.5081361007354</t>
  </si>
  <si>
    <t>-519.471165144173 87.0296742288278 -206.653634553098</t>
  </si>
  <si>
    <t>-530.028820823381 82.8030738537204 -298.830172091698</t>
  </si>
  <si>
    <t>-538.809618771727 79.1185334465094 -382.181621618132</t>
  </si>
  <si>
    <t>-546.259868536733 75.5611631717616 -465.667950747558</t>
  </si>
  <si>
    <t>-555.685033118783 70.3964367905182 -587.853945139417</t>
  </si>
  <si>
    <t>-543.779375800046 68.6245630477856 -665.28354973569</t>
  </si>
  <si>
    <t>-550.278209527813 103.965945700701 -535.661036678596</t>
  </si>
  <si>
    <t>-545.637632851122 259.543182118922 -525.102141961554</t>
  </si>
  <si>
    <t>-428.735050311305 394.513203207066 -306.709469271668</t>
  </si>
  <si>
    <t>-204.028497895112 362.733610334161 -257.256761535651</t>
  </si>
  <si>
    <t>-552.820499323987 41.3594089120706 -532.818606451056</t>
  </si>
  <si>
    <t>-534.503927577499 181.889499620724 -99.0611632629771</t>
  </si>
  <si>
    <t>-565.376370484794 183.642148462283 315.361871515331</t>
  </si>
  <si>
    <t>-607.87566665455 215.57909031391 775.461826126492</t>
  </si>
  <si>
    <t>-457.761023535144 211.954384220212 833.222390649551</t>
  </si>
  <si>
    <t>-469.806784661875 5.06868405321075 -99.2413540962643</t>
  </si>
  <si>
    <t>-459.993041639595 -15.641677359285 315.701302457357</t>
  </si>
  <si>
    <t>-472.243758672619 -78.1176886160019 774.650976320629</t>
  </si>
  <si>
    <t>-324.328421318018 -31.0081876068125 816.907231338009</t>
  </si>
  <si>
    <t>9763-20170724T121352.535951400.bin</t>
  </si>
  <si>
    <t>-502.33262884841 93.7925716033565 -97.5728841334455</t>
  </si>
  <si>
    <t>-519.63590071276 87.2212294521696 -206.728306888193</t>
  </si>
  <si>
    <t>-530.196932351235 82.9689418229996 -298.903366292924</t>
  </si>
  <si>
    <t>-539.010769868068 79.2809805172806 -382.251012018947</t>
  </si>
  <si>
    <t>-546.522641589977 75.742595658463 -465.732719052568</t>
  </si>
  <si>
    <t>-556.067359172976 70.6324991060378 -587.911715441542</t>
  </si>
  <si>
    <t>-544.216548308183 68.8529994288933 -665.349480618275</t>
  </si>
  <si>
    <t>-550.631902701629 104.179496997425 -535.707528549632</t>
  </si>
  <si>
    <t>-545.884244170275 259.734752953345 -524.671544810596</t>
  </si>
  <si>
    <t>-432.807935088112 392.991233145491 -303.232939364763</t>
  </si>
  <si>
    <t>-208.343787119141 361.825139330943 -252.311156425492</t>
  </si>
  <si>
    <t>-553.126606722184 41.5699815620092 -532.893812588955</t>
  </si>
  <si>
    <t>-534.900591592335 182.151702243028 -99.2130891055776</t>
  </si>
  <si>
    <t>-565.904572936944 183.884529113472 315.200180838909</t>
  </si>
  <si>
    <t>-607.952433615347 215.669290142142 775.358651136849</t>
  </si>
  <si>
    <t>-457.787149448013 212.120795286984 832.992165499515</t>
  </si>
  <si>
    <t>-469.876641853464 5.39379074209819 -99.2433064306717</t>
  </si>
  <si>
    <t>-460.081912292477 -15.3573809219006 315.697772967949</t>
  </si>
  <si>
    <t>-472.273585747417 -77.9369658424393 774.648179435175</t>
  </si>
  <si>
    <t>-324.466863050287 -30.481998465611 816.897745769196</t>
  </si>
  <si>
    <t>9763-20170724T121352.601801200.bin</t>
  </si>
  <si>
    <t>-502.82351684895 94.3084310606723 -97.6367460065308</t>
  </si>
  <si>
    <t>-520.021330267394 87.6231088873687 -206.801990461548</t>
  </si>
  <si>
    <t>-530.596629642246 83.348879414712 -298.974305131191</t>
  </si>
  <si>
    <t>-539.460026450488 79.6733127312414 -382.317345002702</t>
  </si>
  <si>
    <t>-547.055660378002 76.1828394683685 -465.793385007951</t>
  </si>
  <si>
    <t>-556.757522539274 71.183215821331 -587.964700016902</t>
  </si>
  <si>
    <t>-544.951019435162 69.4281615763689 -665.409699875253</t>
  </si>
  <si>
    <t>-551.272073288579 104.683837375036 -535.735714166826</t>
  </si>
  <si>
    <t>-546.162148655665 260.138643135977 -523.807140108863</t>
  </si>
  <si>
    <t>-443.526388783072 388.367435938498 -294.456152215475</t>
  </si>
  <si>
    <t>-219.308181977251 359.842486375924 -240.967388700683</t>
  </si>
  <si>
    <t>-553.728644750461 42.0703608978197 -532.978215475994</t>
  </si>
  <si>
    <t>-535.658377274301 182.478550123747 -99.4153706279901</t>
  </si>
  <si>
    <t>-566.672820303975 184.327419246631 314.996592747359</t>
  </si>
  <si>
    <t>-608.075635500105 215.69065971148 775.219742116679</t>
  </si>
  <si>
    <t>-457.837408174165 212.277130537334 832.671074897017</t>
  </si>
  <si>
    <t>-470.160715680594 6.01268156213291 -99.2565526337758</t>
  </si>
  <si>
    <t>-460.451530624467 -14.8186188894756 315.682446605638</t>
  </si>
  <si>
    <t>-472.272696312717 -77.7373457565909 774.627796363933</t>
  </si>
  <si>
    <t>-324.494682402577 -30.1575038025107 816.83702886955</t>
  </si>
  <si>
    <t>9763-20170724T121352.633886200.bin</t>
  </si>
  <si>
    <t>-503.155097085001 94.4299590921387 -97.6542122161779</t>
  </si>
  <si>
    <t>-520.342454830596 87.6993571274843 -206.818289004673</t>
  </si>
  <si>
    <t>-530.891014177168 83.4606586755858 -298.995215594412</t>
  </si>
  <si>
    <t>-539.719293487184 79.8455982773198 -382.344625084986</t>
  </si>
  <si>
    <t>-547.266569476617 76.4435087244883 -465.828788818304</t>
  </si>
  <si>
    <t>-556.881057261343 71.6028785864996 -588.013269525853</t>
  </si>
  <si>
    <t>-545.081654688427 69.9007332331939 -665.460656889549</t>
  </si>
  <si>
    <t>-551.472809061146 105.037257418839 -535.733784470746</t>
  </si>
  <si>
    <t>-546.44007848489 260.445523983811 -523.186072620329</t>
  </si>
  <si>
    <t>-449.720367161735 386.20431257256 -289.929754528743</t>
  </si>
  <si>
    <t>-226.050812189468 358.563540625883 -233.747232851027</t>
  </si>
  <si>
    <t>-553.851708686828 42.4167491955277 -533.065821151069</t>
  </si>
  <si>
    <t>-536.011799914091 182.563613307129 -99.4872034839213</t>
  </si>
  <si>
    <t>-566.930558804399 184.410394801246 314.931913903206</t>
  </si>
  <si>
    <t>-608.116873303807 215.626745253584 775.186180648815</t>
  </si>
  <si>
    <t>-457.868504756683 212.033304036217 832.600040070832</t>
  </si>
  <si>
    <t>-470.506576815588 6.17414803019255 -99.2486535036446</t>
  </si>
  <si>
    <t>-460.646775704543 -14.6410660676133 315.687561391441</t>
  </si>
  <si>
    <t>-472.293417441998 -77.6511315082225 774.611860901004</t>
  </si>
  <si>
    <t>-324.428450677671 -30.2992702788752 816.773396478154</t>
  </si>
  <si>
    <t>9763-20170724T121352.701070400.bin</t>
  </si>
  <si>
    <t>-503.769851865457 94.4776101767607 -97.7178328850657</t>
  </si>
  <si>
    <t>-520.967666140353 87.7328516520838 -206.879365986275</t>
  </si>
  <si>
    <t>-531.507130483996 83.5242373885612 -299.058810973259</t>
  </si>
  <si>
    <t>-540.317924952935 79.9525417632258 -382.411967136971</t>
  </si>
  <si>
    <t>-547.836992442163 76.608963103693 -465.900988548333</t>
  </si>
  <si>
    <t>-557.397695787785 71.8691221592107 -588.093718901083</t>
  </si>
  <si>
    <t>-545.544669383702 70.2090434343609 -665.533743736159</t>
  </si>
  <si>
    <t>-551.994716416372 105.259712887954 -535.785490015084</t>
  </si>
  <si>
    <t>-546.872304688728 260.604766500481 -522.503715920771</t>
  </si>
  <si>
    <t>-465.727131434994 378.096243264987 -279.214127304831</t>
  </si>
  <si>
    <t>-244.032778988006 352.056931659424 -215.010667997923</t>
  </si>
  <si>
    <t>-554.410281093682 42.638286403328 -533.167661378776</t>
  </si>
  <si>
    <t>-536.464925176195 182.503603864312 -99.5642901468334</t>
  </si>
  <si>
    <t>-567.218111092928 184.534913187694 314.866285225256</t>
  </si>
  <si>
    <t>-608.16517178495 215.515766331168 775.137772388096</t>
  </si>
  <si>
    <t>-457.888548967156 212.300954182058 832.499957134218</t>
  </si>
  <si>
    <t>-471.26890204046 6.34002782999687 -99.2642470752314</t>
  </si>
  <si>
    <t>-460.976629412173 -14.4324454212215 315.66369347979</t>
  </si>
  <si>
    <t>-472.312892778733 -77.5350950084407 774.578224153223</t>
  </si>
  <si>
    <t>-324.448713581196 -30.0766185062444 816.621700431765</t>
  </si>
  <si>
    <t>9763-20170724T121352.733156400.bin</t>
  </si>
  <si>
    <t>-504.084260949534 94.3911035288329 -97.7168307692079</t>
  </si>
  <si>
    <t>-521.309634595912 87.6748765985908 -206.875775954821</t>
  </si>
  <si>
    <t>-531.830581989355 83.5509968006877 -299.061113235275</t>
  </si>
  <si>
    <t>-540.604895188433 80.0788032809337 -382.422371732556</t>
  </si>
  <si>
    <t>-548.065872318397 76.8555693869712 -465.921248092561</t>
  </si>
  <si>
    <t>-557.515798850751 72.3128154603273 -588.130113641205</t>
  </si>
  <si>
    <t>-545.625648879716 70.7216728473586 -665.566032041034</t>
  </si>
  <si>
    <t>-552.094847947335 105.615988118554 -535.768451664592</t>
  </si>
  <si>
    <t>-546.362304173731 260.86158643883 -521.768083697469</t>
  </si>
  <si>
    <t>-473.894773481785 373.0234260976 -273.278881539376</t>
  </si>
  <si>
    <t>-253.611015722281 347.183989094089 -204.315674471774</t>
  </si>
  <si>
    <t>-554.643655070673 42.9962822830475 -533.243631957876</t>
  </si>
  <si>
    <t>-536.596249577341 182.341943820122 -99.5517228903236</t>
  </si>
  <si>
    <t>-567.335531224385 184.494942254295 314.879305729598</t>
  </si>
  <si>
    <t>-608.185015709626 215.450962651487 775.134625995834</t>
  </si>
  <si>
    <t>-457.904461488371 212.298651099518 832.489893801703</t>
  </si>
  <si>
    <t>-471.754226018693 6.26421252168802 -99.2838027178007</t>
  </si>
  <si>
    <t>-461.235831388728 -14.4233851222134 315.642656163906</t>
  </si>
  <si>
    <t>-472.318353114069 -77.5139025153144 774.555943168371</t>
  </si>
  <si>
    <t>-324.488235030132 -29.8997499370766 816.54321751938</t>
  </si>
  <si>
    <t>9763-20170724T121352.802346900.bin</t>
  </si>
  <si>
    <t>-504.77067402742 93.9626925090138 -97.7856304166597</t>
  </si>
  <si>
    <t>-522.043904393005 87.3204177713019 -206.941531995926</t>
  </si>
  <si>
    <t>-532.532723622501 83.3672163263896 -299.137901063591</t>
  </si>
  <si>
    <t>-541.244319780218 80.0930127745428 -382.513759653406</t>
  </si>
  <si>
    <t>-548.605392848143 77.1097016999702 -466.030536635268</t>
  </si>
  <si>
    <t>-557.865906807621 72.9622733227711 -588.267889613135</t>
  </si>
  <si>
    <t>-545.923166406234 71.5666417363382 -665.699300022872</t>
  </si>
  <si>
    <t>-552.586300645739 106.098493092013 -535.785905976927</t>
  </si>
  <si>
    <t>-546.858115095033 261.212321471827 -520.262601854112</t>
  </si>
  <si>
    <t>-486.344269098141 362.274143068408 -263.936279340516</t>
  </si>
  <si>
    <t>-269.623161090911 335.159984562929 -184.90894025253</t>
  </si>
  <si>
    <t>-555.018672712645 43.4657020822301 -533.476575310075</t>
  </si>
  <si>
    <t>-536.814970134243 182.003222162646 -99.5921368235363</t>
  </si>
  <si>
    <t>-567.480195533016 184.27926626022 314.843685670012</t>
  </si>
  <si>
    <t>-608.235697586165 215.221130920841 775.110797995912</t>
  </si>
  <si>
    <t>-457.969022929144 211.833126651711 832.488890659591</t>
  </si>
  <si>
    <t>-472.908844836514 5.83137458652709 -99.3489630474101</t>
  </si>
  <si>
    <t>-462.035296376684 -14.9059916684832 315.565934297514</t>
  </si>
  <si>
    <t>-472.285573825038 -77.5114888534599 774.528217908164</t>
  </si>
  <si>
    <t>-324.215028165452 -30.5985484866146 816.457830527964</t>
  </si>
  <si>
    <t>9763-20170724T121352.835432000.bin</t>
  </si>
  <si>
    <t>-505.17710713091 93.73665066786 -97.8516205399344</t>
  </si>
  <si>
    <t>-522.452291531906 87.1048633427681 -207.007893132975</t>
  </si>
  <si>
    <t>-532.928768888354 83.2130667157785 -299.20839174418</t>
  </si>
  <si>
    <t>-541.621122269748 80.0145077758666 -382.589212999296</t>
  </si>
  <si>
    <t>-548.953507855579 77.1266999503828 -466.11176746102</t>
  </si>
  <si>
    <t>-558.159795903289 73.1409802952703 -588.358628327986</t>
  </si>
  <si>
    <t>-546.124962792374 71.8361429337456 -665.777390360981</t>
  </si>
  <si>
    <t>-552.946643860606 106.209297683959 -535.827213582169</t>
  </si>
  <si>
    <t>-546.957240227682 261.244457063342 -519.556647926187</t>
  </si>
  <si>
    <t>-490.763127218334 355.758866628082 -259.772281994758</t>
  </si>
  <si>
    <t>-275.204220492858 329.175488626528 -177.454564568749</t>
  </si>
  <si>
    <t>-555.293757584889 43.5700247860332 -533.608185525688</t>
  </si>
  <si>
    <t>-537.182711068952 181.785590923218 -99.6464276126626</t>
  </si>
  <si>
    <t>-567.65794880243 184.187906013991 314.802704836059</t>
  </si>
  <si>
    <t>-608.259097098427 215.148698081393 775.092483263737</t>
  </si>
  <si>
    <t>-457.988335630652 211.901200984395 832.468251572837</t>
  </si>
  <si>
    <t>-473.338327792682 5.69074284669068 -99.4076801195599</t>
  </si>
  <si>
    <t>-462.378315073489 -15.2429376293121 315.49505976093</t>
  </si>
  <si>
    <t>-472.241200995547 -77.5242198493661 774.521457142119</t>
  </si>
  <si>
    <t>-324.056434622958 -30.9687203277604 816.446106397153</t>
  </si>
  <si>
    <t>9763-20170724T121352.900611100.bin</t>
  </si>
  <si>
    <t>-506.135583159597 93.123483858506 -97.8842274570125</t>
  </si>
  <si>
    <t>-523.443791101988 86.432445802991 -207.031607354975</t>
  </si>
  <si>
    <t>-533.853588332451 82.694482318067 -299.246010935509</t>
  </si>
  <si>
    <t>-542.4367601328 79.7086466500323 -382.645981346101</t>
  </si>
  <si>
    <t>-549.60532073975 77.1059730507618 -466.192217318258</t>
  </si>
  <si>
    <t>-558.507270419979 73.6114020872915 -588.476608646261</t>
  </si>
  <si>
    <t>-546.309548443351 72.5573982659516 -665.873708182317</t>
  </si>
  <si>
    <t>-553.545005362143 106.47297858192 -535.791360678104</t>
  </si>
  <si>
    <t>-547.717417817124 261.358000270056 -518.280378217382</t>
  </si>
  <si>
    <t>-496.2625741697 349.988338429011 -255.457851123665</t>
  </si>
  <si>
    <t>-284.542184528428 328.606066897298 -162.367656057235</t>
  </si>
  <si>
    <t>-555.657443237739 43.8162386335403 -533.847072200345</t>
  </si>
  <si>
    <t>-538.47002062511 181.012540286169 -99.7137965202819</t>
  </si>
  <si>
    <t>-568.47455462992 183.742311491957 314.767586505437</t>
  </si>
  <si>
    <t>-608.345677684102 214.987259988312 775.063856765036</t>
  </si>
  <si>
    <t>-458.055308729114 211.741395974931 832.38815098296</t>
  </si>
  <si>
    <t>-473.965920688813 5.15712562358931 -99.5100553177751</t>
  </si>
  <si>
    <t>-462.808407368875 -15.6957548153041 315.391447217619</t>
  </si>
  <si>
    <t>-472.252730433948 -77.4596868193539 774.501186173251</t>
  </si>
  <si>
    <t>-324.310089555408 -30.0570576817349 816.331273125707</t>
  </si>
  <si>
    <t>9763-20170724T121352.934702900.bin</t>
  </si>
  <si>
    <t>-506.680746008064 92.7190371546594 -97.9399151325725</t>
  </si>
  <si>
    <t>-524.013796129188 85.9607217169037 -207.079225351219</t>
  </si>
  <si>
    <t>-534.391101538445 82.2766693242606 -299.29950143763</t>
  </si>
  <si>
    <t>-542.917043165701 79.3778631139485 -382.708361258517</t>
  </si>
  <si>
    <t>-549.997565910044 76.8981644673936 -466.265807190279</t>
  </si>
  <si>
    <t>-558.733586902607 73.6211079606492 -588.568148630381</t>
  </si>
  <si>
    <t>-546.444410900542 72.6606507017818 -665.952033757326</t>
  </si>
  <si>
    <t>-553.869992765501 106.389949011789 -535.816220580709</t>
  </si>
  <si>
    <t>-548.198474579534 261.262635260266 -517.939171296851</t>
  </si>
  <si>
    <t>-500.846205476273 348.7177341222 -253.954443786828</t>
  </si>
  <si>
    <t>-290.683440559343 331.067592664509 -156.647682656488</t>
  </si>
  <si>
    <t>-555.930670961674 43.7279536921747 -533.989806701352</t>
  </si>
  <si>
    <t>-539.364205770568 180.517181539783 -99.769669776912</t>
  </si>
  <si>
    <t>-569.005106976549 183.455347221682 314.736499782788</t>
  </si>
  <si>
    <t>-608.391477843526 214.905191602375 775.062832995031</t>
  </si>
  <si>
    <t>-458.082648853823 211.704772169847 832.341462008065</t>
  </si>
  <si>
    <t>-474.173978296104 4.83891164025636 -99.5589788008651</t>
  </si>
  <si>
    <t>-462.998374110114 -15.8948591621734 315.348025271644</t>
  </si>
  <si>
    <t>-472.283739935122 -77.4247385683911 774.483463564127</t>
  </si>
  <si>
    <t>-324.318957135722 -30.0299811781824 816.244291723913</t>
  </si>
  <si>
    <t>9763-20170724T121353.004916300.bin</t>
  </si>
  <si>
    <t>-507.596602332452 91.5080545524884 -98.1078673936719</t>
  </si>
  <si>
    <t>-524.93643683397 84.708579362682 -207.243553216318</t>
  </si>
  <si>
    <t>-535.240698706133 81.0610790653491 -299.473383000137</t>
  </si>
  <si>
    <t>-543.664385564747 78.2163893538191 -382.894467828668</t>
  </si>
  <si>
    <t>-550.604274228066 75.8085156082102 -466.465912137511</t>
  </si>
  <si>
    <t>-559.091211808965 72.6506825269425 -588.789031262962</t>
  </si>
  <si>
    <t>-546.71397678869 71.745576897139 -666.159384015208</t>
  </si>
  <si>
    <t>-554.305670760771 105.367168818761 -535.997054307902</t>
  </si>
  <si>
    <t>-548.812476213444 260.220412226241 -517.904858254447</t>
  </si>
  <si>
    <t>-511.054720983471 346.871223267839 -252.114461133592</t>
  </si>
  <si>
    <t>-300.54985633128 330.106544804715 -155.392245856793</t>
  </si>
  <si>
    <t>-556.428798296558 42.7053061321608 -534.232240096699</t>
  </si>
  <si>
    <t>-540.644335943645 179.106566645675 -99.8765845404748</t>
  </si>
  <si>
    <t>-569.704179446952 182.676751776375 314.665756046419</t>
  </si>
  <si>
    <t>-608.462594774558 214.737296330743 775.05212042044</t>
  </si>
  <si>
    <t>-458.126677235114 211.514207399189 832.258282784689</t>
  </si>
  <si>
    <t>-474.69470624747 3.69247194916079 -99.7157390592015</t>
  </si>
  <si>
    <t>-463.390696671569 -16.5500166422985 315.212111272411</t>
  </si>
  <si>
    <t>-472.340920661671 -77.3424817199716 774.448960260862</t>
  </si>
  <si>
    <t>-324.524062825882 -29.3831736005682 816.088524328309</t>
  </si>
  <si>
    <t>9763-20170724T121353.035998500.bin</t>
  </si>
  <si>
    <t>-507.95927654053 90.8410516769131 -98.1438509326453</t>
  </si>
  <si>
    <t>-525.301056203382 84.0736503251164 -207.28129031952</t>
  </si>
  <si>
    <t>-535.567372636081 80.4639601894805 -299.516790112921</t>
  </si>
  <si>
    <t>-543.940636628651 77.6554334675361 -382.94430727561</t>
  </si>
  <si>
    <t>-550.813150467245 75.2851130782433 -466.522321479337</t>
  </si>
  <si>
    <t>-559.18335663075 72.1820902743234 -588.854767326627</t>
  </si>
  <si>
    <t>-546.801523877763 71.2845640210521 -666.224610496235</t>
  </si>
  <si>
    <t>-554.425451818595 104.873935231963 -536.045339593016</t>
  </si>
  <si>
    <t>-549.071001965455 259.71471489843 -517.929053109092</t>
  </si>
  <si>
    <t>-516.978335993543 345.473198222007 -251.10678188019</t>
  </si>
  <si>
    <t>-304.725665527713 328.254016103273 -158.365844802693</t>
  </si>
  <si>
    <t>-556.595752643935 42.2132593623837 -534.307374213034</t>
  </si>
  <si>
    <t>-541.019657432345 178.454283944062 -99.8959299570038</t>
  </si>
  <si>
    <t>-569.847368663029 182.268234260332 314.660450173741</t>
  </si>
  <si>
    <t>-608.477268332678 214.667338531823 775.046811561187</t>
  </si>
  <si>
    <t>-458.136042221575 211.541672024686 832.244404166919</t>
  </si>
  <si>
    <t>-475.052039504659 3.00290950581302 -99.7845917706529</t>
  </si>
  <si>
    <t>-463.562873527455 -16.9402077692407 315.152572662335</t>
  </si>
  <si>
    <t>-472.351890173669 -77.3365799077596 774.438340636039</t>
  </si>
  <si>
    <t>-324.516584864117 -29.3839013721872 816.020588616094</t>
  </si>
  <si>
    <t>9763-20170724T121353.099566500.bin</t>
  </si>
  <si>
    <t>-508.368831278963 89.6011520368879 -98.2061799040972</t>
  </si>
  <si>
    <t>-525.756975216745 82.9293617107178 -207.34201184233</t>
  </si>
  <si>
    <t>-536.005944742728 79.4312053923145 -299.58389509511</t>
  </si>
  <si>
    <t>-544.339877611641 76.7363782317884 -383.019105495424</t>
  </si>
  <si>
    <t>-551.148805892859 74.4891653874388 -466.605645754104</t>
  </si>
  <si>
    <t>-559.398409485588 71.575876344275 -588.951091733087</t>
  </si>
  <si>
    <t>-547.052680158447 70.7139220036047 -666.327017349807</t>
  </si>
  <si>
    <t>-554.65800618585 104.184579764692 -536.088561966306</t>
  </si>
  <si>
    <t>-549.435320306453 259.000763153035 -517.710368258303</t>
  </si>
  <si>
    <t>-526.95392948341 342.948226051188 -249.333761137197</t>
  </si>
  <si>
    <t>-310.499660962979 327.292956198669 -166.563000421581</t>
  </si>
  <si>
    <t>-556.899131715696 41.523564150827 -534.445247523092</t>
  </si>
  <si>
    <t>-541.256395297454 177.224903670459 -99.8898406004971</t>
  </si>
  <si>
    <t>-570.017808565947 181.47635840101 314.666982394846</t>
  </si>
  <si>
    <t>-608.513676621714 214.455648038478 775.035489502935</t>
  </si>
  <si>
    <t>-458.174366435123 211.256501593815 832.234039868046</t>
  </si>
  <si>
    <t>-475.674986633143 1.8618535689593 -99.9013184098583</t>
  </si>
  <si>
    <t>-463.885244725938 -17.6068199928368 315.050048741947</t>
  </si>
  <si>
    <t>-472.424203055155 -77.2649805946794 774.416386198258</t>
  </si>
  <si>
    <t>-324.693636113515 -28.8869137570346 815.877605037309</t>
  </si>
  <si>
    <t>9763-20170724T121353.136663600.bin</t>
  </si>
  <si>
    <t>-508.523088874503 89.1231748439845 -98.2160011388254</t>
  </si>
  <si>
    <t>-525.961188045121 82.4848146670802 -207.345894193602</t>
  </si>
  <si>
    <t>-536.2567716493 79.0297204485623 -299.584145346852</t>
  </si>
  <si>
    <t>-544.634033397634 76.3805331218978 -383.016390093429</t>
  </si>
  <si>
    <t>-551.486990182064 74.185753226549 -466.600839173663</t>
  </si>
  <si>
    <t>-559.801205134934 71.3561461231739 -588.943748890332</t>
  </si>
  <si>
    <t>-547.498688543443 70.5396922086488 -666.327094906927</t>
  </si>
  <si>
    <t>-555.008753677344 103.927822287143 -536.063073637363</t>
  </si>
  <si>
    <t>-549.645094311343 258.71372248411 -517.542693584408</t>
  </si>
  <si>
    <t>-531.750562787234 341.963458738603 -248.60427307962</t>
  </si>
  <si>
    <t>-313.146748478097 323.773474632907 -172.249526307274</t>
  </si>
  <si>
    <t>-557.297173193514 41.2676186263298 -534.458446229086</t>
  </si>
  <si>
    <t>-541.394689160243 176.720856195445 -99.8852269283386</t>
  </si>
  <si>
    <t>-570.101517356414 181.10403501286 314.673987195074</t>
  </si>
  <si>
    <t>-608.534418455127 214.342018445525 775.033482434526</t>
  </si>
  <si>
    <t>-458.194107822897 211.154228327366 832.230305979877</t>
  </si>
  <si>
    <t>-475.866777584048 1.44000574470419 -99.9457756458205</t>
  </si>
  <si>
    <t>-464.004153480558 -17.8028240073454 315.01396484176</t>
  </si>
  <si>
    <t>-472.41934747806 -77.2918067658666 774.403202401218</t>
  </si>
  <si>
    <t>-324.606289739098 -29.1153511940306 815.805366185482</t>
  </si>
  <si>
    <t>9763-20170724T121353.200367100.bin</t>
  </si>
  <si>
    <t>-508.694097691608 88.5538456947397 -98.2123160901974</t>
  </si>
  <si>
    <t>-526.340316332405 81.9475395748982 -207.310733398204</t>
  </si>
  <si>
    <t>-536.807441348206 78.5715441758666 -299.53270333022</t>
  </si>
  <si>
    <t>-545.335760044782 76.0154272258192 -382.952533876658</t>
  </si>
  <si>
    <t>-552.334120163359 73.9356239109134 -466.527744709973</t>
  </si>
  <si>
    <t>-560.853410300848 71.2980683613755 -588.860846124038</t>
  </si>
  <si>
    <t>-548.684377015845 70.6360284493594 -666.266878453215</t>
  </si>
  <si>
    <t>-555.986488056132 103.78707257886 -535.936280918485</t>
  </si>
  <si>
    <t>-550.420510941744 258.532923668667 -517.014640678063</t>
  </si>
  <si>
    <t>-537.371091176666 338.063532922898 -246.675811112206</t>
  </si>
  <si>
    <t>-314.724681896268 319.965888189985 -183.039278439333</t>
  </si>
  <si>
    <t>-558.243976305832 41.1236294668615 -534.427956547126</t>
  </si>
  <si>
    <t>-541.545477302024 176.036086549798 -99.8170568014207</t>
  </si>
  <si>
    <t>-570.072579662079 180.615894095895 314.752397727163</t>
  </si>
  <si>
    <t>-608.555902840657 214.124329657379 775.070787610766</t>
  </si>
  <si>
    <t>-458.226158787083 210.823280850162 832.288913993135</t>
  </si>
  <si>
    <t>-476.037385969275 0.99987509966968 -99.9860671168328</t>
  </si>
  <si>
    <t>-463.925382884171 -17.7832977412977 314.987582393086</t>
  </si>
  <si>
    <t>-472.46632726348 -77.2790310427663 774.367167582088</t>
  </si>
  <si>
    <t>-324.622093663776 -29.0908333209641 815.644647836248</t>
  </si>
  <si>
    <t>9763-20170724T121353.233449600.bin</t>
  </si>
  <si>
    <t>-508.673905193395 88.5379231492766 -98.1851422009047</t>
  </si>
  <si>
    <t>-526.436355487783 81.9210493009755 -207.264089641644</t>
  </si>
  <si>
    <t>-537.022780254024 78.5468932956619 -299.472405718017</t>
  </si>
  <si>
    <t>-545.667055153682 75.9976773805979 -382.880533342695</t>
  </si>
  <si>
    <t>-552.789458672727 73.9314135364589 -466.445753443778</t>
  </si>
  <si>
    <t>-561.498259183542 71.3223549000527 -588.766086423402</t>
  </si>
  <si>
    <t>-549.429455821183 70.739784541071 -666.188394947002</t>
  </si>
  <si>
    <t>-556.596847876749 103.800856477267 -535.838193617963</t>
  </si>
  <si>
    <t>-551.226404618158 258.538692716758 -516.825709004884</t>
  </si>
  <si>
    <t>-538.316449975382 337.411726608582 -246.287446643781</t>
  </si>
  <si>
    <t>-314.164953455077 317.976921503451 -188.607889289457</t>
  </si>
  <si>
    <t>-558.757095293388 41.1332398225054 -534.347704754802</t>
  </si>
  <si>
    <t>-541.557857332607 175.917521181443 -99.7658958465784</t>
  </si>
  <si>
    <t>-569.919698203319 180.568130467356 314.814077330351</t>
  </si>
  <si>
    <t>-608.565738923659 214.04352708059 775.109307681671</t>
  </si>
  <si>
    <t>-458.24077155577 210.649418345863 832.334170111826</t>
  </si>
  <si>
    <t>-475.946938764161 1.13857674582141 -99.9785016555802</t>
  </si>
  <si>
    <t>-463.836524588306 -17.4646440676593 315.003272827047</t>
  </si>
  <si>
    <t>-472.521715743782 -77.2351908196383 774.341076538102</t>
  </si>
  <si>
    <t>-324.784047731874 -28.6691518158295 815.557093729879</t>
  </si>
  <si>
    <t>9763-20170724T121353.301635500.bin</t>
  </si>
  <si>
    <t>-508.455948060912 88.6719874472997 -98.0996911246223</t>
  </si>
  <si>
    <t>-526.428815861368 82.0652708891985 -207.144715253759</t>
  </si>
  <si>
    <t>-537.312981499464 78.65235615151 -299.317000746015</t>
  </si>
  <si>
    <t>-546.277076466493 76.0558091151406 -382.689827550074</t>
  </si>
  <si>
    <t>-553.77192145716 73.9354467282265 -466.221041791885</t>
  </si>
  <si>
    <t>-563.083615421989 71.2442908477824 -588.495211766406</t>
  </si>
  <si>
    <t>-551.269369165096 70.7657440744952 -665.957593719528</t>
  </si>
  <si>
    <t>-558.026266217492 103.761781357098 -535.606097630477</t>
  </si>
  <si>
    <t>-553.157996640896 258.518937364333 -516.625409926288</t>
  </si>
  <si>
    <t>-537.408889937632 338.999935848449 -246.711767367518</t>
  </si>
  <si>
    <t>-311.378942653521 319.300379332252 -197.003103337435</t>
  </si>
  <si>
    <t>-559.96925205225 41.0882698880723 -534.078826940406</t>
  </si>
  <si>
    <t>-541.472851422061 175.828930577091 -99.6053632512971</t>
  </si>
  <si>
    <t>-569.527888255238 180.539482053862 314.994804118322</t>
  </si>
  <si>
    <t>-608.566593689406 213.883219669906 775.236043071535</t>
  </si>
  <si>
    <t>-458.251007779606 210.660817875333 832.495744359096</t>
  </si>
  <si>
    <t>-475.629790333906 1.42019046711357 -99.938178006932</t>
  </si>
  <si>
    <t>-463.370341392675 -16.7504427386307 315.058373703714</t>
  </si>
  <si>
    <t>-472.568065699792 -77.1916219957689 774.288109525389</t>
  </si>
  <si>
    <t>-324.728255611078 -28.8729790627303 815.428641706127</t>
  </si>
  <si>
    <t>9763-20170724T121353.336728400.bin</t>
  </si>
  <si>
    <t>-508.298859252602 88.7159074266929 -98.0231691923486</t>
  </si>
  <si>
    <t>-526.352999925727 82.1225007991784 -207.055659515653</t>
  </si>
  <si>
    <t>-537.388711958296 78.6602568942062 -299.208005440089</t>
  </si>
  <si>
    <t>-546.526117067766 75.9991535422359 -382.560004831084</t>
  </si>
  <si>
    <t>-554.232419602862 73.7974332841236 -466.069870343631</t>
  </si>
  <si>
    <t>-563.896249525148 70.9720264181519 -588.313674532291</t>
  </si>
  <si>
    <t>-552.23635292929 70.5012540430112 -665.799443307178</t>
  </si>
  <si>
    <t>-558.699252909805 103.547925697356 -535.474118040116</t>
  </si>
  <si>
    <t>-553.804686619418 258.336598576279 -516.698428053096</t>
  </si>
  <si>
    <t>-535.926221469997 340.290100029961 -247.361258721835</t>
  </si>
  <si>
    <t>-309.416395373893 319.820973388871 -200.213814475618</t>
  </si>
  <si>
    <t>-560.612577245273 40.8753642308579 -533.87423174915</t>
  </si>
  <si>
    <t>-541.385703137615 175.769644923697 -99.499258443135</t>
  </si>
  <si>
    <t>-569.379565953004 180.455801781083 315.10535375797</t>
  </si>
  <si>
    <t>-608.573003037263 213.7739258184 775.32611902725</t>
  </si>
  <si>
    <t>-458.270272607685 210.383277609276 832.609671860951</t>
  </si>
  <si>
    <t>-475.386202809129 1.51997785231015 -99.9052014622014</t>
  </si>
  <si>
    <t>-463.095180752947 -16.3864080385438 315.101940047839</t>
  </si>
  <si>
    <t>-472.540732433861 -77.2275181765249 774.269421020527</t>
  </si>
  <si>
    <t>-324.682619492723 -28.947797240372 815.389172303484</t>
  </si>
  <si>
    <t>9763-20170724T121353.400791100.bin</t>
  </si>
  <si>
    <t>-507.954769630362 88.8414389710424 -97.8590172781371</t>
  </si>
  <si>
    <t>-526.105253676247 82.357547350055 -206.882017584693</t>
  </si>
  <si>
    <t>-537.387900791299 78.8021061082336 -299.000978499633</t>
  </si>
  <si>
    <t>-546.824872342607 75.9939034553895 -382.314849590112</t>
  </si>
  <si>
    <t>-554.912363921846 73.586405573426 -465.782913144656</t>
  </si>
  <si>
    <t>-565.227452781255 70.4034336734189 -587.964808672467</t>
  </si>
  <si>
    <t>-553.909011017685 69.8446840285314 -665.500399196301</t>
  </si>
  <si>
    <t>-559.69664621942 103.13236214835 -535.253547498076</t>
  </si>
  <si>
    <t>-554.508496573375 257.987396528289 -517.082070330138</t>
  </si>
  <si>
    <t>-531.645032312122 342.069245529787 -248.779886151125</t>
  </si>
  <si>
    <t>-304.575853462824 322.390506677669 -204.048560994948</t>
  </si>
  <si>
    <t>-561.705818314435 40.4681764681886 -533.451361231237</t>
  </si>
  <si>
    <t>-540.965229116687 175.814063298772 -99.2594322133773</t>
  </si>
  <si>
    <t>-569.233564090077 180.292968259971 315.32885727722</t>
  </si>
  <si>
    <t>-608.539542991586 213.668569379558 775.529136018296</t>
  </si>
  <si>
    <t>-458.25420654148 210.293798132217 832.859288253383</t>
  </si>
  <si>
    <t>-475.146230163344 1.71597322492062 -99.8076752504714</t>
  </si>
  <si>
    <t>-462.636092134554 -15.676020793685 315.214684900363</t>
  </si>
  <si>
    <t>-472.526823553421 -77.2152787185801 774.240756004408</t>
  </si>
  <si>
    <t>-324.614799935418 -29.1298821829373 815.394871050182</t>
  </si>
  <si>
    <t>9763-20170724T121353.434883200.bin</t>
  </si>
  <si>
    <t>-507.756346001955 88.7737807954068 -97.7732129521113</t>
  </si>
  <si>
    <t>-525.925743585647 82.3585329191519 -206.797044846274</t>
  </si>
  <si>
    <t>-537.30534570654 78.7734140769621 -298.902974192766</t>
  </si>
  <si>
    <t>-546.867241594504 75.9102411377985 -382.20063059175</t>
  </si>
  <si>
    <t>-555.119141057548 73.4217418250455 -465.650464324166</t>
  </si>
  <si>
    <t>-565.719976390602 70.0939063598094 -587.803810440395</t>
  </si>
  <si>
    <t>-554.573511667149 69.4655783663115 -665.364071106442</t>
  </si>
  <si>
    <t>-560.003765013099 102.882836642368 -535.14985373438</t>
  </si>
  <si>
    <t>-554.380734025961 257.756940736582 -517.260026314924</t>
  </si>
  <si>
    <t>-530.128995284086 342.794843251101 -249.381328636925</t>
  </si>
  <si>
    <t>-302.791456976317 323.627647709815 -205.806320586513</t>
  </si>
  <si>
    <t>-562.133017496541 40.2253859700927 -533.258109166355</t>
  </si>
  <si>
    <t>-540.571512664232 175.753991477963 -99.1540016095646</t>
  </si>
  <si>
    <t>-569.029303963621 180.285920646437 315.420736527618</t>
  </si>
  <si>
    <t>-608.517525957667 213.627082604091 775.620014983236</t>
  </si>
  <si>
    <t>-458.245074845657 210.187896202049 832.980360373437</t>
  </si>
  <si>
    <t>-475.112349247315 1.60085951021028 -99.7577873961607</t>
  </si>
  <si>
    <t>-462.500456316735 -15.6350166481579 315.26801903749</t>
  </si>
  <si>
    <t>-472.460857364197 -77.2851288630659 774.24481433508</t>
  </si>
  <si>
    <t>-324.428257337145 -29.6110236775762 815.443682825022</t>
  </si>
  <si>
    <t>9763-20170724T121353.505074500.bin</t>
  </si>
  <si>
    <t>-507.175742460824 88.3134411406168 -97.6402271749153</t>
  </si>
  <si>
    <t>-525.404549813567 82.0856094027558 -206.665153302543</t>
  </si>
  <si>
    <t>-536.925753197864 78.4479867697378 -298.751290908017</t>
  </si>
  <si>
    <t>-546.664871456696 75.4650297521848 -382.02419133629</t>
  </si>
  <si>
    <t>-555.148779960969 72.7866665715214 -465.444788645616</t>
  </si>
  <si>
    <t>-566.154417532999 69.1094128523391 -587.552489840314</t>
  </si>
  <si>
    <t>-555.356739422952 68.2802863472348 -665.160050573968</t>
  </si>
  <si>
    <t>-560.130636550564 102.043646060794 -535.023645854535</t>
  </si>
  <si>
    <t>-553.745703208299 256.966736352668 -517.774864289188</t>
  </si>
  <si>
    <t>-526.678860077732 343.49975979137 -250.645603763472</t>
  </si>
  <si>
    <t>-298.833982545542 326.632665127715 -208.80381625823</t>
  </si>
  <si>
    <t>-562.519954635598 39.4019898132842 -532.921844976772</t>
  </si>
  <si>
    <t>-539.314847568387 175.494237538344 -98.9589995993521</t>
  </si>
  <si>
    <t>-568.173933707326 180.117078879267 315.586916171919</t>
  </si>
  <si>
    <t>-608.452684331087 213.546651846164 775.742626994231</t>
  </si>
  <si>
    <t>-458.226732851746 209.977136395387 833.21656968393</t>
  </si>
  <si>
    <t>-475.187063055902 0.966297586280234 -99.7128668898827</t>
  </si>
  <si>
    <t>-462.492039894467 -15.9302984560859 315.324477887053</t>
  </si>
  <si>
    <t>-472.420701217463 -77.3338040139238 774.274335287162</t>
  </si>
  <si>
    <t>-324.374136711301 -29.7896272994362 815.573540955453</t>
  </si>
  <si>
    <t>9763-20170724T121353.536156600.bin</t>
  </si>
  <si>
    <t>-506.928623403542 87.8808016865719 -97.5966366685489</t>
  </si>
  <si>
    <t>-525.224542970301 81.7647071278107 -206.616569509134</t>
  </si>
  <si>
    <t>-536.790163028919 78.0998586012652 -298.696091920106</t>
  </si>
  <si>
    <t>-546.571438404643 75.0488175198416 -381.961703032667</t>
  </si>
  <si>
    <t>-555.103225084737 72.2572546244842 -465.373709745753</t>
  </si>
  <si>
    <t>-566.188550059961 68.3663450338736 -587.467423777227</t>
  </si>
  <si>
    <t>-555.498137600594 67.4228371454046 -665.088603972597</t>
  </si>
  <si>
    <t>-560.077944777618 101.390434708317 -535.004897821644</t>
  </si>
  <si>
    <t>-553.388493181565 256.326484437581 -518.031228912749</t>
  </si>
  <si>
    <t>-524.579253274936 343.097865386903 -251.161594930592</t>
  </si>
  <si>
    <t>-296.535668124029 327.425496971006 -209.942386227868</t>
  </si>
  <si>
    <t>-562.570939783421 38.7568679846113 -532.78262214822</t>
  </si>
  <si>
    <t>-538.714438575838 175.245363672287 -98.8808017742139</t>
  </si>
  <si>
    <t>-567.659756294522 179.951535151338 315.658273275482</t>
  </si>
  <si>
    <t>-608.405202375007 213.513676808852 775.780321006067</t>
  </si>
  <si>
    <t>-458.201983067906 210.037330198323 833.319168017287</t>
  </si>
  <si>
    <t>-475.34784601949 0.363661926010536 -99.7170343913222</t>
  </si>
  <si>
    <t>-462.435039734274 -16.2817693701936 315.323674380382</t>
  </si>
  <si>
    <t>-472.364855947392 -77.4315365050961 774.291699507565</t>
  </si>
  <si>
    <t>-324.207056280766 -30.2826064753322 815.645024198929</t>
  </si>
  <si>
    <t>9763-20170724T121353.599368900.bin</t>
  </si>
  <si>
    <t>-506.604767941982 86.7756063577203 -97.5659444425206</t>
  </si>
  <si>
    <t>-524.965919579253 80.8436104443308 -206.585037637963</t>
  </si>
  <si>
    <t>-536.535190579825 77.1790809826171 -298.664195902734</t>
  </si>
  <si>
    <t>-546.30814454779 74.0711689688628 -381.928587259839</t>
  </si>
  <si>
    <t>-554.824166734335 71.1617945326284 -465.338146602654</t>
  </si>
  <si>
    <t>-565.882988512944 67.032420271179 -587.426598729395</t>
  </si>
  <si>
    <t>-555.331011472268 65.9196722055294 -665.064345984378</t>
  </si>
  <si>
    <t>-559.630668380795 100.151801862579 -535.040994188314</t>
  </si>
  <si>
    <t>-552.120986736511 255.094772442569 -518.451946637877</t>
  </si>
  <si>
    <t>-519.245029608371 342.03790389377 -252.108834407929</t>
  </si>
  <si>
    <t>-290.84772297217 326.569042367511 -212.815912089698</t>
  </si>
  <si>
    <t>-562.430381127823 37.5369433297415 -532.669415586304</t>
  </si>
  <si>
    <t>-537.851305841277 174.455094888397 -98.7757196467744</t>
  </si>
  <si>
    <t>-566.951599210846 179.451075805637 315.749111089173</t>
  </si>
  <si>
    <t>-608.299621479775 213.487730263378 775.814408232683</t>
  </si>
  <si>
    <t>-458.132923167542 210.352667051392 833.468350511047</t>
  </si>
  <si>
    <t>-462.398260287433 -17.0659726700228 315.306284083362</t>
  </si>
  <si>
    <t>-472.2860703123 -77.618066365354 774.327993416013</t>
  </si>
  <si>
    <t>-323.958414483626 -31.1007191572658 815.787297630426</t>
  </si>
  <si>
    <t>9763-20170724T121353.637470200.bin</t>
  </si>
  <si>
    <t>-506.553131718748 86.1066038257163 -97.5784189487473</t>
  </si>
  <si>
    <t>-524.882459427163 80.2560653552441 -206.607454851884</t>
  </si>
  <si>
    <t>-536.426095643552 76.5707086122679 -298.688833137045</t>
  </si>
  <si>
    <t>-546.181269393764 73.4107404266238 -381.953430241149</t>
  </si>
  <si>
    <t>-554.68738168565 70.4145333037714 -465.360849539347</t>
  </si>
  <si>
    <t>-565.742761994194 66.1204047383767 -587.443933729698</t>
  </si>
  <si>
    <t>-555.190071869271 64.8919483503782 -665.079736474346</t>
  </si>
  <si>
    <t>-559.394248671501 99.3057175137428 -535.111439319312</t>
  </si>
  <si>
    <t>-551.356736210039 254.235588297653 -518.689087979935</t>
  </si>
  <si>
    <t>-516.024350681378 340.821216038876 -252.544285700828</t>
  </si>
  <si>
    <t>-287.53058216648 325.268461433106 -213.850029670583</t>
  </si>
  <si>
    <t>-562.389232057198 36.7035028949963 -532.63828920149</t>
  </si>
  <si>
    <t>-537.645421658208 173.845150765107 -98.7542782884655</t>
  </si>
  <si>
    <t>-566.78471936616 179.153215189708 315.763930165432</t>
  </si>
  <si>
    <t>-608.287107069177 213.413271538035 775.813681024901</t>
  </si>
  <si>
    <t>-458.137610785297 210.111631994492 833.502904897085</t>
  </si>
  <si>
    <t>-462.344877875614 -17.5484949590714 315.276122782904</t>
  </si>
  <si>
    <t>-472.259248078941 -77.7034901391985 774.337541518138</t>
  </si>
  <si>
    <t>-323.961568252675 -31.1390849218924 815.850836268507</t>
  </si>
  <si>
    <t>9763-20170724T121353.702393000.bin</t>
  </si>
  <si>
    <t>-506.678915311936 84.6989985544624 -97.6046002947185</t>
  </si>
  <si>
    <t>-524.956916016281 79.021426333069 -206.651320478912</t>
  </si>
  <si>
    <t>-536.453334168691 75.3489918293344 -298.73906266232</t>
  </si>
  <si>
    <t>-546.171726796079 72.1514133661367 -382.006592644501</t>
  </si>
  <si>
    <t>-554.650094325618 69.0666473564147 -465.413674763787</t>
  </si>
  <si>
    <t>-565.678907324103 64.5869500622089 -587.492424052834</t>
  </si>
  <si>
    <t>-555.031866740884 63.161867677316 -665.11206182292</t>
  </si>
  <si>
    <t>-559.166304445258 97.8420727956172 -535.224670516756</t>
  </si>
  <si>
    <t>-550.092644956933 252.742954221899 -519.080102266064</t>
  </si>
  <si>
    <t>-509.764745333113 338.897684154995 -253.506077540399</t>
  </si>
  <si>
    <t>-281.06277261483 322.528176159501 -216.412071408218</t>
  </si>
  <si>
    <t>-562.512805089563 35.2629844195467 -532.62592923733</t>
  </si>
  <si>
    <t>-537.460603615762 172.566966730192 -98.7358864174003</t>
  </si>
  <si>
    <t>-566.537239081956 178.632333437887 315.776367872958</t>
  </si>
  <si>
    <t>-608.217815166814 213.301780099834 775.797487089606</t>
  </si>
  <si>
    <t>-458.086302526951 210.150634845008 833.541837052545</t>
  </si>
  <si>
    <t>-462.26017625245 -18.5279458199393 315.193769484407</t>
  </si>
  <si>
    <t>-472.203544620499 -77.9459611239581 774.349295765408</t>
  </si>
  <si>
    <t>-323.91377772223 -31.4420930680776 815.958599986529</t>
  </si>
  <si>
    <t>9763-20170724T121353.733483600.bin</t>
  </si>
  <si>
    <t>-506.845153481894 83.8557001380073 -97.6287266558504</t>
  </si>
  <si>
    <t>-525.096810166983 78.2518307598698 -206.683725857067</t>
  </si>
  <si>
    <t>-536.562337273098 74.597670682037 -298.776170279357</t>
  </si>
  <si>
    <t>-546.251847722321 71.4014419711139 -382.046941687704</t>
  </si>
  <si>
    <t>-554.701582742434 68.3010754728657 -465.45635399171</t>
  </si>
  <si>
    <t>-565.689812338776 63.7803903630852 -587.537231298629</t>
  </si>
  <si>
    <t>-554.972722714945 62.2934038446574 -665.146076148069</t>
  </si>
  <si>
    <t>-559.111186318551 97.0481793151102 -535.285778274852</t>
  </si>
  <si>
    <t>-549.62118451301 251.935179264695 -519.267092758216</t>
  </si>
  <si>
    <t>-506.664117174904 338.212875975322 -254.145441628864</t>
  </si>
  <si>
    <t>-277.822375890548 321.105082801778 -218.266339015481</t>
  </si>
  <si>
    <t>-562.625373967737 34.4797236676682 -532.652602410799</t>
  </si>
  <si>
    <t>-537.465267434504 171.851209704066 -98.7520333346378</t>
  </si>
  <si>
    <t>-566.393295704 178.269530470185 315.765227763385</t>
  </si>
  <si>
    <t>-608.165830131673 213.265861626283 775.780984627709</t>
  </si>
  <si>
    <t>-458.046757361427 210.292659353704 833.567346314768</t>
  </si>
  <si>
    <t>-462.271255149914 -19.0200398260167 315.157541607431</t>
  </si>
  <si>
    <t>-472.208079832065 -78.0266485167563 774.355173428492</t>
  </si>
  <si>
    <t>-324.025911628028 -31.1978411681616 815.983717894312</t>
  </si>
  <si>
    <t>9763-20170724T121353.800394200.bin</t>
  </si>
  <si>
    <t>-507.437254041043 81.8215512226279 -97.7011478173612</t>
  </si>
  <si>
    <t>-525.660418192522 76.454652207758 -206.772763170876</t>
  </si>
  <si>
    <t>-537.043856715194 72.8844041789057 -298.878677131022</t>
  </si>
  <si>
    <t>-546.642507849387 69.721464032511 -382.161255630444</t>
  </si>
  <si>
    <t>-554.987773837213 66.6074390692625 -465.580704871794</t>
  </si>
  <si>
    <t>-565.81192056033 62.0145703396702 -587.673617436007</t>
  </si>
  <si>
    <t>-554.863611686493 60.4818377511228 -665.249227295234</t>
  </si>
  <si>
    <t>-559.147323720542 95.3036657726252 -535.446459380916</t>
  </si>
  <si>
    <t>-548.87380065012 250.175320404902 -519.729685033394</t>
  </si>
  <si>
    <t>-500.911437497341 336.16446558356 -255.373719574167</t>
  </si>
  <si>
    <t>-272.082868055665 317.279110170449 -220.311895296924</t>
  </si>
  <si>
    <t>-562.977417796494 32.7562875399744 -532.754131408431</t>
  </si>
  <si>
    <t>-537.673110683804 170.06996759066 -98.7437446801523</t>
  </si>
  <si>
    <t>-566.293218327242 177.322582697134 315.781243551579</t>
  </si>
  <si>
    <t>-608.094728980535 213.152530709138 775.741703048445</t>
  </si>
  <si>
    <t>-458.018121987456 209.907950675014 833.623588416729</t>
  </si>
  <si>
    <t>-462.357254903455 -20.3569482390462 315.017792481589</t>
  </si>
  <si>
    <t>-472.153780579022 -78.2589043167468 774.356005970288</t>
  </si>
  <si>
    <t>-324.040480102 -31.3370896416141 816.124694484804</t>
  </si>
  <si>
    <t>9763-20170724T121353.834486200.bin</t>
  </si>
  <si>
    <t>-507.869077246706 80.8088503734152 -97.7421594195932</t>
  </si>
  <si>
    <t>-526.052776131885 75.5236945442034 -206.824296916576</t>
  </si>
  <si>
    <t>-537.350910513192 71.9916665836954 -298.942188607468</t>
  </si>
  <si>
    <t>-546.853773661087 68.8506422761106 -382.236590965791</t>
  </si>
  <si>
    <t>-555.085111094564 65.7438050933274 -465.667649673414</t>
  </si>
  <si>
    <t>-565.723821692613 61.1443916508915 -587.776656557184</t>
  </si>
  <si>
    <t>-554.627372095754 59.6224121317632 -665.331558558496</t>
  </si>
  <si>
    <t>-559.078797437434 94.4322058724451 -535.546339687111</t>
  </si>
  <si>
    <t>-548.458155309333 249.29727142847 -519.963226120036</t>
  </si>
  <si>
    <t>-498.313289858386 335.071901992769 -255.942808133508</t>
  </si>
  <si>
    <t>-269.481791673156 315.773753269111 -221.125390171476</t>
  </si>
  <si>
    <t>-563.032466952441 31.8928080424284 -532.84622306703</t>
  </si>
  <si>
    <t>-537.958367284165 169.159486205389 -98.760300531134</t>
  </si>
  <si>
    <t>-566.308014113231 176.927778293486 315.773804512471</t>
  </si>
  <si>
    <t>-608.038636354695 213.114623345432 775.724586340421</t>
  </si>
  <si>
    <t>-457.985834576674 209.936809483367 833.671687710732</t>
  </si>
  <si>
    <t>-462.526225826722 -21.0494091521564 314.952630808241</t>
  </si>
  <si>
    <t>-472.063142122126 -78.3784665514136 774.360919769846</t>
  </si>
  <si>
    <t>-323.922934942021 -31.675004166425 816.277927963752</t>
  </si>
  <si>
    <t>9763-20170724T121353.900337800.bin</t>
  </si>
  <si>
    <t>-508.841305287522 79.1984924861026 -97.7620381082079</t>
  </si>
  <si>
    <t>-526.852861802973 74.0975531900394 -206.88162876362</t>
  </si>
  <si>
    <t>-537.921867267075 70.6327345109257 -299.029938310486</t>
  </si>
  <si>
    <t>-547.188846384064 67.5173326114309 -382.351780077025</t>
  </si>
  <si>
    <t>-555.157843782944 64.3966347568721 -465.807672957782</t>
  </si>
  <si>
    <t>-565.387395244993 59.7319163236421 -587.949175984528</t>
  </si>
  <si>
    <t>-553.993886953454 58.2261699456085 -665.461338891908</t>
  </si>
  <si>
    <t>-558.804220593472 93.0397203812863 -535.723905895775</t>
  </si>
  <si>
    <t>-547.79656911497 247.902356074309 -520.426720060518</t>
  </si>
  <si>
    <t>-493.062780761286 333.111332539277 -257.135401313036</t>
  </si>
  <si>
    <t>-264.698454749143 312.026166994524 -220.343211052388</t>
  </si>
  <si>
    <t>-562.99341793178 30.517492728568 -532.985188859762</t>
  </si>
  <si>
    <t>-538.776249581374 167.645413272878 -98.7656859997034</t>
  </si>
  <si>
    <t>-566.264910244279 176.5254591925 315.804173552357</t>
  </si>
  <si>
    <t>-607.850341806949 213.06928964348 775.759250068702</t>
  </si>
  <si>
    <t>-457.913145342709 209.396068653998 833.975903952172</t>
  </si>
  <si>
    <t>-462.609200859364 -21.7321872929042 314.917277851039</t>
  </si>
  <si>
    <t>-471.220870553403 -78.4102616596169 774.492581855988</t>
  </si>
  <si>
    <t>-323.452731467676 -31.8990634362231 817.910140076954</t>
  </si>
  <si>
    <t>9763-20170724T121353.933431300.bin</t>
  </si>
  <si>
    <t>-509.23848678544 78.5580422446251 -97.7129758139299</t>
  </si>
  <si>
    <t>-527.23871748304 73.5126897725827 -206.836885022809</t>
  </si>
  <si>
    <t>-538.209897497664 70.0798445580053 -298.99806823837</t>
  </si>
  <si>
    <t>-547.35388517372 66.9854168877837 -382.334494150544</t>
  </si>
  <si>
    <t>-555.166283290121 63.8727710127309 -465.8054635141</t>
  </si>
  <si>
    <t>-565.130297071581 59.2045608745029 -587.968744504556</t>
  </si>
  <si>
    <t>-553.571915912317 57.695122022762 -665.456399590802</t>
  </si>
  <si>
    <t>-558.608567983855 92.5103238781676 -535.734435384012</t>
  </si>
  <si>
    <t>-547.278692214233 247.352372387217 -520.553692987862</t>
  </si>
  <si>
    <t>-490.585963194722 331.918387214925 -257.469809716881</t>
  </si>
  <si>
    <t>-262.761642423723 310.007392747468 -217.915905083647</t>
  </si>
  <si>
    <t>-562.907782336009 29.9954303005393 -532.994741107361</t>
  </si>
  <si>
    <t>-539.221719093886 167.064269352227 -98.7138183963098</t>
  </si>
  <si>
    <t>-566.094279020526 176.480015722301 315.88460309886</t>
  </si>
  <si>
    <t>-607.70608356612 213.110328636096 775.83509939774</t>
  </si>
  <si>
    <t>-457.832526134515 209.409701058067 834.213775547017</t>
  </si>
  <si>
    <t>-462.592936489736 -21.9238775976073 314.94429808413</t>
  </si>
  <si>
    <t>-470.587212104268 -78.4941949979834 774.609332155513</t>
  </si>
  <si>
    <t>-323.145615464857 -31.9524640008285 819.091634973469</t>
  </si>
  <si>
    <t>9763-20170724T121353.999271300.bin</t>
  </si>
  <si>
    <t>-510.180470613274 77.7739579349955 -97.5212051819854</t>
  </si>
  <si>
    <t>-528.142612021021 72.9027682872716 -206.659432976611</t>
  </si>
  <si>
    <t>-538.888508017886 69.5807669041105 -298.851109645335</t>
  </si>
  <si>
    <t>-547.754288797102 66.5668179740887 -382.22060316226</t>
  </si>
  <si>
    <t>-555.214472219231 63.5083350374489 -465.725850632678</t>
  </si>
  <si>
    <t>-564.584618158094 58.8848226624273 -587.937609500794</t>
  </si>
  <si>
    <t>-552.728645198544 57.3370912843607 -665.379502493099</t>
  </si>
  <si>
    <t>-558.216810999246 92.1641405936302 -535.667464181306</t>
  </si>
  <si>
    <t>-545.966881087584 246.95194608413 -520.506550260728</t>
  </si>
  <si>
    <t>-485.660965659594 330.107338631403 -257.776685041958</t>
  </si>
  <si>
    <t>-259.06613443178 306.688143331946 -212.44630395296</t>
  </si>
  <si>
    <t>-562.729330152375 29.6629007192983 -532.956937627561</t>
  </si>
  <si>
    <t>-540.147806180382 166.868085543518 -98.5304795824943</t>
  </si>
  <si>
    <t>-565.925600669331 176.092023594466 316.14176779833</t>
  </si>
  <si>
    <t>-607.377899891666 213.209266339055 776.118338228917</t>
  </si>
  <si>
    <t>-457.6213331873 209.821999669852 834.815220393327</t>
  </si>
  <si>
    <t>-462.551859156411 -21.7803639333929 315.179995047732</t>
  </si>
  <si>
    <t>-469.597101816273 -78.7993149203894 774.847362831731</t>
  </si>
  <si>
    <t>-322.625909692517 -32.3948459473186 820.998024904611</t>
  </si>
  <si>
    <t>9763-20170724T121354.037371200.bin</t>
  </si>
  <si>
    <t>-510.596044802552 77.3593361096769 -97.4869709357183</t>
  </si>
  <si>
    <t>-528.474070665055 72.6056435396986 -206.644018592201</t>
  </si>
  <si>
    <t>-539.104526301753 69.3172604840279 -298.850446404573</t>
  </si>
  <si>
    <t>-547.851707400729 66.3080787573626 -382.232508784971</t>
  </si>
  <si>
    <t>-555.18064300694 63.2272996361626 -465.748518044004</t>
  </si>
  <si>
    <t>-564.347454044785 58.5396618597406 -587.973391726781</t>
  </si>
  <si>
    <t>-552.385581811546 56.9223023937507 -665.397614160326</t>
  </si>
  <si>
    <t>-557.993039050428 91.8408114096701 -535.715407344584</t>
  </si>
  <si>
    <t>-545.254685452879 246.585557725254 -520.633554466471</t>
  </si>
  <si>
    <t>-483.1468545579 328.547127787398 -257.948382922196</t>
  </si>
  <si>
    <t>-257.008832305773 304.607296692222 -210.651536746712</t>
  </si>
  <si>
    <t>-562.657281384612 29.3521945400707 -532.968975529103</t>
  </si>
  <si>
    <t>-540.325750033063 166.566299579502 -98.4309400769665</t>
  </si>
  <si>
    <t>-565.948938479851 175.937322417431 316.247464785251</t>
  </si>
  <si>
    <t>-607.211971054474 213.301192787993 776.22255771288</t>
  </si>
  <si>
    <t>-457.51843515888 210.041054026213 835.087221401693</t>
  </si>
  <si>
    <t>-462.19964271222 -21.4086121383698 315.187141751668</t>
  </si>
  <si>
    <t>-469.113578944792 -78.9658223046667 774.829965636154</t>
  </si>
  <si>
    <t>-322.314206226265 -32.9296030760111 821.887818661202</t>
  </si>
  <si>
    <t>9763-20170724T121354.103269700.bin</t>
  </si>
  <si>
    <t>-511.291630116816 76.3435005648466 -97.381235707639</t>
  </si>
  <si>
    <t>-528.845327730284 71.8977207495063 -206.603867319653</t>
  </si>
  <si>
    <t>-539.190866616928 68.6651480764767 -298.844705522878</t>
  </si>
  <si>
    <t>-547.686810983314 65.6303352741238 -382.251782026113</t>
  </si>
  <si>
    <t>-554.776530195501 62.4437359112435 -465.784440916356</t>
  </si>
  <si>
    <t>-563.612060095234 57.5154209472012 -588.024300690054</t>
  </si>
  <si>
    <t>-551.456678891842 55.686259198591 -665.413582079096</t>
  </si>
  <si>
    <t>-557.188376990055 90.9022637666085 -535.829475625314</t>
  </si>
  <si>
    <t>-543.311791473297 245.590212813139 -521.07460074177</t>
  </si>
  <si>
    <t>-477.495692035729 323.484965007464 -258.055136716422</t>
  </si>
  <si>
    <t>-251.875712166608 299.133697149448 -208.545912199155</t>
  </si>
  <si>
    <t>-562.281840080639 28.4536622738019 -532.943664767545</t>
  </si>
  <si>
    <t>-540.701362447829 166.162066222948 -98.2731201116542</t>
  </si>
  <si>
    <t>-566.447463255263 175.605960390643 316.396071271863</t>
  </si>
  <si>
    <t>-607.020585856228 213.387928909931 776.370274520662</t>
  </si>
  <si>
    <t>-457.349932795876 210.229869593129 835.298605091731</t>
  </si>
  <si>
    <t>-461.671353916178 -20.7960922236475 315.24267695353</t>
  </si>
  <si>
    <t>-468.423374000295 -79.2596906716894 774.780613587719</t>
  </si>
  <si>
    <t>-322.183471825149 -32.7458882284209 823.094334488366</t>
  </si>
  <si>
    <t>9763-20170724T121354.138365700.bin</t>
  </si>
  <si>
    <t>-511.708760637594 76.0321308710445 -97.3482458799872</t>
  </si>
  <si>
    <t>-529.053693964015 71.7071125158955 -206.6091608631</t>
  </si>
  <si>
    <t>-539.231158910305 68.4925747038828 -298.869263459873</t>
  </si>
  <si>
    <t>-547.583036997514 65.4427940120972 -382.290416545938</t>
  </si>
  <si>
    <t>-554.538245607658 62.2098197051296 -465.832630332041</t>
  </si>
  <si>
    <t>-563.190768272246 57.1779237394812 -588.081243437655</t>
  </si>
  <si>
    <t>-550.945836465507 55.2502801487512 -665.454144425435</t>
  </si>
  <si>
    <t>-556.721567039291 90.598091960956 -535.913380848613</t>
  </si>
  <si>
    <t>-542.219142111092 245.223164307019 -521.28623662468</t>
  </si>
  <si>
    <t>-474.604977627938 320.927901536455 -258.083336482785</t>
  </si>
  <si>
    <t>-248.986476716833 296.986917736215 -208.367815574599</t>
  </si>
  <si>
    <t>-562.066812901333 28.1732491082416 -532.965714548933</t>
  </si>
  <si>
    <t>-540.845373134622 166.038645723924 -98.2560336490175</t>
  </si>
  <si>
    <t>-566.946324043074 175.500745276581 316.390596465341</t>
  </si>
  <si>
    <t>-607.041126908734 213.305268112338 776.382158522615</t>
  </si>
  <si>
    <t>-457.333410808338 209.964973756958 835.205974450338</t>
  </si>
  <si>
    <t>-462.3394131614 -21.2158156450955 315.190495799973</t>
  </si>
  <si>
    <t>-468.255166203855 -79.4701706222377 774.713170993907</t>
  </si>
  <si>
    <t>-321.988340597406 -33.3791972182157 823.349587803956</t>
  </si>
  <si>
    <t>9763-20170724T121354.199156500.bin</t>
  </si>
  <si>
    <t>-512.432471467896 75.6346883115657 -97.463232553266</t>
  </si>
  <si>
    <t>-529.304954774305 71.5870016882013 -206.808700241322</t>
  </si>
  <si>
    <t>-539.168305102941 68.4377207288517 -299.105197170918</t>
  </si>
  <si>
    <t>-547.279110055924 65.391040759192 -382.550122290003</t>
  </si>
  <si>
    <t>-554.040282212755 62.1035128874196 -466.106214917721</t>
  </si>
  <si>
    <t>-562.464594096393 56.9336077731687 -588.365053499098</t>
  </si>
  <si>
    <t>-550.07998158204 54.840448414388 -665.711426092335</t>
  </si>
  <si>
    <t>-555.855335811929 90.3907164059556 -536.23841918351</t>
  </si>
  <si>
    <t>-540.138981713625 244.92043857504 -521.778799893511</t>
  </si>
  <si>
    <t>-468.456244298077 316.850117878746 -258.593896817126</t>
  </si>
  <si>
    <t>-242.754806291514 293.242319195684 -209.095771697665</t>
  </si>
  <si>
    <t>-561.680748622418 28.0135574420597 -533.19938641117</t>
  </si>
  <si>
    <t>-540.774551210926 165.769569340738 -98.3405820252929</t>
  </si>
  <si>
    <t>-567.808067038457 175.715093891203 316.23495251617</t>
  </si>
  <si>
    <t>-607.110705388152 213.098908304125 776.332255774765</t>
  </si>
  <si>
    <t>-457.28824360653 209.752748948615 834.862859397392</t>
  </si>
  <si>
    <t>-464.491855233924 -22.4154126175772 314.984835395928</t>
  </si>
  <si>
    <t>-468.319433653477 -79.6835381875976 774.594114477012</t>
  </si>
  <si>
    <t>-321.961271814968 -33.9040285473902 823.249582120389</t>
  </si>
  <si>
    <t>9763-20170724T121354.238259700.bin</t>
  </si>
  <si>
    <t>-512.807332990325 75.5602412918793 -97.5667711803915</t>
  </si>
  <si>
    <t>-529.493616151759 71.6607008247315 -206.946125972782</t>
  </si>
  <si>
    <t>-539.252157354535 68.5721398383143 -299.255709276757</t>
  </si>
  <si>
    <t>-547.292804952889 65.5613769723755 -382.708849929748</t>
  </si>
  <si>
    <t>-554.009487935039 62.2907020043631 -466.269107796888</t>
  </si>
  <si>
    <t>-562.398382240228 57.1263585108813 -588.5306637204</t>
  </si>
  <si>
    <t>-549.954822281152 54.96769251156 -665.865767530579</t>
  </si>
  <si>
    <t>-555.669331454199 90.568023630171 -536.409426596498</t>
  </si>
  <si>
    <t>-539.214728880882 245.022946486235 -521.985018187987</t>
  </si>
  <si>
    <t>-465.710378958142 315.781256387522 -258.985209518794</t>
  </si>
  <si>
    <t>-239.998202528416 292.002866442955 -209.617816573452</t>
  </si>
  <si>
    <t>-561.765395701284 28.217186894075 -533.35742501653</t>
  </si>
  <si>
    <t>-540.679798258607 165.873641405723 -98.4438119405836</t>
  </si>
  <si>
    <t>-568.057591054127 175.870630231977 316.107918866784</t>
  </si>
  <si>
    <t>-607.146833751715 212.957878918608 776.2909063671</t>
  </si>
  <si>
    <t>-457.293241802667 209.349331480176 834.726471146996</t>
  </si>
  <si>
    <t>-465.356403205518 -22.9673434425486 314.854654904118</t>
  </si>
  <si>
    <t>-468.427828048129 -79.7545995021956 774.542898933517</t>
  </si>
  <si>
    <t>-322.058878293866 -33.8757200525074 823.071969905561</t>
  </si>
  <si>
    <t>9763-20170724T121354.302449000.bin</t>
  </si>
  <si>
    <t>-512.952628747987 75.6524964391524 -97.6981012507298</t>
  </si>
  <si>
    <t>-529.382062012332 71.9789653537719 -207.124326409654</t>
  </si>
  <si>
    <t>-538.978236649738 69.0001782634567 -299.454481142603</t>
  </si>
  <si>
    <t>-546.898567221144 66.0676981282845 -382.921800981283</t>
  </si>
  <si>
    <t>-553.522889710565 62.8505688819073 -466.491602749601</t>
  </si>
  <si>
    <t>-561.809116144594 57.7393045915273 -588.762440445092</t>
  </si>
  <si>
    <t>-549.241714044062 55.4474227534356 -666.073572376519</t>
  </si>
  <si>
    <t>-554.810010946387 91.1247383420182 -536.640836459829</t>
  </si>
  <si>
    <t>-536.7791885049 245.411058572129 -522.278263240511</t>
  </si>
  <si>
    <t>-460.158962764281 314.412873520704 -259.701342242482</t>
  </si>
  <si>
    <t>-234.368371725727 290.067773353679 -210.973102779158</t>
  </si>
  <si>
    <t>-561.536422780131 28.8392822880392 -533.581234081544</t>
  </si>
  <si>
    <t>-539.68628682763 166.226735052691 -98.5459777146968</t>
  </si>
  <si>
    <t>-567.998232830908 176.024848410016 315.947704043161</t>
  </si>
  <si>
    <t>-607.149882197659 212.799034001432 776.206232938711</t>
  </si>
  <si>
    <t>-457.261976312802 208.988819532442 834.540930951504</t>
  </si>
  <si>
    <t>-466.048901018096 -23.726334244584 314.692727692134</t>
  </si>
  <si>
    <t>-468.61717781148 -79.9079888043425 774.501684132951</t>
  </si>
  <si>
    <t>-321.67856423281 -35.5342436836308 822.708036575018</t>
  </si>
  <si>
    <t>9763-20170724T121354.335535100.bin</t>
  </si>
  <si>
    <t>-512.768375224136 75.6058265632792 -97.7214830223395</t>
  </si>
  <si>
    <t>-529.111858051391 72.0493312417066 -207.164320545659</t>
  </si>
  <si>
    <t>-538.631381083648 69.1317359718214 -299.504390017416</t>
  </si>
  <si>
    <t>-546.483140461871 66.2427650428317 -382.979933124399</t>
  </si>
  <si>
    <t>-553.040172810317 63.0550795005479 -466.555981672883</t>
  </si>
  <si>
    <t>-561.230972692111 57.9708178047463 -588.834478436239</t>
  </si>
  <si>
    <t>-548.567707545112 55.6236916592375 -666.128306801544</t>
  </si>
  <si>
    <t>-554.111192688415 91.3265806939589 -536.710013376275</t>
  </si>
  <si>
    <t>-535.355176856059 245.535201144772 -522.327020351995</t>
  </si>
  <si>
    <t>-457.282878125275 314.006196263075 -260.038962181137</t>
  </si>
  <si>
    <t>-231.436318048742 289.612699740936 -211.594835060481</t>
  </si>
  <si>
    <t>-561.162583618208 29.0770991761751 -533.649463771256</t>
  </si>
  <si>
    <t>-539.056623522322 166.292647637042 -98.5315904420286</t>
  </si>
  <si>
    <t>-567.750183203912 176.01314587626 315.937733904125</t>
  </si>
  <si>
    <t>-607.129102006236 212.727148761363 776.17338697829</t>
  </si>
  <si>
    <t>-457.239563921722 208.773169718796 834.494164934802</t>
  </si>
  <si>
    <t>-466.147809167461 -24.1520141667479 314.647500983486</t>
  </si>
  <si>
    <t>-468.846635205895 -79.7815198468265 774.513594155391</t>
  </si>
  <si>
    <t>-321.798791974598 -35.4357165838828 822.41145833996</t>
  </si>
  <si>
    <t>9763-20170724T121354.402770700.bin</t>
  </si>
  <si>
    <t>-512.018440146608 75.7800977226175 -97.7205413978401</t>
  </si>
  <si>
    <t>-528.340606489274 72.3176828720948 -207.169719375065</t>
  </si>
  <si>
    <t>-537.842159044279 69.4758773988783 -299.513977512167</t>
  </si>
  <si>
    <t>-545.678292791139 66.6585660918422 -382.993159979617</t>
  </si>
  <si>
    <t>-552.220362484006 63.5411921854607 -466.573280539874</t>
  </si>
  <si>
    <t>-560.390209098844 58.5572599336456 -588.857157986195</t>
  </si>
  <si>
    <t>-547.547596468651 56.1784802151296 -666.120437021559</t>
  </si>
  <si>
    <t>-553.021213541223 91.8388838247133 -536.720164434487</t>
  </si>
  <si>
    <t>-533.041816990944 245.8826077737 -522.330809029031</t>
  </si>
  <si>
    <t>-452.237393848244 313.84307478214 -260.73837126892</t>
  </si>
  <si>
    <t>-226.339278120866 289.328002805327 -212.597186610029</t>
  </si>
  <si>
    <t>-560.589625259423 29.6491140951493 -533.679783067252</t>
  </si>
  <si>
    <t>-537.524520491206 166.584876988651 -98.4937818674417</t>
  </si>
  <si>
    <t>-566.945409192628 176.115767583162 315.928917220591</t>
  </si>
  <si>
    <t>-607.06735386744 212.583379075958 776.124209534914</t>
  </si>
  <si>
    <t>-457.185357285727 208.596062934988 834.462269118533</t>
  </si>
  <si>
    <t>-467.132381429402 -25.3406315839516 314.595154502993</t>
  </si>
  <si>
    <t>-469.569175526918 -79.6930246419861 774.525967381128</t>
  </si>
  <si>
    <t>-321.790111099968 -36.6162691096147 821.318687859065</t>
  </si>
  <si>
    <t>9763-20170724T121354.433862000.bin</t>
  </si>
  <si>
    <t>-511.453652758804 76.0132808420144 -97.7251370954085</t>
  </si>
  <si>
    <t>-527.801439603077 72.5740182956697 -207.17099158924</t>
  </si>
  <si>
    <t>-537.351582662593 69.7674587677748 -299.511479937165</t>
  </si>
  <si>
    <t>-545.241557272259 66.9920156335552 -382.987115180406</t>
  </si>
  <si>
    <t>-551.846848150163 63.9251053868056 -466.56393712302</t>
  </si>
  <si>
    <t>-560.11903991094 59.0250020840354 -588.844329927345</t>
  </si>
  <si>
    <t>-547.221811983334 56.6580025895728 -666.099052995805</t>
  </si>
  <si>
    <t>-552.614993883071 92.2595228492683 -536.696610286924</t>
  </si>
  <si>
    <t>-532.236483245747 246.24261293929 -522.223808500662</t>
  </si>
  <si>
    <t>-449.833157807783 313.892516343326 -261.04998989892</t>
  </si>
  <si>
    <t>-223.965622827027 289.120574006894 -212.896456473364</t>
  </si>
  <si>
    <t>-560.363653704269 30.090666845118 -533.681108625379</t>
  </si>
  <si>
    <t>-536.578893841049 166.750923988819 -98.4633117985007</t>
  </si>
  <si>
    <t>-566.435305177291 176.239144921469 315.929218349785</t>
  </si>
  <si>
    <t>-607.037116776333 212.487770020538 776.096438433424</t>
  </si>
  <si>
    <t>-457.175432879822 208.312773301538 834.473532489247</t>
  </si>
  <si>
    <t>-467.911218223475 -26.0278380878749 314.59180001804</t>
  </si>
  <si>
    <t>-470.013814849976 -79.6849255372886 774.561512173036</t>
  </si>
  <si>
    <t>-321.939342709129 -36.8506891917673 820.637434463752</t>
  </si>
  <si>
    <t>9763-20170724T121354.502086000.bin</t>
  </si>
  <si>
    <t>-510.198137520783 76.3928972633707 -97.6959861726391</t>
  </si>
  <si>
    <t>-526.563428666215 73.0297908073198 -207.141683077634</t>
  </si>
  <si>
    <t>-536.231417857246 70.3410618905682 -299.473354862977</t>
  </si>
  <si>
    <t>-544.266848596764 67.7022548933769 -382.939545685086</t>
  </si>
  <si>
    <t>-551.054047155856 64.8035047879198 -466.507885243425</t>
  </si>
  <si>
    <t>-559.629510753028 60.1863494205086 -588.778357122404</t>
  </si>
  <si>
    <t>-546.621382852369 57.917974490621 -666.017370345291</t>
  </si>
  <si>
    <t>-551.876268258694 93.284663330794 -536.58030530578</t>
  </si>
  <si>
    <t>-530.880132496337 247.155231649798 -521.776044584556</t>
  </si>
  <si>
    <t>-445.446784794673 313.528817272787 -261.24911910403</t>
  </si>
  <si>
    <t>-219.550075299075 288.312977519345 -213.464652367077</t>
  </si>
  <si>
    <t>-559.857065391884 31.1398454705691 -533.673962022219</t>
  </si>
  <si>
    <t>-534.646515687948 167.110057136654 -98.3834535907783</t>
  </si>
  <si>
    <t>-565.164991854143 176.321989833747 315.967051936488</t>
  </si>
  <si>
    <t>-606.900952935514 212.434141678918 776.060504801894</t>
  </si>
  <si>
    <t>-457.093286273965 208.459716813512 834.589960477705</t>
  </si>
  <si>
    <t>-468.642256354608 -26.8645569032406 314.600810653187</t>
  </si>
  <si>
    <t>-470.773214429763 -79.5979384753232 774.69607024486</t>
  </si>
  <si>
    <t>-321.977693532379 -37.9540415457864 819.52353741859</t>
  </si>
  <si>
    <t>9763-20170724T121354.537177800.bin</t>
  </si>
  <si>
    <t>-509.527426220051 76.5267806863249 -97.679499837493</t>
  </si>
  <si>
    <t>-525.95251357471 73.1850537249366 -207.116848181066</t>
  </si>
  <si>
    <t>-535.68832199707 70.5469450567007 -299.442865243454</t>
  </si>
  <si>
    <t>-543.790358257617 67.9690539403296 -382.904550359862</t>
  </si>
  <si>
    <t>-550.64833829225 65.146143844378 -466.469702255632</t>
  </si>
  <si>
    <t>-559.330847091964 60.6564237280695 -588.737467605852</t>
  </si>
  <si>
    <t>-546.263135188892 58.4635204857946 -665.968431518225</t>
  </si>
  <si>
    <t>-551.48732781759 93.6945143253724 -536.514708969386</t>
  </si>
  <si>
    <t>-530.280246504664 247.524959747547 -521.561547466999</t>
  </si>
  <si>
    <t>-443.51839362296 313.110372630745 -261.274153068586</t>
  </si>
  <si>
    <t>-217.56854724781 287.811948015028 -213.785327573006</t>
  </si>
  <si>
    <t>-559.554667598141 31.5585073033699 -533.660049560156</t>
  </si>
  <si>
    <t>-533.751191461134 167.269121153024 -98.3555760633598</t>
  </si>
  <si>
    <t>-564.491438979124 176.328473497139 315.981967295677</t>
  </si>
  <si>
    <t>-606.851597041205 212.396791837871 776.017188205985</t>
  </si>
  <si>
    <t>-457.074040229861 208.44051426902 834.624662379544</t>
  </si>
  <si>
    <t>-468.431289353311 -26.9775616988022 314.622710951202</t>
  </si>
  <si>
    <t>-470.996254015748 -79.541529468097 774.782622300007</t>
  </si>
  <si>
    <t>-322.033465786599 -38.0933276890632 819.234124475418</t>
  </si>
  <si>
    <t>9763-20170724T121354.604699400.bin</t>
  </si>
  <si>
    <t>-508.128234591919 77.2077645163354 -97.7212511421541</t>
  </si>
  <si>
    <t>-524.722905635358 73.8163848766462 -207.131607241686</t>
  </si>
  <si>
    <t>-534.600179035149 71.2176796647873 -299.443624237468</t>
  </si>
  <si>
    <t>-542.825320805997 68.7065095318094 -382.895305679133</t>
  </si>
  <si>
    <t>-549.799481419925 65.9804917713764 -466.454120409164</t>
  </si>
  <si>
    <t>-558.642056039813 61.6648952313167 -588.716511425319</t>
  </si>
  <si>
    <t>-545.451058873535 59.6392992604247 -665.931186975724</t>
  </si>
  <si>
    <t>-550.7163757816 94.6266835084384 -536.458106641598</t>
  </si>
  <si>
    <t>-529.388767001325 248.409987826873 -521.221491031556</t>
  </si>
  <si>
    <t>-439.991994843244 312.228909319527 -261.386852020875</t>
  </si>
  <si>
    <t>-213.979824353432 286.935343499707 -214.192946773876</t>
  </si>
  <si>
    <t>-558.807713255448 32.4904901030436 -533.679578273598</t>
  </si>
  <si>
    <t>-532.324007973613 167.944736748508 -98.4256651832659</t>
  </si>
  <si>
    <t>-563.171223044016 176.644692972196 315.911560517484</t>
  </si>
  <si>
    <t>-606.747759644086 212.394285700233 775.802094918962</t>
  </si>
  <si>
    <t>-457.002277796193 209.031661736038 834.528685762395</t>
  </si>
  <si>
    <t>-467.481619056325 -26.7455377463566 314.622655419236</t>
  </si>
  <si>
    <t>-471.215001040029 -79.4474170825351 774.781462225451</t>
  </si>
  <si>
    <t>-322.132802390501 -38.0461030916485 818.875217907691</t>
  </si>
  <si>
    <t>9763-20170724T121354.636785800.bin</t>
  </si>
  <si>
    <t>-507.363719240235 77.7240958621974 -97.7602645371819</t>
  </si>
  <si>
    <t>-524.008590621653 74.3059807599921 -207.16204369237</t>
  </si>
  <si>
    <t>-533.955419072634 71.7202683764599 -299.467060199548</t>
  </si>
  <si>
    <t>-542.252463831762 69.2347226677953 -382.912334018467</t>
  </si>
  <si>
    <t>-549.306300056913 66.5495523347572 -466.465818607401</t>
  </si>
  <si>
    <t>-558.273130785461 62.3103071459977 -588.721821915029</t>
  </si>
  <si>
    <t>-545.031266221246 60.3746407268777 -665.930207059741</t>
  </si>
  <si>
    <t>-550.315581267607 95.2423673424128 -536.449387617433</t>
  </si>
  <si>
    <t>-529.030024388277 249.018871841378 -521.066840662473</t>
  </si>
  <si>
    <t>-438.219968286541 312.18123617078 -261.562335321352</t>
  </si>
  <si>
    <t>-212.202751844547 286.867423108172 -214.403178105183</t>
  </si>
  <si>
    <t>-558.361528468217 33.0985764900893 -533.704515653578</t>
  </si>
  <si>
    <t>-531.615207948945 168.326168030393 -98.4580945458331</t>
  </si>
  <si>
    <t>-562.632217870411 176.852335127388 315.870063251156</t>
  </si>
  <si>
    <t>-606.719284636476 212.358569073776 775.695406973712</t>
  </si>
  <si>
    <t>-456.993838724256 209.008193502464 834.473762725866</t>
  </si>
  <si>
    <t>-466.942568481365 -26.4010781559264 314.614470898768</t>
  </si>
  <si>
    <t>-471.2606337572 -79.3854263652756 774.766660223096</t>
  </si>
  <si>
    <t>-322.220361898895 -37.7628584178469 818.793663245857</t>
  </si>
  <si>
    <t>9763-20170724T121354.702016400.bin</t>
  </si>
  <si>
    <t>-506.049156789013 78.5930803317701 -97.79387370628</t>
  </si>
  <si>
    <t>-522.721861067487 75.1471503947819 -207.190641307734</t>
  </si>
  <si>
    <t>-532.804226708355 72.5744276187943 -299.481220059577</t>
  </si>
  <si>
    <t>-541.266587426134 70.1177752373342 -382.910670737113</t>
  </si>
  <si>
    <t>-548.527415547225 67.4831429924961 -466.448015226298</t>
  </si>
  <si>
    <t>-557.84072242353 63.3452070043445 -588.681678139284</t>
  </si>
  <si>
    <t>-544.552653586298 61.5387164661788 -665.885178932424</t>
  </si>
  <si>
    <t>-549.819854272264 96.2450776744809 -536.398574599568</t>
  </si>
  <si>
    <t>-528.755770091251 250.038111064347 -520.840326709395</t>
  </si>
  <si>
    <t>-435.211879340037 312.108625207671 -262.044190039764</t>
  </si>
  <si>
    <t>-209.111881670402 286.827598132493 -215.266143383044</t>
  </si>
  <si>
    <t>-557.688472301086 34.0766579595715 -533.694608066465</t>
  </si>
  <si>
    <t>-530.581433882477 168.942670265734 -98.4856863891678</t>
  </si>
  <si>
    <t>-561.883690953534 177.173135571084 315.827035013625</t>
  </si>
  <si>
    <t>-606.682789954685 212.28173301106 775.549771922272</t>
  </si>
  <si>
    <t>-456.983500885456 209.008425702743 834.398953138398</t>
  </si>
  <si>
    <t>-465.833092126596 -25.8891695128959 314.603587099545</t>
  </si>
  <si>
    <t>-471.289360034662 -79.2808936078063 774.726823594544</t>
  </si>
  <si>
    <t>-322.241958369043 -37.6488281006446 818.720921802735</t>
  </si>
  <si>
    <t>9763-20170724T121354.734102800.bin</t>
  </si>
  <si>
    <t>-505.536236122102 78.9388829056275 -97.7786355443757</t>
  </si>
  <si>
    <t>-522.21387459109 75.4890819017201 -207.174586416488</t>
  </si>
  <si>
    <t>-532.347493949883 72.9124911581716 -299.459370013715</t>
  </si>
  <si>
    <t>-540.874924066368 70.4527398300606 -382.882195012533</t>
  </si>
  <si>
    <t>-548.219708053952 67.818023351645 -466.412205297652</t>
  </si>
  <si>
    <t>-557.675890941494 63.6849177451013 -588.635128993401</t>
  </si>
  <si>
    <t>-544.368343502854 61.918882298969 -665.836021674611</t>
  </si>
  <si>
    <t>-549.65178577022 96.5903223688661 -536.355939093968</t>
  </si>
  <si>
    <t>-528.794330791005 250.411020557971 -520.792123875503</t>
  </si>
  <si>
    <t>-433.793241967987 312.153286087753 -262.448687651785</t>
  </si>
  <si>
    <t>-207.674324630598 286.789437357575 -215.807100583131</t>
  </si>
  <si>
    <t>-557.401284322137 34.4070467660349 -533.653450783552</t>
  </si>
  <si>
    <t>-530.188622532033 169.174353640002 -98.4749504376701</t>
  </si>
  <si>
    <t>-561.631504965898 177.294028672413 315.829261485732</t>
  </si>
  <si>
    <t>-606.661622870531 212.269158948054 775.50552203439</t>
  </si>
  <si>
    <t>-456.970590316681 209.072962818816 834.379838337248</t>
  </si>
  <si>
    <t>-465.366061144675 -25.6357353063217 314.613642270587</t>
  </si>
  <si>
    <t>-471.285110189059 -79.2373010254814 774.705855737181</t>
  </si>
  <si>
    <t>-322.342452475303 -37.2370866568144 818.704756214541</t>
  </si>
  <si>
    <t>9763-20170724T121354.800283800.bin</t>
  </si>
  <si>
    <t>-504.748393400835 79.4139244710882 -97.7687668890493</t>
  </si>
  <si>
    <t>-521.340630579337 76.0050407565968 -207.178841811357</t>
  </si>
  <si>
    <t>-531.504113634224 73.3938164018919 -299.459537153336</t>
  </si>
  <si>
    <t>-540.102324691155 70.8779928427907 -382.873388435182</t>
  </si>
  <si>
    <t>-547.563687699153 68.167667166731 -466.390637228252</t>
  </si>
  <si>
    <t>-557.242288939942 63.9052712927642 -588.591636510668</t>
  </si>
  <si>
    <t>-543.920428532646 62.1834524695655 -665.791176399955</t>
  </si>
  <si>
    <t>-549.207589020229 96.8763274897592 -536.355716749437</t>
  </si>
  <si>
    <t>-528.68581953697 250.747605106187 -520.893446726051</t>
  </si>
  <si>
    <t>-431.12014646043 311.633909636704 -263.303919474403</t>
  </si>
  <si>
    <t>-205.027370353084 286.299992714455 -216.519197711895</t>
  </si>
  <si>
    <t>-556.78324321952 34.6747177866087 -533.58603544493</t>
  </si>
  <si>
    <t>-529.668329705485 169.539878308124 -98.4305780437559</t>
  </si>
  <si>
    <t>-561.364731833826 177.359455543658 315.860128513546</t>
  </si>
  <si>
    <t>-606.64390216657 212.200332912949 775.48365878447</t>
  </si>
  <si>
    <t>-456.965120519836 209.032535518698 834.390715983255</t>
  </si>
  <si>
    <t>-464.52059473821 -25.3641684263785 314.608870590573</t>
  </si>
  <si>
    <t>-471.248164656684 -79.1859848671379 774.670116934493</t>
  </si>
  <si>
    <t>-322.285964555273 -37.2928314520318 818.705132143807</t>
  </si>
  <si>
    <t>9763-20170724T121354.832398400.bin</t>
  </si>
  <si>
    <t>-504.46467805495 79.616218475302 -97.7291873428354</t>
  </si>
  <si>
    <t>-520.955916992928 76.2326634648093 -207.155444567629</t>
  </si>
  <si>
    <t>-531.097284831082 73.6115744166436 -299.438260206222</t>
  </si>
  <si>
    <t>-539.702091626675 71.0771060565353 -382.85093713126</t>
  </si>
  <si>
    <t>-547.197817359087 68.3395738659315 -466.364121773695</t>
  </si>
  <si>
    <t>-556.957301548052 64.0314183402083 -588.557023552035</t>
  </si>
  <si>
    <t>-543.620449802478 62.3365845343906 -665.754569329495</t>
  </si>
  <si>
    <t>-548.895772394466 97.0230379139375 -536.338182456446</t>
  </si>
  <si>
    <t>-528.356843007838 250.896226191171 -520.947423758233</t>
  </si>
  <si>
    <t>-430.014214002295 311.463927665197 -263.578255475099</t>
  </si>
  <si>
    <t>-203.9556489343 285.985199555552 -216.707430481742</t>
  </si>
  <si>
    <t>-556.453938137686 34.8205521651735 -533.541355732647</t>
  </si>
  <si>
    <t>-529.44191408247 169.634933698218 -98.3929150641223</t>
  </si>
  <si>
    <t>-561.414506798958 177.374409406821 315.877997173841</t>
  </si>
  <si>
    <t>-606.65940070946 212.154065127714 775.486544015926</t>
  </si>
  <si>
    <t>-456.977468509356 208.980224163432 834.385416253264</t>
  </si>
  <si>
    <t>-464.273758771127 -25.2899753418073 314.613890229982</t>
  </si>
  <si>
    <t>-471.248334742009 -79.1325077209549 774.654598550226</t>
  </si>
  <si>
    <t>-322.303799472398 -37.1867698281935 818.698695075033</t>
  </si>
  <si>
    <t>9763-20170724T121354.902592800.bin</t>
  </si>
  <si>
    <t>-504.062720961392 80.0107700767689 -97.6791282652059</t>
  </si>
  <si>
    <t>-520.360678528325 76.6392940265227 -207.134732155622</t>
  </si>
  <si>
    <t>-530.394881007648 73.9841315912072 -299.42828020504</t>
  </si>
  <si>
    <t>-538.92758937965 71.4023626877447 -382.846842419939</t>
  </si>
  <si>
    <t>-546.376826682568 68.6045442713639 -466.36225684325</t>
  </si>
  <si>
    <t>-556.097761047413 64.1949961195674 -588.554641336111</t>
  </si>
  <si>
    <t>-542.696239551407 62.5828451459042 -665.742781015417</t>
  </si>
  <si>
    <t>-548.080330754318 97.2333696795108 -536.358615105191</t>
  </si>
  <si>
    <t>-527.583826679934 251.12284171869 -521.047777592361</t>
  </si>
  <si>
    <t>-427.642509874648 311.338627701018 -264.212527945115</t>
  </si>
  <si>
    <t>-201.748652589016 285.199074691236 -216.91331874446</t>
  </si>
  <si>
    <t>-555.584263087018 35.0262250841897 -533.516652133393</t>
  </si>
  <si>
    <t>-529.059818928336 169.929920903819 -98.379623522982</t>
  </si>
  <si>
    <t>-561.45445558864 177.474660915942 315.862100712262</t>
  </si>
  <si>
    <t>-606.678311852803 212.111238457229 775.479063815742</t>
  </si>
  <si>
    <t>-456.98426323411 209.042678173463 834.352543298973</t>
  </si>
  <si>
    <t>-464.122436071616 -25.2518731804425 314.628015645043</t>
  </si>
  <si>
    <t>-471.222589071403 -79.0835724623616 774.646410529792</t>
  </si>
  <si>
    <t>-322.262065464292 -37.218606163673 818.713286625414</t>
  </si>
  <si>
    <t>9763-20170724T121354.934677800.bin</t>
  </si>
  <si>
    <t>-503.896779483917 80.118135404477 -97.6875476961059</t>
  </si>
  <si>
    <t>-520.125806455192 76.7841031282396 -207.154416052792</t>
  </si>
  <si>
    <t>-530.084038132456 74.1272655891389 -299.456075969462</t>
  </si>
  <si>
    <t>-538.542787433429 71.5301872097239 -382.881858187011</t>
  </si>
  <si>
    <t>-545.913699747528 68.7023378946355 -466.403063974968</t>
  </si>
  <si>
    <t>-555.516692613986 64.2322626834311 -588.60261273989</t>
  </si>
  <si>
    <t>-542.081236759161 62.6729493056523 -665.786019363669</t>
  </si>
  <si>
    <t>-547.514718029956 97.2920827134863 -536.417932851619</t>
  </si>
  <si>
    <t>-526.824183320504 251.16035456435 -521.238349032215</t>
  </si>
  <si>
    <t>-426.370583302812 311.20088611603 -264.56187269943</t>
  </si>
  <si>
    <t>-200.582753398558 284.482714893596 -217.080255271362</t>
  </si>
  <si>
    <t>-555.091256192703 35.0952489094466 -533.547293431032</t>
  </si>
  <si>
    <t>-528.840069915939 170.08747358344 -98.3798465492486</t>
  </si>
  <si>
    <t>-561.382274717745 177.483991945426 315.853058413072</t>
  </si>
  <si>
    <t>-606.675966226857 212.09307977241 775.467054304968</t>
  </si>
  <si>
    <t>-456.982853443 209.05191298819 834.344477637218</t>
  </si>
  <si>
    <t>-464.098745612648 -25.310950298619 314.61476248293</t>
  </si>
  <si>
    <t>-471.16924398845 -79.1055221063416 774.647846708352</t>
  </si>
  <si>
    <t>-322.174092138832 -37.4026632806949 818.751734387124</t>
  </si>
  <si>
    <t>9763-20170724T121354.998853100.bin</t>
  </si>
  <si>
    <t>-503.616246627738 80.0744753307031 -97.6618292837325</t>
  </si>
  <si>
    <t>-519.74100600421 76.8141453949825 -207.146358361153</t>
  </si>
  <si>
    <t>-529.673404934739 74.1458328311646 -299.450473524726</t>
  </si>
  <si>
    <t>-538.137585349244 71.5147655201972 -382.874625315124</t>
  </si>
  <si>
    <t>-545.544775953524 68.6295066710422 -466.390718333185</t>
  </si>
  <si>
    <t>-555.23617153908 64.0523369256211 -588.579309884398</t>
  </si>
  <si>
    <t>-541.781438284713 62.4770665227175 -665.75896858386</t>
  </si>
  <si>
    <t>-547.066981861935 97.1415394269047 -536.438944174883</t>
  </si>
  <si>
    <t>-525.639115806245 250.948372331728 -521.489744294745</t>
  </si>
  <si>
    <t>-423.971769260401 309.585184479674 -264.966806965469</t>
  </si>
  <si>
    <t>-198.384817551603 281.808705085037 -217.138695683592</t>
  </si>
  <si>
    <t>-554.90027604543 34.9802007193134 -533.488967960632</t>
  </si>
  <si>
    <t>-528.203852597616 170.23116949247 -98.3572628446357</t>
  </si>
  <si>
    <t>-561.039391181782 177.414149741707 315.856283232977</t>
  </si>
  <si>
    <t>-606.6645262879 212.080726531141 775.427705437713</t>
  </si>
  <si>
    <t>-456.980004900229 209.197114875391 834.334934344642</t>
  </si>
  <si>
    <t>-464.183070207109 -25.5846218613278 314.620602303799</t>
  </si>
  <si>
    <t>-471.091353121677 -79.0897310350447 774.675185531114</t>
  </si>
  <si>
    <t>-322.068334669237 -37.5764207875013 818.86319071011</t>
  </si>
  <si>
    <t>9763-20170724T121355.038959800.bin</t>
  </si>
  <si>
    <t>-503.494881122973 80.1042526176529 -97.6711955461903</t>
  </si>
  <si>
    <t>-519.589578489339 76.8616694264497 -207.160629374367</t>
  </si>
  <si>
    <t>-529.49592710885 74.1830810840634 -299.46748102564</t>
  </si>
  <si>
    <t>-537.93764862515 71.534176258107 -382.893203944097</t>
  </si>
  <si>
    <t>-545.324303412498 68.6212302780923 -466.410193898665</t>
  </si>
  <si>
    <t>-554.988673556695 63.9918417240583 -588.598943734101</t>
  </si>
  <si>
    <t>-541.485111427845 62.3908683049071 -665.769417950762</t>
  </si>
  <si>
    <t>-546.756786050866 97.0933616212587 -536.476342181756</t>
  </si>
  <si>
    <t>-525.003745826571 250.838752106976 -521.55618718982</t>
  </si>
  <si>
    <t>-422.460614224599 308.755280504861 -265.218299317232</t>
  </si>
  <si>
    <t>-196.876309418282 281.143682697141 -217.282324908829</t>
  </si>
  <si>
    <t>-554.739407147018 34.9525929490551 -533.490616260713</t>
  </si>
  <si>
    <t>-527.959169182044 170.323442192756 -98.3702645305086</t>
  </si>
  <si>
    <t>-560.939104809905 177.432314630772 315.833030910513</t>
  </si>
  <si>
    <t>-606.665091987083 212.060240735044 775.397374565483</t>
  </si>
  <si>
    <t>-456.984851087788 209.215223584621 834.317006431442</t>
  </si>
  <si>
    <t>-464.340927042279 -25.7162286172497 314.62224451678</t>
  </si>
  <si>
    <t>-471.057764465895 -79.0890035636726 774.686448942957</t>
  </si>
  <si>
    <t>-321.936986533532 -37.9530401121638 818.897741027654</t>
  </si>
  <si>
    <t>9763-20170724T121355.102007300.bin</t>
  </si>
  <si>
    <t>-503.451771007808 80.0667851050994 -97.7193157266391</t>
  </si>
  <si>
    <t>-519.388744598654 76.8532541947129 -207.232686312674</t>
  </si>
  <si>
    <t>-529.189987115172 74.1966561866134 -299.551200514899</t>
  </si>
  <si>
    <t>-537.548453261874 71.5698680360565 -382.986115013577</t>
  </si>
  <si>
    <t>-544.863043895544 68.6806085460889 -466.510233285964</t>
  </si>
  <si>
    <t>-554.434536424675 64.0878400928732 -588.707765356897</t>
  </si>
  <si>
    <t>-540.84449831965 62.4938553393536 -665.863349055673</t>
  </si>
  <si>
    <t>-546.10574132742 97.1558221258897 -536.579056400405</t>
  </si>
  <si>
    <t>-523.618372942281 250.815268765637 -521.630169039188</t>
  </si>
  <si>
    <t>-420.384983258969 307.266339674515 -265.242382741855</t>
  </si>
  <si>
    <t>-194.779388150556 280.013607916686 -217.201307054147</t>
  </si>
  <si>
    <t>-554.363440239273 35.0507155955711 -533.598029097872</t>
  </si>
  <si>
    <t>-527.636932017318 170.301513031734 -98.4445231589991</t>
  </si>
  <si>
    <t>-560.959873827575 177.438424959914 315.730853110179</t>
  </si>
  <si>
    <t>-606.712428922569 211.981009026056 775.310953523572</t>
  </si>
  <si>
    <t>-457.040047094754 208.743737082397 834.23051622686</t>
  </si>
  <si>
    <t>-464.724245091869 -25.906422006201 314.618289030835</t>
  </si>
  <si>
    <t>-471.039922207441 -79.0583258588122 774.70158630889</t>
  </si>
  <si>
    <t>-321.819563519548 -38.2559010401715 818.886186469065</t>
  </si>
  <si>
    <t>9763-20170724T121355.136097700.bin</t>
  </si>
  <si>
    <t>-503.421728977501 80.0238262223957 -97.7352613897776</t>
  </si>
  <si>
    <t>-519.304640312331 76.7847818349342 -207.255823990959</t>
  </si>
  <si>
    <t>-529.079388167643 74.1081210338166 -299.576606922652</t>
  </si>
  <si>
    <t>-537.421088781329 71.4659452914225 -383.012586873652</t>
  </si>
  <si>
    <t>-544.726335054176 68.5634932095677 -466.537198325528</t>
  </si>
  <si>
    <t>-554.29190142273 63.9544890979969 -588.734418941805</t>
  </si>
  <si>
    <t>-540.691452100206 62.3598079497056 -665.888150172926</t>
  </si>
  <si>
    <t>-545.935456741138 97.0250991628463 -536.611871895035</t>
  </si>
  <si>
    <t>-523.334270922386 250.65699636669 -521.583450228729</t>
  </si>
  <si>
    <t>-420.204402257423 306.764456915837 -265.07858256699</t>
  </si>
  <si>
    <t>-194.703232427623 279.05540090675 -216.809023272772</t>
  </si>
  <si>
    <t>-554.253696535877 34.9287404895272 -533.618679481169</t>
  </si>
  <si>
    <t>-527.520841351439 170.234876611807 -98.5040726043418</t>
  </si>
  <si>
    <t>-560.984160846599 177.361638670567 315.660206495564</t>
  </si>
  <si>
    <t>-606.727569916373 211.976397667336 775.240806451895</t>
  </si>
  <si>
    <t>-457.048911124032 208.728057082042 834.14380339483</t>
  </si>
  <si>
    <t>-464.870786842262 -26.000795468743 314.614778213388</t>
  </si>
  <si>
    <t>-471.048988095214 -79.0351199178522 774.706911100644</t>
  </si>
  <si>
    <t>-321.759182399011 -38.4272969697508 818.836253581862</t>
  </si>
  <si>
    <t>9763-20170724T121355.202313900.bin</t>
  </si>
  <si>
    <t>-503.173886278386 79.8315443248007 -97.7793030227115</t>
  </si>
  <si>
    <t>-519.019365490738 76.4552270582954 -207.301121352526</t>
  </si>
  <si>
    <t>-528.811294002979 73.7668830117454 -299.619552561793</t>
  </si>
  <si>
    <t>-537.182739225609 71.1584341498979 -383.053728154933</t>
  </si>
  <si>
    <t>-544.528421406601 68.3332882463819 -466.577347716407</t>
  </si>
  <si>
    <t>-554.16146697678 63.8868358817099 -588.77544560191</t>
  </si>
  <si>
    <t>-540.598514627348 62.3059625820833 -665.93602327009</t>
  </si>
  <si>
    <t>-545.719834532755 96.8802366341911 -536.617824753986</t>
  </si>
  <si>
    <t>-522.842901928924 250.423920433335 -521.104861352826</t>
  </si>
  <si>
    <t>-421.750272011257 306.429816887293 -263.768194026212</t>
  </si>
  <si>
    <t>-196.215459180918 278.380415657944 -215.853402317006</t>
  </si>
  <si>
    <t>-554.149288401635 34.7957400555092 -533.694100157721</t>
  </si>
  <si>
    <t>-527.427637348356 169.959242556661 -98.662001858842</t>
  </si>
  <si>
    <t>-561.66876514923 176.664437959558 315.445606579668</t>
  </si>
  <si>
    <t>-606.783983490463 212.077141552853 775.048440427714</t>
  </si>
  <si>
    <t>-457.105944818816 208.309187698148 833.922071626825</t>
  </si>
  <si>
    <t>-465.238747416412 -26.1211818554898 314.646946840197</t>
  </si>
  <si>
    <t>-471.191711370131 -78.8315287971673 774.717657130219</t>
  </si>
  <si>
    <t>-321.89827515866 -37.9753061029342 818.604674586065</t>
  </si>
  <si>
    <t>9763-20170724T121355.233394300.bin</t>
  </si>
  <si>
    <t>-502.987011962583 79.7332784144073 -97.8884486928557</t>
  </si>
  <si>
    <t>-518.888888140454 76.1688142846456 -207.396066970564</t>
  </si>
  <si>
    <t>-528.713512202354 73.4624340424712 -299.710838333286</t>
  </si>
  <si>
    <t>-537.101328780803 70.8908797374625 -383.144365098927</t>
  </si>
  <si>
    <t>-544.445670797989 68.1558541109266 -466.671086791907</t>
  </si>
  <si>
    <t>-554.053649847237 63.8967427340649 -588.877810680648</t>
  </si>
  <si>
    <t>-540.516397233544 62.3705516110044 -666.044079038759</t>
  </si>
  <si>
    <t>-545.623246383602 96.8102272347751 -536.667874438334</t>
  </si>
  <si>
    <t>-522.685058358534 250.302373999753 -520.816496242334</t>
  </si>
  <si>
    <t>-423.03597598324 306.772054560504 -263.018573876433</t>
  </si>
  <si>
    <t>-197.599676340901 278.253720553268 -214.917349841699</t>
  </si>
  <si>
    <t>-554.05226953131 34.7212191846879 -533.841310960078</t>
  </si>
  <si>
    <t>-527.460808543925 169.795170134746 -98.8364437089763</t>
  </si>
  <si>
    <t>-562.141762739422 176.46156033659 315.235309319336</t>
  </si>
  <si>
    <t>-606.877429152213 212.146158284436 774.876057738681</t>
  </si>
  <si>
    <t>-457.132718310933 208.385885689654 833.580337176109</t>
  </si>
  <si>
    <t>-465.503837247079 -26.1255492598111 314.666090846458</t>
  </si>
  <si>
    <t>-471.295891238769 -78.6638030586255 774.724617746821</t>
  </si>
  <si>
    <t>-321.914133790361 -37.9517455993478 818.445249149454</t>
  </si>
  <si>
    <t>9763-20170724T121355.305602800.bin</t>
  </si>
  <si>
    <t>-502.853327413697 79.8240878609563 -98.1773309359833</t>
  </si>
  <si>
    <t>-518.814408798055 75.9617274038947 -207.66620018138</t>
  </si>
  <si>
    <t>-528.682036785486 73.1902886698267 -299.974337405478</t>
  </si>
  <si>
    <t>-537.096025476894 70.6277615844606 -383.405459490758</t>
  </si>
  <si>
    <t>-544.448259070686 67.9708363421851 -466.934178578626</t>
  </si>
  <si>
    <t>-554.042590487519 63.8986384086861 -589.148263760928</t>
  </si>
  <si>
    <t>-540.565693992277 62.4782906222563 -666.32698074959</t>
  </si>
  <si>
    <t>-545.698344463521 96.7431385205909 -536.881095004737</t>
  </si>
  <si>
    <t>-523.418025925848 250.26985033508 -520.476695892181</t>
  </si>
  <si>
    <t>-426.815116047564 306.390878541209 -261.445985914717</t>
  </si>
  <si>
    <t>-201.115951057736 278.621487081374 -214.146370209215</t>
  </si>
  <si>
    <t>-553.967034991206 34.6275821794848 -534.162362379007</t>
  </si>
  <si>
    <t>-527.956400014546 169.68042589978 -99.2581935163339</t>
  </si>
  <si>
    <t>-562.859280312479 176.27659761596 314.796026311926</t>
  </si>
  <si>
    <t>-607.054699085265 212.221320848759 774.509933286244</t>
  </si>
  <si>
    <t>-457.184107312516 208.524376646644 832.896360647365</t>
  </si>
  <si>
    <t>-465.835568149586 -25.9942773375356 314.605323173078</t>
  </si>
  <si>
    <t>-471.461549830298 -78.3818809093796 774.708274191083</t>
  </si>
  <si>
    <t>-322.226666093199 -36.8843397466389 818.191129542503</t>
  </si>
  <si>
    <t>9763-20170724T121355.336685000.bin</t>
  </si>
  <si>
    <t>-502.772752102599 80.0074060550078 -98.2953177684934</t>
  </si>
  <si>
    <t>-518.709540775008 76.0203517093541 -207.783335801321</t>
  </si>
  <si>
    <t>-528.560615603653 73.2343423854741 -300.092795363998</t>
  </si>
  <si>
    <t>-536.956065070134 70.692255171371 -383.526530411988</t>
  </si>
  <si>
    <t>-544.283673228015 68.0893329059154 -467.0588944793</t>
  </si>
  <si>
    <t>-553.832550380222 64.1323614650569 -589.280313226909</t>
  </si>
  <si>
    <t>-540.379339713386 62.789778132159 -666.464743859917</t>
  </si>
  <si>
    <t>-545.547551530663 96.9331391476239 -536.976284866821</t>
  </si>
  <si>
    <t>-523.614455875567 250.482427627355 -520.278920863503</t>
  </si>
  <si>
    <t>-429.020564663778 306.624689137705 -260.512641831097</t>
  </si>
  <si>
    <t>-203.011649228313 279.389676304935 -214.396027589564</t>
  </si>
  <si>
    <t>-553.737538830927 34.8043964877788 -534.324980796309</t>
  </si>
  <si>
    <t>-528.135851300074 169.744923292935 -99.436341671721</t>
  </si>
  <si>
    <t>-563.160783456822 176.248267305432 314.609014253909</t>
  </si>
  <si>
    <t>-607.091047685514 212.312800140707 774.352150667613</t>
  </si>
  <si>
    <t>-457.174361633419 208.801765282691 832.63143474088</t>
  </si>
  <si>
    <t>-465.737763485466 -25.8408875296282 314.584782215293</t>
  </si>
  <si>
    <t>-471.529753437921 -78.2982337730823 774.694114006734</t>
  </si>
  <si>
    <t>-322.185678541137 -37.0399258964494 818.029379513397</t>
  </si>
  <si>
    <t>9763-20170724T121355.401747400.bin</t>
  </si>
  <si>
    <t>-502.44570443066 80.457559428748 -98.4422985529076</t>
  </si>
  <si>
    <t>-518.353190768522 76.2103595307512 -207.924684302256</t>
  </si>
  <si>
    <t>-528.158233145787 73.3623838652675 -300.237294146742</t>
  </si>
  <si>
    <t>-536.494651605213 70.8201014598267 -383.676874735273</t>
  </si>
  <si>
    <t>-543.741555162159 68.2736565255582 -467.218080441598</t>
  </si>
  <si>
    <t>-553.143915268741 64.4597747406651 -589.455442861514</t>
  </si>
  <si>
    <t>-539.752853086554 63.2930127505056 -666.653479088208</t>
  </si>
  <si>
    <t>-545.064374359356 97.2179307828205 -537.092733984976</t>
  </si>
  <si>
    <t>-524.211227512155 250.870175595615 -519.918218033529</t>
  </si>
  <si>
    <t>-433.797063970953 308.58459127831 -259.010249562125</t>
  </si>
  <si>
    <t>-207.364889882469 282.050713114035 -214.592336640777</t>
  </si>
  <si>
    <t>-552.972074719526 35.048429294081 -534.544866923752</t>
  </si>
  <si>
    <t>-528.24259673519 169.824485423943 -99.7180753881296</t>
  </si>
  <si>
    <t>-563.630443861563 176.252187146889 314.297639792024</t>
  </si>
  <si>
    <t>-607.185520916587 212.408999627025 774.051980252234</t>
  </si>
  <si>
    <t>-457.196868889942 209.124953866207 832.15926223606</t>
  </si>
  <si>
    <t>-465.424993920631 -25.4693601656204 314.560323856886</t>
  </si>
  <si>
    <t>-471.770544942559 -77.9634490306953 774.649545084516</t>
  </si>
  <si>
    <t>-322.62886246824 -35.6369185629965 817.650100354007</t>
  </si>
  <si>
    <t>9763-20170724T121355.436844800.bin</t>
  </si>
  <si>
    <t>-502.218613305621 80.6909539751509 -98.5057201775114</t>
  </si>
  <si>
    <t>-518.14996897332 76.3257895753668 -207.98005466849</t>
  </si>
  <si>
    <t>-527.96760475953 73.4225617659627 -300.289409467446</t>
  </si>
  <si>
    <t>-536.309801751665 70.8451166771833 -383.727441016427</t>
  </si>
  <si>
    <t>-543.555526621046 68.2792540844721 -467.268091699983</t>
  </si>
  <si>
    <t>-552.947599500262 64.4534326961657 -589.505888652537</t>
  </si>
  <si>
    <t>-539.594287374879 63.3351555065351 -666.711242470325</t>
  </si>
  <si>
    <t>-544.96252027873 97.2284682153841 -537.139191485387</t>
  </si>
  <si>
    <t>-524.703330238948 250.94303812224 -519.877021255289</t>
  </si>
  <si>
    <t>-437.541987109691 309.987095302335 -258.160994945603</t>
  </si>
  <si>
    <t>-210.931814812452 284.400390215254 -214.096448740332</t>
  </si>
  <si>
    <t>-552.69033710421 35.0357632148557 -534.598876269094</t>
  </si>
  <si>
    <t>-528.252967370318 169.904834159146 -99.8377625924106</t>
  </si>
  <si>
    <t>-563.736650462614 176.260086063353 314.170851877864</t>
  </si>
  <si>
    <t>-607.21151890207 212.4689222432 773.91585821087</t>
  </si>
  <si>
    <t>-457.20833493785 209.005093521804 831.975109591517</t>
  </si>
  <si>
    <t>-465.271958867035 -25.2477384607564 314.54449564013</t>
  </si>
  <si>
    <t>-471.874769078383 -77.8247378510523 774.619530306098</t>
  </si>
  <si>
    <t>-322.776990007079 -35.1978704146127 817.475463257713</t>
  </si>
  <si>
    <t>9763-20170724T121355.467563400.bin</t>
  </si>
  <si>
    <t>-502.009212524383 80.9644789119075 -98.5597288362998</t>
  </si>
  <si>
    <t>-517.982040293228 76.5293015307025 -208.025223594095</t>
  </si>
  <si>
    <t>-527.84051256595 73.5784230993368 -300.328811498098</t>
  </si>
  <si>
    <t>-536.221202946619 70.9602600152216 -383.761571628801</t>
  </si>
  <si>
    <t>-543.506827336394 68.3576282572831 -467.297731246954</t>
  </si>
  <si>
    <t>-552.958603742803 64.4820658150297 -589.529295373663</t>
  </si>
  <si>
    <t>-539.670364930447 63.371018133179 -666.745869603199</t>
  </si>
  <si>
    <t>-545.016526931924 97.2871020085731 -537.174779181208</t>
  </si>
  <si>
    <t>-525.310198919785 251.081296612159 -520.006541432152</t>
  </si>
  <si>
    <t>-442.966854654056 312.095393025863 -257.184497716136</t>
  </si>
  <si>
    <t>-216.226787085312 287.573971864243 -213.182385586435</t>
  </si>
  <si>
    <t>-552.605969921136 35.0781674443642 -534.615566288838</t>
  </si>
  <si>
    <t>-528.20677797451 170.057618861251 -99.9230128538916</t>
  </si>
  <si>
    <t>-563.764018564998 176.335486602169 314.080469794788</t>
  </si>
  <si>
    <t>-607.230236621048 212.512241209718 773.802918259126</t>
  </si>
  <si>
    <t>-457.21013966306 209.210016819684 831.827878609303</t>
  </si>
  <si>
    <t>-465.080424073639 -25.0351274957734 314.520822155358</t>
  </si>
  <si>
    <t>-471.919863745319 -77.7644234870281 774.590287231725</t>
  </si>
  <si>
    <t>-322.809049829513 -35.085411997014 817.349663910228</t>
  </si>
  <si>
    <t>9763-20170724T121355.532739800.bin</t>
  </si>
  <si>
    <t>-501.509652994954 81.4235070144755 -98.6295656232303</t>
  </si>
  <si>
    <t>-517.568745387034 76.9136062091529 -208.079469975733</t>
  </si>
  <si>
    <t>-527.470963895427 73.8312808826227 -300.373921847481</t>
  </si>
  <si>
    <t>-535.883173410621 71.0642946029607 -383.798892990068</t>
  </si>
  <si>
    <t>-543.194851888832 68.2824840232156 -467.326957896882</t>
  </si>
  <si>
    <t>-552.681121238689 64.1109825662811 -589.546060252298</t>
  </si>
  <si>
    <t>-539.515132593836 62.8101197563606 -666.780608807042</t>
  </si>
  <si>
    <t>-544.748188606438 97.0454916332287 -537.271603750461</t>
  </si>
  <si>
    <t>-525.88949837656 251.007429755693 -520.779406640767</t>
  </si>
  <si>
    <t>-458.489516553755 313.453964235642 -254.065595790627</t>
  </si>
  <si>
    <t>-232.598143473298 288.853659601005 -205.936145643039</t>
  </si>
  <si>
    <t>-552.289201574453 34.8369548303772 -534.563076920829</t>
  </si>
  <si>
    <t>-527.73850235303 170.301480423808 -100.009718233899</t>
  </si>
  <si>
    <t>-563.466995536502 176.503831320563 313.98014914409</t>
  </si>
  <si>
    <t>-607.267702702783 212.479937398335 773.648333960464</t>
  </si>
  <si>
    <t>-457.260021533857 208.952141980238 831.692065766206</t>
  </si>
  <si>
    <t>-464.778448156143 -24.7061279906302 314.492708634483</t>
  </si>
  <si>
    <t>-471.995546106853 -77.6538758489246 774.539886775482</t>
  </si>
  <si>
    <t>-322.926408371235 -34.6738469733837 817.141694770294</t>
  </si>
  <si>
    <t>9763-20170724T121355.602731100.bin</t>
  </si>
  <si>
    <t>-500.843194849409 81.8128020256549 -98.6462900498419</t>
  </si>
  <si>
    <t>-516.930880784438 77.3833567713273 -208.095143381446</t>
  </si>
  <si>
    <t>-526.811756971085 74.2196963707415 -300.389210706348</t>
  </si>
  <si>
    <t>-535.194762863627 71.3207434750448 -383.812713786641</t>
  </si>
  <si>
    <t>-542.472091848161 68.346989382534 -467.337048823027</t>
  </si>
  <si>
    <t>-551.907232514166 63.8296110368165 -589.548027949656</t>
  </si>
  <si>
    <t>-538.84818913069 62.25850413731 -666.795701100143</t>
  </si>
  <si>
    <t>-543.969645640388 96.9087385506296 -537.36547933059</t>
  </si>
  <si>
    <t>-525.222680908572 250.940580385653 -521.248135815431</t>
  </si>
  <si>
    <t>-477.09761616796 309.9197540593 -249.616019393214</t>
  </si>
  <si>
    <t>-252.541018842446 291.205667587459 -193.289723011505</t>
  </si>
  <si>
    <t>-551.564790346567 34.7145564074058 -534.48020365088</t>
  </si>
  <si>
    <t>-526.617900199205 170.737952308782 -100.002532580833</t>
  </si>
  <si>
    <t>-562.669676715916 176.737128357308 313.9622938324</t>
  </si>
  <si>
    <t>-607.25024901397 212.466023623434 773.548707560081</t>
  </si>
  <si>
    <t>-457.27291557227 208.856242456133 831.665732501016</t>
  </si>
  <si>
    <t>-464.572381450334 -24.5082398345858 314.475606748664</t>
  </si>
  <si>
    <t>-471.982620832661 -77.6074354670382 774.505526326328</t>
  </si>
  <si>
    <t>-322.908527188773 -34.636520523999 817.099273866196</t>
  </si>
  <si>
    <t>9763-20170724T121355.636823200.bin</t>
  </si>
  <si>
    <t>-500.496516911925 82.0268073488223 -98.6176880622736</t>
  </si>
  <si>
    <t>-516.549931739165 77.7002737649323 -208.075749364337</t>
  </si>
  <si>
    <t>-526.333865976468 74.5630476494071 -300.381058088755</t>
  </si>
  <si>
    <t>-534.60566569439 71.6621766382455 -383.815486670145</t>
  </si>
  <si>
    <t>-541.749946283856 68.6592426780066 -467.350356184795</t>
  </si>
  <si>
    <t>-550.96868939227 64.068543888869 -589.575048639893</t>
  </si>
  <si>
    <t>-537.911662927139 62.4138233825429 -666.821221027473</t>
  </si>
  <si>
    <t>-543.146412179161 97.1820849132041 -537.396763975943</t>
  </si>
  <si>
    <t>-524.236389077743 251.152848375235 -521.031078610944</t>
  </si>
  <si>
    <t>-485.54449876082 308.25032981345 -247.496142954258</t>
  </si>
  <si>
    <t>-262.039087925032 292.375756701619 -186.32508461274</t>
  </si>
  <si>
    <t>-550.700766035799 34.9837862937834 -534.490942709882</t>
  </si>
  <si>
    <t>-525.97536885776 171.01750051995 -99.9581944582924</t>
  </si>
  <si>
    <t>-562.285116287469 176.904719681723 313.985634661856</t>
  </si>
  <si>
    <t>-607.256926160966 212.43109417329 773.520004287256</t>
  </si>
  <si>
    <t>-457.292613366001 208.900023078177 831.675353682492</t>
  </si>
  <si>
    <t>-464.529413737952 -24.4703361063057 314.471041866423</t>
  </si>
  <si>
    <t>-471.959445229378 -77.605401446418 774.495801088045</t>
  </si>
  <si>
    <t>-322.881338127647 -34.6614083955442 817.103207721431</t>
  </si>
  <si>
    <t>9763-20170724T121355.701001300.bin</t>
  </si>
  <si>
    <t>-499.701826864944 82.7026282734696 -98.5737399844938</t>
  </si>
  <si>
    <t>-515.625442197138 78.535478382662 -208.056844347688</t>
  </si>
  <si>
    <t>-525.141264303311 75.4377795980581 -300.391546784477</t>
  </si>
  <si>
    <t>-533.112103566014 72.5283841672804 -383.854977287381</t>
  </si>
  <si>
    <t>-539.900064319611 69.4719783526934 -467.417608771755</t>
  </si>
  <si>
    <t>-548.540260757448 64.7513993533225 -589.67950630996</t>
  </si>
  <si>
    <t>-535.399256164381 62.9601421759767 -666.908663302499</t>
  </si>
  <si>
    <t>-541.2042301468 97.9489858476586 -537.484450002732</t>
  </si>
  <si>
    <t>-522.664034043592 251.92158587629 -520.711974744221</t>
  </si>
  <si>
    <t>-500.642500898286 309.727969717705 -245.481054744395</t>
  </si>
  <si>
    <t>-280.416466811273 293.725540550367 -173.418778643804</t>
  </si>
  <si>
    <t>-548.293828998299 35.696393524287 -534.579736528174</t>
  </si>
  <si>
    <t>-524.943180171754 171.769675654904 -99.8523833529825</t>
  </si>
  <si>
    <t>-561.63493072003 177.274046444368 314.063068351548</t>
  </si>
  <si>
    <t>-607.233497851776 212.375206778775 773.523123419314</t>
  </si>
  <si>
    <t>-457.296865512738 209.247283132786 831.773076215992</t>
  </si>
  <si>
    <t>-464.301778181196 -24.1060338991588 314.44356453471</t>
  </si>
  <si>
    <t>-471.849798085315 -77.6805607393962 774.466359606429</t>
  </si>
  <si>
    <t>-322.64953324221 -35.2265882986276 817.137144292791</t>
  </si>
  <si>
    <t>9763-20170724T121355.737096200.bin</t>
  </si>
  <si>
    <t>-499.456097266024 83.1420591766423 -98.5206004359898</t>
  </si>
  <si>
    <t>-515.307465680971 78.9912725275358 -208.014937067131</t>
  </si>
  <si>
    <t>-524.738605513589 75.9203533258301 -300.359116956718</t>
  </si>
  <si>
    <t>-532.622398217852 73.0373092525178 -383.831730528989</t>
  </si>
  <si>
    <t>-539.312805149494 70.010290216162 -467.403375428074</t>
  </si>
  <si>
    <t>-547.798010357819 65.3375181957235 -589.677964875659</t>
  </si>
  <si>
    <t>-534.611080117314 63.5475873027917 -666.899106690096</t>
  </si>
  <si>
    <t>-540.695784796547 98.5337616036586 -537.449781096515</t>
  </si>
  <si>
    <t>-522.67656753204 252.546661923723 -520.519821394951</t>
  </si>
  <si>
    <t>-507.240498180082 311.679881513448 -245.122702697828</t>
  </si>
  <si>
    <t>-288.009509488794 294.945274603979 -170.247649700745</t>
  </si>
  <si>
    <t>-547.453844754213 36.2416544305947 -534.600039528509</t>
  </si>
  <si>
    <t>-524.908797319925 172.112860827576 -99.8099135083819</t>
  </si>
  <si>
    <t>-561.631355863422 177.420068765975 314.105379916572</t>
  </si>
  <si>
    <t>-607.250490616828 212.35270688632 773.552826306539</t>
  </si>
  <si>
    <t>-457.326328470523 209.06913793234 831.826238929669</t>
  </si>
  <si>
    <t>-463.923730773025 -23.8365178695226 314.466233093419</t>
  </si>
  <si>
    <t>-471.823480124836 -77.6670038616703 774.455792725017</t>
  </si>
  <si>
    <t>-322.686593100428 -35.0070621052719 817.142499541182</t>
  </si>
  <si>
    <t>9763-20170724T121355.801273200.bin</t>
  </si>
  <si>
    <t>-499.277555135152 83.8352996674867 -98.4180993480342</t>
  </si>
  <si>
    <t>-515.079924931805 79.5634122111992 -207.914796118678</t>
  </si>
  <si>
    <t>-524.440144772927 76.5075845480887 -300.26670979261</t>
  </si>
  <si>
    <t>-532.241034233054 73.6729701044851 -383.748778454745</t>
  </si>
  <si>
    <t>-538.827031005898 70.7345914797916 -467.331855944788</t>
  </si>
  <si>
    <t>-547.133346625483 66.2332476213401 -589.625311677428</t>
  </si>
  <si>
    <t>-533.822661995083 64.5388010752854 -666.8273285359</t>
  </si>
  <si>
    <t>-540.481767810118 99.3958731303769 -537.316048845299</t>
  </si>
  <si>
    <t>-524.27508409916 253.605126134575 -520.185329263068</t>
  </si>
  <si>
    <t>-513.940569715902 313.445458488685 -244.702231007652</t>
  </si>
  <si>
    <t>-294.986721215386 291.982841923714 -170.223419905996</t>
  </si>
  <si>
    <t>-546.495456156598 37.020806778462 -534.611740321368</t>
  </si>
  <si>
    <t>-525.720295203686 172.368718382055 -99.7163889213175</t>
  </si>
  <si>
    <t>-562.084755801375 177.630629976155 314.231116131466</t>
  </si>
  <si>
    <t>-607.28841510955 212.30648455279 773.675857402635</t>
  </si>
  <si>
    <t>-457.367417418763 209.185827050061 831.966521821496</t>
  </si>
  <si>
    <t>-463.251635467592 -23.2029967120252 314.515069931822</t>
  </si>
  <si>
    <t>-471.816785502449 -77.6666518791062 774.412389711257</t>
  </si>
  <si>
    <t>-322.675072689077 -34.9872549126135 817.062264425792</t>
  </si>
  <si>
    <t>9763-20170724T121355.837369600.bin</t>
  </si>
  <si>
    <t>-499.322214876699 84.0602107699301 -98.3950884565724</t>
  </si>
  <si>
    <t>-515.080031334235 79.7315926026176 -207.89592799716</t>
  </si>
  <si>
    <t>-524.396801165312 76.7000110186668 -300.253128532519</t>
  </si>
  <si>
    <t>-532.151945069388 73.9098274817038 -383.740934843149</t>
  </si>
  <si>
    <t>-538.683924204818 71.0419329807346 -467.330675045207</t>
  </si>
  <si>
    <t>-546.900224420488 66.6708923800097 -589.634855650781</t>
  </si>
  <si>
    <t>-533.48767769373 65.068805174802 -666.821304815736</t>
  </si>
  <si>
    <t>-540.481484797468 99.7964137208423 -537.273176734287</t>
  </si>
  <si>
    <t>-525.265073532779 254.086801004233 -519.977268688174</t>
  </si>
  <si>
    <t>-514.205969877202 312.70214825873 -244.259028942193</t>
  </si>
  <si>
    <t>-294.319197225347 289.234039320565 -173.212787784047</t>
  </si>
  <si>
    <t>-546.108397596053 37.3815431974208 -534.664494586874</t>
  </si>
  <si>
    <t>-526.361297750426 172.383715351388 -99.6735249254398</t>
  </si>
  <si>
    <t>-562.358192823561 177.640319558334 314.306167618028</t>
  </si>
  <si>
    <t>-607.304781797036 212.257337523876 773.771952937334</t>
  </si>
  <si>
    <t>-457.379255857135 209.300193062395 832.059456317692</t>
  </si>
  <si>
    <t>-462.884904001503 -22.9473950952215 314.540000843584</t>
  </si>
  <si>
    <t>-471.824712641029 -77.6786596986749 774.388149430898</t>
  </si>
  <si>
    <t>-322.673000445359 -34.9853080354515 816.989061065046</t>
  </si>
  <si>
    <t>9763-20170724T121355.901571300.bin</t>
  </si>
  <si>
    <t>-499.177212878503 84.266082038645 -98.3236861244729</t>
  </si>
  <si>
    <t>-514.752994080894 79.9059012175071 -207.849420537068</t>
  </si>
  <si>
    <t>-523.972316012653 76.9410574169851 -300.218497504908</t>
  </si>
  <si>
    <t>-531.656130718066 74.2424047642548 -383.715795770474</t>
  </si>
  <si>
    <t>-538.131145415996 71.5041302244476 -467.314356195071</t>
  </si>
  <si>
    <t>-546.277133215933 67.3658264585338 -589.631318194233</t>
  </si>
  <si>
    <t>-532.72799179959 65.9662197022444 -666.79779328889</t>
  </si>
  <si>
    <t>-540.189075297036 100.417894933656 -537.183837865847</t>
  </si>
  <si>
    <t>-526.602867759327 254.839928415144 -519.806567294047</t>
  </si>
  <si>
    <t>-511.311325907238 313.220534230994 -244.240752087632</t>
  </si>
  <si>
    <t>-289.036207724322 284.488673899241 -183.275718129747</t>
  </si>
  <si>
    <t>-545.216357059797 37.9454280744631 -534.735454954197</t>
  </si>
  <si>
    <t>-527.035757632165 172.103948504381 -99.5314543207553</t>
  </si>
  <si>
    <t>-562.852089043677 177.525740448992 314.461782700466</t>
  </si>
  <si>
    <t>-607.346679009289 212.170966283304 773.966250231349</t>
  </si>
  <si>
    <t>-457.403672257147 209.47306790807 832.221197976397</t>
  </si>
  <si>
    <t>-462.370531971357 -22.8464975369484 314.544733597026</t>
  </si>
  <si>
    <t>-471.867103529565 -77.6747194621698 774.341639469421</t>
  </si>
  <si>
    <t>-322.820700770259 -34.5269590253401 816.853463469145</t>
  </si>
  <si>
    <t>9763-20170724T121355.935662300.bin</t>
  </si>
  <si>
    <t>-498.846312793589 84.2993201990289 -98.2679440141121</t>
  </si>
  <si>
    <t>-514.375854995891 79.9317334189095 -207.799939491934</t>
  </si>
  <si>
    <t>-523.601441514081 76.9832374874545 -300.168952284826</t>
  </si>
  <si>
    <t>-531.307477064998 74.3084522051522 -383.664957123715</t>
  </si>
  <si>
    <t>-537.820758511312 71.6056433689573 -467.261580035447</t>
  </si>
  <si>
    <t>-546.03945940309 67.5327772971605 -589.576010382387</t>
  </si>
  <si>
    <t>-532.464338214874 66.2101779845229 -666.739286319427</t>
  </si>
  <si>
    <t>-539.992233029039 100.562838416958 -537.109949412943</t>
  </si>
  <si>
    <t>-526.737636529632 255.026956415298 -519.751075840289</t>
  </si>
  <si>
    <t>-508.856976484775 313.972449326538 -244.461674232304</t>
  </si>
  <si>
    <t>-285.631830252116 282.637178152134 -188.451272891931</t>
  </si>
  <si>
    <t>-544.874233665179 38.0769641912843 -534.701137310769</t>
  </si>
  <si>
    <t>-526.943415721815 171.947528044704 -99.4518722882206</t>
  </si>
  <si>
    <t>-562.780420533681 177.486756635262 314.537998413678</t>
  </si>
  <si>
    <t>-607.34013348019 212.180103254404 774.050218005226</t>
  </si>
  <si>
    <t>-457.403494868939 209.588406607644 832.326302159976</t>
  </si>
  <si>
    <t>-462.151866177521 -22.8872344427059 314.557575244915</t>
  </si>
  <si>
    <t>-471.831388971581 -77.740914828576 774.334859891374</t>
  </si>
  <si>
    <t>-322.768715849588 -34.6402288435243 816.837898606049</t>
  </si>
  <si>
    <t>9763-20170724T121356.002443100.bin</t>
  </si>
  <si>
    <t>-497.915402718331 84.0621451033712 -98.1345639428966</t>
  </si>
  <si>
    <t>-513.50753716843 79.7009869086628 -207.657870355265</t>
  </si>
  <si>
    <t>-522.885676506656 76.7516675790785 -300.011391437445</t>
  </si>
  <si>
    <t>-530.769911422545 74.0774965661531 -383.491043508424</t>
  </si>
  <si>
    <t>-537.501631063378 71.3810138280492 -467.070535770805</t>
  </si>
  <si>
    <t>-546.083000435742 67.3267096951513 -589.360528604324</t>
  </si>
  <si>
    <t>-532.522003895535 66.133330085494 -666.528420427686</t>
  </si>
  <si>
    <t>-539.911148992616 100.351165237083 -536.905649825151</t>
  </si>
  <si>
    <t>-526.620687172047 254.811781272746 -519.542812376384</t>
  </si>
  <si>
    <t>-500.916692105292 313.966850441303 -244.918474885804</t>
  </si>
  <si>
    <t>-276.500543378385 278.211824840506 -196.8815587895</t>
  </si>
  <si>
    <t>-544.72395707907 37.8600597680611 -534.4959510658</t>
  </si>
  <si>
    <t>-526.134882214417 171.612573246074 -99.2820168554638</t>
  </si>
  <si>
    <t>-562.08877298707 177.290012146352 314.695857272493</t>
  </si>
  <si>
    <t>-607.295298175247 212.216703568961 774.163402321091</t>
  </si>
  <si>
    <t>-457.391732472475 209.768188404422 832.530586699783</t>
  </si>
  <si>
    <t>-461.601179894572 -23.2283944457745 314.600543260889</t>
  </si>
  <si>
    <t>-471.792028002353 -77.802663657656 774.355014384117</t>
  </si>
  <si>
    <t>-322.744367894645 -34.6642437486798 816.872375533887</t>
  </si>
  <si>
    <t>9763-20170724T121356.035529500.bin</t>
  </si>
  <si>
    <t>-497.360562288151 83.8395985603456 -98.0934148877278</t>
  </si>
  <si>
    <t>-513.037526873582 79.4813215832655 -207.604663874917</t>
  </si>
  <si>
    <t>-522.518875852368 76.5104546620155 -299.947088206202</t>
  </si>
  <si>
    <t>-530.510081308377 73.8112554794507 -383.415671504868</t>
  </si>
  <si>
    <t>-537.363304082061 71.0825433214131 -466.984266659842</t>
  </si>
  <si>
    <t>-546.138820455429 66.9746981761145 -589.258715411143</t>
  </si>
  <si>
    <t>-532.609755122565 65.8204959785185 -666.432923487465</t>
  </si>
  <si>
    <t>-539.81095026166 100.016304607335 -536.833043606126</t>
  </si>
  <si>
    <t>-526.036708066118 254.447119993867 -519.529146548511</t>
  </si>
  <si>
    <t>-496.930815897384 313.852238126557 -245.298460387812</t>
  </si>
  <si>
    <t>-272.272761633279 276.430933167242 -199.725114049371</t>
  </si>
  <si>
    <t>-544.765505368909 37.5380077254654 -534.378506939197</t>
  </si>
  <si>
    <t>-525.543736456602 171.420900151904 -99.2034866636373</t>
  </si>
  <si>
    <t>-561.541417368215 177.156325327696 314.769798052776</t>
  </si>
  <si>
    <t>-607.267149614654 212.235861753366 774.190388711834</t>
  </si>
  <si>
    <t>-457.392188074087 209.733547286543 832.628935486997</t>
  </si>
  <si>
    <t>-461.351027664842 -23.4281896032717 314.631012668272</t>
  </si>
  <si>
    <t>-471.770264095585 -77.8525904235626 774.369149375247</t>
  </si>
  <si>
    <t>-322.716196109044 -34.7347050046319 816.88437483216</t>
  </si>
  <si>
    <t>9763-20170724T121356.100724900.bin</t>
  </si>
  <si>
    <t>-496.055146130493 83.4259369999004 -98.0195177441126</t>
  </si>
  <si>
    <t>-511.806680906409 79.1457816917978 -207.523164950843</t>
  </si>
  <si>
    <t>-521.33176458502 76.1316813612998 -299.859706769166</t>
  </si>
  <si>
    <t>-529.361150991327 73.3522542956189 -383.32194286225</t>
  </si>
  <si>
    <t>-536.254140150062 70.4995216003877 -466.883188518498</t>
  </si>
  <si>
    <t>-545.092869965975 66.1616844630285 -589.145170939592</t>
  </si>
  <si>
    <t>-531.595137312734 64.9337912106257 -666.323571720469</t>
  </si>
  <si>
    <t>-538.521085095195 99.2835225921353 -536.799990554599</t>
  </si>
  <si>
    <t>-523.150912598384 253.603022420803 -519.853617246169</t>
  </si>
  <si>
    <t>-491.231127346712 314.159974992606 -246.188615568334</t>
  </si>
  <si>
    <t>-266.764969083176 272.672445330143 -203.266927151008</t>
  </si>
  <si>
    <t>-543.907806509785 36.8469839970471 -534.195384707983</t>
  </si>
  <si>
    <t>-523.831375298857 171.010343937661 -99.0357546694233</t>
  </si>
  <si>
    <t>-560.336639474628 176.98605245519 314.889714921497</t>
  </si>
  <si>
    <t>-607.202600345624 212.25146279914 774.202238448138</t>
  </si>
  <si>
    <t>-457.382263969999 209.787635916946 832.782549089955</t>
  </si>
  <si>
    <t>-460.879868031294 -23.8494856148072 314.685863436971</t>
  </si>
  <si>
    <t>-471.754489508754 -77.9350300558735 774.400751270008</t>
  </si>
  <si>
    <t>-322.739383791094 -34.6586632565059 816.891927219485</t>
  </si>
  <si>
    <t>9763-20170724T121356.133812400.bin</t>
  </si>
  <si>
    <t>-495.411456569536 83.2901595593162 -97.9917776605749</t>
  </si>
  <si>
    <t>-511.172157183237 79.0849270937624 -207.497055803231</t>
  </si>
  <si>
    <t>-520.661330922937 76.054082431709 -299.836765079755</t>
  </si>
  <si>
    <t>-528.645161427981 73.2281189969412 -383.301656214358</t>
  </si>
  <si>
    <t>-535.48187676741 70.2946775080814 -466.864852836162</t>
  </si>
  <si>
    <t>-544.22924214519 65.8012279611603 -589.127695088865</t>
  </si>
  <si>
    <t>-530.761465400513 64.4969539906206 -666.310148840315</t>
  </si>
  <si>
    <t>-537.638266191941 98.9842270026566 -536.823898512646</t>
  </si>
  <si>
    <t>-521.799378909358 253.270673550689 -520.091640740082</t>
  </si>
  <si>
    <t>-489.382929517677 314.752942452279 -246.691396083142</t>
  </si>
  <si>
    <t>-265.221294283499 271.586624341222 -203.833667323817</t>
  </si>
  <si>
    <t>-543.14361325387 36.5616770118263 -534.135826969019</t>
  </si>
  <si>
    <t>-522.99951635594 170.924266855421 -98.9792708192279</t>
  </si>
  <si>
    <t>-559.736046206144 176.889161263383 314.92583119135</t>
  </si>
  <si>
    <t>-607.18351778341 212.24655000099 774.185143677654</t>
  </si>
  <si>
    <t>-457.391314565921 209.62725093885 832.83038027423</t>
  </si>
  <si>
    <t>-460.628076846184 -24.0658214990458 314.678925392705</t>
  </si>
  <si>
    <t>-471.715038683184 -78.0132410139649 774.409391836833</t>
  </si>
  <si>
    <t>-322.646530488643 -34.9466192762748 816.926375989355</t>
  </si>
  <si>
    <t>9763-20170724T121356.202073000.bin</t>
  </si>
  <si>
    <t>-494.508183175157 83.338961471623 -97.9492680396992</t>
  </si>
  <si>
    <t>-510.243985652225 79.2008011684607 -207.460718999146</t>
  </si>
  <si>
    <t>-519.681779475964 76.2106746951376 -299.806883072825</t>
  </si>
  <si>
    <t>-527.6077433572 73.4146116767129 -383.278435942859</t>
  </si>
  <si>
    <t>-534.375669175111 70.5038103198453 -466.847887827857</t>
  </si>
  <si>
    <t>-543.011084244463 66.0350222932866 -589.11964246558</t>
  </si>
  <si>
    <t>-529.589131320685 64.6205104591008 -666.308189268273</t>
  </si>
  <si>
    <t>-536.498261638392 99.2101304155713 -536.801070810588</t>
  </si>
  <si>
    <t>-520.152615583383 253.436382223964 -519.936356488479</t>
  </si>
  <si>
    <t>-486.543224404898 316.209941476491 -246.973907997725</t>
  </si>
  <si>
    <t>-262.894387644359 270.012558994556 -204.600227805029</t>
  </si>
  <si>
    <t>-541.945650755752 36.7815511758281 -534.134670621645</t>
  </si>
  <si>
    <t>-522.051489719466 171.073459644912 -98.9153620692247</t>
  </si>
  <si>
    <t>-558.808724465993 177.013316222582 314.988264483748</t>
  </si>
  <si>
    <t>-607.109990227216 212.342679217837 774.157990745488</t>
  </si>
  <si>
    <t>-457.365653349527 210.156412425321 832.943068926065</t>
  </si>
  <si>
    <t>-460.081411081708 -24.1762799118269 314.697463881223</t>
  </si>
  <si>
    <t>-471.645129767663 -78.1550783877537 774.426234069333</t>
  </si>
  <si>
    <t>-322.490884979104 -35.4231214052156 816.97995701646</t>
  </si>
  <si>
    <t>9763-20170724T121356.236134100.bin</t>
  </si>
  <si>
    <t>-494.221822337096 83.453726855168 -97.9303087718189</t>
  </si>
  <si>
    <t>-509.933472711793 79.3353266841859 -207.44589622064</t>
  </si>
  <si>
    <t>-519.376158908035 76.3545275660667 -299.791994862856</t>
  </si>
  <si>
    <t>-527.316989117894 73.5636288420719 -383.262299070236</t>
  </si>
  <si>
    <t>-534.110672233999 70.6563747225132 -466.829715715706</t>
  </si>
  <si>
    <t>-542.795419537066 66.1922294410097 -589.098271547521</t>
  </si>
  <si>
    <t>-529.378858884492 64.7329716402351 -666.286759394739</t>
  </si>
  <si>
    <t>-536.315186729244 99.3703506307288 -536.777412868253</t>
  </si>
  <si>
    <t>-520.139826317171 253.614664047095 -519.832780941713</t>
  </si>
  <si>
    <t>-484.897183498626 316.218100028737 -247.03724424743</t>
  </si>
  <si>
    <t>-261.2869688639 269.51321474409 -205.017468346326</t>
  </si>
  <si>
    <t>-541.654002088569 36.9320899108266 -534.118479966261</t>
  </si>
  <si>
    <t>-521.869959057278 171.128269518077 -98.8761256652649</t>
  </si>
  <si>
    <t>-558.624310300471 177.137513254855 315.026805867778</t>
  </si>
  <si>
    <t>-607.101954412951 212.354280925824 774.164085604104</t>
  </si>
  <si>
    <t>-457.36892234062 210.299519496517 832.982935996462</t>
  </si>
  <si>
    <t>-459.780983121514 -24.1114620505637 314.69424197089</t>
  </si>
  <si>
    <t>-471.634875184047 -78.2074728557086 774.418724313338</t>
  </si>
  <si>
    <t>-322.512985071242 -35.3688350685361 816.978598367203</t>
  </si>
  <si>
    <t>9763-20170724T121356.303280200.bin</t>
  </si>
  <si>
    <t>-494.023101773779 83.761282906431 -97.8492150160596</t>
  </si>
  <si>
    <t>-509.652827472389 79.6881499100978 -207.378300318052</t>
  </si>
  <si>
    <t>-519.11934468699 76.6831386666486 -299.721142456663</t>
  </si>
  <si>
    <t>-527.121343537408 73.8462784138851 -383.184033098464</t>
  </si>
  <si>
    <t>-534.017993439619 70.8746258992851 -466.740781570252</t>
  </si>
  <si>
    <t>-542.900608272816 66.2985653516971 -588.990894278299</t>
  </si>
  <si>
    <t>-529.437651217451 64.786308921814 -666.170423749281</t>
  </si>
  <si>
    <t>-536.456160796727 99.5346670591553 -536.702578610314</t>
  </si>
  <si>
    <t>-520.746007493384 253.815808795623 -519.721086371173</t>
  </si>
  <si>
    <t>-481.330360836732 313.921762883413 -246.935009954618</t>
  </si>
  <si>
    <t>-257.635762965897 266.668412134228 -205.991106045185</t>
  </si>
  <si>
    <t>-541.549878815946 37.0781921309349 -533.994706766509</t>
  </si>
  <si>
    <t>-522.088426441974 171.241402736537 -98.7741196835419</t>
  </si>
  <si>
    <t>-558.71929007822 177.381240603616 315.137803252184</t>
  </si>
  <si>
    <t>-607.119854710763 212.304003045983 774.2513049273</t>
  </si>
  <si>
    <t>-457.402967784319 210.339748905653 833.113969015944</t>
  </si>
  <si>
    <t>-459.088171783218 -23.8265392056942 314.709262308902</t>
  </si>
  <si>
    <t>-471.635096281216 -78.3166496766407 774.38087895921</t>
  </si>
  <si>
    <t>-322.713105074563 -34.7667402868897 816.918969419908</t>
  </si>
  <si>
    <t>9763-20170724T121356.337375100.bin</t>
  </si>
  <si>
    <t>-494.093952864339 83.9263190602846 -97.7995742943455</t>
  </si>
  <si>
    <t>-509.706717674294 79.8455958596578 -207.330777494413</t>
  </si>
  <si>
    <t>-519.182256177607 76.8335980387105 -299.67240076212</t>
  </si>
  <si>
    <t>-527.2017067689 73.9889366210105 -383.133391522775</t>
  </si>
  <si>
    <t>-534.125218029451 71.0094607360784 -466.687666413666</t>
  </si>
  <si>
    <t>-543.05750959896 66.4231552763936 -588.933716112842</t>
  </si>
  <si>
    <t>-529.577701325325 64.9365908487125 -666.110796170825</t>
  </si>
  <si>
    <t>-536.644135299964 99.6680428858695 -536.647339320955</t>
  </si>
  <si>
    <t>-521.111321910236 253.94609153088 -519.52884103654</t>
  </si>
  <si>
    <t>-479.527949578589 312.660770263843 -246.761576168505</t>
  </si>
  <si>
    <t>-255.837088725146 264.988836130657 -206.285540190783</t>
  </si>
  <si>
    <t>-541.632059168714 37.2029661531956 -533.939288763135</t>
  </si>
  <si>
    <t>-522.406833897532 171.337686619843 -98.7328440517319</t>
  </si>
  <si>
    <t>-558.855664045005 177.46826058386 315.195303487213</t>
  </si>
  <si>
    <t>-607.129746859465 212.301127989122 774.319729857561</t>
  </si>
  <si>
    <t>-457.407788418015 210.55230356344 833.176136715712</t>
  </si>
  <si>
    <t>-458.819153997187 -23.6302991970647 314.736307650499</t>
  </si>
  <si>
    <t>-471.654427536364 -78.3609333171953 774.364529782025</t>
  </si>
  <si>
    <t>-322.73980108225 -34.7616262771248 816.87747599219</t>
  </si>
  <si>
    <t>9763-20170724T121356.402231200.bin</t>
  </si>
  <si>
    <t>-494.331051066515 84.1104302749318 -97.7461785059688</t>
  </si>
  <si>
    <t>-509.905364525569 80.0030085027361 -207.281861136421</t>
  </si>
  <si>
    <t>-519.336248182614 77.0039659678628 -299.628537732354</t>
  </si>
  <si>
    <t>-527.308500299768 74.1809265447168 -383.094760094207</t>
  </si>
  <si>
    <t>-534.176902553693 71.2342263050641 -466.65481528512</t>
  </si>
  <si>
    <t>-543.019353020331 66.7073237860545 -588.909608571273</t>
  </si>
  <si>
    <t>-529.471944142744 65.3061791213704 -666.076352126474</t>
  </si>
  <si>
    <t>-536.727155268981 99.9336698878174 -536.596552322826</t>
  </si>
  <si>
    <t>-521.376894526535 254.198841584581 -519.17531589374</t>
  </si>
  <si>
    <t>-476.110395044568 310.683731195219 -246.523611775865</t>
  </si>
  <si>
    <t>-252.381306697595 262.376985637713 -207.023203982896</t>
  </si>
  <si>
    <t>-541.55161530161 37.4537263684306 -533.933926085576</t>
  </si>
  <si>
    <t>-523.043273580167 171.354257544968 -98.6500414066553</t>
  </si>
  <si>
    <t>-559.28027341416 177.472775717233 315.296839879807</t>
  </si>
  <si>
    <t>-607.162925292169 212.278107254614 774.461944241254</t>
  </si>
  <si>
    <t>-457.43765153381 210.377935781998 833.305536694091</t>
  </si>
  <si>
    <t>-458.602682186479 -23.3023995026711 314.775964718036</t>
  </si>
  <si>
    <t>-471.666636794264 -78.4845007814492 774.331555336433</t>
  </si>
  <si>
    <t>-322.718097981496 -34.9356571234566 816.776955579201</t>
  </si>
  <si>
    <t>9763-20170724T121356.435319000.bin</t>
  </si>
  <si>
    <t>-494.449855881082 84.2373267350531 -97.7189171352587</t>
  </si>
  <si>
    <t>-509.96861226123 80.1410766571198 -207.262983941944</t>
  </si>
  <si>
    <t>-519.344440673197 77.1651396170373 -299.615813795428</t>
  </si>
  <si>
    <t>-527.262743407008 74.3670611368539 -383.088073887707</t>
  </si>
  <si>
    <t>-534.072791021817 71.449893081553 -466.653943609048</t>
  </si>
  <si>
    <t>-542.82464725402 66.9699723165227 -588.916959207577</t>
  </si>
  <si>
    <t>-529.227283045474 65.6208917768436 -666.075967383978</t>
  </si>
  <si>
    <t>-536.597464389731 100.178366267448 -536.584698469812</t>
  </si>
  <si>
    <t>-521.31791263258 254.437024721133 -519.053312871071</t>
  </si>
  <si>
    <t>-474.241071781007 309.995266682449 -246.517630828601</t>
  </si>
  <si>
    <t>-250.504771536277 261.406686667805 -207.40560652328</t>
  </si>
  <si>
    <t>-541.371317726779 37.6931952285304 -533.953402962248</t>
  </si>
  <si>
    <t>-523.254995648808 171.363652674552 -98.5977267305421</t>
  </si>
  <si>
    <t>-559.440895800749 177.507301454322 315.353292204846</t>
  </si>
  <si>
    <t>-607.178795606607 212.269048364811 774.536418084655</t>
  </si>
  <si>
    <t>-457.452078428647 210.337231686372 833.375198205427</t>
  </si>
  <si>
    <t>-458.665427540675 -23.1843152549977 314.795373299883</t>
  </si>
  <si>
    <t>-471.646351992067 -78.5369333860522 774.326979649392</t>
  </si>
  <si>
    <t>-322.749132947537 -34.8225037773982 816.782715473098</t>
  </si>
  <si>
    <t>9763-20170724T121356.502505300.bin</t>
  </si>
  <si>
    <t>-494.539330023819 84.249230777406 -97.6694080882139</t>
  </si>
  <si>
    <t>-509.952792913009 80.1897779784163 -207.229659623235</t>
  </si>
  <si>
    <t>-519.238203176197 77.2867237803675 -299.594025924414</t>
  </si>
  <si>
    <t>-527.072018292431 74.5709318296185 -383.076989533571</t>
  </si>
  <si>
    <t>-533.793206698051 71.7528480834367 -466.653392509936</t>
  </si>
  <si>
    <t>-542.409547081894 67.4350420925043 -588.931820910983</t>
  </si>
  <si>
    <t>-528.691697038871 66.1953994095106 -666.071319650153</t>
  </si>
  <si>
    <t>-536.246546010988 100.574424464548 -536.548226487783</t>
  </si>
  <si>
    <t>-520.842444837908 254.789930957933 -518.738511948384</t>
  </si>
  <si>
    <t>-470.195764591974 309.128319033503 -246.597133455667</t>
  </si>
  <si>
    <t>-246.477119881542 260.489482881834 -207.446611011386</t>
  </si>
  <si>
    <t>-541.010968955517 38.0849307376461 -534.005980677699</t>
  </si>
  <si>
    <t>-523.314684283439 171.364537399118 -98.5334724499203</t>
  </si>
  <si>
    <t>-559.54433355467 177.469224136229 315.414344913619</t>
  </si>
  <si>
    <t>-607.188010360803 212.314785751485 774.632406271026</t>
  </si>
  <si>
    <t>-457.4579638814 210.513953617376 833.46679380556</t>
  </si>
  <si>
    <t>-458.820146788841 -23.297969745252 314.812717717532</t>
  </si>
  <si>
    <t>-471.653030644879 -78.5224463216791 774.343300359074</t>
  </si>
  <si>
    <t>-322.912599866132 -34.292378724349 816.814709860588</t>
  </si>
  <si>
    <t>9763-20170724T121356.535598400.bin</t>
  </si>
  <si>
    <t>-494.538209333231 84.1790384065562 -97.6580813857614</t>
  </si>
  <si>
    <t>-509.961334869922 80.1438167501306 -207.21785373262</t>
  </si>
  <si>
    <t>-519.251685635131 77.2829093080545 -299.583076295697</t>
  </si>
  <si>
    <t>-527.087446216422 74.6147333421386 -383.067378699023</t>
  </si>
  <si>
    <t>-533.807605417614 71.8522799389257 -466.645786603517</t>
  </si>
  <si>
    <t>-542.418127326052 67.6258079883105 -588.927869793491</t>
  </si>
  <si>
    <t>-528.65978101414 66.4457926492942 -666.060953439559</t>
  </si>
  <si>
    <t>-536.241441014332 100.724845051955 -536.520309866029</t>
  </si>
  <si>
    <t>-520.709630782733 254.915819548472 -518.602785338174</t>
  </si>
  <si>
    <t>-468.0324875603 308.53052747975 -246.703703877579</t>
  </si>
  <si>
    <t>-244.398857621816 259.62326122582 -207.401927691237</t>
  </si>
  <si>
    <t>-541.038247366073 38.2359161841177 -534.022642042349</t>
  </si>
  <si>
    <t>-523.281768947415 171.349396072058 -98.5010196849023</t>
  </si>
  <si>
    <t>-559.509490802076 177.434188523298 315.447277083906</t>
  </si>
  <si>
    <t>-607.188698631937 212.350425159921 774.66337320361</t>
  </si>
  <si>
    <t>-457.461854873775 210.530180885477 833.505490321961</t>
  </si>
  <si>
    <t>-458.851473831111 -23.4430455398283 314.798049359059</t>
  </si>
  <si>
    <t>-471.620377265047 -78.559902914129 774.353963162901</t>
  </si>
  <si>
    <t>-322.90705310325 -34.2580541009852 816.845781202689</t>
  </si>
  <si>
    <t>9763-20170724T121356.601667900.bin</t>
  </si>
  <si>
    <t>-494.590900949822 84.1126224349964 -97.6329927846108</t>
  </si>
  <si>
    <t>-510.121989185605 80.1080078031569 -207.178621346753</t>
  </si>
  <si>
    <t>-519.417088244294 77.3443732717146 -299.54629700132</t>
  </si>
  <si>
    <t>-527.21918801136 74.7895592249679 -383.037230996903</t>
  </si>
  <si>
    <t>-533.865800362822 72.1617432341327 -466.625894128516</t>
  </si>
  <si>
    <t>-542.323342919575 68.1522530377674 -588.925950668895</t>
  </si>
  <si>
    <t>-528.455728750967 67.0930454698982 -666.041365357025</t>
  </si>
  <si>
    <t>-536.147110196792 101.15301636965 -536.456595770105</t>
  </si>
  <si>
    <t>-520.168374673283 255.26843115065 -518.31300172511</t>
  </si>
  <si>
    <t>-463.927492177749 307.993730213349 -246.954264443435</t>
  </si>
  <si>
    <t>-240.373140686012 258.611677287414 -207.795496814473</t>
  </si>
  <si>
    <t>-541.077301372196 38.6704206412978 -534.066950603444</t>
  </si>
  <si>
    <t>-523.177253936675 171.460420302587 -98.4385940522484</t>
  </si>
  <si>
    <t>-559.46262487865 177.3459180274 315.50747984606</t>
  </si>
  <si>
    <t>-607.208835721133 212.369966655056 774.719062402239</t>
  </si>
  <si>
    <t>-457.487627591775 210.456561570092 833.572430566022</t>
  </si>
  <si>
    <t>-458.993642105525 -23.6570516836023 314.787653907603</t>
  </si>
  <si>
    <t>-471.527874296328 -78.6718209360611 774.374867657518</t>
  </si>
  <si>
    <t>-322.611570662552 -35.1331629391157 816.944179179701</t>
  </si>
  <si>
    <t>9763-20170724T121356.644777900.bin</t>
  </si>
  <si>
    <t>-494.647666369264 84.173152095645 -97.629860027807</t>
  </si>
  <si>
    <t>-510.212480550589 80.1930686402857 -207.171549000097</t>
  </si>
  <si>
    <t>-519.480450661116 77.4666565039606 -299.54315836781</t>
  </si>
  <si>
    <t>-527.235242694926 74.9494555559208 -383.039718160501</t>
  </si>
  <si>
    <t>-533.811066741283 72.3614997475897 -466.635004596018</t>
  </si>
  <si>
    <t>-542.139664129859 68.409548541114 -588.945980881277</t>
  </si>
  <si>
    <t>-528.187926104588 67.3883043449455 -666.046690298901</t>
  </si>
  <si>
    <t>-535.965889650717 101.381136192984 -536.457867212294</t>
  </si>
  <si>
    <t>-519.784488129056 255.470904647783 -518.273078084101</t>
  </si>
  <si>
    <t>-461.708910148391 307.680582170179 -247.201183061986</t>
  </si>
  <si>
    <t>-238.190224842816 258.13686983559 -208.043453944451</t>
  </si>
  <si>
    <t>-541.004340281056 38.9061396684833 -534.096147444346</t>
  </si>
  <si>
    <t>-523.149679570301 171.590160791615 -98.4207322118489</t>
  </si>
  <si>
    <t>-559.459236281831 177.387004607586 315.524441237562</t>
  </si>
  <si>
    <t>-607.216909597105 212.397786565116 774.741047439155</t>
  </si>
  <si>
    <t>-457.494891880251 210.53606557792 833.594206130738</t>
  </si>
  <si>
    <t>-459.15184895184 -23.7005522745253 314.779887706051</t>
  </si>
  <si>
    <t>-471.52155870104 -78.646910059118 774.383194796112</t>
  </si>
  <si>
    <t>-322.739793948555 -34.6741989405659 816.976373812744</t>
  </si>
  <si>
    <t>9763-20170724T121356.747577700.bin</t>
  </si>
  <si>
    <t>-494.746452300289 84.2629263026879 -97.6230405462727</t>
  </si>
  <si>
    <t>-510.298655843611 80.3151890150666 -207.167731433612</t>
  </si>
  <si>
    <t>-519.537385601976 77.6180068397607 -299.543030998054</t>
  </si>
  <si>
    <t>-527.258396000741 75.1281875149089 -383.043516730306</t>
  </si>
  <si>
    <t>-533.792836902825 72.566649675608 -466.64297119603</t>
  </si>
  <si>
    <t>-542.052927565338 68.6516942489816 -588.959688047826</t>
  </si>
  <si>
    <t>-528.033432273132 67.6547870877948 -666.048453091576</t>
  </si>
  <si>
    <t>-535.848206131286 101.602320199872 -536.462125165743</t>
  </si>
  <si>
    <t>-519.362496637498 255.658879115783 -518.233765427615</t>
  </si>
  <si>
    <t>-459.763524060444 307.352409030302 -247.393714799762</t>
  </si>
  <si>
    <t>-236.29911530449 257.563127654155 -208.237502192344</t>
  </si>
  <si>
    <t>-541.008778270825 39.1366711030223 -534.114326991338</t>
  </si>
  <si>
    <t>-523.11135680297 171.759751007657 -98.4034245894169</t>
  </si>
  <si>
    <t>-559.519591818713 177.449594145402 315.534613481879</t>
  </si>
  <si>
    <t>-607.23268159327 212.431691340704 774.755982415712</t>
  </si>
  <si>
    <t>-457.508643432646 210.532237430446 833.602485146915</t>
  </si>
  <si>
    <t>-459.293295439391 -23.7533771515955 314.769686402722</t>
  </si>
  <si>
    <t>-471.512255311147 -78.6292155909814 774.392189335365</t>
  </si>
  <si>
    <t>-322.752432267339 -34.6066860555516 817.010676187793</t>
  </si>
  <si>
    <t>9763-20170724T121356.802748900.bin</t>
  </si>
  <si>
    <t>-494.822723123502 84.8780528437455 -97.5959886266678</t>
  </si>
  <si>
    <t>-510.467056541696 80.9620593384425 -207.128766163811</t>
  </si>
  <si>
    <t>-519.799332634731 78.2455535178374 -299.493971834442</t>
  </si>
  <si>
    <t>-527.613945643372 75.723934967984 -382.984912418183</t>
  </si>
  <si>
    <t>-534.252397739927 73.1137992647723 -466.57465884762</t>
  </si>
  <si>
    <t>-542.676869956838 69.1103108238158 -588.877239275298</t>
  </si>
  <si>
    <t>-528.599077560134 68.0783755245684 -665.954845953171</t>
  </si>
  <si>
    <t>-536.223327823357 102.08320965288 -536.423736165411</t>
  </si>
  <si>
    <t>-518.823090922961 256.061271354432 -518.388894381563</t>
  </si>
  <si>
    <t>-452.652716288397 306.598359248219 -248.859516266836</t>
  </si>
  <si>
    <t>-229.377298043645 256.816111340092 -208.630718772238</t>
  </si>
  <si>
    <t>-541.737288526817 39.6507103387803 -534.000131688608</t>
  </si>
  <si>
    <t>-522.795291630501 172.724512654679 -98.3816340447754</t>
  </si>
  <si>
    <t>-559.33200691587 177.969956057053 315.550910335713</t>
  </si>
  <si>
    <t>-607.278483860178 212.546750218496 774.787320025623</t>
  </si>
  <si>
    <t>-457.551674565244 210.794805385487 833.631438352033</t>
  </si>
  <si>
    <t>-459.442675559367 -23.4337519457195 314.789034876001</t>
  </si>
  <si>
    <t>-471.395661305653 -78.7354873268646 774.41985742211</t>
  </si>
  <si>
    <t>-322.210166658131 -36.2030260974188 817.063710087187</t>
  </si>
  <si>
    <t>9763-20170724T121356.835837800.bin</t>
  </si>
  <si>
    <t>-494.852861467565 85.0927133198306 -97.5843533938807</t>
  </si>
  <si>
    <t>-510.508167844855 81.167024041516 -207.115105730109</t>
  </si>
  <si>
    <t>-519.881957220734 78.4203446179281 -299.475436234065</t>
  </si>
  <si>
    <t>-527.747920205296 75.8648577141116 -382.960334648725</t>
  </si>
  <si>
    <t>-534.452516141699 73.2140047268549 -466.543599139644</t>
  </si>
  <si>
    <t>-542.990116104044 69.1447440714287 -588.83622243701</t>
  </si>
  <si>
    <t>-528.972752123979 68.0634685486516 -665.924197382374</t>
  </si>
  <si>
    <t>-536.444987301602 102.14180833453 -536.409235219399</t>
  </si>
  <si>
    <t>-518.858092484603 256.101489058893 -518.420542425626</t>
  </si>
  <si>
    <t>-450.893660686498 306.360480183132 -249.285872512006</t>
  </si>
  <si>
    <t>-227.675822322858 256.551547300518 -208.771562211655</t>
  </si>
  <si>
    <t>-542.042813016036 39.7183728144219 -533.941257783302</t>
  </si>
  <si>
    <t>-522.815678540563 172.934182036926 -98.372783511984</t>
  </si>
  <si>
    <t>-559.327841234524 178.139939075637 315.562437576134</t>
  </si>
  <si>
    <t>-607.289984432669 212.573185099969 774.799119030835</t>
  </si>
  <si>
    <t>-457.556265069213 210.910848870527 833.628406971025</t>
  </si>
  <si>
    <t>-459.334965746605 -23.1923654003858 314.813283721822</t>
  </si>
  <si>
    <t>-471.396606638975 -78.7169301210556 774.418482891767</t>
  </si>
  <si>
    <t>-322.280144262957 -35.9243334788698 817.043578952558</t>
  </si>
  <si>
    <t>9763-20170724T121356.902727500.bin</t>
  </si>
  <si>
    <t>-494.942333304771 85.4658926341704 -97.5549657108886</t>
  </si>
  <si>
    <t>-510.598113777621 81.5207693950624 -207.084921602295</t>
  </si>
  <si>
    <t>-520.017030676614 78.7256707282304 -299.439194326947</t>
  </si>
  <si>
    <t>-527.943294962884 76.1150569841429 -382.916730099843</t>
  </si>
  <si>
    <t>-534.728630642203 73.3983138378444 -466.491288479387</t>
  </si>
  <si>
    <t>-543.407945606378 69.2211294107933 -588.770338369309</t>
  </si>
  <si>
    <t>-529.56496819548 68.0478822404766 -665.888461650096</t>
  </si>
  <si>
    <t>-536.721342311977 102.257231022315 -536.385535413006</t>
  </si>
  <si>
    <t>-518.780481146866 256.190507217529 -518.493482393222</t>
  </si>
  <si>
    <t>-447.430658529002 306.269533828357 -250.202745517709</t>
  </si>
  <si>
    <t>-224.334513938236 255.918708071318 -209.687937316099</t>
  </si>
  <si>
    <t>-542.477765690743 39.8509724218907 -533.84511368944</t>
  </si>
  <si>
    <t>-523.001211303207 173.331312704501 -98.3618834492381</t>
  </si>
  <si>
    <t>-559.462504161937 178.359476710944 315.579988627259</t>
  </si>
  <si>
    <t>-607.360022319734 212.528822924036 774.843778539358</t>
  </si>
  <si>
    <t>-457.615369064442 210.702031612771 833.640256693841</t>
  </si>
  <si>
    <t>-459.297823052565 -22.7649247767631 314.857021341739</t>
  </si>
  <si>
    <t>-471.402925533549 -78.6989562201052 774.406245335523</t>
  </si>
  <si>
    <t>-322.306293443717 -35.802990151456 816.996449381964</t>
  </si>
  <si>
    <t>9763-20170724T121356.935816100.bin</t>
  </si>
  <si>
    <t>-495.023927278812 85.619033785953 -97.5427797445542</t>
  </si>
  <si>
    <t>-510.659603968699 81.6824155559057 -207.075967180006</t>
  </si>
  <si>
    <t>-520.08628900246 78.8613951987581 -299.428602574187</t>
  </si>
  <si>
    <t>-528.031351350343 76.2151532454463 -382.903267740305</t>
  </si>
  <si>
    <t>-534.848014989788 73.4512231966587 -466.473746789533</t>
  </si>
  <si>
    <t>-543.587929966092 69.1930277783267 -588.745646978901</t>
  </si>
  <si>
    <t>-529.837779437668 67.9626986183048 -665.879415233493</t>
  </si>
  <si>
    <t>-536.834782950181 102.25981992353 -536.388843405169</t>
  </si>
  <si>
    <t>-518.760841757279 256.187381939978 -518.564468694789</t>
  </si>
  <si>
    <t>-445.920014586013 306.140605617631 -250.651305222348</t>
  </si>
  <si>
    <t>-222.918774217135 255.465559351994 -210.018723923681</t>
  </si>
  <si>
    <t>-542.671014209636 39.8631484501507 -533.798705112058</t>
  </si>
  <si>
    <t>-523.089960513754 173.469780178746 -98.3488448820558</t>
  </si>
  <si>
    <t>-559.54300146289 178.408532203134 315.594860505399</t>
  </si>
  <si>
    <t>-607.365742087089 212.55346193413 774.867339689413</t>
  </si>
  <si>
    <t>-457.612456559132 210.951176532635 833.648419487403</t>
  </si>
  <si>
    <t>-459.304383934519 -22.6436468222369 314.870845479863</t>
  </si>
  <si>
    <t>-471.394459917814 -78.7077668286242 774.399895191601</t>
  </si>
  <si>
    <t>-322.314271052416 -35.7434583470244 816.979429467669</t>
  </si>
  <si>
    <t>9763-20170724T121357.002004100.bin</t>
  </si>
  <si>
    <t>-495.211955886822 85.7674440171409 -97.5169236128635</t>
  </si>
  <si>
    <t>-510.78378217364 81.8301228499718 -207.059228214853</t>
  </si>
  <si>
    <t>-520.208315955137 78.9830361804884 -299.411302442938</t>
  </si>
  <si>
    <t>-528.173459579562 76.3058755574375 -382.882922771497</t>
  </si>
  <si>
    <t>-535.032961633989 73.5042602107824 -466.448785698245</t>
  </si>
  <si>
    <t>-543.860824867494 69.1853337596503 -588.712220382014</t>
  </si>
  <si>
    <t>-530.229080806742 67.8396226566642 -665.865181261491</t>
  </si>
  <si>
    <t>-537.014936225524 102.272946197024 -536.380547402581</t>
  </si>
  <si>
    <t>-518.52318727458 256.159230828686 -518.666898279931</t>
  </si>
  <si>
    <t>-442.661711934949 305.311835331314 -251.444902139768</t>
  </si>
  <si>
    <t>-219.958748461261 253.869084174994 -210.146470918259</t>
  </si>
  <si>
    <t>-542.959518633842 39.8881349299345 -533.747570252455</t>
  </si>
  <si>
    <t>-523.364125215528 173.567388653534 -98.3211823820511</t>
  </si>
  <si>
    <t>-559.813002687361 178.312063296085 315.625221572213</t>
  </si>
  <si>
    <t>-607.402931784623 212.564609492999 774.911199185629</t>
  </si>
  <si>
    <t>-457.652112800478 210.734954747537 833.691888790508</t>
  </si>
  <si>
    <t>-459.524613187793 -22.5700583155544 314.889267946719</t>
  </si>
  <si>
    <t>-471.376982307024 -78.7388675365287 774.39950153856</t>
  </si>
  <si>
    <t>-322.225881978636 -36.014014761307 816.971372966622</t>
  </si>
  <si>
    <t>9763-20170724T121357.035088400.bin</t>
  </si>
  <si>
    <t>-495.36887763275 85.8331504347193 -97.5210472827088</t>
  </si>
  <si>
    <t>-510.933127166274 81.8897586543417 -207.064262615708</t>
  </si>
  <si>
    <t>-520.365418972527 79.0452246089467 -299.415639349732</t>
  </si>
  <si>
    <t>-528.342895985259 76.3729878743147 -382.886215835166</t>
  </si>
  <si>
    <t>-535.219654385345 73.5805417939605 -466.450966537497</t>
  </si>
  <si>
    <t>-544.077891364793 69.2787198336923 -588.712779996397</t>
  </si>
  <si>
    <t>-530.480937681235 67.8959289584564 -665.871073065548</t>
  </si>
  <si>
    <t>-537.217219631733 102.358538582834 -536.378134422386</t>
  </si>
  <si>
    <t>-518.598816721363 256.226838586841 -518.641103278894</t>
  </si>
  <si>
    <t>-441.235670057083 305.03323140286 -251.78629663038</t>
  </si>
  <si>
    <t>-218.631698780753 253.189657755171 -210.455561154251</t>
  </si>
  <si>
    <t>-543.164697648293 39.9740748779332 -533.75227326567</t>
  </si>
  <si>
    <t>-523.622484512741 173.619994754798 -98.327245369925</t>
  </si>
  <si>
    <t>-559.997747191605 178.291416304124 315.626438527133</t>
  </si>
  <si>
    <t>-607.427706743821 212.561106846931 774.93847279484</t>
  </si>
  <si>
    <t>-457.686788990485 210.425845299589 833.734095507311</t>
  </si>
  <si>
    <t>-459.591033885978 -22.506860707897 314.88772461548</t>
  </si>
  <si>
    <t>-471.366390039042 -78.7539906622437 774.397927524905</t>
  </si>
  <si>
    <t>-322.189452606517 -36.1147850467055 816.964568647608</t>
  </si>
  <si>
    <t>9763-20170724T121357.100833500.bin</t>
  </si>
  <si>
    <t>-495.758869986503 86.0011539463771 -97.5214790842266</t>
  </si>
  <si>
    <t>-511.290529604562 82.0417080721636 -207.068679074499</t>
  </si>
  <si>
    <t>-520.719669038895 79.1962385629167 -299.420387485791</t>
  </si>
  <si>
    <t>-528.703188583906 76.5280804515614 -382.890485854888</t>
  </si>
  <si>
    <t>-535.594734759287 73.7443320539019 -466.454199078373</t>
  </si>
  <si>
    <t>-544.483717062716 69.4622629925775 -588.714565163188</t>
  </si>
  <si>
    <t>-530.933515278513 68.0081621687254 -665.879991351652</t>
  </si>
  <si>
    <t>-537.612754437977 102.53409995271 -536.37629670943</t>
  </si>
  <si>
    <t>-518.911455738425 256.39661297854 -518.670733449674</t>
  </si>
  <si>
    <t>-438.832645502562 304.269795277748 -252.448726426902</t>
  </si>
  <si>
    <t>-216.506595906791 251.419483486985 -210.897254531296</t>
  </si>
  <si>
    <t>-543.55388017467 40.1484852473222 -533.759304280937</t>
  </si>
  <si>
    <t>-524.188125577245 173.708497645881 -98.3244860310799</t>
  </si>
  <si>
    <t>-560.466219067688 178.303904152356 315.638471261186</t>
  </si>
  <si>
    <t>-607.459698098112 212.575681411752 775.000317797903</t>
  </si>
  <si>
    <t>-457.707098546175 210.550131325405 833.76985532653</t>
  </si>
  <si>
    <t>-459.718193595741 -22.3028386271494 314.888286892247</t>
  </si>
  <si>
    <t>-471.353980836292 -78.7487284826707 774.390294220627</t>
  </si>
  <si>
    <t>-322.257286531877 -35.8335752736889 816.961750154974</t>
  </si>
  <si>
    <t>9763-20170724T121357.133890300.bin</t>
  </si>
  <si>
    <t>-495.977038989482 85.994214957384 -97.5249269892366</t>
  </si>
  <si>
    <t>-511.483082240617 82.0192629127146 -207.075209343359</t>
  </si>
  <si>
    <t>-520.931263664218 79.1705334983549 -299.424950987297</t>
  </si>
  <si>
    <t>-528.947660306385 76.5049896478549 -382.892009470481</t>
  </si>
  <si>
    <t>-535.887124584345 73.7310847157551 -466.452089356568</t>
  </si>
  <si>
    <t>-544.862583673927 69.4712490791085 -588.706799784992</t>
  </si>
  <si>
    <t>-531.321930958426 68.0066630903516 -665.873591237873</t>
  </si>
  <si>
    <t>-537.953553021651 102.533493727896 -536.36742809211</t>
  </si>
  <si>
    <t>-519.183375344982 256.389392972859 -518.666798163012</t>
  </si>
  <si>
    <t>-437.905384558371 303.695314952611 -252.706822323941</t>
  </si>
  <si>
    <t>-215.714159669558 250.601609308859 -210.746997865816</t>
  </si>
  <si>
    <t>-543.894813120756 40.1476689354195 -533.757634528349</t>
  </si>
  <si>
    <t>-524.464897094799 173.683771877908 -98.3305225226012</t>
  </si>
  <si>
    <t>-560.735837244755 178.232832882515 315.633682753629</t>
  </si>
  <si>
    <t>-607.497900709299 212.561667420131 775.022047786961</t>
  </si>
  <si>
    <t>-457.748332529962 210.064712479318 833.781382298389</t>
  </si>
  <si>
    <t>-459.811785142643 -22.363760327034 314.894938253853</t>
  </si>
  <si>
    <t>-471.314475044318 -78.7754748388252 774.393354343839</t>
  </si>
  <si>
    <t>-322.222260197133 -35.869866642442 816.989380231318</t>
  </si>
  <si>
    <t>9763-20170724T121357.204084400.bin</t>
  </si>
  <si>
    <t>-496.378014373052 85.9841381238812 -97.5270421932858</t>
  </si>
  <si>
    <t>-511.835744923475 81.9922664054284 -207.083486912689</t>
  </si>
  <si>
    <t>-521.348460527741 79.1329133422473 -299.426193522857</t>
  </si>
  <si>
    <t>-529.464917234187 76.4659760801615 -382.88361258525</t>
  </si>
  <si>
    <t>-536.545685291541 73.7013054385861 -466.432138251635</t>
  </si>
  <si>
    <t>-545.771974476905 69.4700380830004 -588.66912915816</t>
  </si>
  <si>
    <t>-532.263819671909 68.0058656650899 -665.841759475754</t>
  </si>
  <si>
    <t>-538.71085597197 102.515621178608 -536.339552292813</t>
  </si>
  <si>
    <t>-519.749969800952 256.360896478868 -518.742827401988</t>
  </si>
  <si>
    <t>-436.889855622517 303.015529677592 -253.156278767485</t>
  </si>
  <si>
    <t>-215.01306276603 249.359463193839 -210.258190281072</t>
  </si>
  <si>
    <t>-544.736206601672 40.1377847757972 -533.725671419002</t>
  </si>
  <si>
    <t>-524.722249798888 173.820577293929 -98.373803257527</t>
  </si>
  <si>
    <t>-561.076966516794 178.282731120695 315.583965946556</t>
  </si>
  <si>
    <t>-607.533758304686 212.637709749735 775.017946943525</t>
  </si>
  <si>
    <t>-457.76474943019 210.23325670067 833.731559568157</t>
  </si>
  <si>
    <t>-460.271999064609 -22.5559913642069 314.901661219055</t>
  </si>
  <si>
    <t>-471.253538986737 -78.7601979127462 774.424054873465</t>
  </si>
  <si>
    <t>-322.245782576337 -35.6510581333127 817.110562066758</t>
  </si>
  <si>
    <t>9763-20170724T121357.237173300.bin</t>
  </si>
  <si>
    <t>-496.602857898132 85.972035621247 -97.5523067015433</t>
  </si>
  <si>
    <t>-512.025001801896 81.9772001898127 -207.11364908114</t>
  </si>
  <si>
    <t>-521.561691562518 79.1315648510567 -299.454264499723</t>
  </si>
  <si>
    <t>-529.720555307711 76.4876104516534 -382.908319194293</t>
  </si>
  <si>
    <t>-536.863758736537 73.7571660777512 -466.45268858612</t>
  </si>
  <si>
    <t>-546.201729202785 69.5909221430129 -588.683454639991</t>
  </si>
  <si>
    <t>-532.700755040978 68.1084635735006 -665.856853816729</t>
  </si>
  <si>
    <t>-539.039805227498 102.603135133887 -536.346688855835</t>
  </si>
  <si>
    <t>-519.807192152352 256.416466239276 -518.783848266858</t>
  </si>
  <si>
    <t>-436.715216089381 302.872016270715 -253.234874307562</t>
  </si>
  <si>
    <t>-214.989783479833 248.902878080531 -209.948757990192</t>
  </si>
  <si>
    <t>-545.168848376623 40.2348946753077 -533.75263338681</t>
  </si>
  <si>
    <t>-524.809578526549 173.916252019173 -98.4156675403542</t>
  </si>
  <si>
    <t>-561.266416778149 178.219460601314 315.534766326963</t>
  </si>
  <si>
    <t>-607.540572654631 212.728361103768 774.990581282196</t>
  </si>
  <si>
    <t>-457.761063680786 210.374706548339 833.679590119048</t>
  </si>
  <si>
    <t>-460.544335344407 -22.6023180867751 314.904794119729</t>
  </si>
  <si>
    <t>-471.209808533428 -78.7562373669939 774.445446013219</t>
  </si>
  <si>
    <t>-322.211256679945 -35.6731828556653 817.190176417401</t>
  </si>
  <si>
    <t>9763-20170724T121357.302045600.bin</t>
  </si>
  <si>
    <t>-497.053319607239 85.7311675579099 -97.6178625893554</t>
  </si>
  <si>
    <t>-512.467585814569 81.6872069786918 -207.178586434866</t>
  </si>
  <si>
    <t>-522.088031088111 78.8185931520902 -299.50972739592</t>
  </si>
  <si>
    <t>-530.357800400444 76.1678210106261 -382.952653831811</t>
  </si>
  <si>
    <t>-537.645947809385 73.4454135026667 -466.484701668733</t>
  </si>
  <si>
    <t>-547.232133544683 69.3090205376739 -588.697382157854</t>
  </si>
  <si>
    <t>-533.751730601976 67.6930653312443 -665.871690824205</t>
  </si>
  <si>
    <t>-539.844942546961 102.296418168029 -536.376068101632</t>
  </si>
  <si>
    <t>-520.148425239253 256.064714326795 -518.826138812845</t>
  </si>
  <si>
    <t>-437.180100294371 302.124691493825 -253.169718784316</t>
  </si>
  <si>
    <t>-215.512447893409 247.789359570527 -210.046018951033</t>
  </si>
  <si>
    <t>-546.206546561364 39.9518104014305 -533.766888073976</t>
  </si>
  <si>
    <t>-525.234179957633 173.922875002379 -98.5470601713305</t>
  </si>
  <si>
    <t>-561.873444734691 178.05810342493 315.38898503122</t>
  </si>
  <si>
    <t>-607.623760380067 212.870130201559 774.896184404685</t>
  </si>
  <si>
    <t>-457.784647118476 210.62776339151 833.436970241816</t>
  </si>
  <si>
    <t>-461.114325261197 -22.9564873172599 314.877947876416</t>
  </si>
  <si>
    <t>-471.121465647796 -78.7940062708235 774.484731074305</t>
  </si>
  <si>
    <t>-322.055194888564 -36.0275815976556 817.311031524609</t>
  </si>
  <si>
    <t>9763-20170724T121357.364728300.bin</t>
  </si>
  <si>
    <t>-497.319636481212 85.6599528917568 -97.6649765424154</t>
  </si>
  <si>
    <t>-512.770982122256 81.5558467015853 -207.218171388399</t>
  </si>
  <si>
    <t>-522.472432350442 78.6547896233706 -299.539947309803</t>
  </si>
  <si>
    <t>-530.834517187187 75.9845777742139 -382.973064388422</t>
  </si>
  <si>
    <t>-538.233039567928 73.2533738304805 -466.495176014292</t>
  </si>
  <si>
    <t>-548.000115088189 69.1157710051912 -588.693442274235</t>
  </si>
  <si>
    <t>-534.556058017389 67.4257932072005 -665.87249346519</t>
  </si>
  <si>
    <t>-540.458416875919 102.095215071788 -536.389306672497</t>
  </si>
  <si>
    <t>-520.46437584147 255.826475890266 -518.846059318978</t>
  </si>
  <si>
    <t>-438.279217688579 302.312016106808 -253.02042471077</t>
  </si>
  <si>
    <t>-216.473635962484 248.027513757867 -210.546802220674</t>
  </si>
  <si>
    <t>-546.970461872206 39.7671991581506 -533.758413907939</t>
  </si>
  <si>
    <t>-525.583774160879 173.976217306922 -98.6424442951684</t>
  </si>
  <si>
    <t>-562.332499218262 178.002974131318 315.285045469247</t>
  </si>
  <si>
    <t>-607.676963663414 212.973301828503 774.830409890862</t>
  </si>
  <si>
    <t>-457.791466020399 210.784565226216 833.254354689358</t>
  </si>
  <si>
    <t>-461.34145041205 -23.0655641600433 314.870403096233</t>
  </si>
  <si>
    <t>-471.083971625511 -78.8229583752845 774.524653688143</t>
  </si>
  <si>
    <t>-322.053580855828 -35.9324549913113 817.351874460988</t>
  </si>
  <si>
    <t>9763-20170724T121357.417044000.bin</t>
  </si>
  <si>
    <t>-497.981376074355 85.5801925337328 -97.7699684386591</t>
  </si>
  <si>
    <t>-513.511242584045 81.3492124233831 -207.307242353056</t>
  </si>
  <si>
    <t>-523.391517353286 78.3447937245551 -299.606684308074</t>
  </si>
  <si>
    <t>-531.960051545721 75.5890381723598 -383.016081847388</t>
  </si>
  <si>
    <t>-539.609237296129 72.7817358405155 -466.513037386556</t>
  </si>
  <si>
    <t>-549.790392489472 68.546604389956 -588.674049534222</t>
  </si>
  <si>
    <t>-536.428889462338 66.6755523578468 -665.863389747742</t>
  </si>
  <si>
    <t>-541.918218751024 101.55091436539 -536.434484315152</t>
  </si>
  <si>
    <t>-521.319208073183 255.214401088863 -519.072367258198</t>
  </si>
  <si>
    <t>-442.554285462909 304.286399612657 -252.676712705146</t>
  </si>
  <si>
    <t>-220.711702752819 249.915317385086 -210.508088956119</t>
  </si>
  <si>
    <t>-548.72775204116 39.2589549226527 -533.707328167577</t>
  </si>
  <si>
    <t>-526.455952506994 174.067338405828 -98.8429769096319</t>
  </si>
  <si>
    <t>-563.221393857601 177.967379055326 315.084158406586</t>
  </si>
  <si>
    <t>-607.779102791162 213.298710104905 774.696339651063</t>
  </si>
  <si>
    <t>-457.799928109377 211.293312754166 832.886007739326</t>
  </si>
  <si>
    <t>-461.884957142132 -22.8368467575956 314.890164492152</t>
  </si>
  <si>
    <t>-471.092369553874 -78.7517567173645 774.539665217888</t>
  </si>
  <si>
    <t>-321.98278798731 -36.1431261365847 817.373172538669</t>
  </si>
  <si>
    <t>9763-20170724T121357.444114700.bin</t>
  </si>
  <si>
    <t>-498.319997183198 85.5777386124746 -97.8327289604952</t>
  </si>
  <si>
    <t>-513.888728609175 81.2429129080465 -207.360489405085</t>
  </si>
  <si>
    <t>-523.807900060108 78.1399313463585 -299.652500641999</t>
  </si>
  <si>
    <t>-532.414618765925 75.291753472397 -383.054886614605</t>
  </si>
  <si>
    <t>-540.105400292 72.3881995485817 -466.544617908175</t>
  </si>
  <si>
    <t>-550.351661087999 68.0073051797649 -588.695276007515</t>
  </si>
  <si>
    <t>-536.997683138349 66.0252394934346 -665.882987180755</t>
  </si>
  <si>
    <t>-542.393509748928 101.06722282295 -536.503813419589</t>
  </si>
  <si>
    <t>-521.617947918849 254.72182691544 -519.285713362368</t>
  </si>
  <si>
    <t>-445.22851988776 305.451495407911 -252.5092008936</t>
  </si>
  <si>
    <t>-223.390825611427 251.220839868858 -210.134660311705</t>
  </si>
  <si>
    <t>-549.318064562277 38.7916338938871 -533.689465862609</t>
  </si>
  <si>
    <t>-526.793376388414 174.124752515028 -98.9603284897987</t>
  </si>
  <si>
    <t>-563.536506057266 177.987028998648 314.96927054958</t>
  </si>
  <si>
    <t>-607.830922279181 213.452246213903 774.619169148677</t>
  </si>
  <si>
    <t>-457.812206533376 211.420491584798 832.705894474036</t>
  </si>
  <si>
    <t>-462.186010442974 -22.6708519471958 314.915569820652</t>
  </si>
  <si>
    <t>-471.146260276311 -78.6331716683471 774.552925657277</t>
  </si>
  <si>
    <t>-322.19815793133 -35.4303416168855 817.35233933312</t>
  </si>
  <si>
    <t>9763-20170724T121357.501911900.bin</t>
  </si>
  <si>
    <t>-499.007645444096 85.5766315849564 -97.9733129129559</t>
  </si>
  <si>
    <t>-514.633359323271 81.0383758561838 -207.48476921515</t>
  </si>
  <si>
    <t>-524.628668135855 77.6813526174774 -299.759609987472</t>
  </si>
  <si>
    <t>-533.320043305239 74.574533722764 -383.143926812193</t>
  </si>
  <si>
    <t>-541.113980092306 71.3819340302402 -466.613711592456</t>
  </si>
  <si>
    <t>-551.533592612569 66.5476734676668 -588.732338582771</t>
  </si>
  <si>
    <t>-538.211423151998 64.2652303115415 -665.9174701076</t>
  </si>
  <si>
    <t>-543.403100624643 99.7896350300571 -536.683419930604</t>
  </si>
  <si>
    <t>-522.381606235706 253.454384726436 -519.92048881657</t>
  </si>
  <si>
    <t>-452.5833980995 307.454427766964 -251.982450758017</t>
  </si>
  <si>
    <t>-230.254167030843 254.693310653027 -210.335033817981</t>
  </si>
  <si>
    <t>-550.520041379922 37.5480260649074 -533.612219357502</t>
  </si>
  <si>
    <t>-527.400255318845 174.24252229833 -99.2330942674803</t>
  </si>
  <si>
    <t>-563.799068984124 178.141613430625 314.726521468108</t>
  </si>
  <si>
    <t>-607.915301391039 213.594371490488 774.436827135294</t>
  </si>
  <si>
    <t>-457.852689509488 211.223876372712 832.3973052864</t>
  </si>
  <si>
    <t>-462.838588164295 -22.3994825608875 314.942438629417</t>
  </si>
  <si>
    <t>-471.274987836916 -78.4667349381252 774.550122828808</t>
  </si>
  <si>
    <t>-322.420893452284 -34.8038905983626 817.209280671615</t>
  </si>
  <si>
    <t>9763-20170724T121357.533985200.bin</t>
  </si>
  <si>
    <t>-499.337887936699 85.6589275501874 -98.0611608316382</t>
  </si>
  <si>
    <t>-515.003172581843 81.0404370312372 -207.563533210533</t>
  </si>
  <si>
    <t>-525.0643504296 77.5643856520082 -299.826935376975</t>
  </si>
  <si>
    <t>-533.831324178854 74.3315102061565 -383.198446774296</t>
  </si>
  <si>
    <t>-541.718451829116 70.9961711774286 -466.653915420968</t>
  </si>
  <si>
    <t>-552.294697700255 65.9359737294235 -588.750068607183</t>
  </si>
  <si>
    <t>-538.986778479597 63.468184982662 -665.931765853681</t>
  </si>
  <si>
    <t>-544.064041382806 99.2702151619774 -536.775690692558</t>
  </si>
  <si>
    <t>-523.049512192738 252.970856854157 -520.380180239127</t>
  </si>
  <si>
    <t>-457.798573499863 308.010218005303 -251.509312223989</t>
  </si>
  <si>
    <t>-234.978087597567 256.861728172928 -210.480339884185</t>
  </si>
  <si>
    <t>-551.243793619923 37.0423458180494 -533.574829252848</t>
  </si>
  <si>
    <t>-527.564333800326 174.333188323124 -99.3708157361382</t>
  </si>
  <si>
    <t>-563.908174674664 178.272067510919 314.593238669249</t>
  </si>
  <si>
    <t>-607.950609911232 213.595148384031 774.344244988349</t>
  </si>
  <si>
    <t>-457.874733420584 210.986560467102 832.260162917211</t>
  </si>
  <si>
    <t>-463.14393939916 -22.2795491785164 314.931853345967</t>
  </si>
  <si>
    <t>-471.327411657407 -78.4274464215719 774.542633754585</t>
  </si>
  <si>
    <t>-322.410188837465 -34.9019255858275 817.122592536589</t>
  </si>
  <si>
    <t>9763-20170724T121357.602196200.bin</t>
  </si>
  <si>
    <t>-500.136654628542 85.7931784392786 -98.1958515356745</t>
  </si>
  <si>
    <t>-515.810566561001 81.1167603777385 -207.694553418139</t>
  </si>
  <si>
    <t>-525.976287884963 77.4083476289138 -299.937389456268</t>
  </si>
  <si>
    <t>-534.88678428428 73.9017853510163 -383.282664959366</t>
  </si>
  <si>
    <t>-542.97174004479 70.2310201559512 -466.705071878683</t>
  </si>
  <si>
    <t>-553.90234611721 64.616301209714 -588.745737907966</t>
  </si>
  <si>
    <t>-540.65094985686 61.6714873665746 -665.920534831085</t>
  </si>
  <si>
    <t>-545.412910227209 98.1732303650738 -536.956525770411</t>
  </si>
  <si>
    <t>-524.809663664222 252.082610900587 -521.865187316993</t>
  </si>
  <si>
    <t>-472.280635615134 307.352245208895 -250.268907486582</t>
  </si>
  <si>
    <t>-248.267687986369 262.612591006567 -208.255953816045</t>
  </si>
  <si>
    <t>-552.799269069856 35.9867695992043 -533.434106287451</t>
  </si>
  <si>
    <t>-527.924931448507 174.501104816789 -99.5952531522644</t>
  </si>
  <si>
    <t>-564.143204704287 178.562866191163 314.378519146399</t>
  </si>
  <si>
    <t>-608.024728005484 213.498194463469 774.166311795006</t>
  </si>
  <si>
    <t>-457.925746723933 210.715531493537 832.014325780743</t>
  </si>
  <si>
    <t>-463.653587805513 -22.0023380205948 314.896465547956</t>
  </si>
  <si>
    <t>-471.451530625234 -78.3482523916032 774.514683096256</t>
  </si>
  <si>
    <t>-322.397971080443 -35.0978574680535 816.897496348995</t>
  </si>
  <si>
    <t>9763-20170724T121357.635261100.bin</t>
  </si>
  <si>
    <t>-500.521450879869 85.8338199075592 -98.2429612640005</t>
  </si>
  <si>
    <t>-516.205032752977 81.1882415505365 -207.741528304775</t>
  </si>
  <si>
    <t>-526.388355316886 77.3678611009541 -299.977961404437</t>
  </si>
  <si>
    <t>-535.326379066428 73.7085675324406 -383.31365927965</t>
  </si>
  <si>
    <t>-543.454992779073 69.8326605798866 -466.722568393074</t>
  </si>
  <si>
    <t>-554.470864897211 63.8624669572564 -588.738625891628</t>
  </si>
  <si>
    <t>-541.24360516426 60.6447003640956 -665.906649132916</t>
  </si>
  <si>
    <t>-545.8454430596 97.5576455291771 -537.061883122993</t>
  </si>
  <si>
    <t>-525.11537339834 251.512165982806 -522.577575993306</t>
  </si>
  <si>
    <t>-481.119077923367 305.334457951655 -249.180290623704</t>
  </si>
  <si>
    <t>-256.571245239396 264.73088034585 -205.842694435737</t>
  </si>
  <si>
    <t>-553.428796109388 35.4066889117098 -533.336368699501</t>
  </si>
  <si>
    <t>-527.971223218497 174.582726971288 -99.6514649695773</t>
  </si>
  <si>
    <t>-564.247897892127 178.683817499137 314.316851215952</t>
  </si>
  <si>
    <t>-608.070704142354 213.397147311453 774.100940382817</t>
  </si>
  <si>
    <t>-457.964401242907 210.474991670541 831.922789924132</t>
  </si>
  <si>
    <t>-463.807175408972 -21.8394792497306 314.873970121007</t>
  </si>
  <si>
    <t>-471.505754785826 -78.3318903536583 774.491482522606</t>
  </si>
  <si>
    <t>-322.44606184728 -35.0035662512746 816.77296029884</t>
  </si>
  <si>
    <t>9763-20170724T121357.700351700.bin</t>
  </si>
  <si>
    <t>-500.991705587306 85.7876681220664 -98.2780628118521</t>
  </si>
  <si>
    <t>-516.62986356031 81.2457488751566 -207.787467587526</t>
  </si>
  <si>
    <t>-526.72721300164 77.2834692130418 -300.02722834428</t>
  </si>
  <si>
    <t>-535.581759882514 73.4080529850826 -383.362277613524</t>
  </si>
  <si>
    <t>-543.628176571631 69.2247236657995 -466.76423259453</t>
  </si>
  <si>
    <t>-554.532923667678 62.705080974361 -588.762207131852</t>
  </si>
  <si>
    <t>-541.390550627953 59.0323135060294 -665.924342784375</t>
  </si>
  <si>
    <t>-545.767999370771 96.6083871961855 -537.245213880708</t>
  </si>
  <si>
    <t>-524.218668523699 250.487506860271 -523.479849332751</t>
  </si>
  <si>
    <t>-499.988099860154 301.77676140046 -247.145219973998</t>
  </si>
  <si>
    <t>-275.472500441859 268.605666214329 -197.739107573693</t>
  </si>
  <si>
    <t>-553.728032210621 34.5233815085439 -533.215890007441</t>
  </si>
  <si>
    <t>-527.751176332893 174.644863053536 -99.721455958432</t>
  </si>
  <si>
    <t>-564.230324376259 178.691427685745 314.229669292951</t>
  </si>
  <si>
    <t>-608.101971180141 213.207786837062 774.006192179533</t>
  </si>
  <si>
    <t>-457.99692554876 210.256284265857 831.829979978947</t>
  </si>
  <si>
    <t>-463.964945031513 -21.5270661716927 314.856644735927</t>
  </si>
  <si>
    <t>-471.664885492253 -78.2488291449486 774.440598802831</t>
  </si>
  <si>
    <t>-322.563122226404 -34.8186950368081 816.467913208073</t>
  </si>
  <si>
    <t>9763-20170724T121357.734452300.bin</t>
  </si>
  <si>
    <t>-501.052671154558 85.7567806925654 -98.282020638475</t>
  </si>
  <si>
    <t>-516.6886717437 81.2688671927085 -207.794041009488</t>
  </si>
  <si>
    <t>-526.717997565162 77.2742236758118 -300.03978712872</t>
  </si>
  <si>
    <t>-535.488743211595 73.3376376964502 -383.380792035075</t>
  </si>
  <si>
    <t>-543.432006903273 69.0582245690525 -466.787793435652</t>
  </si>
  <si>
    <t>-554.167269689298 62.358390730692 -588.791078927313</t>
  </si>
  <si>
    <t>-541.058562859701 58.5313659405911 -665.951449147676</t>
  </si>
  <si>
    <t>-545.431240645295 96.3316065392805 -537.315468977574</t>
  </si>
  <si>
    <t>-523.397065575444 250.153134162751 -523.645424436237</t>
  </si>
  <si>
    <t>-508.932244893902 300.929612147915 -246.533313377591</t>
  </si>
  <si>
    <t>-285.017648609011 269.850744773703 -193.195674437127</t>
  </si>
  <si>
    <t>-553.482260936257 34.2645935451642 -533.198611294336</t>
  </si>
  <si>
    <t>-527.574568027248 174.598800108759 -99.7332225559187</t>
  </si>
  <si>
    <t>-564.134100206835 178.624140691279 314.211027515473</t>
  </si>
  <si>
    <t>-608.130737671702 213.083401908877 773.971189345895</t>
  </si>
  <si>
    <t>-458.041477423419 209.712052705981 831.813122341188</t>
  </si>
  <si>
    <t>-463.98845472125 -21.415755134215 314.843508208166</t>
  </si>
  <si>
    <t>-471.724812927936 -78.2281858093488 774.411903211805</t>
  </si>
  <si>
    <t>-322.578301163759 -34.8474817674846 816.3315398151</t>
  </si>
  <si>
    <t>9763-20170724T121357.803679500.bin</t>
  </si>
  <si>
    <t>-501.00611392676 85.871801803753 -98.2932975273206</t>
  </si>
  <si>
    <t>-516.732735498986 81.400697508142 -207.792909414825</t>
  </si>
  <si>
    <t>-526.69430656643 77.3760497729427 -300.044933467945</t>
  </si>
  <si>
    <t>-535.348693282934 73.3872061815509 -383.395570664968</t>
  </si>
  <si>
    <t>-543.122056366916 69.0267898954257 -466.814228761022</t>
  </si>
  <si>
    <t>-553.552281726177 62.1745618463783 -588.835449041724</t>
  </si>
  <si>
    <t>-540.47186512792 58.2430749280975 -665.995457290463</t>
  </si>
  <si>
    <t>-545.046296380048 96.2256978087771 -537.37288543992</t>
  </si>
  <si>
    <t>-523.208472265474 250.091449853946 -523.793582640892</t>
  </si>
  <si>
    <t>-523.082453965058 301.477435723859 -246.416465625235</t>
  </si>
  <si>
    <t>-301.034484569955 270.519732548063 -185.713669950378</t>
  </si>
  <si>
    <t>-552.904986930018 34.1365909265787 -533.214436040736</t>
  </si>
  <si>
    <t>-527.530637775568 174.677187648469 -99.7513940301742</t>
  </si>
  <si>
    <t>-563.887378945196 178.53608829255 314.21231452009</t>
  </si>
  <si>
    <t>-608.138889394534 212.904604193517 773.950715533108</t>
  </si>
  <si>
    <t>-458.07918155524 209.334909192099 831.857120541448</t>
  </si>
  <si>
    <t>-463.899538828707 -21.0665509922233 314.823079379725</t>
  </si>
  <si>
    <t>-471.785122950696 -78.2301863309399 774.358260822572</t>
  </si>
  <si>
    <t>-322.448785833964 -35.3601375686621 816.127174615071</t>
  </si>
  <si>
    <t>9763-20170724T121357.835760900.bin</t>
  </si>
  <si>
    <t>-500.876665287163 86.0071309655937 -98.2882343546424</t>
  </si>
  <si>
    <t>-516.654187198088 81.5135537545002 -207.779715439695</t>
  </si>
  <si>
    <t>-526.628155674549 77.4875029994505 -300.030172415384</t>
  </si>
  <si>
    <t>-535.280201161927 73.5010187480275 -383.381071198606</t>
  </si>
  <si>
    <t>-543.037352308616 69.1472337267337 -466.801801656472</t>
  </si>
  <si>
    <t>-553.427947201537 62.3089593983555 -588.827068806992</t>
  </si>
  <si>
    <t>-540.336185673599 58.4080139229914 -665.986752885769</t>
  </si>
  <si>
    <t>-545.066294409322 96.3708982018034 -537.34799619802</t>
  </si>
  <si>
    <t>-523.796718695178 250.308120750386 -523.677151267886</t>
  </si>
  <si>
    <t>-527.162108855506 301.744283252847 -246.329787899024</t>
  </si>
  <si>
    <t>-306.089246975636 270.438321437817 -182.335498592454</t>
  </si>
  <si>
    <t>-552.670959078175 34.2483164245264 -533.218987599382</t>
  </si>
  <si>
    <t>-527.557686774543 174.696419455031 -99.7190290794606</t>
  </si>
  <si>
    <t>-563.84542384598 178.545489549263 314.250816600835</t>
  </si>
  <si>
    <t>-608.117197986263 212.875258799862 773.96315935452</t>
  </si>
  <si>
    <t>-458.063271694245 209.53123305679 831.898044208678</t>
  </si>
  <si>
    <t>-463.659825233917 -20.8019271424832 314.827364492209</t>
  </si>
  <si>
    <t>-471.823565981031 -78.205231780491 774.334520508292</t>
  </si>
  <si>
    <t>-322.557517631378 -35.0261975609783 816.03663059001</t>
  </si>
  <si>
    <t>9763-20170724T121357.901494400.bin</t>
  </si>
  <si>
    <t>-500.372542399591 86.3709968023149 -98.2081293640639</t>
  </si>
  <si>
    <t>-516.255324495893 81.7788657292804 -207.680269824501</t>
  </si>
  <si>
    <t>-526.327137482719 77.803426273375 -299.922189983726</t>
  </si>
  <si>
    <t>-535.063310488793 73.9076769748754 -383.268820929712</t>
  </si>
  <si>
    <t>-542.896626630132 69.6948358712621 -466.689597658901</t>
  </si>
  <si>
    <t>-553.386099218489 63.1164703018558 -588.72080925281</t>
  </si>
  <si>
    <t>-540.236344372764 59.4614084646196 -665.882535447007</t>
  </si>
  <si>
    <t>-545.276393100729 97.1049006342118 -537.152698194751</t>
  </si>
  <si>
    <t>-525.471026559372 251.190405870372 -523.044307815988</t>
  </si>
  <si>
    <t>-528.538930295899 301.543192950015 -245.494687689945</t>
  </si>
  <si>
    <t>-307.881130899769 268.884099880832 -180.748609952918</t>
  </si>
  <si>
    <t>-552.290276309432 34.9014300470631 -533.196428731425</t>
  </si>
  <si>
    <t>-527.873483690176 174.509587877428 -99.6131415053112</t>
  </si>
  <si>
    <t>-563.975467274746 178.525161689794 314.371318083565</t>
  </si>
  <si>
    <t>-608.099216936174 212.796000900426 774.0611646632</t>
  </si>
  <si>
    <t>-458.056796369111 209.641041939419 832.036409232749</t>
  </si>
  <si>
    <t>-462.863432305537 -20.2160167673405 314.869477094265</t>
  </si>
  <si>
    <t>-471.858121529949 -78.1969784074709 774.280415142757</t>
  </si>
  <si>
    <t>-322.616251151101 -34.8816741826276 815.92737951361</t>
  </si>
  <si>
    <t>9763-20170724T121357.933575500.bin</t>
  </si>
  <si>
    <t>-499.99750822165 86.4427739565235 -98.1434462917654</t>
  </si>
  <si>
    <t>-515.926018508386 81.8116452491172 -207.607172182009</t>
  </si>
  <si>
    <t>-526.070707504794 77.8954218098988 -299.843837307056</t>
  </si>
  <si>
    <t>-534.881061325204 74.0874782542051 -383.186598650984</t>
  </si>
  <si>
    <t>-542.794232915752 69.9996553342958 -466.606048647459</t>
  </si>
  <si>
    <t>-553.40373210464 63.6447863594453 -588.638766621701</t>
  </si>
  <si>
    <t>-540.232578274047 60.1907165121834 -665.806147207278</t>
  </si>
  <si>
    <t>-545.374966083516 97.5535498833669 -537.005769343378</t>
  </si>
  <si>
    <t>-526.162565939633 251.684147530302 -522.527344490707</t>
  </si>
  <si>
    <t>-526.989961095217 301.109855615613 -244.795372345631</t>
  </si>
  <si>
    <t>-305.92498308826 268.219557093557 -181.573046755112</t>
  </si>
  <si>
    <t>-552.121789856532 35.3129184063823 -533.177906317289</t>
  </si>
  <si>
    <t>-527.911745217115 174.315035916144 -99.5128534366916</t>
  </si>
  <si>
    <t>-563.948644723327 178.481208248497 314.475735456759</t>
  </si>
  <si>
    <t>-608.091049284856 212.782296611827 774.131445074558</t>
  </si>
  <si>
    <t>-458.048419765371 209.751461975008 832.112999052903</t>
  </si>
  <si>
    <t>-462.451660527466 -20.1222689184719 314.894586132549</t>
  </si>
  <si>
    <t>-471.878054834092 -78.1964171377326 774.260235527078</t>
  </si>
  <si>
    <t>-322.758406086288 -34.4400922438194 815.883721156156</t>
  </si>
  <si>
    <t>9763-20170724T121358.001266000.bin</t>
  </si>
  <si>
    <t>-498.943368822474 86.3315633713132 -98.0266719075407</t>
  </si>
  <si>
    <t>-514.893519257558 81.6656972097526 -207.485861271683</t>
  </si>
  <si>
    <t>-525.141163547055 77.8798983981674 -299.716492503207</t>
  </si>
  <si>
    <t>-534.068820627515 74.2528584356537 -383.054806171101</t>
  </si>
  <si>
    <t>-542.118722055035 70.4141425521466 -466.472993936158</t>
  </si>
  <si>
    <t>-552.943670615879 64.5005745805684 -588.508956706374</t>
  </si>
  <si>
    <t>-539.756576172892 61.50785195764 -665.692921865033</t>
  </si>
  <si>
    <t>-545.054667877064 98.2477609461534 -536.748737754785</t>
  </si>
  <si>
    <t>-526.836116646918 252.423590876724 -521.45253090009</t>
  </si>
  <si>
    <t>-520.989473126894 300.079165229578 -243.471678612674</t>
  </si>
  <si>
    <t>-299.000453454592 265.764595390689 -184.379160699561</t>
  </si>
  <si>
    <t>-551.332969233443 35.9427883853791 -533.172706803483</t>
  </si>
  <si>
    <t>-527.361292003257 173.84302212233 -99.3106575070751</t>
  </si>
  <si>
    <t>-563.459011458608 178.289436856162 314.66979417848</t>
  </si>
  <si>
    <t>-608.015553144394 212.833368266159 774.260455199905</t>
  </si>
  <si>
    <t>-457.980429544677 210.413507578198 832.290111529667</t>
  </si>
  <si>
    <t>-461.776774440127 -20.4303073254277 314.923791956667</t>
  </si>
  <si>
    <t>-471.912974866239 -78.1856979077347 774.244821764186</t>
  </si>
  <si>
    <t>-323.000123532946 -33.7121961380126 815.848399953455</t>
  </si>
  <si>
    <t>9763-20170724T121358.034350700.bin</t>
  </si>
  <si>
    <t>-498.21767055685 86.0977573623045 -97.9965330605393</t>
  </si>
  <si>
    <t>-514.173031228145 81.4164144969081 -207.454246186946</t>
  </si>
  <si>
    <t>-524.457310610702 77.7111279058659 -299.684096604528</t>
  </si>
  <si>
    <t>-533.42602588023 74.1936024273682 -383.022793819563</t>
  </si>
  <si>
    <t>-541.52146986988 70.5040865445094 -466.443276878084</t>
  </si>
  <si>
    <t>-552.414993608981 64.8522239545669 -588.485553709298</t>
  </si>
  <si>
    <t>-539.231981642212 62.1047300278929 -665.679272586609</t>
  </si>
  <si>
    <t>-544.589843224964 98.4980545326689 -536.649642026522</t>
  </si>
  <si>
    <t>-526.590201720268 252.646881784083 -520.832943310346</t>
  </si>
  <si>
    <t>-517.180462577958 299.539474993047 -242.820025832143</t>
  </si>
  <si>
    <t>-294.693419644299 264.418081337546 -186.123141162091</t>
  </si>
  <si>
    <t>-550.680174619738 36.1662807979751 -533.219422362675</t>
  </si>
  <si>
    <t>-526.753471678065 173.513269211823 -99.2412517960552</t>
  </si>
  <si>
    <t>-563.006221534426 178.111760848512 314.723921322133</t>
  </si>
  <si>
    <t>-607.978418926631 212.847714823616 774.29070432601</t>
  </si>
  <si>
    <t>-457.964910539101 210.492976848713 832.378711472795</t>
  </si>
  <si>
    <t>-461.520682956462 -20.8936095408117 314.915035229202</t>
  </si>
  <si>
    <t>-471.876690960001 -78.224738453494 774.255174922868</t>
  </si>
  <si>
    <t>-322.94822321471 -33.8584044559498 815.917343878206</t>
  </si>
  <si>
    <t>9763-20170724T121358.101542600.bin</t>
  </si>
  <si>
    <t>-496.721523096653 85.543665766786 -97.9230621676927</t>
  </si>
  <si>
    <t>-512.673134462683 80.8632360203219 -207.381478410579</t>
  </si>
  <si>
    <t>-523.000178801859 77.3193418961228 -299.612919192607</t>
  </si>
  <si>
    <t>-532.016810680209 74.0125137865666 -382.954963488967</t>
  </si>
  <si>
    <t>-540.164462998488 70.6010172605497 -466.382242042254</t>
  </si>
  <si>
    <t>-551.133176405593 65.4306662239192 -588.439022290276</t>
  </si>
  <si>
    <t>-537.978976385406 63.150889248685 -665.653049083126</t>
  </si>
  <si>
    <t>-543.405236566303 98.8847672521529 -536.464543811208</t>
  </si>
  <si>
    <t>-525.777197982908 252.976140236288 -519.66786008367</t>
  </si>
  <si>
    <t>-510.373906073356 298.038388342868 -241.619678872616</t>
  </si>
  <si>
    <t>-286.974079843272 262.102445153864 -189.182554333511</t>
  </si>
  <si>
    <t>-549.235147186163 36.5140894187025 -533.298565868819</t>
  </si>
  <si>
    <t>-525.428874321852 172.887056921731 -99.1226384576037</t>
  </si>
  <si>
    <t>-561.890663253228 177.773131059086 314.820948053223</t>
  </si>
  <si>
    <t>-607.897407015689 212.926673796066 774.279455132341</t>
  </si>
  <si>
    <t>-457.925624209496 210.774501064087 832.482979658739</t>
  </si>
  <si>
    <t>-461.034517116066 -21.8404186465204 314.917129110521</t>
  </si>
  <si>
    <t>-471.769288772179 -78.3527813528526 774.318754032915</t>
  </si>
  <si>
    <t>-322.763987155156 -34.3807309274184 816.124454453454</t>
  </si>
  <si>
    <t>9763-20170724T121358.134625500.bin</t>
  </si>
  <si>
    <t>-495.995513032982 85.2189469864029 -97.8987177003133</t>
  </si>
  <si>
    <t>-511.968962778309 80.5465455487583 -207.354245402819</t>
  </si>
  <si>
    <t>-522.296439757205 77.0976040595874 -299.589210882201</t>
  </si>
  <si>
    <t>-531.301415754992 73.9106129849652 -382.937153754606</t>
  </si>
  <si>
    <t>-539.42254433089 70.6526811631556 -466.373139944585</t>
  </si>
  <si>
    <t>-550.333682939011 65.7426145708246 -588.445983529188</t>
  </si>
  <si>
    <t>-537.180219232793 63.7076967380763 -665.666817413294</t>
  </si>
  <si>
    <t>-542.683525144188 99.0909185817836 -536.392040450711</t>
  </si>
  <si>
    <t>-525.000845690869 253.1343965723 -519.215135934566</t>
  </si>
  <si>
    <t>-508.446691316105 297.404265405381 -241.10584142633</t>
  </si>
  <si>
    <t>-284.782891505141 261.509849265169 -189.777240982797</t>
  </si>
  <si>
    <t>-548.408338505889 36.7032573452902 -533.370806046669</t>
  </si>
  <si>
    <t>-524.762703394504 172.562112709981 -99.0746936752707</t>
  </si>
  <si>
    <t>-561.40698946016 177.575904581328 314.851258887869</t>
  </si>
  <si>
    <t>-607.867671242719 212.94802636639 774.250969154507</t>
  </si>
  <si>
    <t>-457.912321905614 210.902050496824 832.500540329853</t>
  </si>
  <si>
    <t>-460.668355864642 -22.3217441447609 314.907898608524</t>
  </si>
  <si>
    <t>-471.730657279807 -78.4306178283432 774.338616572336</t>
  </si>
  <si>
    <t>-322.664243968099 -34.7005417834876 816.179416739988</t>
  </si>
  <si>
    <t>9763-20170724T121358.200812800.bin</t>
  </si>
  <si>
    <t>-494.788962141664 84.8095297758423 -97.8994822432282</t>
  </si>
  <si>
    <t>-510.799752778927 80.1276557618489 -207.349197575394</t>
  </si>
  <si>
    <t>-521.084790316701 76.8268018687377 -299.5942705664</t>
  </si>
  <si>
    <t>-530.013391169189 73.8286849566916 -382.957434785897</t>
  </si>
  <si>
    <t>-538.015674374383 70.8152033073925 -466.414293237531</t>
  </si>
  <si>
    <t>-548.702274842128 66.3199544563158 -588.522825625276</t>
  </si>
  <si>
    <t>-535.514647359047 64.7473020798548 -665.748562964003</t>
  </si>
  <si>
    <t>-541.347156215977 99.5094902211413 -536.325185235571</t>
  </si>
  <si>
    <t>-524.022612809718 253.544993548538 -518.587833743859</t>
  </si>
  <si>
    <t>-506.807635305459 296.99298391153 -240.389075029613</t>
  </si>
  <si>
    <t>-283.053013865451 261.239013895394 -189.359334050712</t>
  </si>
  <si>
    <t>-546.67900798538 37.0751555343463 -533.560171712362</t>
  </si>
  <si>
    <t>-523.79892030976 172.101880175485 -99.0325626106512</t>
  </si>
  <si>
    <t>-560.55795469081 177.300585821572 314.880911636274</t>
  </si>
  <si>
    <t>-607.772637385316 213.061263018973 774.18686330172</t>
  </si>
  <si>
    <t>-457.847784350312 211.440045698911 832.528512526013</t>
  </si>
  <si>
    <t>-460.049682476721 -23.0014036671405 314.873732409012</t>
  </si>
  <si>
    <t>-471.673121286809 -78.5198793196028 774.364977778008</t>
  </si>
  <si>
    <t>-322.862970949366 -34.0050792827433 816.291644319784</t>
  </si>
  <si>
    <t>9763-20170724T121358.236906700.bin</t>
  </si>
  <si>
    <t>-494.358630622806 84.7972588285224 -97.8972974414504</t>
  </si>
  <si>
    <t>-510.378466312363 80.0677514884023 -207.343640074551</t>
  </si>
  <si>
    <t>-520.611776285 76.8229942680259 -299.596532882423</t>
  </si>
  <si>
    <t>-529.464576065099 73.9081711214476 -382.970732584033</t>
  </si>
  <si>
    <t>-537.359406399918 71.010598851843 -466.44175054071</t>
  </si>
  <si>
    <t>-547.851632697556 66.7189597204829 -588.574630065367</t>
  </si>
  <si>
    <t>-534.591333261636 65.3729696444461 -665.792189974792</t>
  </si>
  <si>
    <t>-540.736026825728 99.8348453223807 -536.297057101829</t>
  </si>
  <si>
    <t>-523.890537089841 253.864264923362 -518.225513300848</t>
  </si>
  <si>
    <t>-506.105515445633 297.242562330762 -240.05181412754</t>
  </si>
  <si>
    <t>-282.314493814323 261.385622505724 -189.254197354923</t>
  </si>
  <si>
    <t>-545.759417534193 37.368945225458 -533.670341608046</t>
  </si>
  <si>
    <t>-523.594140637085 172.021186705601 -99.0267519099586</t>
  </si>
  <si>
    <t>-560.246195183408 177.254523959614 314.895761961727</t>
  </si>
  <si>
    <t>-607.744117223434 213.086523200561 774.158018954042</t>
  </si>
  <si>
    <t>-457.834119637027 211.64321073163 832.542185237369</t>
  </si>
  <si>
    <t>-459.833507380623 -23.1988354104747 314.87600788734</t>
  </si>
  <si>
    <t>-471.633965062313 -78.5881405344744 774.379112985571</t>
  </si>
  <si>
    <t>-322.773280182776 -34.2885887974639 816.354200532214</t>
  </si>
  <si>
    <t>9763-20170724T121358.300081900.bin</t>
  </si>
  <si>
    <t>-493.998109348894 84.9458160129188 -97.9066794117871</t>
  </si>
  <si>
    <t>-509.887540473327 80.1482555764196 -207.369112942505</t>
  </si>
  <si>
    <t>-519.966586487098 76.982591131698 -299.641545060374</t>
  </si>
  <si>
    <t>-528.654114134048 74.1840420765679 -383.037187308597</t>
  </si>
  <si>
    <t>-536.354801722646 71.4507126479002 -466.531949826792</t>
  </si>
  <si>
    <t>-546.527514564498 67.450051875795 -588.701546721934</t>
  </si>
  <si>
    <t>-533.074552471888 66.5123272444121 -665.891942365998</t>
  </si>
  <si>
    <t>-539.879782169067 100.467321172631 -536.300141861526</t>
  </si>
  <si>
    <t>-524.493726199396 254.591169051771 -517.644631373555</t>
  </si>
  <si>
    <t>-504.592916495676 296.778464643428 -239.431238734531</t>
  </si>
  <si>
    <t>-280.383360595151 261.462305791864 -190.122123997894</t>
  </si>
  <si>
    <t>-544.247903998723 37.9436770262582 -533.888937106889</t>
  </si>
  <si>
    <t>-523.919982465185 171.890733733526 -99.0316694391008</t>
  </si>
  <si>
    <t>-560.427368198966 177.153882310541 314.903266578316</t>
  </si>
  <si>
    <t>-607.731091103723 213.148233037829 774.131750901588</t>
  </si>
  <si>
    <t>-457.82467271323 212.00052458967 832.53170623579</t>
  </si>
  <si>
    <t>-459.457247439807 -23.3915577872735 314.847649682058</t>
  </si>
  <si>
    <t>-471.606325575767 -78.6483757100841 774.380534025616</t>
  </si>
  <si>
    <t>-322.789398891245 -34.2514728066299 816.407449387461</t>
  </si>
  <si>
    <t>9763-20170724T121358.332166900.bin</t>
  </si>
  <si>
    <t>-494.008995894866 85.0013108728376 -97.903194148534</t>
  </si>
  <si>
    <t>-509.819300124925 80.1616467306731 -207.375123228282</t>
  </si>
  <si>
    <t>-519.825459479958 77.0119961354908 -299.656113453321</t>
  </si>
  <si>
    <t>-528.441748660531 74.2426751493167 -383.060212261556</t>
  </si>
  <si>
    <t>-536.064285372493 71.5569049753267 -466.56363165655</t>
  </si>
  <si>
    <t>-546.114126981025 67.6452717633047 -588.746293118758</t>
  </si>
  <si>
    <t>-532.545434648207 66.8929168872783 -665.918500275003</t>
  </si>
  <si>
    <t>-539.692168552126 100.636581058579 -536.300444154867</t>
  </si>
  <si>
    <t>-525.133402707056 254.813827404255 -517.44517642134</t>
  </si>
  <si>
    <t>-504.002487581828 296.225285234042 -239.205732527658</t>
  </si>
  <si>
    <t>-279.516052286805 261.464132927157 -190.769733718713</t>
  </si>
  <si>
    <t>-543.716398119063 38.0868357031604 -533.966840848107</t>
  </si>
  <si>
    <t>-524.356146378303 171.757885327306 -99.0398211611819</t>
  </si>
  <si>
    <t>-560.717064685757 177.156421398161 314.906240799482</t>
  </si>
  <si>
    <t>-607.734172144307 213.180058740361 774.135266329874</t>
  </si>
  <si>
    <t>-457.816765463593 212.352131379346 832.512464859235</t>
  </si>
  <si>
    <t>-459.261985868595 -23.4178631842929 314.836581685312</t>
  </si>
  <si>
    <t>-471.624958909217 -78.6324216974531 774.37480113471</t>
  </si>
  <si>
    <t>-322.963670464193 -33.724555297591 816.409755236767</t>
  </si>
  <si>
    <t>9763-20170724T121358.400362300.bin</t>
  </si>
  <si>
    <t>-494.226800530819 85.0886307141427 -97.8867188804683</t>
  </si>
  <si>
    <t>-509.909932963865 80.1546923618475 -207.372763970091</t>
  </si>
  <si>
    <t>-519.792112719333 77.0265095763953 -299.667774013068</t>
  </si>
  <si>
    <t>-528.283105328517 74.3082893559294 -383.086417701003</t>
  </si>
  <si>
    <t>-535.765163141884 71.7091031905697 -466.605289983423</t>
  </si>
  <si>
    <t>-545.590497618837 67.9614819354447 -588.81128520372</t>
  </si>
  <si>
    <t>-531.820854930917 67.5283660559344 -665.950412377105</t>
  </si>
  <si>
    <t>-539.585254310119 100.902103397694 -536.284270859072</t>
  </si>
  <si>
    <t>-526.619833060202 255.18028243237 -517.070094447018</t>
  </si>
  <si>
    <t>-503.324461507491 295.749455926969 -238.879366585616</t>
  </si>
  <si>
    <t>-278.381579038211 261.875538851105 -191.95619185405</t>
  </si>
  <si>
    <t>-542.973219042959 38.3096078099416 -534.092571579831</t>
  </si>
  <si>
    <t>-525.378530740725 171.563239195836 -99.0609851713641</t>
  </si>
  <si>
    <t>-561.438330922873 177.094811150992 314.909672160353</t>
  </si>
  <si>
    <t>-607.75970933957 213.214645078608 774.190112583733</t>
  </si>
  <si>
    <t>-457.818814494268 212.520605363493 832.508683270835</t>
  </si>
  <si>
    <t>-459.053594461819 -23.433115187278 314.829489036465</t>
  </si>
  <si>
    <t>-471.620604635752 -78.7268109728097 774.35429626736</t>
  </si>
  <si>
    <t>-322.893871193366 -34.0189769629833 816.371148538953</t>
  </si>
  <si>
    <t>9763-20170724T121358.433441400.bin</t>
  </si>
  <si>
    <t>-494.423183391015 85.1227552495993 -97.8945573934199</t>
  </si>
  <si>
    <t>-510.061568488397 80.1457633387522 -207.385085921168</t>
  </si>
  <si>
    <t>-519.914091100728 77.0250566108357 -299.683636207291</t>
  </si>
  <si>
    <t>-528.379012252084 74.3278463100228 -383.105536512433</t>
  </si>
  <si>
    <t>-535.83460629928 71.7666037426593 -466.627848146409</t>
  </si>
  <si>
    <t>-545.619423437617 68.0934577317717 -588.839520871088</t>
  </si>
  <si>
    <t>-531.78485947969 67.7766120505189 -665.967504872391</t>
  </si>
  <si>
    <t>-539.763164657151 101.009378592834 -536.280062149032</t>
  </si>
  <si>
    <t>-527.436956722436 255.317541728823 -516.913303815455</t>
  </si>
  <si>
    <t>-503.467177089469 295.713130440759 -238.754732877804</t>
  </si>
  <si>
    <t>-278.399242338836 262.052271607079 -192.27975936506</t>
  </si>
  <si>
    <t>-542.888627776439 38.4012519963399 -534.148225463679</t>
  </si>
  <si>
    <t>-525.884163586915 171.465594509587 -99.0742277503994</t>
  </si>
  <si>
    <t>-561.756373522488 177.079402404147 314.911570297412</t>
  </si>
  <si>
    <t>-607.769183179306 213.24078701803 774.225291431113</t>
  </si>
  <si>
    <t>-457.818764005032 212.554819568788 832.519463017897</t>
  </si>
  <si>
    <t>-459.043329645553 -23.4219834008018 314.818839751853</t>
  </si>
  <si>
    <t>-471.655204229903 -78.7045541357311 774.343980892771</t>
  </si>
  <si>
    <t>-323.114859012208 -33.3629155625085 816.340739705256</t>
  </si>
  <si>
    <t>9763-20170724T121358.502261300.bin</t>
  </si>
  <si>
    <t>-494.77043478231 84.9695348759969 -97.9148487450746</t>
  </si>
  <si>
    <t>-510.286034947706 79.9552458994758 -207.421097476015</t>
  </si>
  <si>
    <t>-520.066178990216 76.8301180541353 -299.727200528169</t>
  </si>
  <si>
    <t>-528.47610776042 74.1382281414744 -383.154817720557</t>
  </si>
  <si>
    <t>-535.886589584567 71.5949142547765 -466.681709170374</t>
  </si>
  <si>
    <t>-545.615312124985 67.9626556443159 -588.899150297595</t>
  </si>
  <si>
    <t>-531.690730797196 67.7686333043544 -666.011285508939</t>
  </si>
  <si>
    <t>-539.930099434942 100.868490043913 -536.314530488881</t>
  </si>
  <si>
    <t>-528.524138372762 255.225892519676 -516.758105164654</t>
  </si>
  <si>
    <t>-503.831705713848 295.470855696502 -238.640901760642</t>
  </si>
  <si>
    <t>-278.63003603497 262.036739647165 -192.652643089049</t>
  </si>
  <si>
    <t>-542.762676328869 38.2447362360181 -534.227856834243</t>
  </si>
  <si>
    <t>-526.499961872118 171.220896311886 -99.0841240442455</t>
  </si>
  <si>
    <t>-562.311865838135 176.919499366445 314.905743954884</t>
  </si>
  <si>
    <t>-607.797757388848 213.324820444381 774.263641867259</t>
  </si>
  <si>
    <t>-457.817446971001 212.809248225933 832.482964086807</t>
  </si>
  <si>
    <t>-459.155675912596 -23.6399325930465 314.799984362796</t>
  </si>
  <si>
    <t>-471.68617164929 -78.7047973731906 774.339479121083</t>
  </si>
  <si>
    <t>-323.262312216978 -32.9713254325998 816.322850579522</t>
  </si>
  <si>
    <t>9763-20170724T121358.535342100.bin</t>
  </si>
  <si>
    <t>-494.886927930516 84.925071691765 -97.9354729659386</t>
  </si>
  <si>
    <t>-510.354310229056 79.8959256251096 -207.447931100646</t>
  </si>
  <si>
    <t>-520.113085532112 76.7687869409519 -299.756197914404</t>
  </si>
  <si>
    <t>-528.511042100055 74.0792007892137 -383.185022772046</t>
  </si>
  <si>
    <t>-535.916421798487 71.5437843238815 -466.71265183973</t>
  </si>
  <si>
    <t>-545.644724429558 67.9294559319824 -588.930667536969</t>
  </si>
  <si>
    <t>-531.70309408368 67.7740724610194 -666.039698859235</t>
  </si>
  <si>
    <t>-539.975486167684 100.828220155386 -536.339940972562</t>
  </si>
  <si>
    <t>-528.723200111738 255.182977260669 -516.727253921365</t>
  </si>
  <si>
    <t>-504.134814787399 295.585498872136 -238.623578940912</t>
  </si>
  <si>
    <t>-278.930732721817 262.243972977529 -192.58011756814</t>
  </si>
  <si>
    <t>-542.77651613986 38.2027016613956 -534.265078507648</t>
  </si>
  <si>
    <t>-526.66962343974 171.216864109841 -99.10760396359</t>
  </si>
  <si>
    <t>-562.54249045171 176.91533473803 314.877005508135</t>
  </si>
  <si>
    <t>-607.809922954416 213.415333323913 774.260475168863</t>
  </si>
  <si>
    <t>-457.811384851519 212.975022720468 832.43316040418</t>
  </si>
  <si>
    <t>-459.277492872928 -23.7551708420597 314.792820064086</t>
  </si>
  <si>
    <t>-471.677614684843 -78.7447398059044 774.346386441534</t>
  </si>
  <si>
    <t>-323.189403554944 -33.2239496165607 816.334049133787</t>
  </si>
  <si>
    <t>9763-20170724T121358.600496600.bin</t>
  </si>
  <si>
    <t>-495.125731401724 84.8154098190148 -97.9631829200787</t>
  </si>
  <si>
    <t>-510.545823024653 79.775498602974 -207.481795772334</t>
  </si>
  <si>
    <t>-520.300386260942 76.6338915400374 -299.789978742261</t>
  </si>
  <si>
    <t>-528.708835668838 73.9316474538782 -383.21739485902</t>
  </si>
  <si>
    <t>-536.139316706793 71.3835663282593 -466.742493658659</t>
  </si>
  <si>
    <t>-545.919961666722 67.7526723671099 -588.9557101788</t>
  </si>
  <si>
    <t>-531.999253591548 67.6239031022037 -666.068692114803</t>
  </si>
  <si>
    <t>-540.197493591834 100.657152604665 -536.374191824853</t>
  </si>
  <si>
    <t>-528.930922572482 255.018205013745 -516.767533578922</t>
  </si>
  <si>
    <t>-504.787890711756 295.950085965485 -238.702272543427</t>
  </si>
  <si>
    <t>-279.623792169042 262.547372167001 -192.507592388639</t>
  </si>
  <si>
    <t>-543.058975719684 38.0348366098947 -534.284832713679</t>
  </si>
  <si>
    <t>-526.917298834892 171.165067280372 -99.1565764152924</t>
  </si>
  <si>
    <t>-562.899186565168 176.822382901144 314.819162905192</t>
  </si>
  <si>
    <t>-607.89037987907 213.450155646615 774.239588566753</t>
  </si>
  <si>
    <t>-457.870456719899 212.563656871134 832.351952918357</t>
  </si>
  <si>
    <t>-459.527986046022 -23.9428073167041 314.781411851824</t>
  </si>
  <si>
    <t>-471.689911389836 -78.7654076410031 774.358492606042</t>
  </si>
  <si>
    <t>-323.201470768245 -33.2425197776111 816.342518453376</t>
  </si>
  <si>
    <t>9763-20170724T121358.631572400.bin</t>
  </si>
  <si>
    <t>-495.229716153932 84.8048615820148 -97.986477237294</t>
  </si>
  <si>
    <t>-510.637705120418 79.7560143589399 -207.506333378564</t>
  </si>
  <si>
    <t>-520.406900437597 76.5986555300892 -299.812520901545</t>
  </si>
  <si>
    <t>-528.838890285536 73.8810114355133 -383.237027972596</t>
  </si>
  <si>
    <t>-536.303372794593 71.3162954884797 -466.758455504194</t>
  </si>
  <si>
    <t>-546.145273295231 67.6605289918161 -588.966114243841</t>
  </si>
  <si>
    <t>-532.25830352527 67.5223476511924 -666.085140561021</t>
  </si>
  <si>
    <t>-540.361549064361 100.573863089137 -536.396971329056</t>
  </si>
  <si>
    <t>-528.98751162439 254.925693841335 -516.837950503551</t>
  </si>
  <si>
    <t>-505.062029812912 296.004730103819 -238.775644442038</t>
  </si>
  <si>
    <t>-279.903734395411 262.631912582415 -192.531274889421</t>
  </si>
  <si>
    <t>-543.291866887121 37.9556079912154 -534.287834157849</t>
  </si>
  <si>
    <t>-526.993570823895 171.229808055837 -99.1969111610088</t>
  </si>
  <si>
    <t>-563.007381393606 176.786716244074 314.777324271401</t>
  </si>
  <si>
    <t>-607.906179235621 213.507565466561 774.220053054087</t>
  </si>
  <si>
    <t>-457.879028621456 212.467780409202 832.311422957962</t>
  </si>
  <si>
    <t>-459.670473681873 -24.0127986271573 314.766534390626</t>
  </si>
  <si>
    <t>-471.646389898282 -78.8423119306858 774.365813586687</t>
  </si>
  <si>
    <t>-323.009277484418 -33.8189580549574 816.36294825765</t>
  </si>
  <si>
    <t>9763-20170724T121358.701316100.bin</t>
  </si>
  <si>
    <t>-495.486132032385 85.1098630626752 -98.045687226011</t>
  </si>
  <si>
    <t>-510.917809002391 80.0116415184598 -207.559967060041</t>
  </si>
  <si>
    <t>-520.754042684462 76.8057615871862 -299.85737379946</t>
  </si>
  <si>
    <t>-529.265786430253 74.0456373107636 -383.272436703438</t>
  </si>
  <si>
    <t>-536.828959787089 71.4401990548031 -466.783679096404</t>
  </si>
  <si>
    <t>-546.835857619608 67.7276818725991 -588.976123054508</t>
  </si>
  <si>
    <t>-533.009711021025 67.5382205433584 -666.106067397322</t>
  </si>
  <si>
    <t>-540.901099289006 100.661391878456 -536.436702573453</t>
  </si>
  <si>
    <t>-529.168674637261 255.000986611582 -516.983496744736</t>
  </si>
  <si>
    <t>-505.350471250038 296.210901793086 -238.931266913179</t>
  </si>
  <si>
    <t>-280.21993929752 262.917525848098 -192.49506471161</t>
  </si>
  <si>
    <t>-543.988699392766 38.0521375467692 -534.281602972236</t>
  </si>
  <si>
    <t>-527.030208021106 171.666493525347 -99.282715737017</t>
  </si>
  <si>
    <t>-563.222852973044 177.032015298842 314.67849326925</t>
  </si>
  <si>
    <t>-607.941799310521 213.640815177217 774.157267298163</t>
  </si>
  <si>
    <t>-457.899610213945 212.418751152453 832.206319801366</t>
  </si>
  <si>
    <t>-460.082535861259 -23.8237830617932 314.774424769415</t>
  </si>
  <si>
    <t>-471.67021486339 -78.8024196406759 774.38257904908</t>
  </si>
  <si>
    <t>-323.119025172565 -33.503159878624 816.386705816481</t>
  </si>
  <si>
    <t>9763-20170724T121358.735409300.bin</t>
  </si>
  <si>
    <t>-495.706607881188 85.3641577877206 -98.0521329240092</t>
  </si>
  <si>
    <t>-511.165480053961 80.2158298302734 -207.560207303949</t>
  </si>
  <si>
    <t>-521.047473812813 76.9688592572788 -299.851102162604</t>
  </si>
  <si>
    <t>-529.609975703923 74.1731750288359 -383.259857919571</t>
  </si>
  <si>
    <t>-537.232813063461 71.5347872626498 -466.764790061761</t>
  </si>
  <si>
    <t>-547.336788626116 67.776720066719 -588.94784266075</t>
  </si>
  <si>
    <t>-533.529637061712 67.5489335565758 -666.080952732995</t>
  </si>
  <si>
    <t>-541.324180466267 100.728160171119 -536.428314095228</t>
  </si>
  <si>
    <t>-529.458356310048 255.065043833788 -517.019534450364</t>
  </si>
  <si>
    <t>-505.444638992377 296.245218030439 -238.979885918398</t>
  </si>
  <si>
    <t>-280.314620560863 262.936691075114 -192.551848584676</t>
  </si>
  <si>
    <t>-544.482334610496 38.1233694940456 -534.241656831675</t>
  </si>
  <si>
    <t>-527.166741518619 171.9922186774 -99.338617757812</t>
  </si>
  <si>
    <t>-563.330648450231 177.217862922403 314.626895597788</t>
  </si>
  <si>
    <t>-607.973364588436 213.678423127764 774.123447630367</t>
  </si>
  <si>
    <t>-457.920142371423 212.289844507869 832.139863157155</t>
  </si>
  <si>
    <t>-460.263877910304 -23.6566526969777 314.794703010054</t>
  </si>
  <si>
    <t>-471.677099966029 -78.8039506457703 774.390348239146</t>
  </si>
  <si>
    <t>-323.051769650984 -33.72973565128 816.374553220843</t>
  </si>
  <si>
    <t>9763-20170724T121358.801090200.bin</t>
  </si>
  <si>
    <t>-496.35052090149 85.9336630215362 -98.0972955963734</t>
  </si>
  <si>
    <t>-511.950045951021 80.6665728224516 -207.579717518774</t>
  </si>
  <si>
    <t>-521.927108738009 77.3392191166904 -299.857752868572</t>
  </si>
  <si>
    <t>-530.565266963054 74.4790025791981 -383.256424934118</t>
  </si>
  <si>
    <t>-538.252920530225 71.7819917066895 -466.753506958659</t>
  </si>
  <si>
    <t>-548.439314975831 67.9440393781106 -588.927208762466</t>
  </si>
  <si>
    <t>-534.64617829815 67.659948213382 -666.062730939588</t>
  </si>
  <si>
    <t>-542.328708518761 100.926271563707 -536.438491695558</t>
  </si>
  <si>
    <t>-530.200722733661 255.260749040881 -517.166248836115</t>
  </si>
  <si>
    <t>-506.002939264675 296.413293882902 -239.138344414887</t>
  </si>
  <si>
    <t>-280.834475440047 263.069852480604 -192.922538068238</t>
  </si>
  <si>
    <t>-545.610596536491 38.3298141636665 -534.198475290477</t>
  </si>
  <si>
    <t>-527.625092139068 172.70212544105 -99.4629075778266</t>
  </si>
  <si>
    <t>-563.616668921481 177.657198707958 314.520966728354</t>
  </si>
  <si>
    <t>-608.040858220211 213.74087244295 774.054508421501</t>
  </si>
  <si>
    <t>-457.956303310436 212.408328174884 831.991643598713</t>
  </si>
  <si>
    <t>-460.595576166357 -23.0907740719222 314.832187900267</t>
  </si>
  <si>
    <t>-471.74416688265 -78.761988396609 774.38758189984</t>
  </si>
  <si>
    <t>-323.070809079722 -33.7384572286906 816.255663337559</t>
  </si>
  <si>
    <t>9763-20170724T121358.837185900.bin</t>
  </si>
  <si>
    <t>-496.720194790872 86.1523198168343 -98.1316243068314</t>
  </si>
  <si>
    <t>-512.397282401973 80.8259713060224 -207.600114882316</t>
  </si>
  <si>
    <t>-522.423330356133 77.4551774248557 -299.871223939082</t>
  </si>
  <si>
    <t>-531.099089759929 74.5572869056846 -383.264730073459</t>
  </si>
  <si>
    <t>-538.817394477312 71.8238350580809 -466.757774386572</t>
  </si>
  <si>
    <t>-549.040903455125 67.9330301433361 -588.926811988742</t>
  </si>
  <si>
    <t>-535.257371476546 67.6242103765571 -666.063838497333</t>
  </si>
  <si>
    <t>-542.888590573382 100.93652066039 -536.456199123403</t>
  </si>
  <si>
    <t>-530.653261578018 255.276931639332 -517.272767857048</t>
  </si>
  <si>
    <t>-506.324782566286 296.302079994493 -239.237401008088</t>
  </si>
  <si>
    <t>-281.176799514577 262.773059185145 -193.055568761823</t>
  </si>
  <si>
    <t>-546.221223008034 38.3440892071089 -534.183962575157</t>
  </si>
  <si>
    <t>-527.93161591041 172.999599719764 -99.5314235836183</t>
  </si>
  <si>
    <t>-563.785664511434 177.848890481643 314.46562235742</t>
  </si>
  <si>
    <t>-608.078880343386 213.756035482661 774.02356229033</t>
  </si>
  <si>
    <t>-457.976412395678 212.39063187657 831.913238331191</t>
  </si>
  <si>
    <t>-460.719414631735 -22.7873701862759 314.84187629613</t>
  </si>
  <si>
    <t>-471.785476362455 -78.7427684789504 774.37978965669</t>
  </si>
  <si>
    <t>-323.098461364164 -33.6913447793972 816.169276832301</t>
  </si>
  <si>
    <t>9763-20170724T121358.902372800.bin</t>
  </si>
  <si>
    <t>-497.546151038441 86.4638655756812 -98.1767743278926</t>
  </si>
  <si>
    <t>-513.378134491465 81.057819086629 -207.619152047487</t>
  </si>
  <si>
    <t>-523.468065522015 77.623854733823 -299.880866407397</t>
  </si>
  <si>
    <t>-532.174575992573 74.6687223672261 -383.269090456885</t>
  </si>
  <si>
    <t>-539.896987940869 71.8736824475641 -466.75975466553</t>
  </si>
  <si>
    <t>-550.097484451921 67.8865752684137 -588.927489791933</t>
  </si>
  <si>
    <t>-536.294139518404 67.5476312987516 -666.061052143575</t>
  </si>
  <si>
    <t>-543.912046034385 100.929006656703 -536.485376177792</t>
  </si>
  <si>
    <t>-531.485443805091 255.262842374149 -517.423806969601</t>
  </si>
  <si>
    <t>-506.947587738182 296.334947006403 -239.413763580017</t>
  </si>
  <si>
    <t>-281.866445486239 262.319699967784 -193.261955475337</t>
  </si>
  <si>
    <t>-547.331171081629 38.3429858323143 -534.157369419107</t>
  </si>
  <si>
    <t>-528.660459512356 173.434759168638 -99.6321625604737</t>
  </si>
  <si>
    <t>-564.277033841967 178.078543343752 314.387749078164</t>
  </si>
  <si>
    <t>-608.154903297579 213.747077486879 773.988836153508</t>
  </si>
  <si>
    <t>-458.024491101752 212.275167130011 831.803352595744</t>
  </si>
  <si>
    <t>-460.988572949155 -22.235552896344 314.855648726671</t>
  </si>
  <si>
    <t>-471.87655425525 -78.7255270734863 774.349386694887</t>
  </si>
  <si>
    <t>-323.147324400452 -33.6346140380801 815.94598487552</t>
  </si>
  <si>
    <t>9763-20170724T121358.936462800.bin</t>
  </si>
  <si>
    <t>-497.986152589805 86.5800063530569 -98.201622270562</t>
  </si>
  <si>
    <t>-513.888814074904 81.1357878784147 -207.631801418764</t>
  </si>
  <si>
    <t>-523.997665534665 77.685060702288 -299.890857079435</t>
  </si>
  <si>
    <t>-532.704343503871 74.7182823179014 -383.278668789963</t>
  </si>
  <si>
    <t>-540.40974760488 71.913887639143 -466.770554192745</t>
  </si>
  <si>
    <t>-550.56596937254 67.9147019980837 -588.941740787358</t>
  </si>
  <si>
    <t>-536.737498345448 67.5787374023171 -666.070633506749</t>
  </si>
  <si>
    <t>-544.382226627643 100.961112364093 -536.501986499856</t>
  </si>
  <si>
    <t>-531.935610657607 255.302099923811 -517.476112843902</t>
  </si>
  <si>
    <t>-507.195840120771 296.386378639917 -239.485762339532</t>
  </si>
  <si>
    <t>-282.139448411345 262.350722327939 -193.228737169089</t>
  </si>
  <si>
    <t>-547.836737035763 38.3775910342561 -534.166084343411</t>
  </si>
  <si>
    <t>-529.092973952497 173.585752092003 -99.6751061202147</t>
  </si>
  <si>
    <t>-564.518917165257 178.171959203303 314.361786948876</t>
  </si>
  <si>
    <t>-608.180914701373 213.757148015262 773.985978867959</t>
  </si>
  <si>
    <t>-458.03763234485 212.28692603688 831.767088009996</t>
  </si>
  <si>
    <t>-461.192211495188 -21.9631668053153 314.852571563164</t>
  </si>
  <si>
    <t>-471.968672267374 -78.6306969986422 774.3307873477</t>
  </si>
  <si>
    <t>-323.31538897795 -33.1992212828859 815.827787182866</t>
  </si>
  <si>
    <t>9763-20170724T121359.003651800.bin</t>
  </si>
  <si>
    <t>-498.932628162086 86.6588098128605 -98.2474479651174</t>
  </si>
  <si>
    <t>-514.969027691584 81.1458924731851 -207.6546602462</t>
  </si>
  <si>
    <t>-525.130277597108 77.7028163228756 -299.908406318982</t>
  </si>
  <si>
    <t>-533.856748106225 74.7658039917551 -383.295153453707</t>
  </si>
  <si>
    <t>-541.552466584166 72.0116837055884 -466.78958205425</t>
  </si>
  <si>
    <t>-551.660925553658 68.1056771560252 -588.967766835518</t>
  </si>
  <si>
    <t>-537.792302371975 67.8653491540736 -666.089767510071</t>
  </si>
  <si>
    <t>-545.489771869232 101.111914608869 -536.500933902247</t>
  </si>
  <si>
    <t>-533.072246873077 255.439688737293 -517.397235761082</t>
  </si>
  <si>
    <t>-507.809160346863 296.310724830098 -239.422653476843</t>
  </si>
  <si>
    <t>-282.751883232704 262.170692591118 -193.246560929578</t>
  </si>
  <si>
    <t>-548.961007838649 38.5275585604145 -534.213055037178</t>
  </si>
  <si>
    <t>-530.071331465831 173.687946365784 -99.741648323766</t>
  </si>
  <si>
    <t>-565.114051111423 178.237815935282 314.328375706675</t>
  </si>
  <si>
    <t>-608.22943263692 213.758963025608 774.002612361063</t>
  </si>
  <si>
    <t>-458.064148965354 212.196479958866 831.72413925789</t>
  </si>
  <si>
    <t>-461.688204027521 -21.541296222083 314.839321907426</t>
  </si>
  <si>
    <t>-472.110390196083 -78.5182301043105 774.29877539751</t>
  </si>
  <si>
    <t>-323.635057799188 -32.3199669942983 815.585680645022</t>
  </si>
  <si>
    <t>9763-20170724T121359.034732900.bin</t>
  </si>
  <si>
    <t>-499.421316672273 86.590872148784 -98.2664674474804</t>
  </si>
  <si>
    <t>-515.519312783072 81.0365739974059 -207.662575419155</t>
  </si>
  <si>
    <t>-525.681351702419 77.6196680161052 -299.917054974549</t>
  </si>
  <si>
    <t>-534.384907669179 74.7284931643303 -383.307798873847</t>
  </si>
  <si>
    <t>-542.03238183878 72.0399335130969 -466.808812621076</t>
  </si>
  <si>
    <t>-552.040898851061 68.2498279262645 -588.998817172291</t>
  </si>
  <si>
    <t>-538.126267775435 68.1024395056043 -666.112842764433</t>
  </si>
  <si>
    <t>-545.916385355162 101.206342410067 -536.495540849198</t>
  </si>
  <si>
    <t>-533.545954798637 255.523266923178 -517.295241850396</t>
  </si>
  <si>
    <t>-508.127083859585 296.299502493546 -239.320978603055</t>
  </si>
  <si>
    <t>-283.129706374058 261.856310813762 -193.078211441294</t>
  </si>
  <si>
    <t>-549.382138942259 38.6194840929784 -534.270227038472</t>
  </si>
  <si>
    <t>-530.57691350268 173.621213226562 -99.7733024747192</t>
  </si>
  <si>
    <t>-565.46181867775 178.192734322187 314.309738826341</t>
  </si>
  <si>
    <t>-608.277425047562 213.71071471914 774.011408241255</t>
  </si>
  <si>
    <t>-458.104472852217 211.894286944012 831.705142622395</t>
  </si>
  <si>
    <t>-461.96207048677 -21.4208915448589 314.83684964005</t>
  </si>
  <si>
    <t>-472.179861649578 -78.4930674923016 774.28304035843</t>
  </si>
  <si>
    <t>-323.505304976037 -32.8188241037633 815.436268718787</t>
  </si>
  <si>
    <t>9763-20170724T121359.104954500.bin</t>
  </si>
  <si>
    <t>-500.392740894275 86.2372203370792 -98.3829088355301</t>
  </si>
  <si>
    <t>-516.578019614198 80.6281011049819 -207.76332687585</t>
  </si>
  <si>
    <t>-526.701776268028 77.3155171578919 -300.025844998836</t>
  </si>
  <si>
    <t>-535.318210576392 74.5721769962497 -383.430695166341</t>
  </si>
  <si>
    <t>-542.821574399157 72.0805034808041 -466.950836679137</t>
  </si>
  <si>
    <t>-552.552844668362 68.6272589501909 -589.173291997913</t>
  </si>
  <si>
    <t>-538.483537918291 68.711695237298 -666.259283723022</t>
  </si>
  <si>
    <t>-546.491075869766 101.43584336222 -536.570010246721</t>
  </si>
  <si>
    <t>-533.798905132716 255.695181014759 -517.052102318856</t>
  </si>
  <si>
    <t>-508.571196007257 295.711455950192 -238.949974915126</t>
  </si>
  <si>
    <t>-283.803154804987 260.195136474681 -192.404686933714</t>
  </si>
  <si>
    <t>-550.074592554174 38.8493002307546 -534.516285702485</t>
  </si>
  <si>
    <t>-531.602621663677 173.294717377352 -99.8884488937908</t>
  </si>
  <si>
    <t>-566.070923369046 178.043858844727 314.227442865439</t>
  </si>
  <si>
    <t>-608.338340394458 213.663604245864 774.017191558751</t>
  </si>
  <si>
    <t>-458.141450157896 211.810982969664 831.647595390572</t>
  </si>
  <si>
    <t>-462.444718357096 -21.3091041734956 314.781097953409</t>
  </si>
  <si>
    <t>-472.313139413226 -78.406768708332 774.243079263091</t>
  </si>
  <si>
    <t>-323.764562408125 -32.1424439659195 815.191047531328</t>
  </si>
  <si>
    <t>9763-20170724T121359.136036700.bin</t>
  </si>
  <si>
    <t>-500.733843390435 85.902567905091 -98.4228112140619</t>
  </si>
  <si>
    <t>-516.926679779845 80.3007832442731 -207.802411136792</t>
  </si>
  <si>
    <t>-527.06149818234 77.0621620998782 -300.066226148871</t>
  </si>
  <si>
    <t>-535.686402871319 74.4133743295934 -383.473332935042</t>
  </si>
  <si>
    <t>-543.193885271325 72.0437051160093 -466.996797653305</t>
  </si>
  <si>
    <t>-552.925149007568 68.7974720921166 -589.224795532499</t>
  </si>
  <si>
    <t>-538.79290277848 68.9913940400816 -666.299164848997</t>
  </si>
  <si>
    <t>-546.823682705585 101.514271586313 -536.569099789071</t>
  </si>
  <si>
    <t>-533.889420388024 255.726913218819 -516.843227986035</t>
  </si>
  <si>
    <t>-508.70653449427 294.896185665823 -238.616469337269</t>
  </si>
  <si>
    <t>-284.036783315588 258.982566465969 -191.901900375117</t>
  </si>
  <si>
    <t>-550.486596479954 38.929464842131 -534.615275476316</t>
  </si>
  <si>
    <t>-531.914715728295 173.006349790448 -99.9193152379244</t>
  </si>
  <si>
    <t>-566.282464165807 177.905707697603 314.203202297274</t>
  </si>
  <si>
    <t>-608.353495132882 213.663506436199 774.011064617452</t>
  </si>
  <si>
    <t>-458.148073484892 211.73830558292 831.617205852509</t>
  </si>
  <si>
    <t>-462.623686046143 -21.4947545235336 314.741483934436</t>
  </si>
  <si>
    <t>-472.335166997656 -78.4121170723224 774.232983222534</t>
  </si>
  <si>
    <t>-323.694117266 -32.3984585268022 815.127647700716</t>
  </si>
  <si>
    <t>9763-20170724T121359.201973600.bin</t>
  </si>
  <si>
    <t>-501.006463331628 85.2475812493335 -98.4301622604844</t>
  </si>
  <si>
    <t>-517.323622996316 79.6454589287896 -207.791236762449</t>
  </si>
  <si>
    <t>-527.567241961808 76.535208551737 -300.047541681941</t>
  </si>
  <si>
    <t>-536.285221397475 74.0551340235602 -383.450138897219</t>
  </si>
  <si>
    <t>-543.876890646267 71.9054415780438 -466.971877877101</t>
  </si>
  <si>
    <t>-553.717015227198 69.0370297653371 -589.20053027259</t>
  </si>
  <si>
    <t>-539.502884417716 69.3971318101862 -666.259336328717</t>
  </si>
  <si>
    <t>-547.5415698372 101.589516552125 -536.451650255827</t>
  </si>
  <si>
    <t>-534.515514628141 255.730905337914 -516.286661225603</t>
  </si>
  <si>
    <t>-508.923717098785 293.404991827608 -237.890584060007</t>
  </si>
  <si>
    <t>-284.233865394368 257.197269998749 -191.50089306916</t>
  </si>
  <si>
    <t>-551.256979847339 39.0019453705668 -534.683716549779</t>
  </si>
  <si>
    <t>-532.192566365254 172.415177915771 -99.9290799102951</t>
  </si>
  <si>
    <t>-566.424053763421 177.509349408357 314.202369852194</t>
  </si>
  <si>
    <t>-608.370830986477 213.613929226807 774.005748339021</t>
  </si>
  <si>
    <t>-458.166855134442 211.573056925829 831.611329452943</t>
  </si>
  <si>
    <t>-462.899714162604 -21.9314072740622 314.688541092847</t>
  </si>
  <si>
    <t>-472.402702961112 -78.3901319933234 774.230071872268</t>
  </si>
  <si>
    <t>-323.766971028058 -32.252820287812 815.0045943359</t>
  </si>
  <si>
    <t>9763-20170724T121359.235062100.bin</t>
  </si>
  <si>
    <t>-500.97790909593 84.9099289029155 -98.4637867753312</t>
  </si>
  <si>
    <t>-517.391432255381 79.2838999769056 -207.80924218435</t>
  </si>
  <si>
    <t>-527.728561607061 76.2540155026509 -300.057888107925</t>
  </si>
  <si>
    <t>-536.530569724203 73.8876048840234 -383.454825787449</t>
  </si>
  <si>
    <t>-544.202660001223 71.8921886628386 -466.973122358539</t>
  </si>
  <si>
    <t>-554.153292691376 69.2935101622061 -589.198877778668</t>
  </si>
  <si>
    <t>-539.920765095153 69.7532345802215 -666.253672158769</t>
  </si>
  <si>
    <t>-547.931058869634 101.729193181231 -536.383780851482</t>
  </si>
  <si>
    <t>-534.91823641718 255.841746003749 -515.936120096294</t>
  </si>
  <si>
    <t>-508.898613833909 293.009843122424 -237.511728048359</t>
  </si>
  <si>
    <t>-284.098173376801 256.755351216494 -191.697911358389</t>
  </si>
  <si>
    <t>-551.643122011876 39.1382563842467 -534.750769930659</t>
  </si>
  <si>
    <t>-532.230597347857 172.053850222049 -99.9382959211935</t>
  </si>
  <si>
    <t>-566.35587925255 177.289721622933 314.200156565291</t>
  </si>
  <si>
    <t>-608.358716433022 213.597940181714 773.999407752032</t>
  </si>
  <si>
    <t>-458.164556350142 211.459667427661 831.627489597341</t>
  </si>
  <si>
    <t>-462.922047816419 -22.0860699436384 314.656931519928</t>
  </si>
  <si>
    <t>-472.466466898515 -78.3515474646242 774.22388204913</t>
  </si>
  <si>
    <t>-323.849436102695 -32.0876454764202 814.92327747556</t>
  </si>
  <si>
    <t>9763-20170724T121359.302121100.bin</t>
  </si>
  <si>
    <t>-500.628461880196 84.1384028460816 -98.4677924349237</t>
  </si>
  <si>
    <t>-517.321303288124 78.4456416097278 -207.767525783639</t>
  </si>
  <si>
    <t>-527.90203972745 75.5284634340633 -299.99220588859</t>
  </si>
  <si>
    <t>-536.918701244368 73.3289518675679 -383.370811319036</t>
  </si>
  <si>
    <t>-544.794792862124 71.567160374716 -466.875220394503</t>
  </si>
  <si>
    <t>-555.026994528135 69.3816812314062 -589.08607374093</t>
  </si>
  <si>
    <t>-540.791268095554 70.0332350284521 -666.138820729679</t>
  </si>
  <si>
    <t>-548.759011286145 101.643281776629 -536.169603298257</t>
  </si>
  <si>
    <t>-536.14076430702 255.717829121602 -515.197731867977</t>
  </si>
  <si>
    <t>-508.875139309239 292.230928635403 -236.805897723175</t>
  </si>
  <si>
    <t>-283.77472831784 256.318181072284 -192.21194627256</t>
  </si>
  <si>
    <t>-552.315329858494 39.0379118012079 -534.752322450923</t>
  </si>
  <si>
    <t>-532.177043342554 171.165162221041 -99.890676182815</t>
  </si>
  <si>
    <t>-566.024516899798 176.731096287787 314.266299238081</t>
  </si>
  <si>
    <t>-608.303111966255 213.581701215071 774.001106660206</t>
  </si>
  <si>
    <t>-458.142065127567 211.431402487199 831.714604328186</t>
  </si>
  <si>
    <t>-462.540524244213 -22.3090734027987 314.621981020538</t>
  </si>
  <si>
    <t>-472.594100080521 -78.2705138967526 774.204600141712</t>
  </si>
  <si>
    <t>-324.009146344754 -31.7490414754875 814.727129665932</t>
  </si>
  <si>
    <t>9763-20170724T121359.334206400.bin</t>
  </si>
  <si>
    <t>-500.324578499096 83.8894562470082 -98.4536398203525</t>
  </si>
  <si>
    <t>-517.208829239824 78.1381003479801 -207.720940377077</t>
  </si>
  <si>
    <t>-527.908772209118 75.259100119235 -299.932979169138</t>
  </si>
  <si>
    <t>-537.011052387508 73.1256757025922 -383.303974965386</t>
  </si>
  <si>
    <t>-544.948722311671 71.4597046496961 -466.804539552293</t>
  </si>
  <si>
    <t>-555.241943499355 69.4456825257862 -589.013170028908</t>
  </si>
  <si>
    <t>-541.019929324335 70.209387245106 -666.06744264184</t>
  </si>
  <si>
    <t>-549.00770167327 101.636581587481 -536.04968720001</t>
  </si>
  <si>
    <t>-536.742205862631 255.70682894687 -514.850590320248</t>
  </si>
  <si>
    <t>-508.730232193981 292.017593202626 -236.506409308979</t>
  </si>
  <si>
    <t>-283.510033841897 256.316785040989 -192.349329308979</t>
  </si>
  <si>
    <t>-552.442884253356 39.0224117195921 -534.728548913471</t>
  </si>
  <si>
    <t>-532.154856050511 170.783317801581 -99.8357009568319</t>
  </si>
  <si>
    <t>-565.891401908658 176.450897564618 314.328906722422</t>
  </si>
  <si>
    <t>-608.269710968885 213.572972702774 774.024390316233</t>
  </si>
  <si>
    <t>-458.120278042403 211.575217423137 831.773801487535</t>
  </si>
  <si>
    <t>-462.285570755382 -22.3441043527446 314.606902079987</t>
  </si>
  <si>
    <t>-472.670974470371 -78.2123903028623 774.188586400585</t>
  </si>
  <si>
    <t>-324.20281372299 -31.2533390027115 814.634233802069</t>
  </si>
  <si>
    <t>9763-20170724T121359.401410300.bin</t>
  </si>
  <si>
    <t>-499.637943757453 83.5791558827714 -98.4197187858665</t>
  </si>
  <si>
    <t>-516.879550582833 77.733300266897 -207.626163192014</t>
  </si>
  <si>
    <t>-527.821867545855 74.9554909713424 -299.812898506908</t>
  </si>
  <si>
    <t>-537.10941634425 72.976730003209 -383.167267582296</t>
  </si>
  <si>
    <t>-545.193386563153 71.5291115584914 -466.658031688149</t>
  </si>
  <si>
    <t>-555.653253632913 69.9004922359118 -588.858151742465</t>
  </si>
  <si>
    <t>-541.527952806838 70.9048312413415 -665.927381843256</t>
  </si>
  <si>
    <t>-549.475965057276 101.931202921639 -535.790901165959</t>
  </si>
  <si>
    <t>-537.849753947805 255.970377402022 -514.086214140444</t>
  </si>
  <si>
    <t>-508.869995484704 291.535117963472 -235.744808822409</t>
  </si>
  <si>
    <t>-283.458958490914 256.122571659864 -192.33574307045</t>
  </si>
  <si>
    <t>-552.651153403122 39.2990599305554 -534.684528573768</t>
  </si>
  <si>
    <t>-532.09756131438 170.141861379692 -99.6885606945687</t>
  </si>
  <si>
    <t>-565.497170320688 176.038362630287 314.500104510569</t>
  </si>
  <si>
    <t>-608.210258583754 213.539029046564 774.12068792486</t>
  </si>
  <si>
    <t>-458.088802317905 211.418705840251 831.938282658804</t>
  </si>
  <si>
    <t>-461.630773526078 -22.3843217297781 314.577306224086</t>
  </si>
  <si>
    <t>-472.765422764095 -78.1888746273098 774.149129543376</t>
  </si>
  <si>
    <t>-324.512238750257 -30.4888528591041 814.51650404271</t>
  </si>
  <si>
    <t>9763-20170724T121359.434484800.bin</t>
  </si>
  <si>
    <t>-499.309358706078 83.5062008847176 -98.3701615072816</t>
  </si>
  <si>
    <t>-516.723332900981 77.6240604139639 -207.547338024984</t>
  </si>
  <si>
    <t>-527.78368684888 74.8955430010146 -299.721377665999</t>
  </si>
  <si>
    <t>-537.162534593667 72.9896559110207 -383.067249034855</t>
  </si>
  <si>
    <t>-545.320350552156 71.6438051306131 -466.55241900859</t>
  </si>
  <si>
    <t>-555.866834930521 70.193233276832 -588.747261188374</t>
  </si>
  <si>
    <t>-541.813759862117 71.3326406429937 -665.827894619664</t>
  </si>
  <si>
    <t>-549.718123253028 102.149968797684 -535.632365681956</t>
  </si>
  <si>
    <t>-538.440104804125 256.183775577367 -513.722090311212</t>
  </si>
  <si>
    <t>-508.995567478619 291.330645106555 -235.376461147359</t>
  </si>
  <si>
    <t>-283.499461322095 256.106893920175 -192.256604399349</t>
  </si>
  <si>
    <t>-552.76013795507 39.5094327683537 -534.626109461752</t>
  </si>
  <si>
    <t>-532.021653193018 169.974605652481 -99.5978766945923</t>
  </si>
  <si>
    <t>-565.222313965532 175.891488412763 314.606553628853</t>
  </si>
  <si>
    <t>-608.158728206438 213.569193676586 774.185587304039</t>
  </si>
  <si>
    <t>-458.046441346155 211.618306179998 832.033038504089</t>
  </si>
  <si>
    <t>-461.284473014433 -22.4096424171603 314.579324777974</t>
  </si>
  <si>
    <t>-472.782717346443 -78.2459320452972 774.133983212506</t>
  </si>
  <si>
    <t>-324.570806885449 -30.3896273356922 814.467775050938</t>
  </si>
  <si>
    <t>9763-20170724T121359.503562500.bin</t>
  </si>
  <si>
    <t>-498.662478082657 83.5617561602103 -98.2666253066971</t>
  </si>
  <si>
    <t>-516.436691151967 77.5723204560063 -207.379905680303</t>
  </si>
  <si>
    <t>-527.724495051 74.9169519900051 -299.528478760442</t>
  </si>
  <si>
    <t>-537.269748487531 73.1359982465792 -382.858267654321</t>
  </si>
  <si>
    <t>-545.550692277273 71.9724201777594 -466.334054785072</t>
  </si>
  <si>
    <t>-556.225149553081 70.8490468872033 -588.521294427904</t>
  </si>
  <si>
    <t>-542.322271074131 72.3214059002044 -665.623623600773</t>
  </si>
  <si>
    <t>-550.141803274204 102.669199895111 -535.316964337039</t>
  </si>
  <si>
    <t>-539.473114558121 256.70668390769 -513.077346362049</t>
  </si>
  <si>
    <t>-509.294893966577 291.151106371385 -234.722489359199</t>
  </si>
  <si>
    <t>-283.651314149033 256.29323170083 -192.079051064556</t>
  </si>
  <si>
    <t>-552.94087331837 40.0146638965189 -534.496262477839</t>
  </si>
  <si>
    <t>-531.722543538339 169.908659390959 -99.4337710029363</t>
  </si>
  <si>
    <t>-564.636636863039 175.67012392068 314.795718422288</t>
  </si>
  <si>
    <t>-608.086310284074 213.578638886979 774.321410243483</t>
  </si>
  <si>
    <t>-458.003884933867 211.452386313097 832.240114116779</t>
  </si>
  <si>
    <t>-460.692940691663 -22.3799831863171 314.606009411599</t>
  </si>
  <si>
    <t>-472.856047429685 -78.2855395225106 774.111709319708</t>
  </si>
  <si>
    <t>-324.587143873126 -30.5710849515872 814.404151874885</t>
  </si>
  <si>
    <t>9763-20170724T121359.538658400.bin</t>
  </si>
  <si>
    <t>-498.339948673044 83.6325431893442 -98.2338665069954</t>
  </si>
  <si>
    <t>-516.293461135418 77.5611620720715 -207.313162113262</t>
  </si>
  <si>
    <t>-527.685903464143 74.914749860357 -299.449256103536</t>
  </si>
  <si>
    <t>-537.302833198519 73.1698282333705 -382.771555377768</t>
  </si>
  <si>
    <t>-545.630480456489 72.068689318306 -466.243569416312</t>
  </si>
  <si>
    <t>-556.343945463193 71.0634894388045 -588.42842110891</t>
  </si>
  <si>
    <t>-542.516306831271 72.6932266893514 -665.540882389606</t>
  </si>
  <si>
    <t>-550.267063266566 102.833410643697 -535.193071037418</t>
  </si>
  <si>
    <t>-539.717517381295 256.87139895532 -512.874160814992</t>
  </si>
  <si>
    <t>-509.414278894586 291.137429841741 -234.510886815328</t>
  </si>
  <si>
    <t>-283.755820139658 256.282726146099 -191.943920337818</t>
  </si>
  <si>
    <t>-553.018856455004 40.175785810442 -534.436258134499</t>
  </si>
  <si>
    <t>-531.505176917859 169.959318178802 -99.3801684518266</t>
  </si>
  <si>
    <t>-564.302896329576 175.642231495654 314.85969575767</t>
  </si>
  <si>
    <t>-608.048056747594 213.601713599607 774.370589626251</t>
  </si>
  <si>
    <t>-457.968590338859 211.726605267621 832.305489514737</t>
  </si>
  <si>
    <t>-460.449392691006 -22.3227552568806 314.629885271402</t>
  </si>
  <si>
    <t>-472.873728936565 -78.3108818680953 774.112327275811</t>
  </si>
  <si>
    <t>-324.582568425481 -30.6702297550351 814.409890685621</t>
  </si>
  <si>
    <t>9763-20170724T121359.600770500.bin</t>
  </si>
  <si>
    <t>-497.834545736925 83.6791649597521 -98.2111230841825</t>
  </si>
  <si>
    <t>-516.02625480587 77.4781212937282 -207.243741988168</t>
  </si>
  <si>
    <t>-527.625464406679 74.8201646752864 -299.353635475839</t>
  </si>
  <si>
    <t>-537.426354622178 73.103667289181 -382.655050149718</t>
  </si>
  <si>
    <t>-545.932328872771 72.0701554252332 -466.109899267367</t>
  </si>
  <si>
    <t>-556.897212172488 71.2063295209255 -588.273533481711</t>
  </si>
  <si>
    <t>-543.246901842506 73.0199614734192 -665.413611225573</t>
  </si>
  <si>
    <t>-550.748924004112 102.916307501268 -535.010746955449</t>
  </si>
  <si>
    <t>-540.268856249946 256.956939899858 -512.622884811331</t>
  </si>
  <si>
    <t>-509.846746151774 291.012428137899 -234.246650916297</t>
  </si>
  <si>
    <t>-284.195669108562 256.177593142716 -191.624196933818</t>
  </si>
  <si>
    <t>-553.422741598601 40.2546549302974 -534.327669821543</t>
  </si>
  <si>
    <t>-531.054540672672 170.022333698947 -99.3328804042544</t>
  </si>
  <si>
    <t>-563.742790312299 175.593072349764 314.917076667216</t>
  </si>
  <si>
    <t>-607.980570607846 213.654257173834 774.415561617362</t>
  </si>
  <si>
    <t>-457.919572595251 211.72022679063 832.396454108606</t>
  </si>
  <si>
    <t>-460.108181518969 -22.3429074539904 314.679239593686</t>
  </si>
  <si>
    <t>-472.911297952315 -78.3059262566094 774.135901113962</t>
  </si>
  <si>
    <t>-324.792946598901 -30.1722415171398 814.484017675799</t>
  </si>
  <si>
    <t>9763-20170724T121359.637869400.bin</t>
  </si>
  <si>
    <t>-497.655096565643 83.6886549789283 -98.1897678509644</t>
  </si>
  <si>
    <t>-515.868304541999 77.4495640175314 -207.216674733201</t>
  </si>
  <si>
    <t>-527.52866134269 74.7535832403123 -299.317638636968</t>
  </si>
  <si>
    <t>-537.402425969666 73.0020015862096 -382.609785718328</t>
  </si>
  <si>
    <t>-545.999063760927 71.9345587645635 -466.055018164369</t>
  </si>
  <si>
    <t>-557.11599826869 71.023900909327 -588.204376467327</t>
  </si>
  <si>
    <t>-543.574546067107 72.8519838267812 -665.363362370449</t>
  </si>
  <si>
    <t>-550.927167427666 102.755242024988 -534.959167312111</t>
  </si>
  <si>
    <t>-540.638055079562 256.821478556873 -512.639543910924</t>
  </si>
  <si>
    <t>-509.928105108695 290.874246538264 -234.294560968496</t>
  </si>
  <si>
    <t>-284.24575145175 256.213194027365 -191.696258180651</t>
  </si>
  <si>
    <t>-553.548829521958 40.0915609474459 -534.253426868516</t>
  </si>
  <si>
    <t>-530.855580211666 170.042968065315 -99.317060795405</t>
  </si>
  <si>
    <t>-563.597235795112 175.59867746185 314.928959160804</t>
  </si>
  <si>
    <t>-607.943192275844 213.701512390655 774.413208830255</t>
  </si>
  <si>
    <t>-457.889751069211 211.824398492497 832.41535416097</t>
  </si>
  <si>
    <t>-460.007155330005 -22.3778573196551 314.708818517574</t>
  </si>
  <si>
    <t>-472.912838249271 -78.3165556912031 774.154037600259</t>
  </si>
  <si>
    <t>-324.902812295667 -29.8891476816048 814.547339715914</t>
  </si>
  <si>
    <t>9763-20170724T121359.702052400.bin</t>
  </si>
  <si>
    <t>-497.46773701959 83.7775864116306 -98.1449703226019</t>
  </si>
  <si>
    <t>-515.548538455472 77.5325352853206 -207.193585860103</t>
  </si>
  <si>
    <t>-527.166902854824 74.7480407759363 -299.297277339433</t>
  </si>
  <si>
    <t>-537.034653610798 72.8858090160475 -382.587666434148</t>
  </si>
  <si>
    <t>-545.659753075974 71.6800002327273 -466.028037815807</t>
  </si>
  <si>
    <t>-556.85818135302 70.5387408661222 -588.168185946018</t>
  </si>
  <si>
    <t>-543.494342315325 72.3177327328558 -665.359231698574</t>
  </si>
  <si>
    <t>-550.655376768761 102.371509804685 -534.985076825829</t>
  </si>
  <si>
    <t>-540.583948909534 256.497545041571 -513.008744922029</t>
  </si>
  <si>
    <t>-509.918284335612 291.125343851405 -234.729889837791</t>
  </si>
  <si>
    <t>-284.189055394218 256.95746140792 -191.981908148224</t>
  </si>
  <si>
    <t>-553.233441811842 39.7074754272403 -534.163190690351</t>
  </si>
  <si>
    <t>-530.70369427912 170.1504924329 -99.3222438971741</t>
  </si>
  <si>
    <t>-563.508037160597 175.737878938567 314.918351055559</t>
  </si>
  <si>
    <t>-607.880790136746 213.796558052972 774.40025466168</t>
  </si>
  <si>
    <t>-457.841444912816 211.900134136313 832.438470024414</t>
  </si>
  <si>
    <t>-459.904709071786 -22.422854134823 314.74696249831</t>
  </si>
  <si>
    <t>-472.859118747547 -78.3407806478831 774.188474608725</t>
  </si>
  <si>
    <t>-324.913794260157 -29.843760049981 814.735816783535</t>
  </si>
  <si>
    <t>9763-20170724T121359.736141700.bin</t>
  </si>
  <si>
    <t>-497.501529060545 83.7523382387599 -98.1456778951206</t>
  </si>
  <si>
    <t>-515.465331910771 77.505931924321 -207.213437943122</t>
  </si>
  <si>
    <t>-527.01212799367 74.6653317345404 -299.324491772465</t>
  </si>
  <si>
    <t>-536.828655427321 72.7314218579877 -382.619319437779</t>
  </si>
  <si>
    <t>-545.417510895622 71.4339615749668 -466.06201875052</t>
  </si>
  <si>
    <t>-556.580769805139 70.1382572902294 -588.203901785018</t>
  </si>
  <si>
    <t>-543.26183569076 71.8649377241541 -665.403830802073</t>
  </si>
  <si>
    <t>-550.382264673856 102.037611172833 -535.060266257074</t>
  </si>
  <si>
    <t>-540.259180993324 256.190582447198 -513.324161439052</t>
  </si>
  <si>
    <t>-509.89444360995 291.484446323592 -235.095891815891</t>
  </si>
  <si>
    <t>-284.211440747819 257.242305308459 -192.163898304127</t>
  </si>
  <si>
    <t>-552.982585695121 39.3757668018279 -534.157749427513</t>
  </si>
  <si>
    <t>-530.742114729304 170.172729075695 -99.3507677150837</t>
  </si>
  <si>
    <t>-563.563466886973 175.812629793379 314.887734512829</t>
  </si>
  <si>
    <t>-607.841436333014 213.899885464016 774.372577584178</t>
  </si>
  <si>
    <t>-457.796427774369 212.293817978205 832.404745808333</t>
  </si>
  <si>
    <t>-459.958583513462 -22.5562105851923 314.762241566105</t>
  </si>
  <si>
    <t>-472.820563397821 -78.3536509843816 774.216635243232</t>
  </si>
  <si>
    <t>-324.796637290235 -30.1755698450529 814.856254245839</t>
  </si>
  <si>
    <t>9763-20170724T121359.801961900.bin</t>
  </si>
  <si>
    <t>-497.972260477157 83.3996416041609 -98.1866581865324</t>
  </si>
  <si>
    <t>-515.679177577891 77.1929938435228 -207.298636868261</t>
  </si>
  <si>
    <t>-527.088444594333 74.2502540187729 -299.42361006029</t>
  </si>
  <si>
    <t>-536.818980966308 72.1748298750254 -382.725196479347</t>
  </si>
  <si>
    <t>-545.363782826693 70.6877485259633 -466.169326768706</t>
  </si>
  <si>
    <t>-556.512190107275 69.0655169832958 -588.308644751659</t>
  </si>
  <si>
    <t>-543.193671994635 70.6715693902192 -665.511234769673</t>
  </si>
  <si>
    <t>-550.271238028667 101.104869594443 -535.254215102676</t>
  </si>
  <si>
    <t>-539.835832567214 255.307784320577 -514.048290925318</t>
  </si>
  <si>
    <t>-510.218362397215 291.948909517463 -235.913792539785</t>
  </si>
  <si>
    <t>-284.739351136469 257.630395923442 -191.982161796218</t>
  </si>
  <si>
    <t>-552.969554327357 38.4495969443342 -534.175548165599</t>
  </si>
  <si>
    <t>-531.254301480262 169.96158893655 -99.447820323516</t>
  </si>
  <si>
    <t>-563.969202388045 175.754041095355 314.797044587725</t>
  </si>
  <si>
    <t>-607.847218265907 213.939631130461 774.302662440217</t>
  </si>
  <si>
    <t>-457.796125366377 212.145472828858 832.313507821898</t>
  </si>
  <si>
    <t>-460.309085655876 -23.0729611553293 314.750327471927</t>
  </si>
  <si>
    <t>-472.736208548797 -78.3971945833136 774.268571471586</t>
  </si>
  <si>
    <t>-324.686264888556 -30.4518688745165 815.088785935773</t>
  </si>
  <si>
    <t>9763-20170724T121359.835050400.bin</t>
  </si>
  <si>
    <t>-498.351925951622 83.2046758281708 -98.2239802543978</t>
  </si>
  <si>
    <t>-515.932333768258 77.033987332678 -207.358484872392</t>
  </si>
  <si>
    <t>-527.27713784195 74.0522625388826 -299.490257002445</t>
  </si>
  <si>
    <t>-536.970484178457 71.9157004020499 -382.794460586883</t>
  </si>
  <si>
    <t>-545.500756964665 70.3446925293333 -466.238393719277</t>
  </si>
  <si>
    <t>-556.654980269823 68.5758462480699 -588.375273279496</t>
  </si>
  <si>
    <t>-543.319882099272 70.1251636638272 -665.576324532585</t>
  </si>
  <si>
    <t>-550.410660005214 100.678795619698 -535.3596569328</t>
  </si>
  <si>
    <t>-539.881129811764 254.913220504809 -514.40960630787</t>
  </si>
  <si>
    <t>-510.684492768977 291.988305674951 -236.288102252479</t>
  </si>
  <si>
    <t>-285.254056812965 257.857015055641 -191.962989013598</t>
  </si>
  <si>
    <t>-553.110440580714 38.0252878537522 -534.205718321075</t>
  </si>
  <si>
    <t>-531.559686638141 169.860957951081 -99.5062909441674</t>
  </si>
  <si>
    <t>-564.282721262179 175.722429796068 314.736928894174</t>
  </si>
  <si>
    <t>-607.853082934975 213.956760209822 774.26988792882</t>
  </si>
  <si>
    <t>-457.793521991079 212.068642149048 832.255998325266</t>
  </si>
  <si>
    <t>-460.718317796179 -23.3130619169715 314.73242901518</t>
  </si>
  <si>
    <t>-472.726137663098 -78.3860543158858 774.293254383927</t>
  </si>
  <si>
    <t>-324.653201080222 -30.5634779941356 815.174129504431</t>
  </si>
  <si>
    <t>9763-20170724T121359.904243400.bin</t>
  </si>
  <si>
    <t>-499.519157436754 82.9298917734914 -98.3303733787054</t>
  </si>
  <si>
    <t>-516.836537888601 76.8400964512311 -207.511537232068</t>
  </si>
  <si>
    <t>-527.929732300546 73.8311984727743 -299.672941753785</t>
  </si>
  <si>
    <t>-537.389180415782 71.6325835185226 -383.00249719284</t>
  </si>
  <si>
    <t>-545.682500995548 69.9613260529904 -466.468390621781</t>
  </si>
  <si>
    <t>-556.489737578864 68.0045209610516 -588.633577065741</t>
  </si>
  <si>
    <t>-543.036557715095 69.5176294178309 -665.81465602504</t>
  </si>
  <si>
    <t>-550.423288235213 100.190146161141 -535.647485767509</t>
  </si>
  <si>
    <t>-540.059788816898 254.492327072368 -515.196918427059</t>
  </si>
  <si>
    <t>-511.619880386885 292.75087302358 -237.157281040223</t>
  </si>
  <si>
    <t>-286.180545282163 259.122245321975 -192.494700849895</t>
  </si>
  <si>
    <t>-553.072043914935 37.5357943764739 -534.40953831415</t>
  </si>
  <si>
    <t>-532.564316105913 169.706147647211 -99.6674790878606</t>
  </si>
  <si>
    <t>-565.052756964876 175.728007646531 314.59191297267</t>
  </si>
  <si>
    <t>-607.899202933127 213.906078665848 774.202268740706</t>
  </si>
  <si>
    <t>-457.811461123711 211.768096983396 832.106606164305</t>
  </si>
  <si>
    <t>-461.700192362685 -23.6129570989237 314.668494727189</t>
  </si>
  <si>
    <t>-472.732490524609 -78.4094276004803 774.314290852856</t>
  </si>
  <si>
    <t>-324.762980817694 -30.2964884798198 815.228884276705</t>
  </si>
  <si>
    <t>9763-20170724T121359.933321300.bin</t>
  </si>
  <si>
    <t>-500.250616295968 82.8012692994866 -98.4003357211515</t>
  </si>
  <si>
    <t>-517.456954451501 76.7421491256187 -207.600851345196</t>
  </si>
  <si>
    <t>-528.407631193001 73.7186540400439 -299.778731012309</t>
  </si>
  <si>
    <t>-537.721307253862 71.4887330031092 -383.123978685413</t>
  </si>
  <si>
    <t>-545.852900383096 69.7667598236721 -466.604670588299</t>
  </si>
  <si>
    <t>-556.408024025985 67.7137161655537 -588.790245739567</t>
  </si>
  <si>
    <t>-542.844500340993 69.2323175737824 -665.951977879115</t>
  </si>
  <si>
    <t>-550.43548924254 99.940371561534 -535.818491109083</t>
  </si>
  <si>
    <t>-539.969606450274 254.284900867041 -515.608466933045</t>
  </si>
  <si>
    <t>-512.159640539077 293.132457051374 -237.586732694857</t>
  </si>
  <si>
    <t>-286.770228717953 259.649811902737 -192.564193405809</t>
  </si>
  <si>
    <t>-553.117665768868 37.2885196275961 -534.533985484274</t>
  </si>
  <si>
    <t>-533.207749499697 169.659292119454 -99.7699430398952</t>
  </si>
  <si>
    <t>-565.458822776723 175.78704678341 314.506488081598</t>
  </si>
  <si>
    <t>-607.904564332678 213.929376665535 774.168127144251</t>
  </si>
  <si>
    <t>-457.792967459083 211.997352868182 832.017862389505</t>
  </si>
  <si>
    <t>-462.169827597245 -23.622954697104 314.631511480687</t>
  </si>
  <si>
    <t>-472.749718282536 -78.3757091927764 774.318880575833</t>
  </si>
  <si>
    <t>-324.885164114754 -29.957922318813 815.253555271489</t>
  </si>
  <si>
    <t>9763-20170724T121400.006518600.bin</t>
  </si>
  <si>
    <t>-501.759951444192 82.448062365821 -98.4920051521675</t>
  </si>
  <si>
    <t>-518.836272640252 76.427186929538 -207.714919619875</t>
  </si>
  <si>
    <t>-529.603979601783 73.2878464992068 -299.910537678536</t>
  </si>
  <si>
    <t>-538.730913045004 70.8939394574281 -383.27186944999</t>
  </si>
  <si>
    <t>-546.659020799057 68.9438089721057 -466.767297378178</t>
  </si>
  <si>
    <t>-556.902709281806 66.4862353057438 -588.971840006224</t>
  </si>
  <si>
    <t>-543.109637590866 67.9605735556847 -666.093717176716</t>
  </si>
  <si>
    <t>-550.940796261783 98.8825015668531 -536.102332814454</t>
  </si>
  <si>
    <t>-539.91498596397 253.271283394099 -516.578597148502</t>
  </si>
  <si>
    <t>-513.634261565619 292.97480189384 -238.529088415809</t>
  </si>
  <si>
    <t>-288.737178152084 257.752158798862 -192.385725398904</t>
  </si>
  <si>
    <t>-553.874941633708 36.2467455516012 -534.596698312976</t>
  </si>
  <si>
    <t>-534.538259399119 169.493268254194 -99.9258848768541</t>
  </si>
  <si>
    <t>-566.333864062179 175.730766387388 314.38412331733</t>
  </si>
  <si>
    <t>-607.949474990185 213.86706940727 774.120497037921</t>
  </si>
  <si>
    <t>-457.801604405654 211.78146988886 831.870700280548</t>
  </si>
  <si>
    <t>-462.971172542453 -23.6558701896524 314.602035585763</t>
  </si>
  <si>
    <t>-472.766562930474 -78.3582599173592 774.327351513078</t>
  </si>
  <si>
    <t>-324.75987804003 -30.4126679875403 815.303553849663</t>
  </si>
  <si>
    <t>9763-20170724T121400.035596100.bin</t>
  </si>
  <si>
    <t>-502.441618169467 82.3120467001399 -98.5378077370851</t>
  </si>
  <si>
    <t>-519.50900903792 76.2971460892895 -207.762524103984</t>
  </si>
  <si>
    <t>-530.248873364027 73.0885222230991 -299.959012046892</t>
  </si>
  <si>
    <t>-539.346442622215 70.6027569882726 -383.320715769689</t>
  </si>
  <si>
    <t>-547.243166662718 68.5301542052721 -466.816083221046</t>
  </si>
  <si>
    <t>-557.441289427676 65.8589122351186 -589.020056442551</t>
  </si>
  <si>
    <t>-543.549195405856 67.2475148187664 -666.125706615044</t>
  </si>
  <si>
    <t>-551.417165461864 98.3435191636713 -536.211693884844</t>
  </si>
  <si>
    <t>-539.971750438821 252.733759562352 -516.945918542154</t>
  </si>
  <si>
    <t>-514.508429949571 292.56913300032 -238.839177278765</t>
  </si>
  <si>
    <t>-289.847034202548 256.818958730694 -191.959574227909</t>
  </si>
  <si>
    <t>-554.515724554456 35.7186819834214 -534.584264450091</t>
  </si>
  <si>
    <t>-535.111655448593 169.432545856265 -99.9903821662315</t>
  </si>
  <si>
    <t>-566.762556301848 175.700798911919 314.330191198065</t>
  </si>
  <si>
    <t>-607.963211864148 213.836472001186 774.105672438756</t>
  </si>
  <si>
    <t>-457.797759659261 211.737755963214 831.809719695721</t>
  </si>
  <si>
    <t>-463.324022840585 -23.5958224209066 314.599153770671</t>
  </si>
  <si>
    <t>-472.759133813023 -78.3553887569042 774.32612838022</t>
  </si>
  <si>
    <t>-324.709850069078 -30.5668508769722 815.332216639948</t>
  </si>
  <si>
    <t>9763-20170724T121400.102789100.bin</t>
  </si>
  <si>
    <t>-503.481407544364 82.3492555977132 -98.6192495495255</t>
  </si>
  <si>
    <t>-520.624690635222 76.2855779382794 -207.8293102662</t>
  </si>
  <si>
    <t>-531.397260757222 72.9671686756587 -300.018065486777</t>
  </si>
  <si>
    <t>-540.515828117852 70.3548904663839 -383.373747762212</t>
  </si>
  <si>
    <t>-548.426936465488 68.1268277909244 -466.863840022074</t>
  </si>
  <si>
    <t>-558.640907505008 65.196261322269 -589.060440057932</t>
  </si>
  <si>
    <t>-544.611397907959 66.4626455559646 -666.14334983868</t>
  </si>
  <si>
    <t>-552.537543446396 97.7889067916476 -536.327982333221</t>
  </si>
  <si>
    <t>-540.659215364287 252.163916165184 -517.321935446315</t>
  </si>
  <si>
    <t>-515.81789128423 291.940739364357 -239.150611333729</t>
  </si>
  <si>
    <t>-291.530185944174 254.695552317945 -191.649524049497</t>
  </si>
  <si>
    <t>-555.780724952358 35.1753514552079 -534.555144333731</t>
  </si>
  <si>
    <t>-535.980897928342 169.518656718475 -100.112332571016</t>
  </si>
  <si>
    <t>-567.337351932789 175.733993074604 314.231438639485</t>
  </si>
  <si>
    <t>-607.990487507544 213.762176396309 774.088966614716</t>
  </si>
  <si>
    <t>-457.806793709239 211.273077646401 831.729831139021</t>
  </si>
  <si>
    <t>-463.817848008802 -23.2022928841302 314.587070064534</t>
  </si>
  <si>
    <t>-472.833670027998 -78.2322274300191 774.333553451107</t>
  </si>
  <si>
    <t>-324.873107960194 -30.1716962411847 815.342275876105</t>
  </si>
  <si>
    <t>9763-20170724T121400.134867000.bin</t>
  </si>
  <si>
    <t>-503.76894661303 82.3943836873977 -98.6618643472309</t>
  </si>
  <si>
    <t>-520.937501732126 76.2891986703921 -207.865752369897</t>
  </si>
  <si>
    <t>-531.734020884739 72.9163754914653 -300.049654402779</t>
  </si>
  <si>
    <t>-540.876255637311 70.2467859163971 -383.400911323175</t>
  </si>
  <si>
    <t>-548.813631966565 67.9530077932268 -466.886648738249</t>
  </si>
  <si>
    <t>-559.069296262098 64.9175244035564 -589.077153575257</t>
  </si>
  <si>
    <t>-544.99974707172 66.15840813881 -666.153264683344</t>
  </si>
  <si>
    <t>-552.924599529393 97.5542131985553 -536.376905332952</t>
  </si>
  <si>
    <t>-540.85446350818 251.939677869759 -517.415447724566</t>
  </si>
  <si>
    <t>-516.229236489965 292.05374176479 -239.273395825616</t>
  </si>
  <si>
    <t>-292.263854914162 253.087836964758 -191.632168430418</t>
  </si>
  <si>
    <t>-556.213888526372 34.9447511693256 -534.545375367748</t>
  </si>
  <si>
    <t>-536.283087312523 169.552487949595 -100.164117433611</t>
  </si>
  <si>
    <t>-567.494750188814 175.816870048187 314.189891557779</t>
  </si>
  <si>
    <t>-608.007002242168 213.735777863745 774.076320565338</t>
  </si>
  <si>
    <t>-457.823438305407 210.876014913631 831.700351225015</t>
  </si>
  <si>
    <t>-463.909676555271 -23.0506403790505 314.579917736172</t>
  </si>
  <si>
    <t>-472.877918710008 -78.2013304441689 774.322005049075</t>
  </si>
  <si>
    <t>-324.78943254308 -30.4933798831612 815.280749960978</t>
  </si>
  <si>
    <t>9763-20170724T121400.201049000.bin</t>
  </si>
  <si>
    <t>-503.890846382042 82.6181524120148 -98.6787067437359</t>
  </si>
  <si>
    <t>-521.136937903859 76.4347064920935 -207.865878996353</t>
  </si>
  <si>
    <t>-531.977363021513 72.9137352186085 -300.039132072094</t>
  </si>
  <si>
    <t>-541.154671968979 70.0752917371537 -383.381009338649</t>
  </si>
  <si>
    <t>-549.125563029672 67.5773146445013 -466.857780552035</t>
  </si>
  <si>
    <t>-559.431161956408 64.2043642552794 -589.035247706474</t>
  </si>
  <si>
    <t>-545.26253806312 65.4343989273598 -666.093296358969</t>
  </si>
  <si>
    <t>-553.3005350758 96.9884391208448 -536.424610108284</t>
  </si>
  <si>
    <t>-541.369326808199 251.391519881503 -517.645054334904</t>
  </si>
  <si>
    <t>-516.866783005886 292.591538733246 -239.65082836766</t>
  </si>
  <si>
    <t>-293.876656715476 248.992990189068 -191.452390114252</t>
  </si>
  <si>
    <t>-556.517644991036 34.38044796229 -534.42495108722</t>
  </si>
  <si>
    <t>-536.431657746474 169.781771382104 -100.19598497726</t>
  </si>
  <si>
    <t>-567.51473094543 175.98337349542 314.168564388144</t>
  </si>
  <si>
    <t>-607.964226965566 213.789299477818 774.050694342765</t>
  </si>
  <si>
    <t>-457.765446785416 211.355848797399 831.654704589877</t>
  </si>
  <si>
    <t>-463.934056940621 -22.7672799688748 314.573302379386</t>
  </si>
  <si>
    <t>-473.044780958828 -78.0761508562032 774.297258413618</t>
  </si>
  <si>
    <t>-325.153347152885 -29.6369123272016 815.108693752046</t>
  </si>
  <si>
    <t>9763-20170724T121400.235141500.bin</t>
  </si>
  <si>
    <t>-503.888459029895 82.8344379434375 -98.6829705402099</t>
  </si>
  <si>
    <t>-521.144598626667 76.6125744849833 -207.866410208154</t>
  </si>
  <si>
    <t>-531.992904056484 73.035728120934 -300.036557718143</t>
  </si>
  <si>
    <t>-541.178196794053 70.1360904393946 -383.375440314292</t>
  </si>
  <si>
    <t>-549.15857173746 67.5676912337312 -466.849061347769</t>
  </si>
  <si>
    <t>-559.480677265713 64.0806074321863 -589.021943660709</t>
  </si>
  <si>
    <t>-545.298044778858 65.3659651051457 -666.076578574824</t>
  </si>
  <si>
    <t>-553.363180852004 96.9148391153844 -536.441272987008</t>
  </si>
  <si>
    <t>-541.584482667283 251.335404981127 -517.712529591871</t>
  </si>
  <si>
    <t>-517.042063759524 293.007620792796 -239.792314908454</t>
  </si>
  <si>
    <t>-294.52161843948 247.51462998544 -191.17567015117</t>
  </si>
  <si>
    <t>-556.539624902325 34.3067843203139 -534.385974777303</t>
  </si>
  <si>
    <t>-536.494582596794 169.955432577307 -100.212381966074</t>
  </si>
  <si>
    <t>-567.51434418521 176.094127952222 314.15784424728</t>
  </si>
  <si>
    <t>-607.951844537944 213.786061941987 774.047309085446</t>
  </si>
  <si>
    <t>-457.757174126142 211.237681638403 831.656979518124</t>
  </si>
  <si>
    <t>-463.907963162966 -22.5913313760047 314.58251268163</t>
  </si>
  <si>
    <t>-473.076585800076 -78.1175921242511 774.279465897441</t>
  </si>
  <si>
    <t>-325.045450710308 -30.0497473802516 815.023690471754</t>
  </si>
  <si>
    <t>9763-20170724T121400.300770600.bin</t>
  </si>
  <si>
    <t>-503.73744170419 83.128699751293 -98.6617701303151</t>
  </si>
  <si>
    <t>-520.991727949546 76.8422639253058 -207.841804397061</t>
  </si>
  <si>
    <t>-531.832268848432 73.1944759738008 -300.010124834892</t>
  </si>
  <si>
    <t>-541.00871943914 70.2228125738607 -383.347313728585</t>
  </si>
  <si>
    <t>-548.979338676268 67.5744762011464 -466.8194463892</t>
  </si>
  <si>
    <t>-559.286624916552 63.9624745757001 -588.989919186317</t>
  </si>
  <si>
    <t>-545.109302948071 65.4414093826608 -666.042007675376</t>
  </si>
  <si>
    <t>-553.227730762061 96.8531133112751 -536.43777912202</t>
  </si>
  <si>
    <t>-541.621364777566 251.281201360808 -517.671430544546</t>
  </si>
  <si>
    <t>-517.207713863797 293.341067524071 -239.798210107167</t>
  </si>
  <si>
    <t>-295.28742963249 245.939479338254 -190.270095897491</t>
  </si>
  <si>
    <t>-556.300112498938 34.2414088412647 -534.327503235666</t>
  </si>
  <si>
    <t>-536.391624787741 170.162823909135 -100.225013334589</t>
  </si>
  <si>
    <t>-567.417305545092 176.306545134763 314.144686111298</t>
  </si>
  <si>
    <t>-607.923251154148 213.80111208021 774.032968442876</t>
  </si>
  <si>
    <t>-457.726918984979 211.429025221721 831.646138691716</t>
  </si>
  <si>
    <t>-463.827103597685 -22.4196393341826 314.616243283096</t>
  </si>
  <si>
    <t>-473.172665279513 -78.1037749526395 774.262203772516</t>
  </si>
  <si>
    <t>-325.114631148094 -30.0157156229134 814.884383050356</t>
  </si>
  <si>
    <t>9763-20170724T121400.334856300.bin</t>
  </si>
  <si>
    <t>-503.640506066761 83.2177520453661 -98.6510811704838</t>
  </si>
  <si>
    <t>-520.893469935523 76.9212710079178 -207.830672056258</t>
  </si>
  <si>
    <t>-531.730588023349 73.2704333695087 -299.999282008322</t>
  </si>
  <si>
    <t>-540.90276240564 70.2980042376253 -383.337090354764</t>
  </si>
  <si>
    <t>-548.867639543347 67.6512772338242 -466.809707309124</t>
  </si>
  <si>
    <t>-559.165181706317 64.0435104989906 -588.981234877264</t>
  </si>
  <si>
    <t>-545.010202535472 65.6725208620192 -666.034495792744</t>
  </si>
  <si>
    <t>-553.127860426048 96.9332019016974 -536.425874253621</t>
  </si>
  <si>
    <t>-541.530011169287 251.353281145162 -517.588045314612</t>
  </si>
  <si>
    <t>-517.053904272988 293.418803590071 -239.721177304584</t>
  </si>
  <si>
    <t>-295.345798804351 245.389270176962 -189.849105248203</t>
  </si>
  <si>
    <t>-556.16562940421 34.3198184162507 -534.321043174919</t>
  </si>
  <si>
    <t>-536.298518671164 170.230199739708 -100.225818416836</t>
  </si>
  <si>
    <t>-567.372932829424 176.312764936111 314.141212152782</t>
  </si>
  <si>
    <t>-607.935965870348 213.74030782012 774.021892435573</t>
  </si>
  <si>
    <t>-457.752084891378 210.968913686746 831.649735888816</t>
  </si>
  <si>
    <t>-463.831706673512 -22.4049502112121 314.619222242211</t>
  </si>
  <si>
    <t>-473.215972484667 -78.0878259708388 774.260654970901</t>
  </si>
  <si>
    <t>-325.203745897503 -29.8218936302728 814.838932827385</t>
  </si>
  <si>
    <t>9763-20170724T121400.403037700.bin</t>
  </si>
  <si>
    <t>-503.332121422531 83.0967023447397 -98.6764348002307</t>
  </si>
  <si>
    <t>-520.625347622673 76.7735985453901 -207.848287476144</t>
  </si>
  <si>
    <t>-531.530998455126 73.1535237317353 -300.009999922862</t>
  </si>
  <si>
    <t>-540.776699147127 70.2321425687419 -383.341353662692</t>
  </si>
  <si>
    <t>-548.824669021409 67.6613786265943 -466.808523055106</t>
  </si>
  <si>
    <t>-559.252332125618 64.1930550308302 -588.972921112941</t>
  </si>
  <si>
    <t>-545.1714873427 66.1431908192471 -666.032286237287</t>
  </si>
  <si>
    <t>-553.170104780232 97.0235971562747 -536.385674190519</t>
  </si>
  <si>
    <t>-541.484521533353 251.402847625509 -517.212694175428</t>
  </si>
  <si>
    <t>-516.818538726818 293.019156333648 -239.29506576163</t>
  </si>
  <si>
    <t>-295.356474015356 243.927193471326 -189.364390496834</t>
  </si>
  <si>
    <t>-556.183297216193 34.4066919709799 -534.350892621757</t>
  </si>
  <si>
    <t>-535.943145707234 170.157742793102 -100.258520894102</t>
  </si>
  <si>
    <t>-567.110080804393 176.238419732339 314.101525465559</t>
  </si>
  <si>
    <t>-607.862711150018 213.821949399165 773.971025387532</t>
  </si>
  <si>
    <t>-457.677043050132 211.541133884871 831.615615405545</t>
  </si>
  <si>
    <t>-463.70553489814 -22.6084184686715 314.611594459053</t>
  </si>
  <si>
    <t>-473.261750080984 -78.0767525372939 774.266466747883</t>
  </si>
  <si>
    <t>-325.130025415956 -30.1431035472147 814.802370337549</t>
  </si>
  <si>
    <t>9763-20170724T121400.439135100.bin</t>
  </si>
  <si>
    <t>-503.149059105802 82.9399190910326 -98.6847465406183</t>
  </si>
  <si>
    <t>-520.498372045763 76.6099089344616 -207.84713993791</t>
  </si>
  <si>
    <t>-531.476289312432 73.0351789872966 -300.002058213561</t>
  </si>
  <si>
    <t>-540.794233031952 70.1779355961794 -383.327688282279</t>
  </si>
  <si>
    <t>-548.920255373384 67.6936063886683 -466.789841868886</t>
  </si>
  <si>
    <t>-559.466219994398 64.3777652361396 -588.948330459207</t>
  </si>
  <si>
    <t>-545.428121493155 66.5068034115898 -666.010691505596</t>
  </si>
  <si>
    <t>-553.336872432043 97.1425171133678 -536.325813593919</t>
  </si>
  <si>
    <t>-541.58734995126 251.491274223442 -516.970440719744</t>
  </si>
  <si>
    <t>-516.815988067574 292.768844253862 -239.011570806036</t>
  </si>
  <si>
    <t>-295.420633391547 243.224604471252 -189.231979289966</t>
  </si>
  <si>
    <t>-556.340652132974 34.5227771336449 -534.366677500921</t>
  </si>
  <si>
    <t>-535.7361701088 170.029225327525 -100.269946609113</t>
  </si>
  <si>
    <t>-566.941201947794 176.1466620889 314.086745940842</t>
  </si>
  <si>
    <t>-607.829490377427 213.846892215131 773.93605293232</t>
  </si>
  <si>
    <t>-457.651579847118 211.586637606843 831.60150742269</t>
  </si>
  <si>
    <t>-463.627633944301 -22.7421909782784 314.598209436604</t>
  </si>
  <si>
    <t>-473.281070570841 -78.0712611401273 774.268863422908</t>
  </si>
  <si>
    <t>-325.236405500383 -29.8575217898588 814.790673886224</t>
  </si>
  <si>
    <t>9763-20170724T121400.502312800.bin</t>
  </si>
  <si>
    <t>-502.780547181789 82.4828421782881 -98.6942235083443</t>
  </si>
  <si>
    <t>-520.313172216968 76.1533529256562 -207.827437457056</t>
  </si>
  <si>
    <t>-531.488273250323 72.6816498853359 -299.962585931306</t>
  </si>
  <si>
    <t>-540.996613231301 69.9607310536453 -383.27120677625</t>
  </si>
  <si>
    <t>-549.322028490466 67.6585500790093 -466.718865966788</t>
  </si>
  <si>
    <t>-560.166310826807 64.660370374861 -588.859534949852</t>
  </si>
  <si>
    <t>-546.214001048317 67.1534510387851 -665.926685775403</t>
  </si>
  <si>
    <t>-554.005092827793 97.2930061562606 -536.15854324694</t>
  </si>
  <si>
    <t>-542.58939268247 251.614493392657 -516.292707490407</t>
  </si>
  <si>
    <t>-516.776479388645 291.510676418508 -238.226912760514</t>
  </si>
  <si>
    <t>-295.289901930556 241.518870775776 -189.308290764643</t>
  </si>
  <si>
    <t>-556.810807660012 34.6588686892032 -534.372020751827</t>
  </si>
  <si>
    <t>-535.410031720334 169.573788417114 -100.237907556449</t>
  </si>
  <si>
    <t>-566.552372949298 175.772500238868 314.122246647177</t>
  </si>
  <si>
    <t>-607.77547628909 213.822503259287 773.909484707181</t>
  </si>
  <si>
    <t>-457.635338852159 211.321574595724 831.663278029782</t>
  </si>
  <si>
    <t>-463.440535494168 -23.0039222519354 314.563178469969</t>
  </si>
  <si>
    <t>-473.275136019433 -78.0937902892642 774.2639293424</t>
  </si>
  <si>
    <t>-325.017740036316 -30.578180651964 814.832519146155</t>
  </si>
  <si>
    <t>9763-20170724T121400.534396700.bin</t>
  </si>
  <si>
    <t>-502.576309566019 82.2475151691037 -98.6964704934721</t>
  </si>
  <si>
    <t>-520.204816284802 75.9189216940995 -207.814137850579</t>
  </si>
  <si>
    <t>-531.457295490747 72.5139176851389 -299.942468295747</t>
  </si>
  <si>
    <t>-541.030949229217 69.8779808406766 -383.246360811038</t>
  </si>
  <si>
    <t>-549.415196309875 67.6873276459642 -466.691143657456</t>
  </si>
  <si>
    <t>-560.336829217147 64.8801589027935 -588.829496478224</t>
  </si>
  <si>
    <t>-546.416087017704 67.5795655026363 -665.895205154554</t>
  </si>
  <si>
    <t>-554.219360732332 97.4338110523945 -536.07458707556</t>
  </si>
  <si>
    <t>-543.134040567637 251.728465516287 -515.876926064886</t>
  </si>
  <si>
    <t>-516.633663362534 290.906940870022 -237.773769164128</t>
  </si>
  <si>
    <t>-294.934393609896 241.309747744246 -189.419828480402</t>
  </si>
  <si>
    <t>-556.869699119631 34.7897837285577 -534.397839457284</t>
  </si>
  <si>
    <t>-535.297142855572 169.288443374493 -100.193711220656</t>
  </si>
  <si>
    <t>-566.444092493955 175.566854638079 314.164902735357</t>
  </si>
  <si>
    <t>-607.734038085515 213.830601780906 773.91336774833</t>
  </si>
  <si>
    <t>-457.604448392718 211.447422251787 831.69969056647</t>
  </si>
  <si>
    <t>-463.388624948257 -23.2047218051625 314.533338724546</t>
  </si>
  <si>
    <t>-473.294950814008 -78.0639116858893 774.260707971354</t>
  </si>
  <si>
    <t>-325.236442647809 -29.9677374643297 814.871317371376</t>
  </si>
  <si>
    <t>9763-20170724T121400.600091400.bin</t>
  </si>
  <si>
    <t>-502.3341938696 81.4509834181385 -98.7358852468957</t>
  </si>
  <si>
    <t>-520.104170086951 75.1241671457701 -207.830875335974</t>
  </si>
  <si>
    <t>-531.497600496742 71.9067066954458 -299.948473550244</t>
  </si>
  <si>
    <t>-541.197652126211 69.5122262028835 -383.244924667562</t>
  </si>
  <si>
    <t>-549.702408014733 67.6383236341344 -466.685409624911</t>
  </si>
  <si>
    <t>-560.787636068798 65.3773850901698 -588.820262224436</t>
  </si>
  <si>
    <t>-546.948384574426 68.4832903607094 -665.885349529792</t>
  </si>
  <si>
    <t>-554.777604673914 97.7023238028105 -535.91257462354</t>
  </si>
  <si>
    <t>-544.369448374581 251.935377369785 -514.868079721791</t>
  </si>
  <si>
    <t>-516.519450094814 289.863900251266 -236.723653959401</t>
  </si>
  <si>
    <t>-294.418754128482 241.102212897898 -189.372544506897</t>
  </si>
  <si>
    <t>-557.069291227286 35.0366667808889 -534.544364833172</t>
  </si>
  <si>
    <t>-535.420248980975 168.432752884864 -100.144511697514</t>
  </si>
  <si>
    <t>-566.287715761037 175.108314017889 314.22879076445</t>
  </si>
  <si>
    <t>-607.638751436456 213.870244017869 773.938714645932</t>
  </si>
  <si>
    <t>-457.534134832089 211.770908884937 831.800830739853</t>
  </si>
  <si>
    <t>-463.156581365604 -23.8961631046263 314.436973266804</t>
  </si>
  <si>
    <t>-473.254641989936 -78.1171789477517 774.261844573072</t>
  </si>
  <si>
    <t>-325.191978410548 -30.1182771129957 814.972745240714</t>
  </si>
  <si>
    <t>9763-20170724T121400.635184900.bin</t>
  </si>
  <si>
    <t>-502.381593319608 81.0244673069392 -98.7221673479279</t>
  </si>
  <si>
    <t>-520.192957383787 74.7191365366029 -207.811653958117</t>
  </si>
  <si>
    <t>-531.645769421108 71.6062694908205 -299.925454246328</t>
  </si>
  <si>
    <t>-541.404691605344 69.3409028068691 -383.218723892887</t>
  </si>
  <si>
    <t>-549.9712435538 67.6320855388308 -466.656436755066</t>
  </si>
  <si>
    <t>-561.147300635033 65.6532062997103 -588.78779256473</t>
  </si>
  <si>
    <t>-547.373347646678 68.9680363283387 -665.856065036145</t>
  </si>
  <si>
    <t>-555.199515621488 97.8596364814157 -535.800995084063</t>
  </si>
  <si>
    <t>-545.276969153537 252.063426469162 -514.35333582651</t>
  </si>
  <si>
    <t>-516.666191618462 289.437464563052 -236.210961075452</t>
  </si>
  <si>
    <t>-294.415682468888 240.724375887285 -189.517864988327</t>
  </si>
  <si>
    <t>-557.287143726579 35.1835539815511 -534.594342439832</t>
  </si>
  <si>
    <t>-535.690484960698 167.940230263457 -100.085902346829</t>
  </si>
  <si>
    <t>-566.334538517969 174.793369171529 314.30103866286</t>
  </si>
  <si>
    <t>-607.637771860849 213.776545115223 773.983043950636</t>
  </si>
  <si>
    <t>-457.556285823463 211.241776497702 831.887618826528</t>
  </si>
  <si>
    <t>-463.071251607621 -24.1576210257872 314.401154246175</t>
  </si>
  <si>
    <t>-473.279434292244 -78.1152712688163 774.254111625773</t>
  </si>
  <si>
    <t>-325.363614962226 -29.6877964893929 814.991100633094</t>
  </si>
  <si>
    <t>9763-20170724T121400.699925800.bin</t>
  </si>
  <si>
    <t>-502.583645490013 80.3698402811092 -98.6878855881121</t>
  </si>
  <si>
    <t>-520.448983973936 74.0988968393813 -207.770460973241</t>
  </si>
  <si>
    <t>-531.936439029735 71.1943921885504 -299.88679334146</t>
  </si>
  <si>
    <t>-541.71316185496 69.1853287855488 -383.184598287524</t>
  </si>
  <si>
    <t>-550.279032709578 67.8029476773168 -466.628349076981</t>
  </si>
  <si>
    <t>-561.42936170475 66.3769552671552 -588.769824736215</t>
  </si>
  <si>
    <t>-547.751310337634 70.1252423215665 -665.835186773267</t>
  </si>
  <si>
    <t>-555.673747735406 98.3490641360359 -535.619942653986</t>
  </si>
  <si>
    <t>-546.525164837727 252.478051879992 -513.291077338911</t>
  </si>
  <si>
    <t>-516.777578854466 288.103070862851 -235.038453020001</t>
  </si>
  <si>
    <t>-294.249662764278 239.506338630361 -189.56088642711</t>
  </si>
  <si>
    <t>-557.399604749106 35.6565011957709 -534.730493036953</t>
  </si>
  <si>
    <t>-536.2604895174 167.1150509849 -99.9611689856406</t>
  </si>
  <si>
    <t>-566.545619507895 174.365137983434 314.445448104255</t>
  </si>
  <si>
    <t>-607.56709310021 213.754980819696 774.098134969234</t>
  </si>
  <si>
    <t>-457.499037109707 211.294959655215 832.040752070551</t>
  </si>
  <si>
    <t>-463.124325453678 -24.5637386742296 314.353176418765</t>
  </si>
  <si>
    <t>-473.29451438708 -78.1638457027393 774.238047012107</t>
  </si>
  <si>
    <t>-325.399759382322 -29.7110154369516 815.021707915515</t>
  </si>
  <si>
    <t>9763-20170724T121400.738027800.bin</t>
  </si>
  <si>
    <t>-502.787225917683 80.1042166410798 -98.679846767265</t>
  </si>
  <si>
    <t>-520.640136560619 73.8511589881823 -207.765553394952</t>
  </si>
  <si>
    <t>-532.083545606277 71.0459581513969 -299.890491949096</t>
  </si>
  <si>
    <t>-541.802702199801 69.1571519960494 -383.197764849503</t>
  </si>
  <si>
    <t>-550.291401681485 67.925404188064 -466.651677105013</t>
  </si>
  <si>
    <t>-561.304930945828 66.7517818328402 -588.808247954953</t>
  </si>
  <si>
    <t>-547.639175531939 70.7205993333482 -665.864879685765</t>
  </si>
  <si>
    <t>-555.675735011514 98.6157666282747 -535.579955169367</t>
  </si>
  <si>
    <t>-546.814374599883 252.689176949596 -512.788726163785</t>
  </si>
  <si>
    <t>-516.714730127408 287.278487330247 -234.443335412555</t>
  </si>
  <si>
    <t>-294.162827851615 238.426419937064 -189.358439877748</t>
  </si>
  <si>
    <t>-557.268823037797 35.9177515539177 -534.834053890004</t>
  </si>
  <si>
    <t>-536.582408578023 166.808324779607 -99.9291147263784</t>
  </si>
  <si>
    <t>-566.668435870172 174.21886430603 314.489170645554</t>
  </si>
  <si>
    <t>-607.522757381266 213.767780537473 774.152003181126</t>
  </si>
  <si>
    <t>-457.460669095291 211.469116516208 832.116765403605</t>
  </si>
  <si>
    <t>-463.278307222682 -24.7549423642763 314.327914272238</t>
  </si>
  <si>
    <t>-473.347141301242 -78.1302311414715 774.234055893793</t>
  </si>
  <si>
    <t>-325.709608577096 -28.9006567458373 815.01945304398</t>
  </si>
  <si>
    <t>9763-20170724T121400.803207700.bin</t>
  </si>
  <si>
    <t>-503.354173368468 79.6925932768463 -98.6567686384858</t>
  </si>
  <si>
    <t>-521.174701064225 73.4601161601267 -207.748813197496</t>
  </si>
  <si>
    <t>-532.520241693115 70.8318144210834 -299.891142325374</t>
  </si>
  <si>
    <t>-542.114521934127 69.1625825706196 -383.217669138496</t>
  </si>
  <si>
    <t>-550.437711144394 68.2079575147809 -466.691827323692</t>
  </si>
  <si>
    <t>-561.160340896204 67.5006782353134 -588.878011343076</t>
  </si>
  <si>
    <t>-547.485108416792 71.8977822180809 -665.909508383059</t>
  </si>
  <si>
    <t>-555.728143467059 99.1627961799309 -535.509127984933</t>
  </si>
  <si>
    <t>-547.106791699792 253.14639848544 -511.955172856407</t>
  </si>
  <si>
    <t>-516.773913026944 286.022132590242 -233.427405238967</t>
  </si>
  <si>
    <t>-294.445508617257 235.445891204108 -189.148366081726</t>
  </si>
  <si>
    <t>-557.182654347118 36.4591038729282 -535.018401716498</t>
  </si>
  <si>
    <t>-537.343975120112 166.378690659218 -99.89757463041</t>
  </si>
  <si>
    <t>-566.875559424021 174.008519987859 314.55658563666</t>
  </si>
  <si>
    <t>-607.485549704921 213.72099551568 774.24785666025</t>
  </si>
  <si>
    <t>-457.436285820324 211.160608324417 832.235114518131</t>
  </si>
  <si>
    <t>-463.606658784408 -25.0669350643789 314.307845058021</t>
  </si>
  <si>
    <t>-473.372686363292 -78.2009841750719 774.238722273591</t>
  </si>
  <si>
    <t>-325.273078302036 -30.3796194753068 815.023744971776</t>
  </si>
  <si>
    <t>9763-20170724T121400.836295500.bin</t>
  </si>
  <si>
    <t>-503.708779483459 79.5744488789906 -98.6452812726901</t>
  </si>
  <si>
    <t>-521.593299210008 73.3356477911038 -207.72650490952</t>
  </si>
  <si>
    <t>-532.930252199234 70.7612497048713 -299.871427467146</t>
  </si>
  <si>
    <t>-542.488990705538 69.1605804764858 -383.20331358457</t>
  </si>
  <si>
    <t>-550.747131115613 68.2930339522945 -466.684925044044</t>
  </si>
  <si>
    <t>-561.340933349713 67.730858275379 -588.883062712222</t>
  </si>
  <si>
    <t>-547.656008776805 72.2830586661003 -665.903900743169</t>
  </si>
  <si>
    <t>-555.969671277983 99.329877585476 -535.470434324713</t>
  </si>
  <si>
    <t>-547.355505767043 253.259813246102 -511.616062854648</t>
  </si>
  <si>
    <t>-516.926872268604 285.423722932042 -233.015739168756</t>
  </si>
  <si>
    <t>-294.761081720777 233.926990630834 -188.98174373795</t>
  </si>
  <si>
    <t>-557.415199548033 36.6254693603451 -535.056612040442</t>
  </si>
  <si>
    <t>-537.771345017002 166.283939671475 -99.8778845634031</t>
  </si>
  <si>
    <t>-566.978873323623 173.901810805885 314.599455034515</t>
  </si>
  <si>
    <t>-607.4700669606 213.697740215825 774.2953812935</t>
  </si>
  <si>
    <t>-457.425806240429 210.911070674357 832.284815771923</t>
  </si>
  <si>
    <t>-463.820638718787 -25.088445661705 314.301307610384</t>
  </si>
  <si>
    <t>-473.440713889525 -78.16986179285 774.238231932938</t>
  </si>
  <si>
    <t>-325.489600846852 -29.8560977405627 814.982051773439</t>
  </si>
  <si>
    <t>9763-20170724T121400.901418300.bin</t>
  </si>
  <si>
    <t>-504.402413639516 79.4245337993416 -98.6792078851036</t>
  </si>
  <si>
    <t>-522.424186302054 73.1598464158301 -207.736432086505</t>
  </si>
  <si>
    <t>-533.751913479501 70.6462899857706 -299.884017563999</t>
  </si>
  <si>
    <t>-543.248345016225 69.1276050483348 -383.224602961601</t>
  </si>
  <si>
    <t>-551.387972678849 68.3653948009674 -466.718913917799</t>
  </si>
  <si>
    <t>-561.74523419913 67.9782911659213 -588.938143480506</t>
  </si>
  <si>
    <t>-547.988534920375 72.7315250776628 -665.934019162101</t>
  </si>
  <si>
    <t>-556.475038951635 99.5006635069972 -535.470262533288</t>
  </si>
  <si>
    <t>-547.703715026235 253.365470310036 -511.255204050322</t>
  </si>
  <si>
    <t>-517.089069368899 284.571973832907 -232.566409534776</t>
  </si>
  <si>
    <t>-295.406138988074 230.656419550282 -188.997022440339</t>
  </si>
  <si>
    <t>-557.925968654486 36.7956669900495 -535.148483923065</t>
  </si>
  <si>
    <t>-538.403211145936 166.227990736278 -99.8731334754971</t>
  </si>
  <si>
    <t>-567.246732277266 173.778536368918 314.631006532985</t>
  </si>
  <si>
    <t>-607.431610830427 213.656063929662 774.372922530946</t>
  </si>
  <si>
    <t>-457.375629391176 210.920744534644 832.334613937867</t>
  </si>
  <si>
    <t>-464.145636596358 -25.0915019360496 314.270280499236</t>
  </si>
  <si>
    <t>-473.560719299525 -78.1447191749025 774.235236558956</t>
  </si>
  <si>
    <t>-325.489103452669 -30.1357306506025 814.901573865826</t>
  </si>
  <si>
    <t>9763-20170724T121400.934475400.bin</t>
  </si>
  <si>
    <t>-504.76550346555 79.4329429384766 -98.6942166732448</t>
  </si>
  <si>
    <t>-522.829631708143 73.1488759143599 -207.743378708</t>
  </si>
  <si>
    <t>-534.139009986767 70.6334294339335 -299.893147556256</t>
  </si>
  <si>
    <t>-543.596496860391 69.1166663272738 -383.238195221992</t>
  </si>
  <si>
    <t>-551.674366525418 68.357274031127 -466.738520563995</t>
  </si>
  <si>
    <t>-561.916367813981 67.9734735457255 -588.967356394132</t>
  </si>
  <si>
    <t>-548.107192435455 72.7605952793833 -665.951842163894</t>
  </si>
  <si>
    <t>-556.669739250657 99.4937129657496 -535.495911913767</t>
  </si>
  <si>
    <t>-547.835059474789 253.353427599411 -511.273901524364</t>
  </si>
  <si>
    <t>-517.079815670647 284.297231480296 -232.571266481691</t>
  </si>
  <si>
    <t>-295.642867426961 229.047767974737 -189.423909268898</t>
  </si>
  <si>
    <t>-558.174708298297 36.7900891760642 -535.172889452024</t>
  </si>
  <si>
    <t>-538.709267164553 166.328299935864 -99.8903626602648</t>
  </si>
  <si>
    <t>-567.402763759199 173.804224033602 314.625507259121</t>
  </si>
  <si>
    <t>-607.404883632448 213.663804150534 774.396296982921</t>
  </si>
  <si>
    <t>-457.335178435453 211.123106997231 832.331318714289</t>
  </si>
  <si>
    <t>-464.299775624176 -25.0022566900288 314.263774423375</t>
  </si>
  <si>
    <t>-473.650373924239 -78.080076891039 774.233125818202</t>
  </si>
  <si>
    <t>-325.791649361313 -29.3744375370461 814.845379349024</t>
  </si>
  <si>
    <t>9763-20170724T121401.003479100.bin</t>
  </si>
  <si>
    <t>-505.367473779656 79.5880846707778 -98.7138073101097</t>
  </si>
  <si>
    <t>-523.468023327453 73.2846542644247 -207.755664748606</t>
  </si>
  <si>
    <t>-534.689374507439 70.7969665483583 -299.917128909818</t>
  </si>
  <si>
    <t>-544.017572066987 69.3178922894772 -383.277388825188</t>
  </si>
  <si>
    <t>-551.915193087729 68.6045855609937 -466.795400769189</t>
  </si>
  <si>
    <t>-561.837417383285 68.2931210729348 -589.050860570921</t>
  </si>
  <si>
    <t>-547.863466508696 73.100481909531 -666.004210651339</t>
  </si>
  <si>
    <t>-556.700630133128 99.7809135240941 -535.549616542066</t>
  </si>
  <si>
    <t>-547.551701272716 253.599094801325 -511.161021098877</t>
  </si>
  <si>
    <t>-516.403569992652 284.010034123852 -232.443344749419</t>
  </si>
  <si>
    <t>-294.840722944735 229.116396858985 -189.488313016396</t>
  </si>
  <si>
    <t>-558.266659282328 37.0786610225678 -535.262736667983</t>
  </si>
  <si>
    <t>-539.164308578002 166.58312375657 -99.9189258999916</t>
  </si>
  <si>
    <t>-567.78055075004 173.959013164065 314.604078585994</t>
  </si>
  <si>
    <t>-607.420103453322 213.610017369346 774.426968972335</t>
  </si>
  <si>
    <t>-457.331463686247 210.651548658416 832.292944323065</t>
  </si>
  <si>
    <t>-464.60378362855 -24.7585224671357 314.267103133618</t>
  </si>
  <si>
    <t>-473.722107981167 -78.0966563171228 774.220420844892</t>
  </si>
  <si>
    <t>-325.726754708886 -29.7393269165855 814.751846246005</t>
  </si>
  <si>
    <t>9763-20170724T121401.036566900.bin</t>
  </si>
  <si>
    <t>-505.635336759422 79.7294593463744 -98.7141300206162</t>
  </si>
  <si>
    <t>-523.737818665494 73.4111122333384 -207.7547005199</t>
  </si>
  <si>
    <t>-534.899566472289 70.8973264367346 -299.92274186763</t>
  </si>
  <si>
    <t>-544.150244670292 69.3863431106374 -383.291040588816</t>
  </si>
  <si>
    <t>-551.947266293561 68.6307626390153 -466.818133512314</t>
  </si>
  <si>
    <t>-561.697830672976 68.2450984187085 -589.087065925832</t>
  </si>
  <si>
    <t>-547.646833602632 73.0474058857449 -666.026734733214</t>
  </si>
  <si>
    <t>-556.64701165356 99.76559023035 -535.597056144967</t>
  </si>
  <si>
    <t>-547.591323642169 253.593140419805 -511.197856119423</t>
  </si>
  <si>
    <t>-515.939297455479 284.022101142783 -232.538913374711</t>
  </si>
  <si>
    <t>-294.26298615461 229.474035480499 -189.729215629853</t>
  </si>
  <si>
    <t>-558.191732491471 37.0631097868609 -535.27609364122</t>
  </si>
  <si>
    <t>-539.400987070221 166.757462399434 -99.9383094497512</t>
  </si>
  <si>
    <t>-567.960285687927 174.061603808021 314.589893875828</t>
  </si>
  <si>
    <t>-607.41544250133 213.612091675323 774.430756901693</t>
  </si>
  <si>
    <t>-457.31259394328 210.680817969765 832.261439419792</t>
  </si>
  <si>
    <t>-464.789525299892 -24.6657131665129 314.265096489028</t>
  </si>
  <si>
    <t>-473.786365999272 -78.0289209483685 774.221203517575</t>
  </si>
  <si>
    <t>-325.970401897414 -29.1125332037013 814.735627607209</t>
  </si>
  <si>
    <t>9763-20170724T121401.101744600.bin</t>
  </si>
  <si>
    <t>-506.057011187207 80.1204383893419 -98.7331322015339</t>
  </si>
  <si>
    <t>-524.143116008263 73.8139685194633 -207.777252891951</t>
  </si>
  <si>
    <t>-535.20118353839 71.2877058638946 -299.957287360102</t>
  </si>
  <si>
    <t>-544.32295740336 69.751949222542 -383.339504401871</t>
  </si>
  <si>
    <t>-551.957095744197 68.9547447699238 -466.881047230404</t>
  </si>
  <si>
    <t>-561.433236896703 68.4871369417147 -589.171496899387</t>
  </si>
  <si>
    <t>-547.244770496752 73.2851459807898 -666.086174270064</t>
  </si>
  <si>
    <t>-556.485055192105 100.042928186636 -535.692568924398</t>
  </si>
  <si>
    <t>-547.376046246292 253.880452246154 -511.472760410215</t>
  </si>
  <si>
    <t>-515.462008130873 284.560021221051 -232.871121230451</t>
  </si>
  <si>
    <t>-293.849640475657 229.876289757211 -189.904128235296</t>
  </si>
  <si>
    <t>-558.065328183673 37.3416078366649 -535.330317040615</t>
  </si>
  <si>
    <t>-539.766106725636 167.165953156995 -99.9579436673337</t>
  </si>
  <si>
    <t>-568.312981537977 174.323514317009 314.573709339792</t>
  </si>
  <si>
    <t>-607.402112477553 213.591146371906 774.467968419972</t>
  </si>
  <si>
    <t>-457.271404949366 210.679774047471 832.227105472714</t>
  </si>
  <si>
    <t>-465.023837219217 -24.3686376236342 314.259617147977</t>
  </si>
  <si>
    <t>-473.767848370788 -78.0633308832212 774.222259392595</t>
  </si>
  <si>
    <t>-325.637356407535 -30.149944280256 814.787401823346</t>
  </si>
  <si>
    <t>9763-20170724T121401.135836000.bin</t>
  </si>
  <si>
    <t>-506.256083312058 80.2535199708163 -98.7214831678172</t>
  </si>
  <si>
    <t>-524.334770173067 73.9542411331231 -207.767138239529</t>
  </si>
  <si>
    <t>-535.388724597328 71.4511683900641 -299.948371271343</t>
  </si>
  <si>
    <t>-544.506814529195 69.9438272982215 -383.331532906264</t>
  </si>
  <si>
    <t>-552.136343924205 69.1816419420743 -466.873969495017</t>
  </si>
  <si>
    <t>-561.604111535413 68.7726507104412 -589.165043086271</t>
  </si>
  <si>
    <t>-547.358161161855 73.5546535915119 -666.070097677185</t>
  </si>
  <si>
    <t>-556.615239179433 100.301651767942 -535.674298276533</t>
  </si>
  <si>
    <t>-547.239681580972 254.126071120589 -511.436603863011</t>
  </si>
  <si>
    <t>-515.336410035269 284.716265052964 -232.823976130724</t>
  </si>
  <si>
    <t>-293.822004511985 229.675271599229 -189.807695470392</t>
  </si>
  <si>
    <t>-558.284330332621 37.6023955246551 -535.335262204661</t>
  </si>
  <si>
    <t>-539.876111831322 167.317202027146 -99.9541877907059</t>
  </si>
  <si>
    <t>-568.413591197684 174.472029926801 314.578058909282</t>
  </si>
  <si>
    <t>-607.40714391236 213.561868672772 774.491401387812</t>
  </si>
  <si>
    <t>-457.268774063196 210.468535539212 832.221124400569</t>
  </si>
  <si>
    <t>-465.082328116045 -24.1832841535415 314.280228316833</t>
  </si>
  <si>
    <t>-473.813263846815 -77.9948718676051 774.227001242067</t>
  </si>
  <si>
    <t>-325.885348174514 -29.47031569606 814.804660628726</t>
  </si>
  <si>
    <t>9763-20170724T121401.201696400.bin</t>
  </si>
  <si>
    <t>-506.471757558334 80.3830811415341 -98.6653661283677</t>
  </si>
  <si>
    <t>-524.655541247738 74.0999064088942 -207.694485337448</t>
  </si>
  <si>
    <t>-535.787100860493 71.6603142255731 -299.868202931896</t>
  </si>
  <si>
    <t>-544.968849744996 70.2311439183077 -383.245550334394</t>
  </si>
  <si>
    <t>-552.653842358398 69.5675799866272 -466.78381358333</t>
  </si>
  <si>
    <t>-562.192469144425 69.323359076137 -589.069713622676</t>
  </si>
  <si>
    <t>-547.82223409374 74.0706776028278 -665.9538280748</t>
  </si>
  <si>
    <t>-557.120846366722 100.778936524753 -535.543413537796</t>
  </si>
  <si>
    <t>-547.361537218542 254.539843175179 -511.045969152883</t>
  </si>
  <si>
    <t>-514.932063772738 284.141448431227 -232.387396987401</t>
  </si>
  <si>
    <t>-293.363021826479 229.044142836528 -189.725976116415</t>
  </si>
  <si>
    <t>-558.893149687493 38.0821106697076 -535.280003699158</t>
  </si>
  <si>
    <t>-539.868396192136 167.634423425333 -99.9095413888138</t>
  </si>
  <si>
    <t>-568.375319588974 174.607636600574 314.627965033874</t>
  </si>
  <si>
    <t>-607.379123888898 213.524571752585 774.540938349378</t>
  </si>
  <si>
    <t>-457.223474693641 210.586538059391 832.233823461207</t>
  </si>
  <si>
    <t>-465.236444389872 -24.1068792144206 314.307390362496</t>
  </si>
  <si>
    <t>-473.829730505 -77.9835450285732 774.238288782764</t>
  </si>
  <si>
    <t>-325.775233496696 -29.8713133518108 814.844950364624</t>
  </si>
  <si>
    <t>9763-20170724T121401.233781100.bin</t>
  </si>
  <si>
    <t>-506.51944802191 80.3951900208672 -98.6752359764703</t>
  </si>
  <si>
    <t>-524.778700453648 74.1213124707729 -207.69241495502</t>
  </si>
  <si>
    <t>-535.961116435082 71.7286198030333 -299.861101900829</t>
  </si>
  <si>
    <t>-545.182086862433 70.3581539924212 -383.235090839233</t>
  </si>
  <si>
    <t>-552.898203385819 69.7679412155126 -466.771002676142</t>
  </si>
  <si>
    <t>-562.472621968408 69.6465518975156 -589.054496492135</t>
  </si>
  <si>
    <t>-548.03703800541 74.3980600352797 -665.926090573446</t>
  </si>
  <si>
    <t>-557.357341367028 101.047539717985 -535.500165418847</t>
  </si>
  <si>
    <t>-547.502124464928 254.781149905029 -510.876382617796</t>
  </si>
  <si>
    <t>-514.764519220797 283.930111705911 -232.206042286774</t>
  </si>
  <si>
    <t>-293.150253019019 228.783174791205 -189.845066979688</t>
  </si>
  <si>
    <t>-559.185533329501 38.3518418448593 -535.294943359299</t>
  </si>
  <si>
    <t>-539.802153279349 167.716264000782 -99.8964431741581</t>
  </si>
  <si>
    <t>-568.316233624235 174.618542635151 314.64176209647</t>
  </si>
  <si>
    <t>-607.367923888298 213.49017751155 774.561355616058</t>
  </si>
  <si>
    <t>-457.215568180484 210.36188852214 832.25274239571</t>
  </si>
  <si>
    <t>-465.29990304187 -24.0927149042809 314.29692168594</t>
  </si>
  <si>
    <t>-473.829583897863 -77.9921850985866 774.239953120699</t>
  </si>
  <si>
    <t>-325.691284305869 -30.1479957848646 814.857621898068</t>
  </si>
  <si>
    <t>9763-20170724T121401.303001600.bin</t>
  </si>
  <si>
    <t>-506.696065461449 80.242127688296 -98.6727809870088</t>
  </si>
  <si>
    <t>-525.08524713785 73.9793231075532 -207.668707050301</t>
  </si>
  <si>
    <t>-536.379187544262 71.7245427300986 -299.82733366916</t>
  </si>
  <si>
    <t>-545.695034835077 70.5310686660787 -383.19353109035</t>
  </si>
  <si>
    <t>-553.49634416026 70.1684233598412 -466.722857916665</t>
  </si>
  <si>
    <t>-563.180200657591 70.4360497738794 -588.997362693768</t>
  </si>
  <si>
    <t>-548.639285750748 75.2384274744181 -665.846021833265</t>
  </si>
  <si>
    <t>-557.968022366058 101.665167316176 -535.352052037989</t>
  </si>
  <si>
    <t>-547.878635245997 255.320427005582 -510.332807365574</t>
  </si>
  <si>
    <t>-514.737787810231 283.578126613723 -231.618267473365</t>
  </si>
  <si>
    <t>-292.976828752862 228.621018428735 -189.781434795291</t>
  </si>
  <si>
    <t>-559.893921777785 38.9721837979937 -535.336650513716</t>
  </si>
  <si>
    <t>-539.855096926166 167.67939511754 -99.8655914746241</t>
  </si>
  <si>
    <t>-568.238579983267 174.520577624924 314.682615278382</t>
  </si>
  <si>
    <t>-607.310616978523 213.475628449819 774.604182287166</t>
  </si>
  <si>
    <t>-457.153019659546 210.699779362902 832.299859278671</t>
  </si>
  <si>
    <t>-465.295541905564 -24.0815951734626 314.280064473996</t>
  </si>
  <si>
    <t>-473.886026571854 -77.9258397810781 774.244688981125</t>
  </si>
  <si>
    <t>-325.94476298202 -29.4711875872922 814.857268468854</t>
  </si>
  <si>
    <t>9763-20170724T121401.334051600.bin</t>
  </si>
  <si>
    <t>-506.779154906679 80.1430318658108 -98.665198136845</t>
  </si>
  <si>
    <t>-525.234786060127 73.8756623486534 -207.649710535399</t>
  </si>
  <si>
    <t>-536.575709113458 71.6994476075579 -299.804337084073</t>
  </si>
  <si>
    <t>-545.926196655977 70.6091242003486 -383.168054608166</t>
  </si>
  <si>
    <t>-553.751370264536 70.3815761469186 -466.69556923866</t>
  </si>
  <si>
    <t>-563.456617545767 70.8787960277855 -588.967722763353</t>
  </si>
  <si>
    <t>-548.858697293246 75.7308760002702 -665.802481790727</t>
  </si>
  <si>
    <t>-558.22372104062 102.006572262565 -535.265558385762</t>
  </si>
  <si>
    <t>-548.126458303749 255.62482479093 -510.006210408969</t>
  </si>
  <si>
    <t>-514.597923914359 283.499049317614 -231.299521221764</t>
  </si>
  <si>
    <t>-292.652230376526 228.895655359001 -189.982264573941</t>
  </si>
  <si>
    <t>-560.172360727988 39.3147139667294 -535.365950554691</t>
  </si>
  <si>
    <t>-539.956303564389 167.588493425143 -99.8408978734383</t>
  </si>
  <si>
    <t>-568.267921535538 174.44313647107 314.711922184642</t>
  </si>
  <si>
    <t>-607.287154876493 213.456479190752 774.632007968615</t>
  </si>
  <si>
    <t>-457.13251727311 210.606303414519 832.332107572111</t>
  </si>
  <si>
    <t>-465.281564003313 -24.0840944481056 314.274749817904</t>
  </si>
  <si>
    <t>-473.912649454522 -77.9140332736229 774.242681223842</t>
  </si>
  <si>
    <t>-325.943975080424 -29.5332357827606 814.84370066126</t>
  </si>
  <si>
    <t>9763-20170724T121401.401232600.bin</t>
  </si>
  <si>
    <t>-506.919708243769 79.8585209890116 -98.6397181176593</t>
  </si>
  <si>
    <t>-525.526197772757 73.5853590989741 -207.598230220867</t>
  </si>
  <si>
    <t>-536.984173377496 71.5736453819395 -299.742152735367</t>
  </si>
  <si>
    <t>-546.427008017949 70.6987757836491 -383.098006451872</t>
  </si>
  <si>
    <t>-554.326054693327 70.7519927406088 -466.618797563265</t>
  </si>
  <si>
    <t>-564.113732940151 71.7296006787051 -588.881593085193</t>
  </si>
  <si>
    <t>-549.445138378943 76.7218572654765 -665.693897639526</t>
  </si>
  <si>
    <t>-558.820899386681 102.645290278965 -535.063083619692</t>
  </si>
  <si>
    <t>-548.750249729893 256.175266750738 -509.300074494514</t>
  </si>
  <si>
    <t>-514.322037392457 283.466058880611 -230.645278861603</t>
  </si>
  <si>
    <t>-292.047462865978 229.641803653905 -190.080869637184</t>
  </si>
  <si>
    <t>-560.817059641897 39.9556980111261 -535.404522402612</t>
  </si>
  <si>
    <t>-540.154604063162 167.311845494536 -99.7757769084967</t>
  </si>
  <si>
    <t>-568.235478081473 174.235803407084 314.791663396509</t>
  </si>
  <si>
    <t>-607.263696703504 213.343827416698 774.694166035246</t>
  </si>
  <si>
    <t>-457.11162735123 210.366108105112 832.394208289155</t>
  </si>
  <si>
    <t>-465.225056825144 -24.169391803342 314.259890421695</t>
  </si>
  <si>
    <t>-473.958498650704 -77.9045391464138 774.231695966086</t>
  </si>
  <si>
    <t>-325.805920698197 -30.0712522910899 814.809778187554</t>
  </si>
  <si>
    <t>9763-20170724T121401.439335000.bin</t>
  </si>
  <si>
    <t>-507.053060813079 79.679806571261 -98.6295960048653</t>
  </si>
  <si>
    <t>-525.761192988759 73.4110656826792 -207.570980098725</t>
  </si>
  <si>
    <t>-537.30922706603 71.5003975777336 -299.705669812182</t>
  </si>
  <si>
    <t>-546.830405442981 70.7561755884499 -383.053911444228</t>
  </si>
  <si>
    <t>-554.801529011275 70.979162478995 -466.567775787809</t>
  </si>
  <si>
    <t>-564.684853300638 72.2471043694691 -588.8200216966</t>
  </si>
  <si>
    <t>-550.011372403289 77.3254704843321 -665.625679890545</t>
  </si>
  <si>
    <t>-559.329234297621 103.034473931883 -534.933984803497</t>
  </si>
  <si>
    <t>-549.163823674839 256.513545745117 -508.927582217986</t>
  </si>
  <si>
    <t>-514.419867331745 283.499927176877 -230.282375003221</t>
  </si>
  <si>
    <t>-292.019249466132 229.933831058065 -190.068335900516</t>
  </si>
  <si>
    <t>-561.367022303825 40.3469976930405 -535.419538426871</t>
  </si>
  <si>
    <t>-540.283043996159 167.153354839164 -99.7501922490587</t>
  </si>
  <si>
    <t>-568.191265776745 174.109566702546 314.828327308629</t>
  </si>
  <si>
    <t>-607.239383010811 213.302018333133 774.729059464631</t>
  </si>
  <si>
    <t>-457.093613628496 210.220889623333 832.440160352662</t>
  </si>
  <si>
    <t>-465.26874206043 -24.2083145042488 314.243673363735</t>
  </si>
  <si>
    <t>-474.022242095457 -77.843668068318 774.229734064574</t>
  </si>
  <si>
    <t>-326.080041393776 -29.3392936380856 814.779224220597</t>
  </si>
  <si>
    <t>9763-20170724T121401.503317700.bin</t>
  </si>
  <si>
    <t>-507.473120151272 79.1515406245276 -98.6145455224683</t>
  </si>
  <si>
    <t>-526.428077419611 72.923708813114 -207.515497975597</t>
  </si>
  <si>
    <t>-538.098022207294 71.1942686444163 -299.638622609157</t>
  </si>
  <si>
    <t>-547.688378579987 70.6706241562224 -382.980423824723</t>
  </si>
  <si>
    <t>-555.683494224776 71.1672786780464 -466.490844888155</t>
  </si>
  <si>
    <t>-565.548262458118 72.891172555419 -588.738986434604</t>
  </si>
  <si>
    <t>-550.810219580121 78.084184421381 -665.524652202225</t>
  </si>
  <si>
    <t>-560.160213403123 103.476142782351 -534.741133569147</t>
  </si>
  <si>
    <t>-549.940099515273 256.878159094847 -508.240538568636</t>
  </si>
  <si>
    <t>-514.608256307485 282.80400874385 -229.568479773591</t>
  </si>
  <si>
    <t>-291.930508364204 229.747746909308 -190.221453176035</t>
  </si>
  <si>
    <t>-562.279102142328 40.7936129579916 -535.454041207108</t>
  </si>
  <si>
    <t>-540.533305210121 166.792398735274 -99.6779596987817</t>
  </si>
  <si>
    <t>-568.055687042206 173.795736273515 314.925574999399</t>
  </si>
  <si>
    <t>-607.166745917754 213.235163388599 774.809862071309</t>
  </si>
  <si>
    <t>-457.034716479346 210.158031396305 832.556810488799</t>
  </si>
  <si>
    <t>-465.43928749625 -24.3009900239126 314.218356329604</t>
  </si>
  <si>
    <t>-474.133912634567 -77.7739542358308 774.224488827131</t>
  </si>
  <si>
    <t>-326.317709485708 -28.831519343476 814.706597048248</t>
  </si>
  <si>
    <t>9763-20170724T121401.567993700.bin</t>
  </si>
  <si>
    <t>-508.009254511576 78.7561549566426 -98.6335657127562</t>
  </si>
  <si>
    <t>-527.069233745471 72.5759366828433 -207.518937405638</t>
  </si>
  <si>
    <t>-538.756745048009 70.9511926067848 -299.641560461021</t>
  </si>
  <si>
    <t>-548.331612477576 70.5471352173176 -382.986089196552</t>
  </si>
  <si>
    <t>-556.277803475362 71.1840946188736 -466.500056604918</t>
  </si>
  <si>
    <t>-566.033297706604 73.1333750430513 -588.753731022618</t>
  </si>
  <si>
    <t>-551.24413742221 78.3844291515543 -665.525616717165</t>
  </si>
  <si>
    <t>-560.617214207975 103.616073433221 -534.700723540191</t>
  </si>
  <si>
    <t>-550.160812867954 256.958979311318 -507.973453797962</t>
  </si>
  <si>
    <t>-514.687865956749 282.142133974727 -229.251295983135</t>
  </si>
  <si>
    <t>-291.92745850058 229.222846537982 -190.188708059873</t>
  </si>
  <si>
    <t>-562.888007368573 40.9400535579757 -535.518933951146</t>
  </si>
  <si>
    <t>-540.871623033269 166.524967318162 -99.6349899413756</t>
  </si>
  <si>
    <t>-568.208243960433 173.51908962071 314.980972492021</t>
  </si>
  <si>
    <t>-607.13155842245 213.134312624597 774.878378159596</t>
  </si>
  <si>
    <t>-457.009498777779 209.860811071282 832.640670887291</t>
  </si>
  <si>
    <t>-465.788797817292 -24.4766437519775 314.19270468143</t>
  </si>
  <si>
    <t>-474.128917737541 -77.8519811746855 774.218796597335</t>
  </si>
  <si>
    <t>-325.899199673026 -30.1735525224917 814.697473597399</t>
  </si>
  <si>
    <t>9763-20170724T121401.601582600.bin</t>
  </si>
  <si>
    <t>-508.283349956241 78.6451659664758 -98.6381396525776</t>
  </si>
  <si>
    <t>-527.352196223207 72.4688649380837 -207.522197507522</t>
  </si>
  <si>
    <t>-539.032229969293 70.8612304354278 -299.646110435478</t>
  </si>
  <si>
    <t>-548.593691571093 70.4773717247981 -382.992211603951</t>
  </si>
  <si>
    <t>-556.519254392693 71.1387686202947 -466.507985109676</t>
  </si>
  <si>
    <t>-566.236149166351 73.1275614644669 -588.76409505456</t>
  </si>
  <si>
    <t>-551.426774462617 78.3631164006765 -665.533132011894</t>
  </si>
  <si>
    <t>-560.804646926001 103.591533122656 -534.702372136898</t>
  </si>
  <si>
    <t>-550.25769815726 256.922229658196 -507.928851463329</t>
  </si>
  <si>
    <t>-514.636751583802 281.998808845778 -229.215983344735</t>
  </si>
  <si>
    <t>-291.921995876783 228.761082711818 -190.326320734354</t>
  </si>
  <si>
    <t>-563.140248842895 40.9181931617513 -535.53597747882</t>
  </si>
  <si>
    <t>-541.095877526481 166.432807094616 -99.6369389434938</t>
  </si>
  <si>
    <t>-568.364076828209 173.46987982503 314.982792842455</t>
  </si>
  <si>
    <t>-607.114545643019 213.10785931278 774.897978460047</t>
  </si>
  <si>
    <t>-456.99387333258 209.706849510403 832.656529186776</t>
  </si>
  <si>
    <t>-465.985385922665 -24.5073280056095 314.19341979181</t>
  </si>
  <si>
    <t>-474.178623260536 -77.796726352557 774.224919417537</t>
  </si>
  <si>
    <t>-326.031152001341 -29.8635578847179 814.703848271846</t>
  </si>
  <si>
    <t>9763-20170724T121401.633669400.bin</t>
  </si>
  <si>
    <t>-508.58774232246 78.624765494234 -98.6281050389243</t>
  </si>
  <si>
    <t>-527.657068486213 72.4376817855537 -207.511516352599</t>
  </si>
  <si>
    <t>-539.317791039826 70.8243050759443 -299.637796598919</t>
  </si>
  <si>
    <t>-548.853507025037 70.4358556016332 -382.986762392067</t>
  </si>
  <si>
    <t>-556.744838859557 71.0916882730057 -466.505795439181</t>
  </si>
  <si>
    <t>-566.402172598172 73.0707449754973 -588.7668034425</t>
  </si>
  <si>
    <t>-551.577426650643 78.2646338646387 -665.535726892543</t>
  </si>
  <si>
    <t>-560.9682270732 103.538008314583 -534.706956792674</t>
  </si>
  <si>
    <t>-550.326875243108 256.858717665931 -507.930015385379</t>
  </si>
  <si>
    <t>-514.564906598554 281.953355744449 -229.236810980358</t>
  </si>
  <si>
    <t>-291.866769606356 228.588996092963 -190.425093281578</t>
  </si>
  <si>
    <t>-563.360927845096 40.8666690093082 -535.532384560423</t>
  </si>
  <si>
    <t>-541.369663006487 166.434042902483 -99.6545265864643</t>
  </si>
  <si>
    <t>-568.567294815236 173.508354640732 314.969222270207</t>
  </si>
  <si>
    <t>-607.07935303534 213.13023635879 774.908481676548</t>
  </si>
  <si>
    <t>-456.943003105379 210.016003694569 832.642399363522</t>
  </si>
  <si>
    <t>-466.199670041897 -24.4998165804454 314.191743724291</t>
  </si>
  <si>
    <t>-474.212431950657 -77.7665294224316 774.230052305249</t>
  </si>
  <si>
    <t>-326.06637998922 -29.8315620430026 814.71215972991</t>
  </si>
  <si>
    <t>9763-20170724T121401.700385900.bin</t>
  </si>
  <si>
    <t>-509.370917693629 78.5559172227436 -98.6666854840532</t>
  </si>
  <si>
    <t>-528.466313860832 72.3334338327795 -207.543373325964</t>
  </si>
  <si>
    <t>-540.060864188789 70.6596758019682 -299.677089535166</t>
  </si>
  <si>
    <t>-549.502567503848 70.1995299073615 -383.036387139648</t>
  </si>
  <si>
    <t>-557.266649904622 70.7631552309117 -466.568001011058</t>
  </si>
  <si>
    <t>-566.702806241105 72.5822623517083 -588.848716329439</t>
  </si>
  <si>
    <t>-551.82769743091 77.6402472314771 -665.616937134168</t>
  </si>
  <si>
    <t>-561.316646748011 103.11835174425 -534.82296865637</t>
  </si>
  <si>
    <t>-550.589932741765 256.474198358234 -508.227274835897</t>
  </si>
  <si>
    <t>-514.786319556382 281.75517770442 -229.556202508681</t>
  </si>
  <si>
    <t>-291.980599474478 228.790079154493 -190.815293837365</t>
  </si>
  <si>
    <t>-563.807909615088 40.449840352022 -535.563037898226</t>
  </si>
  <si>
    <t>-542.175269002811 166.457042173334 -99.7225449364696</t>
  </si>
  <si>
    <t>-568.997802351523 173.509073964401 314.926028387807</t>
  </si>
  <si>
    <t>-607.083580525853 213.026473526708 774.926870390399</t>
  </si>
  <si>
    <t>-456.941532111795 209.536394906525 832.624522794787</t>
  </si>
  <si>
    <t>-466.592457533859 -24.4804086254485 314.176832144457</t>
  </si>
  <si>
    <t>-474.249967003083 -77.7224201661511 774.237854664281</t>
  </si>
  <si>
    <t>-326.129852049301 -29.727603701559 814.743835939542</t>
  </si>
  <si>
    <t>9763-20170724T121401.737484100.bin</t>
  </si>
  <si>
    <t>-509.771123910681 78.5018227144442 -98.6837587279713</t>
  </si>
  <si>
    <t>-528.865905554351 72.2527329453228 -207.5590854355</t>
  </si>
  <si>
    <t>-540.413051873695 70.5112091715746 -299.697446631006</t>
  </si>
  <si>
    <t>-549.795093964332 69.969723203079 -383.062952313832</t>
  </si>
  <si>
    <t>-557.484199862947 70.4304176455748 -466.602126330863</t>
  </si>
  <si>
    <t>-566.795656346618 72.0730635942946 -588.894864918233</t>
  </si>
  <si>
    <t>-551.880073799713 77.0352364859932 -665.661550087851</t>
  </si>
  <si>
    <t>-561.449236722598 102.686621862812 -534.908962154984</t>
  </si>
  <si>
    <t>-550.661569140143 256.066846015673 -508.519302761471</t>
  </si>
  <si>
    <t>-514.936150934456 281.622228479261 -229.863315378736</t>
  </si>
  <si>
    <t>-292.092525016009 228.877194795266 -191.040399978688</t>
  </si>
  <si>
    <t>-563.970402853313 40.0182884969709 -535.558920783862</t>
  </si>
  <si>
    <t>-542.562536589753 166.450740455535 -99.7568762039666</t>
  </si>
  <si>
    <t>-569.225328968301 173.537998598854 314.901383334995</t>
  </si>
  <si>
    <t>-607.064099827945 213.033600310888 774.922670996793</t>
  </si>
  <si>
    <t>-456.907966656915 209.651622255727 832.590113872281</t>
  </si>
  <si>
    <t>-466.801778190783 -24.4964375689351 314.176901306338</t>
  </si>
  <si>
    <t>-474.265077972474 -77.7041651288282 774.2475129816</t>
  </si>
  <si>
    <t>-326.194643721748 -29.5648475922017 814.764241475261</t>
  </si>
  <si>
    <t>9763-20170724T121401.802199600.bin</t>
  </si>
  <si>
    <t>-510.566388237324 78.4783215458028 -98.7280332053631</t>
  </si>
  <si>
    <t>-529.59221946073 72.1969581046242 -207.613595111615</t>
  </si>
  <si>
    <t>-540.993470251223 70.240626093404 -299.765738967645</t>
  </si>
  <si>
    <t>-550.217336350499 69.4251820856412 -383.146700429148</t>
  </si>
  <si>
    <t>-557.727193121195 69.5275216882346 -466.70342733285</t>
  </si>
  <si>
    <t>-566.759298966588 70.5517487442767 -589.023941248542</t>
  </si>
  <si>
    <t>-551.727124780961 75.1955120061184 -665.78778260563</t>
  </si>
  <si>
    <t>-561.442701224394 101.434086895288 -535.18822043683</t>
  </si>
  <si>
    <t>-550.295508094044 254.912365093275 -509.531820505771</t>
  </si>
  <si>
    <t>-515.186149644506 281.811482209755 -230.923886524293</t>
  </si>
  <si>
    <t>-292.649179830694 228.337893792415 -191.345858819783</t>
  </si>
  <si>
    <t>-564.149444204199 38.7705717662234 -535.513163712028</t>
  </si>
  <si>
    <t>-543.355598093438 166.487146913643 -99.8314027031142</t>
  </si>
  <si>
    <t>-569.745944476691 173.613496175305 314.843567905091</t>
  </si>
  <si>
    <t>-607.058503075418 212.959152765581 774.922521234384</t>
  </si>
  <si>
    <t>-456.874800639498 209.673956878436 832.523487627793</t>
  </si>
  <si>
    <t>-467.298860367056 -24.5044315157129 314.163920449482</t>
  </si>
  <si>
    <t>-474.296948588374 -77.6734382763498 774.254947744222</t>
  </si>
  <si>
    <t>-326.073496686596 -30.0198648049363 814.786087281622</t>
  </si>
  <si>
    <t>9763-20170724T121401.837292700.bin</t>
  </si>
  <si>
    <t>-510.925256963284 78.4661211262273 -98.7658396940302</t>
  </si>
  <si>
    <t>-529.888098289652 72.1931376709899 -207.662787512496</t>
  </si>
  <si>
    <t>-541.222818155588 70.0995217633636 -299.820135960267</t>
  </si>
  <si>
    <t>-550.387958783362 69.1020114362227 -383.205669120866</t>
  </si>
  <si>
    <t>-557.844685343631 68.9625756378796 -466.767025117216</t>
  </si>
  <si>
    <t>-566.809383957012 69.5681472678443 -589.095313294553</t>
  </si>
  <si>
    <t>-551.715138954327 73.9663273928404 -665.86131521051</t>
  </si>
  <si>
    <t>-561.445189108027 100.631059484585 -535.368418209616</t>
  </si>
  <si>
    <t>-549.869489738146 254.173735499047 -510.23805887391</t>
  </si>
  <si>
    <t>-515.40944019555 281.590562575909 -231.599548437639</t>
  </si>
  <si>
    <t>-293.21477721033 227.283140111032 -191.241699625567</t>
  </si>
  <si>
    <t>-564.306345029973 37.9739976340557 -535.468930453615</t>
  </si>
  <si>
    <t>-543.634356969039 166.491476925758 -99.8752221394202</t>
  </si>
  <si>
    <t>-569.987626021526 173.664544926567 314.80140545632</t>
  </si>
  <si>
    <t>-607.065148062283 212.913123543778 774.911681894601</t>
  </si>
  <si>
    <t>-456.868859030924 209.581010658218 832.477249296131</t>
  </si>
  <si>
    <t>-467.544297712694 -24.4791914223629 314.153247845439</t>
  </si>
  <si>
    <t>-474.349492071059 -77.6034457747246 774.258343418357</t>
  </si>
  <si>
    <t>-326.256860047934 -29.5430154803835 814.787218382742</t>
  </si>
  <si>
    <t>9763-20170724T121401.904477200.bin</t>
  </si>
  <si>
    <t>-511.53982752708 78.3890602276961 -98.783292356202</t>
  </si>
  <si>
    <t>-530.44603584299 72.1263493651895 -207.690778167845</t>
  </si>
  <si>
    <t>-541.712963066152 69.7422346647245 -299.849268437857</t>
  </si>
  <si>
    <t>-550.824364861047 68.3626556363511 -383.235294002008</t>
  </si>
  <si>
    <t>-558.244109146433 67.7208052283204 -466.797650955411</t>
  </si>
  <si>
    <t>-567.181877799945 67.4607924182587 -589.128963726989</t>
  </si>
  <si>
    <t>-552.023933745143 71.3030999967177 -665.912456124177</t>
  </si>
  <si>
    <t>-561.744563096149 98.8989112293584 -535.628455547818</t>
  </si>
  <si>
    <t>-549.670764898402 252.557382482016 -511.567375267247</t>
  </si>
  <si>
    <t>-516.106651856538 281.091250071308 -232.931547976135</t>
  </si>
  <si>
    <t>-294.321451716706 226.237242388775 -191.087816034886</t>
  </si>
  <si>
    <t>-564.775614024483 36.250910706518 -535.273747962569</t>
  </si>
  <si>
    <t>-544.126871637868 166.489426094633 -99.9425117531166</t>
  </si>
  <si>
    <t>-570.265772967072 173.690988318831 314.747128127401</t>
  </si>
  <si>
    <t>-607.053528808905 212.831082410409 774.89025518199</t>
  </si>
  <si>
    <t>-456.843039611904 209.378727294754 832.41162484243</t>
  </si>
  <si>
    <t>-468.010587973428 -24.5034272095854 314.13769373394</t>
  </si>
  <si>
    <t>-474.389330124851 -77.5676951356231 774.262558686773</t>
  </si>
  <si>
    <t>-326.342808406241 -29.356891268254 814.78147413329</t>
  </si>
  <si>
    <t>9763-20170724T121401.932559600.bin</t>
  </si>
  <si>
    <t>-511.83421500434 78.3367004012107 -98.8102145744622</t>
  </si>
  <si>
    <t>-530.71061388136 72.0689033001904 -207.722527632552</t>
  </si>
  <si>
    <t>-541.935935203836 69.5231436871959 -299.881824498253</t>
  </si>
  <si>
    <t>-551.011403085389 67.9342209119441 -383.268027117994</t>
  </si>
  <si>
    <t>-558.401614147387 67.0194851314586 -466.830496816003</t>
  </si>
  <si>
    <t>-567.308178603164 66.2905912778292 -589.162205461028</t>
  </si>
  <si>
    <t>-552.135914046754 69.8465316340507 -665.956679302192</t>
  </si>
  <si>
    <t>-561.850651370009 97.931877538334 -535.783557605454</t>
  </si>
  <si>
    <t>-549.615894733185 251.685068781554 -512.292202904285</t>
  </si>
  <si>
    <t>-516.515244979924 280.979649135026 -233.680011255621</t>
  </si>
  <si>
    <t>-294.688850439604 226.676301834634 -191.33910034628</t>
  </si>
  <si>
    <t>-564.949473654228 35.288779327981 -535.184805083822</t>
  </si>
  <si>
    <t>-544.392904702996 166.437372467354 -99.9852161400281</t>
  </si>
  <si>
    <t>-570.458201173965 173.657474807984 314.708730068749</t>
  </si>
  <si>
    <t>-607.052844651604 212.786144303892 774.877399662025</t>
  </si>
  <si>
    <t>-456.840205944404 209.19827407488 832.38487416487</t>
  </si>
  <si>
    <t>-468.254480519215 -24.5130366232829 314.133438237411</t>
  </si>
  <si>
    <t>-474.418877230378 -77.5368954307605 774.262365795133</t>
  </si>
  <si>
    <t>-326.286992249046 -29.5861777090181 814.777985022911</t>
  </si>
  <si>
    <t>9763-20170724T121402.001610900.bin</t>
  </si>
  <si>
    <t>-512.299308693045 78.2246434792528 -98.8450482923523</t>
  </si>
  <si>
    <t>-531.099286017638 71.96045434385 -207.770810638662</t>
  </si>
  <si>
    <t>-542.250877245152 69.0304306975859 -299.927701605644</t>
  </si>
  <si>
    <t>-551.276062059333 66.9397553404656 -383.308177418268</t>
  </si>
  <si>
    <t>-558.644272138571 65.3684606424617 -466.862840884414</t>
  </si>
  <si>
    <t>-567.561272172577 63.5123415917674 -589.18193947585</t>
  </si>
  <si>
    <t>-552.403216258324 66.3909505002825 -666.007521053773</t>
  </si>
  <si>
    <t>-562.027399734839 95.6404137983682 -536.102769292241</t>
  </si>
  <si>
    <t>-549.417235519439 249.557264153554 -514.049738782783</t>
  </si>
  <si>
    <t>-517.44319464113 281.359363081072 -235.58096494092</t>
  </si>
  <si>
    <t>-295.888539418221 227.093630693424 -191.793893533418</t>
  </si>
  <si>
    <t>-565.269755906934 33.0129264430611 -534.91596740238</t>
  </si>
  <si>
    <t>-544.767742881333 166.261193409863 -100.041920318717</t>
  </si>
  <si>
    <t>-570.840593848043 173.545567041374 314.650476496563</t>
  </si>
  <si>
    <t>-607.040505653557 212.719544828757 774.837541477548</t>
  </si>
  <si>
    <t>-456.822735956727 208.906981075694 832.317153588962</t>
  </si>
  <si>
    <t>-468.618051125186 -24.4950930631385 314.125055637565</t>
  </si>
  <si>
    <t>-474.482540303575 -77.4660912970994 774.261242955229</t>
  </si>
  <si>
    <t>-326.243539211559 -29.8327223393098 814.759557306252</t>
  </si>
  <si>
    <t>9763-20170724T121402.035702600.bin</t>
  </si>
  <si>
    <t>-512.49509372948 78.2940169821495 -98.8516911200932</t>
  </si>
  <si>
    <t>-531.26694451297 72.0209233364517 -207.781823242897</t>
  </si>
  <si>
    <t>-542.42577684535 68.8998132766496 -299.931474904858</t>
  </si>
  <si>
    <t>-551.479160868768 66.5649624860775 -383.302438701965</t>
  </si>
  <si>
    <t>-558.903124656971 64.6789796462308 -466.845639046297</t>
  </si>
  <si>
    <t>-567.936976813898 62.2870244801825 -589.146840506523</t>
  </si>
  <si>
    <t>-552.831418424345 64.7859015538115 -665.996017048281</t>
  </si>
  <si>
    <t>-562.30739003786 94.6447986163171 -536.217619407261</t>
  </si>
  <si>
    <t>-549.350046971593 248.637090665491 -514.839439773999</t>
  </si>
  <si>
    <t>-518.194056629704 281.689484083488 -236.423553208961</t>
  </si>
  <si>
    <t>-296.883669067745 226.982339432323 -191.955804023756</t>
  </si>
  <si>
    <t>-565.638562063262 32.0282424511388 -534.746719897995</t>
  </si>
  <si>
    <t>-544.921750020045 166.314648259296 -100.073765139175</t>
  </si>
  <si>
    <t>-570.917344037943 173.62565476409 314.622918282122</t>
  </si>
  <si>
    <t>-607.027235871199 212.708028888157 774.823140095611</t>
  </si>
  <si>
    <t>-456.799456698829 209.05693866316 832.287097678367</t>
  </si>
  <si>
    <t>-468.736417751885 -24.3546156252842 314.136575329255</t>
  </si>
  <si>
    <t>-474.515046592854 -77.4268626774679 774.258885889343</t>
  </si>
  <si>
    <t>-326.321106521522 -29.6432468144671 814.745114797814</t>
  </si>
  <si>
    <t>9763-20170724T121402.100802500.bin</t>
  </si>
  <si>
    <t>-512.697879091509 78.672993283164 -98.8641812524274</t>
  </si>
  <si>
    <t>-531.406130416178 72.3661855268369 -207.803226803389</t>
  </si>
  <si>
    <t>-542.547815448615 68.9315899021663 -299.943869861833</t>
  </si>
  <si>
    <t>-551.615292557356 66.2016926998049 -383.301276184861</t>
  </si>
  <si>
    <t>-559.091891737418 63.8104242947111 -466.826881110515</t>
  </si>
  <si>
    <t>-568.253224871017 60.5623476377436 -589.098940639567</t>
  </si>
  <si>
    <t>-553.218984356659 62.3837697123731 -665.981013979732</t>
  </si>
  <si>
    <t>-562.547105150449 93.2889333618805 -536.404866635115</t>
  </si>
  <si>
    <t>-549.443640245434 247.382659498408 -516.064378441788</t>
  </si>
  <si>
    <t>-519.512303308736 282.418625533315 -237.756632827382</t>
  </si>
  <si>
    <t>-298.469080882084 227.83067674511 -191.837177135207</t>
  </si>
  <si>
    <t>-565.919469421068 30.6863756477796 -534.489107530542</t>
  </si>
  <si>
    <t>-545.073356831963 166.64641658047 -100.126844364922</t>
  </si>
  <si>
    <t>-571.096020401004 173.843693855426 314.570201333063</t>
  </si>
  <si>
    <t>-607.003723860681 212.721932568682 774.791502545358</t>
  </si>
  <si>
    <t>-456.765276285431 208.982808220633 832.222000554022</t>
  </si>
  <si>
    <t>-468.907811981665 -24.0160511066656 314.171014599912</t>
  </si>
  <si>
    <t>-474.603216180264 -77.3150022012987 774.258281451941</t>
  </si>
  <si>
    <t>-326.519845776591 -29.1576735779258 814.706338236087</t>
  </si>
  <si>
    <t>9763-20170724T121402.165508400.bin</t>
  </si>
  <si>
    <t>-512.60896901972 79.0023523868313 -98.8843697786358</t>
  </si>
  <si>
    <t>-531.272425020198 72.6316192077547 -207.827452006896</t>
  </si>
  <si>
    <t>-542.453062381703 69.0006419337851 -299.955830807254</t>
  </si>
  <si>
    <t>-551.593738709672 66.040234252298 -383.297354685907</t>
  </si>
  <si>
    <t>-559.185870444342 63.368349908782 -466.804008207285</t>
  </si>
  <si>
    <t>-568.566648388854 59.6566684804238 -589.046208052628</t>
  </si>
  <si>
    <t>-553.656035787967 61.0162744383733 -665.961926584116</t>
  </si>
  <si>
    <t>-562.743239031148 92.5813889014698 -536.488626473666</t>
  </si>
  <si>
    <t>-549.586347445531 246.787291188429 -516.917964206632</t>
  </si>
  <si>
    <t>-520.868606269988 283.118216673779 -238.648297829234</t>
  </si>
  <si>
    <t>-299.976525719767 228.825559925906 -191.663639353286</t>
  </si>
  <si>
    <t>-566.157493170928 29.9894750956796 -534.32620152624</t>
  </si>
  <si>
    <t>-544.921510244757 166.914504597024 -100.192821134194</t>
  </si>
  <si>
    <t>-571.080086903685 174.045471160199 314.496908204885</t>
  </si>
  <si>
    <t>-607.009201655637 212.700872863225 774.732446207587</t>
  </si>
  <si>
    <t>-456.761423224709 208.810422984528 832.128174659716</t>
  </si>
  <si>
    <t>-468.796223667133 -23.8002320256915 314.195446626575</t>
  </si>
  <si>
    <t>-474.646515588152 -77.2407002020609 774.265891794892</t>
  </si>
  <si>
    <t>-326.472971491175 -29.3449252268797 814.69430054806</t>
  </si>
  <si>
    <t>9763-20170724T121402.203115400.bin</t>
  </si>
  <si>
    <t>-512.476737303349 79.0358992083434 -98.8987284589878</t>
  </si>
  <si>
    <t>-531.143614368672 72.6377370628006 -207.839555371283</t>
  </si>
  <si>
    <t>-542.385742033988 68.9571412516671 -299.958587373326</t>
  </si>
  <si>
    <t>-551.606967701314 65.9438432186935 -383.289285524574</t>
  </si>
  <si>
    <t>-559.305001192461 63.2132898003856 -466.784330733206</t>
  </si>
  <si>
    <t>-568.869043639564 59.4115786567804 -589.009620719956</t>
  </si>
  <si>
    <t>-554.023401062256 60.6094748495589 -665.940625229731</t>
  </si>
  <si>
    <t>-562.947779642065 92.3738778197685 -536.48655455083</t>
  </si>
  <si>
    <t>-549.663508417604 246.602367236481 -517.170022028752</t>
  </si>
  <si>
    <t>-521.492647253172 283.141158208703 -238.871781205734</t>
  </si>
  <si>
    <t>-300.608723931821 229.253933857444 -191.385162682637</t>
  </si>
  <si>
    <t>-566.397039079716 29.7857049910922 -534.26984895292</t>
  </si>
  <si>
    <t>-544.782629672908 166.996469679308 -100.237551073247</t>
  </si>
  <si>
    <t>-570.974723427463 174.046865314514 314.451345462618</t>
  </si>
  <si>
    <t>-606.998316230358 212.695902745321 774.695784826355</t>
  </si>
  <si>
    <t>-456.752738436796 208.673617943747 832.088258499908</t>
  </si>
  <si>
    <t>-468.681306817447 -23.7862630982563 314.196893739802</t>
  </si>
  <si>
    <t>-474.648535223692 -77.2241745275755 774.270262912415</t>
  </si>
  <si>
    <t>-326.4699670162 -29.3478141973214 814.70245604621</t>
  </si>
  <si>
    <t>9763-20170724T121402.236199000.bin</t>
  </si>
  <si>
    <t>-512.282967702686 79.0225157071063 -98.902117999234</t>
  </si>
  <si>
    <t>-530.996780754735 72.5936547730007 -207.832980194848</t>
  </si>
  <si>
    <t>-542.308759832431 68.8788914771876 -299.942139529201</t>
  </si>
  <si>
    <t>-551.605739975164 65.8339037036726 -383.263430138104</t>
  </si>
  <si>
    <t>-559.392497470555 63.0706251062852 -466.749078064212</t>
  </si>
  <si>
    <t>-569.100226628671 59.2218732632532 -588.961478950248</t>
  </si>
  <si>
    <t>-554.301678091827 60.2870745211458 -665.903604233313</t>
  </si>
  <si>
    <t>-563.110647084236 92.2039220619217 -536.458631752357</t>
  </si>
  <si>
    <t>-549.747636896661 246.450105015258 -517.287745734341</t>
  </si>
  <si>
    <t>-521.866430489061 283.057693253963 -238.969333758128</t>
  </si>
  <si>
    <t>-300.890298009641 229.621224935768 -191.402250802377</t>
  </si>
  <si>
    <t>-566.570406002616 29.6175461254202 -534.212768389166</t>
  </si>
  <si>
    <t>-544.558435303286 167.050838006559 -100.261557241677</t>
  </si>
  <si>
    <t>-570.754666871904 174.062239793845 314.427702718551</t>
  </si>
  <si>
    <t>-606.956023661089 212.727506895234 774.657980774922</t>
  </si>
  <si>
    <t>-456.705879942479 209.0622030167 832.062540007979</t>
  </si>
  <si>
    <t>-468.560285755358 -23.8256270637703 314.209448385313</t>
  </si>
  <si>
    <t>-474.668310583489 -77.1923957313461 774.278135169952</t>
  </si>
  <si>
    <t>-326.544660540156 -29.1429966792348 814.706961574781</t>
  </si>
  <si>
    <t>9763-20170724T121402.302657100.bin</t>
  </si>
  <si>
    <t>-511.701430344768 78.9511615051724 -98.9219793442699</t>
  </si>
  <si>
    <t>-530.494847504787 72.4703505559405 -207.836268191842</t>
  </si>
  <si>
    <t>-541.905818487546 68.6680618877435 -299.929446417818</t>
  </si>
  <si>
    <t>-551.307567493066 65.5283076733926 -383.235476917103</t>
  </si>
  <si>
    <t>-559.215530622007 62.6572502199547 -466.706194541924</t>
  </si>
  <si>
    <t>-569.119785105327 58.6372372182791 -588.89716208495</t>
  </si>
  <si>
    <t>-554.434966336631 59.5287525948452 -665.863329138574</t>
  </si>
  <si>
    <t>-563.065415450156 91.6941212682486 -536.448744345115</t>
  </si>
  <si>
    <t>-549.936527981215 245.995928428446 -517.55009717575</t>
  </si>
  <si>
    <t>-522.134288544928 282.947111736809 -239.269325275073</t>
  </si>
  <si>
    <t>-300.948840806428 230.37819545498 -191.708376019923</t>
  </si>
  <si>
    <t>-566.482311644437 29.1082286711253 -534.112876823055</t>
  </si>
  <si>
    <t>-543.968324879408 166.986447776271 -100.287080856045</t>
  </si>
  <si>
    <t>-570.214641675337 173.92184564378 314.400347567895</t>
  </si>
  <si>
    <t>-606.894538039237 212.677448449666 774.585586010354</t>
  </si>
  <si>
    <t>-456.679340963481 208.793167255353 832.06738815821</t>
  </si>
  <si>
    <t>-468.283377108433 -23.9187869028669 314.223184088673</t>
  </si>
  <si>
    <t>-474.695741516256 -77.1580798962532 774.287121719833</t>
  </si>
  <si>
    <t>-326.468864882845 -29.4290889550716 814.717028290196</t>
  </si>
  <si>
    <t>9763-20170724T121402.334742400.bin</t>
  </si>
  <si>
    <t>-511.410690304331 78.9102294624226 -98.9368817947521</t>
  </si>
  <si>
    <t>-530.233692981931 72.3991325911106 -207.84414371503</t>
  </si>
  <si>
    <t>-541.676927131137 68.5365198566928 -299.930934326577</t>
  </si>
  <si>
    <t>-551.112310185628 65.3289560262779 -383.230468751775</t>
  </si>
  <si>
    <t>-559.059749915261 62.3762755666289 -466.694637658588</t>
  </si>
  <si>
    <t>-569.028959078682 58.2234137631699 -588.875938232441</t>
  </si>
  <si>
    <t>-554.403954925352 59.0500805085676 -665.854071305397</t>
  </si>
  <si>
    <t>-562.950975503237 91.3374450250294 -536.466517239832</t>
  </si>
  <si>
    <t>-549.942214967868 245.678761307431 -517.811076440129</t>
  </si>
  <si>
    <t>-522.454660360786 282.794040022031 -239.520748798225</t>
  </si>
  <si>
    <t>-301.283574268552 230.304950578538 -191.805098939653</t>
  </si>
  <si>
    <t>-566.358181737641 28.7539204906388 -534.061158495705</t>
  </si>
  <si>
    <t>-543.730709115912 166.888395734559 -100.306124547596</t>
  </si>
  <si>
    <t>-569.986740201993 173.83780933788 314.380384803995</t>
  </si>
  <si>
    <t>-606.843653602015 212.674265151397 774.549484060796</t>
  </si>
  <si>
    <t>-456.647184399492 208.767072178544 832.078501140343</t>
  </si>
  <si>
    <t>-468.10119143274 -23.9511583257354 314.220296313043</t>
  </si>
  <si>
    <t>-474.717803435347 -77.1250446936247 774.289873413478</t>
  </si>
  <si>
    <t>-326.610304428689 -29.0265795358541 814.719857081293</t>
  </si>
  <si>
    <t>9763-20170724T121402.403903300.bin</t>
  </si>
  <si>
    <t>-510.918017022873 78.6145295297865 -98.9468783324352</t>
  </si>
  <si>
    <t>-529.726842390627 72.0402701033695 -207.85272716228</t>
  </si>
  <si>
    <t>-541.172482637961 68.0896647492877 -299.935452887471</t>
  </si>
  <si>
    <t>-550.61747960638 64.7870759641019 -383.230376711399</t>
  </si>
  <si>
    <t>-558.582947542515 61.725584251762 -466.68881572213</t>
  </si>
  <si>
    <t>-568.588836568533 57.3982197020555 -588.861031360128</t>
  </si>
  <si>
    <t>-554.108787773746 58.1205254285474 -665.867717274033</t>
  </si>
  <si>
    <t>-562.510258220658 90.5880539674786 -536.499543965783</t>
  </si>
  <si>
    <t>-549.647146954666 244.980353315126 -518.16306105068</t>
  </si>
  <si>
    <t>-522.99019946184 282.240410973404 -239.811323050609</t>
  </si>
  <si>
    <t>-301.807107322412 230.315969891336 -191.537213933151</t>
  </si>
  <si>
    <t>-565.886430575421 28.0061133505528 -534.006360405528</t>
  </si>
  <si>
    <t>-543.404697716892 166.433337572182 -100.337685596907</t>
  </si>
  <si>
    <t>-569.76918306005 173.549627471558 314.339192738034</t>
  </si>
  <si>
    <t>-606.772143757291 212.642307034145 774.474510256652</t>
  </si>
  <si>
    <t>-456.602740484955 208.743478575544 832.074740692202</t>
  </si>
  <si>
    <t>-467.772281272085 -24.1517366119847 314.225856960711</t>
  </si>
  <si>
    <t>-474.774177368092 -77.0720648714059 774.298820041255</t>
  </si>
  <si>
    <t>-326.671426090564 -28.9453009983686 814.711937042421</t>
  </si>
  <si>
    <t>9763-20170724T121402.433986200.bin</t>
  </si>
  <si>
    <t>-510.753733264049 78.4904380396424 -98.9566148837054</t>
  </si>
  <si>
    <t>-529.598045367001 71.8569145941588 -207.852751537017</t>
  </si>
  <si>
    <t>-541.042003638566 67.8605680194732 -299.933686303566</t>
  </si>
  <si>
    <t>-550.472287607217 64.5162481863636 -383.22859421387</t>
  </si>
  <si>
    <t>-558.410046824301 61.4112173811768 -466.688038181042</t>
  </si>
  <si>
    <t>-568.36131086818 57.0181261147009 -588.862512915683</t>
  </si>
  <si>
    <t>-553.950298975851 57.6932587442393 -665.882495909725</t>
  </si>
  <si>
    <t>-562.337193288591 90.2379945638363 -536.513662198775</t>
  </si>
  <si>
    <t>-549.664401809559 244.647141345134 -518.265019814102</t>
  </si>
  <si>
    <t>-523.28558348647 281.917551233723 -239.888176824072</t>
  </si>
  <si>
    <t>-302.074004075966 230.309938715973 -191.405070781349</t>
  </si>
  <si>
    <t>-565.652281357088 27.6538622781377 -533.993113912074</t>
  </si>
  <si>
    <t>-543.361843103802 166.226044920274 -100.367050394736</t>
  </si>
  <si>
    <t>-569.661693493327 173.42402796626 314.312417269753</t>
  </si>
  <si>
    <t>-606.739477430727 212.621805634804 774.430983711849</t>
  </si>
  <si>
    <t>-456.578278493643 208.750880266459 832.054496068926</t>
  </si>
  <si>
    <t>-467.695755667605 -24.2268968655953 314.232104301258</t>
  </si>
  <si>
    <t>-474.823794588859 -77.0241121299559 774.30065078723</t>
  </si>
  <si>
    <t>-326.811331878546 -28.6052484190327 814.695714332907</t>
  </si>
  <si>
    <t>9763-20170724T121402.502698200.bin</t>
  </si>
  <si>
    <t>-510.719327610117 78.1785713866761 -99.0193582855538</t>
  </si>
  <si>
    <t>-529.551612621342 71.4614415600254 -207.912530186322</t>
  </si>
  <si>
    <t>-540.962106791335 67.3852609060141 -299.994151519436</t>
  </si>
  <si>
    <t>-550.353077585234 63.9624305681909 -383.29022705111</t>
  </si>
  <si>
    <t>-558.243050222355 60.7730911431618 -466.750993176648</t>
  </si>
  <si>
    <t>-568.115685028357 56.2484582570874 -588.927081270316</t>
  </si>
  <si>
    <t>-553.788184129054 56.7995961050196 -665.963722711599</t>
  </si>
  <si>
    <t>-562.176428276381 89.5273602881002 -536.60615210506</t>
  </si>
  <si>
    <t>-549.931567991018 244.00754516501 -518.582788562923</t>
  </si>
  <si>
    <t>-524.180465730598 281.288287248584 -240.14858695145</t>
  </si>
  <si>
    <t>-302.830827244118 230.682538533866 -191.241226278325</t>
  </si>
  <si>
    <t>-565.390849513279 26.9403901711821 -534.028572415514</t>
  </si>
  <si>
    <t>-543.488921637776 165.832036685996 -100.463809656912</t>
  </si>
  <si>
    <t>-569.557792227314 173.230749032374 314.226817534899</t>
  </si>
  <si>
    <t>-606.674647633964 212.589595482653 774.328964897806</t>
  </si>
  <si>
    <t>-456.517132625708 208.966026129893 831.978099758936</t>
  </si>
  <si>
    <t>-467.671536278838 -24.3917544445553 314.233938560196</t>
  </si>
  <si>
    <t>-474.911391929045 -76.9527897180456 774.303031966782</t>
  </si>
  <si>
    <t>-326.898278818791 -28.5021927941953 814.657047052602</t>
  </si>
  <si>
    <t>9763-20170724T121402.535785300.bin</t>
  </si>
  <si>
    <t>-510.761673738577 78.0175791659217 -99.0502973264502</t>
  </si>
  <si>
    <t>-529.572104970723 71.2741148113068 -207.945605957619</t>
  </si>
  <si>
    <t>-540.968957572774 67.1514399003709 -300.02681329587</t>
  </si>
  <si>
    <t>-550.350682416374 63.6770621692863 -383.321831337227</t>
  </si>
  <si>
    <t>-558.235513914224 60.4264628623309 -466.780670712271</t>
  </si>
  <si>
    <t>-568.1055947547 55.8021841404993 -588.953193661584</t>
  </si>
  <si>
    <t>-553.816886904539 56.2855213708112 -665.99733199464</t>
  </si>
  <si>
    <t>-562.167759492688 89.1235902797998 -536.65915485068</t>
  </si>
  <si>
    <t>-550.105196318731 243.637792025974 -518.843457944896</t>
  </si>
  <si>
    <t>-524.75651200136 281.066861333678 -240.392095884285</t>
  </si>
  <si>
    <t>-303.371269659599 231.120118564347 -190.971434313595</t>
  </si>
  <si>
    <t>-565.381665399463 26.5389915135747 -534.030823695829</t>
  </si>
  <si>
    <t>-543.58030956561 165.624494274743 -100.511936373048</t>
  </si>
  <si>
    <t>-569.609761851764 173.124949464668 314.17928929063</t>
  </si>
  <si>
    <t>-606.65078867099 212.57819549769 774.275253064837</t>
  </si>
  <si>
    <t>-456.490544035231 209.046940029507 831.922882774098</t>
  </si>
  <si>
    <t>-467.72219274485 -24.4804484478241 314.221012838973</t>
  </si>
  <si>
    <t>-474.941152572201 -76.9390021734716 774.302269119118</t>
  </si>
  <si>
    <t>-326.881049150512 -28.6195195488776 814.641802941</t>
  </si>
  <si>
    <t>9763-20170724T121402.601016700.bin</t>
  </si>
  <si>
    <t>-510.974734464607 77.6246040180304 -99.1099277437679</t>
  </si>
  <si>
    <t>-529.740204183573 70.8517192484837 -208.011159742493</t>
  </si>
  <si>
    <t>-541.132484421197 66.6666884882793 -300.09014933855</t>
  </si>
  <si>
    <t>-550.52540074977 63.1226832019593 -383.380877298621</t>
  </si>
  <si>
    <t>-558.437893457145 59.7900257464153 -466.833936735393</t>
  </si>
  <si>
    <t>-568.367409807257 55.0343399627304 -588.996654221602</t>
  </si>
  <si>
    <t>-554.163113333798 55.3845367125014 -666.057196273576</t>
  </si>
  <si>
    <t>-562.406329340109 88.4122514205392 -536.741217060592</t>
  </si>
  <si>
    <t>-550.395996456197 242.960464862834 -519.186481804331</t>
  </si>
  <si>
    <t>-526.072292960483 280.677523203065 -240.682631676616</t>
  </si>
  <si>
    <t>-304.740980407934 231.361874622695 -190.394199367272</t>
  </si>
  <si>
    <t>-565.614483081458 25.8301274933656 -534.044237143297</t>
  </si>
  <si>
    <t>-543.863091251386 165.195106576418 -100.618030478855</t>
  </si>
  <si>
    <t>-569.690999303522 172.957747614982 314.080950626042</t>
  </si>
  <si>
    <t>-606.627240082586 212.526293186218 774.174019635513</t>
  </si>
  <si>
    <t>-456.468849438214 208.806720443609 831.814795793656</t>
  </si>
  <si>
    <t>-467.900406258368 -24.7263916674638 314.196162095502</t>
  </si>
  <si>
    <t>-474.95487980807 -76.9792492004185 774.302891305992</t>
  </si>
  <si>
    <t>-326.732406241313 -29.1516467812767 814.632326027581</t>
  </si>
  <si>
    <t>9763-20170724T121402.664689100.bin</t>
  </si>
  <si>
    <t>-511.359054380882 77.3896270964337 -99.1879574605173</t>
  </si>
  <si>
    <t>-530.146438528151 70.5684169012775 -208.082417828801</t>
  </si>
  <si>
    <t>-541.561908117895 66.3328309138246 -300.156308437846</t>
  </si>
  <si>
    <t>-550.978343243006 62.7391218285511 -383.442191046862</t>
  </si>
  <si>
    <t>-558.917137125976 59.3542554714822 -466.890735478917</t>
  </si>
  <si>
    <t>-568.888263542489 54.5198630929635 -589.046900894572</t>
  </si>
  <si>
    <t>-554.802988716928 54.782505391458 -666.129492666825</t>
  </si>
  <si>
    <t>-562.945047274223 87.9333461879387 -536.812234331016</t>
  </si>
  <si>
    <t>-551.174669350785 242.522560231811 -519.442795056594</t>
  </si>
  <si>
    <t>-527.481118255186 280.525904730921 -240.923670356818</t>
  </si>
  <si>
    <t>-306.138763089763 231.602708068704 -190.30138673948</t>
  </si>
  <si>
    <t>-566.081041186976 25.3488801929552 -534.079353797995</t>
  </si>
  <si>
    <t>-544.343545200164 164.9740024674 -100.734214750807</t>
  </si>
  <si>
    <t>-569.718479252361 172.860079560085 313.990398915563</t>
  </si>
  <si>
    <t>-606.591501965163 212.453962799897 774.093240312781</t>
  </si>
  <si>
    <t>-456.433262711453 208.639017513448 831.727829788302</t>
  </si>
  <si>
    <t>-468.239226856717 -24.8209198003819 314.155877260732</t>
  </si>
  <si>
    <t>-475.063703335733 -76.8648890785698 774.295219588275</t>
  </si>
  <si>
    <t>-327.042384225669 -28.3997599818408 814.60176724457</t>
  </si>
  <si>
    <t>9763-20170724T121402.702793600.bin</t>
  </si>
  <si>
    <t>-511.547763414819 77.3395206616992 -99.2329836418955</t>
  </si>
  <si>
    <t>-530.34468693695 70.4896603662951 -208.12402873604</t>
  </si>
  <si>
    <t>-541.766064378548 66.2103403387696 -300.195056910649</t>
  </si>
  <si>
    <t>-551.18799633213 62.5686942616803 -383.478355387559</t>
  </si>
  <si>
    <t>-559.13324549216 59.1280424348884 -466.923846235962</t>
  </si>
  <si>
    <t>-569.1156330328 54.2034289879825 -589.075582947363</t>
  </si>
  <si>
    <t>-555.098457137644 54.4224628030533 -666.170858507945</t>
  </si>
  <si>
    <t>-563.190140282007 87.656677240172 -536.864360074426</t>
  </si>
  <si>
    <t>-551.533939440158 242.271841087766 -519.616311625067</t>
  </si>
  <si>
    <t>-528.124725382145 280.426614134367 -241.093636174975</t>
  </si>
  <si>
    <t>-306.820514938123 231.600739168819 -190.211294387191</t>
  </si>
  <si>
    <t>-566.280744043353 25.072102980103 -534.088589000931</t>
  </si>
  <si>
    <t>-544.541689932591 164.907778392346 -100.787925707584</t>
  </si>
  <si>
    <t>-569.781097039189 172.856708453661 313.943796768771</t>
  </si>
  <si>
    <t>-606.570117388089 212.430139787637 774.056771578097</t>
  </si>
  <si>
    <t>-456.405094014887 208.697816204265 831.679521527918</t>
  </si>
  <si>
    <t>-468.390310126937 -24.8231161159119 314.136834960275</t>
  </si>
  <si>
    <t>-475.113654725183 -76.8168092702344 774.290545125914</t>
  </si>
  <si>
    <t>-327.193649349585 -28.0319866204236 814.584226193114</t>
  </si>
  <si>
    <t>9763-20170724T121402.738887900.bin</t>
  </si>
  <si>
    <t>-511.760053102663 77.3287561416532 -99.2603689210862</t>
  </si>
  <si>
    <t>-530.559987769362 70.4482985225063 -208.148973495148</t>
  </si>
  <si>
    <t>-541.974157247706 66.1165170720033 -300.218484110164</t>
  </si>
  <si>
    <t>-551.387012027364 62.4157600436656 -383.500045831522</t>
  </si>
  <si>
    <t>-559.321440691686 58.9050483357892 -466.943837915146</t>
  </si>
  <si>
    <t>-569.287221999248 53.8649572664222 -589.092114014407</t>
  </si>
  <si>
    <t>-555.336597136139 54.05165653219 -666.199547404212</t>
  </si>
  <si>
    <t>-563.403039658904 87.3693071467833 -536.908919004541</t>
  </si>
  <si>
    <t>-551.952053949883 242.006824281917 -519.781924834062</t>
  </si>
  <si>
    <t>-528.649740409934 280.362321003811 -241.278008209528</t>
  </si>
  <si>
    <t>-307.391786672994 231.451302628275 -190.276266001816</t>
  </si>
  <si>
    <t>-566.42558571071 24.7836849331661 -534.079908025889</t>
  </si>
  <si>
    <t>-544.843880970574 164.860406283243 -100.832413279324</t>
  </si>
  <si>
    <t>-569.894872456506 172.867998758432 313.909620583273</t>
  </si>
  <si>
    <t>-606.554223756407 212.389829142174 774.026960450158</t>
  </si>
  <si>
    <t>-456.38429992102 208.645159631924 831.636062722244</t>
  </si>
  <si>
    <t>-468.504608001768 -24.7887854807727 314.124046083479</t>
  </si>
  <si>
    <t>-475.137793672008 -76.8122515929285 774.284007558619</t>
  </si>
  <si>
    <t>-327.196250143203 -28.0823231329232 814.564099285035</t>
  </si>
  <si>
    <t>9763-20170724T121402.800692500.bin</t>
  </si>
  <si>
    <t>-512.236616032649 77.5447905203469 -99.3048272967405</t>
  </si>
  <si>
    <t>-530.979889864675 70.5791019605285 -208.197729587228</t>
  </si>
  <si>
    <t>-542.315121333957 66.1402741747238 -300.271905957602</t>
  </si>
  <si>
    <t>-551.645610212496 62.3246083787012 -383.557694730566</t>
  </si>
  <si>
    <t>-559.488246837515 58.6804894122961 -467.004369837867</t>
  </si>
  <si>
    <t>-569.310717788658 53.4254678338011 -589.155094613777</t>
  </si>
  <si>
    <t>-555.461049300068 53.5947913371447 -666.280935309085</t>
  </si>
  <si>
    <t>-563.578109895156 87.0261344531827 -537.017093897814</t>
  </si>
  <si>
    <t>-552.542283520099 241.710456997896 -520.07491349453</t>
  </si>
  <si>
    <t>-529.142940570412 280.398633156864 -241.625027800203</t>
  </si>
  <si>
    <t>-307.871294176713 231.807498548512 -190.377802849096</t>
  </si>
  <si>
    <t>-566.423355236736 24.436543126571 -534.095825517581</t>
  </si>
  <si>
    <t>-545.568848685577 164.898223858101 -100.921999342606</t>
  </si>
  <si>
    <t>-570.370541897166 172.944987404882 313.834253584837</t>
  </si>
  <si>
    <t>-606.536669051831 212.334010113552 773.989719006788</t>
  </si>
  <si>
    <t>-456.346688800863 208.632144614756 831.549224412229</t>
  </si>
  <si>
    <t>-468.753297511962 -24.5108958029919 314.119109866312</t>
  </si>
  <si>
    <t>-475.208790037918 -76.7638707924466 774.264276833533</t>
  </si>
  <si>
    <t>-327.422696127687 -27.5462233438898 814.522304506256</t>
  </si>
  <si>
    <t>9763-20170724T121402.835787400.bin</t>
  </si>
  <si>
    <t>-512.504699884276 77.7249136605683 -99.3200779676279</t>
  </si>
  <si>
    <t>-531.192316694335 70.7243281706915 -208.220365471027</t>
  </si>
  <si>
    <t>-542.5027499724 66.2476495807391 -300.295583960462</t>
  </si>
  <si>
    <t>-551.819801013146 62.3936882229891 -383.58115176796</t>
  </si>
  <si>
    <t>-559.658434800746 58.7087325052248 -467.026481104506</t>
  </si>
  <si>
    <t>-569.485411517038 53.39200686509 -589.174198112817</t>
  </si>
  <si>
    <t>-555.688150917637 53.5562598746378 -666.309324431294</t>
  </si>
  <si>
    <t>-563.78228036437 87.0206552776053 -537.051000967487</t>
  </si>
  <si>
    <t>-552.881070814055 241.730585737452 -520.192590117736</t>
  </si>
  <si>
    <t>-529.434080318787 280.696299347435 -241.785599734913</t>
  </si>
  <si>
    <t>-308.163041091436 232.284931113639 -190.365701562343</t>
  </si>
  <si>
    <t>-566.564536434115 24.4293209794455 -534.102689741733</t>
  </si>
  <si>
    <t>-545.996879589062 164.930771638319 -100.958664807409</t>
  </si>
  <si>
    <t>-570.680097424865 173.030330969305 313.803644464215</t>
  </si>
  <si>
    <t>-606.530248656146 212.322366843919 773.979821135694</t>
  </si>
  <si>
    <t>-456.326508672714 208.665216260019 831.50630586742</t>
  </si>
  <si>
    <t>-468.871815574233 -24.2780029527457 314.129722778218</t>
  </si>
  <si>
    <t>-475.241261826764 -76.7303588038362 774.251504720086</t>
  </si>
  <si>
    <t>-327.42800573855 -27.5991244917564 814.515442606828</t>
  </si>
  <si>
    <t>9763-20170724T121402.905744900.bin</t>
  </si>
  <si>
    <t>-513.021460299608 78.0414061890979 -99.2884267466952</t>
  </si>
  <si>
    <t>-531.636620942504 71.0164094443935 -208.199508249567</t>
  </si>
  <si>
    <t>-543.000087171398 66.4764387048212 -300.265219477356</t>
  </si>
  <si>
    <t>-552.412698902253 62.55220870528 -383.536691339238</t>
  </si>
  <si>
    <t>-560.395376719774 58.7891565913037 -466.964817697791</t>
  </si>
  <si>
    <t>-570.487237593151 53.3519360273435 -589.085797892482</t>
  </si>
  <si>
    <t>-556.786977075191 53.4915880822182 -666.238071564676</t>
  </si>
  <si>
    <t>-564.712080916707 87.0338640756017 -537.004905235928</t>
  </si>
  <si>
    <t>-553.963234179285 241.775815460934 -520.400976210308</t>
  </si>
  <si>
    <t>-530.584463660472 281.28320145011 -242.064572056775</t>
  </si>
  <si>
    <t>-309.486807517035 232.830387301052 -189.942881593692</t>
  </si>
  <si>
    <t>-567.406032519056 24.4414195054878 -533.995507374454</t>
  </si>
  <si>
    <t>-546.683441122362 165.058894979578 -100.967553531718</t>
  </si>
  <si>
    <t>-571.172641526758 173.225142695271 313.804919815665</t>
  </si>
  <si>
    <t>-606.52446743553 212.284169739039 773.99892459288</t>
  </si>
  <si>
    <t>-456.298255422804 208.525001353257 831.460046664939</t>
  </si>
  <si>
    <t>-469.178957695235 -23.9429637850058 314.155673731844</t>
  </si>
  <si>
    <t>-475.315219969944 -76.6834396872596 774.237999318744</t>
  </si>
  <si>
    <t>-327.530441131755 -27.4542641564608 814.487017382951</t>
  </si>
  <si>
    <t>9763-20170724T121402.966410900.bin</t>
  </si>
  <si>
    <t>-513.320104455425 78.3538489536536 -99.2843969853336</t>
  </si>
  <si>
    <t>-531.904341622101 71.3556884090021 -208.202590132924</t>
  </si>
  <si>
    <t>-543.312587284652 66.7954740118153 -300.261599579962</t>
  </si>
  <si>
    <t>-552.796377186993 62.839743023188 -383.52358405242</t>
  </si>
  <si>
    <t>-560.882195906196 59.034530264636 -466.939868489577</t>
  </si>
  <si>
    <t>-571.160737992704 53.5264230300218 -589.041965319267</t>
  </si>
  <si>
    <t>-557.488487677405 53.6524690469992 -666.199403693598</t>
  </si>
  <si>
    <t>-565.311280202912 87.2388035902313 -536.989092934825</t>
  </si>
  <si>
    <t>-554.489304766998 241.991788766812 -520.513346435393</t>
  </si>
  <si>
    <t>-531.636984374821 281.718065661706 -242.164256963212</t>
  </si>
  <si>
    <t>-311.055409414301 232.128887741658 -188.936381920113</t>
  </si>
  <si>
    <t>-567.990009336369 24.647852516774 -533.940065842393</t>
  </si>
  <si>
    <t>-546.947733991492 165.395825047032 -100.950660139441</t>
  </si>
  <si>
    <t>-571.354864459872 173.456798481007 313.828663056238</t>
  </si>
  <si>
    <t>-606.508255577199 212.250291006937 774.054571411567</t>
  </si>
  <si>
    <t>-456.270868599742 208.38323561008 831.479235880492</t>
  </si>
  <si>
    <t>-469.398560153767 -23.7336558768238 314.158604061664</t>
  </si>
  <si>
    <t>-475.330927297933 -76.7219943456284 774.219291303125</t>
  </si>
  <si>
    <t>-327.327023924023 -28.1447436669964 814.455414923581</t>
  </si>
  <si>
    <t>9763-20170724T121402.999999400.bin</t>
  </si>
  <si>
    <t>-513.309815019497 78.4908317521686 -99.2918881919172</t>
  </si>
  <si>
    <t>-531.851647965143 71.5173607003985 -208.218763555632</t>
  </si>
  <si>
    <t>-543.251663826368 66.948851070229 -300.278591154341</t>
  </si>
  <si>
    <t>-552.740668139179 62.9761164677952 -383.539123058543</t>
  </si>
  <si>
    <t>-560.845314147965 59.1444571502784 -466.952271287324</t>
  </si>
  <si>
    <t>-571.16643710408 53.5897124691878 -589.04880936516</t>
  </si>
  <si>
    <t>-557.503328625486 53.7023474001089 -666.20780016773</t>
  </si>
  <si>
    <t>-565.286893869426 87.3214910660413 -537.01175698517</t>
  </si>
  <si>
    <t>-554.424869035036 242.08538672149 -520.609640962431</t>
  </si>
  <si>
    <t>-532.219015304507 281.781898770452 -242.20400244238</t>
  </si>
  <si>
    <t>-312.017036770394 231.229280319845 -188.314509204202</t>
  </si>
  <si>
    <t>-567.988345612622 24.7327777056507 -533.936088130265</t>
  </si>
  <si>
    <t>-546.8474735975 165.548081927992 -100.946395383423</t>
  </si>
  <si>
    <t>-571.38131242693 173.534747547688 313.826951218134</t>
  </si>
  <si>
    <t>-606.49149274271 212.248523718896 774.071897814486</t>
  </si>
  <si>
    <t>-456.244475396835 208.515291330909 831.480462017978</t>
  </si>
  <si>
    <t>-469.438088267685 -23.6797375439228 314.153476307221</t>
  </si>
  <si>
    <t>-475.400257850434 -76.6475877947046 774.21542257145</t>
  </si>
  <si>
    <t>-327.5421027874 -27.6197009265261 814.440441458235</t>
  </si>
  <si>
    <t>9763-20170724T121403.036099000.bin</t>
  </si>
  <si>
    <t>-513.202542693493 78.6697022797894 -99.2756891263114</t>
  </si>
  <si>
    <t>-531.690806229904 71.7185997794641 -208.213168541259</t>
  </si>
  <si>
    <t>-543.077229646754 67.1442788812569 -300.274306677056</t>
  </si>
  <si>
    <t>-552.567973207983 63.1573211049249 -383.533941863925</t>
  </si>
  <si>
    <t>-560.688694132903 59.3047473552369 -466.944673835132</t>
  </si>
  <si>
    <t>-571.050219899313 53.7118808696196 -589.035937153506</t>
  </si>
  <si>
    <t>-557.405206341312 53.8197781366312 -666.19821199613</t>
  </si>
  <si>
    <t>-565.143223352707 87.4590752667386 -537.012316328689</t>
  </si>
  <si>
    <t>-554.267010899915 242.22299920964 -520.665678268573</t>
  </si>
  <si>
    <t>-532.859242159544 281.760805014422 -242.175007326529</t>
  </si>
  <si>
    <t>-313.084597657751 230.228511961684 -187.475091941652</t>
  </si>
  <si>
    <t>-567.864282783138 24.8725571408881 -533.914267676831</t>
  </si>
  <si>
    <t>-546.723713421336 165.737266873881 -100.933834408516</t>
  </si>
  <si>
    <t>-571.34587201394 173.61759451427 313.836275024455</t>
  </si>
  <si>
    <t>-606.474626712934 212.246956625293 774.088528455299</t>
  </si>
  <si>
    <t>-456.226888864448 208.414192065314 831.488430342224</t>
  </si>
  <si>
    <t>-469.365647356478 -23.6037858452019 314.151901060431</t>
  </si>
  <si>
    <t>-475.412731183098 -76.6439541942641 774.214776994484</t>
  </si>
  <si>
    <t>-327.587077512831 -27.5145377513841 814.435623742136</t>
  </si>
  <si>
    <t>9763-20170724T121403.101279900.bin</t>
  </si>
  <si>
    <t>-512.721730626208 78.9913759934425 -99.2513480115545</t>
  </si>
  <si>
    <t>-531.11104324185 72.0773041169828 -208.207850755156</t>
  </si>
  <si>
    <t>-542.474311978376 67.5454056260628 -300.274010307531</t>
  </si>
  <si>
    <t>-551.967306935024 63.6048609604354 -383.535555139587</t>
  </si>
  <si>
    <t>-560.113063282739 59.8069686381345 -466.946380661867</t>
  </si>
  <si>
    <t>-570.534961963869 54.3056473111033 -589.036791770976</t>
  </si>
  <si>
    <t>-556.93245327657 54.4761529168718 -666.20631848412</t>
  </si>
  <si>
    <t>-564.563812152844 88.0123012964496 -536.994018685772</t>
  </si>
  <si>
    <t>-553.468810374498 242.735514010028 -520.397695744494</t>
  </si>
  <si>
    <t>-533.867415741273 282.081073137106 -241.746721312194</t>
  </si>
  <si>
    <t>-314.872050092774 228.739227065925 -185.673682745148</t>
  </si>
  <si>
    <t>-567.36003693017 25.4268601374501 -533.935033636768</t>
  </si>
  <si>
    <t>-546.178824014823 166.072594176789 -100.891722466043</t>
  </si>
  <si>
    <t>-571.168338080456 173.718632202347 313.860838271287</t>
  </si>
  <si>
    <t>-606.432244954577 212.257494541711 774.112020687176</t>
  </si>
  <si>
    <t>-456.18580716888 208.371399775115 831.5119010987</t>
  </si>
  <si>
    <t>-469.045064089952 -23.5091148311476 314.159586389493</t>
  </si>
  <si>
    <t>-475.441466379076 -76.6167630618238 774.220157250722</t>
  </si>
  <si>
    <t>-327.545652764919 -27.7107918799379 814.455606801552</t>
  </si>
  <si>
    <t>9763-20170724T121403.138378000.bin</t>
  </si>
  <si>
    <t>-512.386532224398 79.1322021080114 -99.2278893041992</t>
  </si>
  <si>
    <t>-530.742168117263 72.2352592317125 -208.191240742457</t>
  </si>
  <si>
    <t>-542.11386933584 67.7292436784087 -300.257615321453</t>
  </si>
  <si>
    <t>-551.628618779774 63.818278995383 -383.518022480009</t>
  </si>
  <si>
    <t>-559.809565718242 60.0572368191274 -466.927051775288</t>
  </si>
  <si>
    <t>-570.29773955939 54.6174464705796 -589.014449912126</t>
  </si>
  <si>
    <t>-556.719972335561 54.825854394699 -666.188313716985</t>
  </si>
  <si>
    <t>-564.268225464691 88.2964367979021 -536.960456229336</t>
  </si>
  <si>
    <t>-553.030726817313 242.995492526864 -520.215918488977</t>
  </si>
  <si>
    <t>-534.378993515497 282.420170384311 -241.511088484833</t>
  </si>
  <si>
    <t>-315.764582357033 228.136377553411 -184.858159449649</t>
  </si>
  <si>
    <t>-567.122940811001 25.7125007343402 -533.926710516055</t>
  </si>
  <si>
    <t>-545.808765609541 166.182167080397 -100.865603274221</t>
  </si>
  <si>
    <t>-571.002590951867 173.718960341469 313.876542529268</t>
  </si>
  <si>
    <t>-606.405388911329 212.261277072373 774.11777098488</t>
  </si>
  <si>
    <t>-456.170540650884 208.208926994551 831.53621167322</t>
  </si>
  <si>
    <t>-468.850733038427 -23.4388569292651 314.179915584152</t>
  </si>
  <si>
    <t>-475.44768818555 -76.6082786416173 774.221381707912</t>
  </si>
  <si>
    <t>-327.506960917671 -27.8538326665525 814.474855934064</t>
  </si>
  <si>
    <t>9763-20170724T121403.199540900.bin</t>
  </si>
  <si>
    <t>-511.64029243726 79.3379609811586 -99.1869620063003</t>
  </si>
  <si>
    <t>-529.942115924788 72.5319037057552 -208.164981171588</t>
  </si>
  <si>
    <t>-541.361303923387 68.106823382464 -300.229350810291</t>
  </si>
  <si>
    <t>-550.956128185795 64.2775512898893 -383.484433549715</t>
  </si>
  <si>
    <t>-559.253756600742 60.6074785004985 -466.885986135152</t>
  </si>
  <si>
    <t>-569.95115317587 55.3149455040757 -588.961726612668</t>
  </si>
  <si>
    <t>-556.405668977393 55.5937184127092 -666.141067379465</t>
  </si>
  <si>
    <t>-563.742484183598 88.9266772175606 -536.885226897536</t>
  </si>
  <si>
    <t>-552.028005281961 243.554690424086 -519.831230747562</t>
  </si>
  <si>
    <t>-535.503711200463 283.435038403049 -241.056955418964</t>
  </si>
  <si>
    <t>-317.51451557404 227.54907372151 -183.55915293914</t>
  </si>
  <si>
    <t>-566.771876565241 26.3482421499853 -533.906724587865</t>
  </si>
  <si>
    <t>-544.786523900467 166.505122589591 -100.801137753916</t>
  </si>
  <si>
    <t>-570.407481514225 173.872808351455 313.917847806226</t>
  </si>
  <si>
    <t>-606.306266145823 212.362644156269 774.12035493155</t>
  </si>
  <si>
    <t>-456.081826679175 208.729156790808 831.593911433789</t>
  </si>
  <si>
    <t>-468.473202483443 -23.4492557877074 314.200882861721</t>
  </si>
  <si>
    <t>-475.467853330395 -76.5296630509456 774.240624855863</t>
  </si>
  <si>
    <t>-327.655478104479 -27.4515611308811 814.57255951401</t>
  </si>
  <si>
    <t>9763-20170724T121403.231625500.bin</t>
  </si>
  <si>
    <t>-511.260474461292 79.3972763580714 -99.1549475134611</t>
  </si>
  <si>
    <t>-529.554440737934 72.6404353224821 -208.137436144536</t>
  </si>
  <si>
    <t>-540.998644720332 68.2654780264311 -300.201055646002</t>
  </si>
  <si>
    <t>-550.628592273376 64.4877962985051 -383.45445998899</t>
  </si>
  <si>
    <t>-558.973050702135 60.8770843738344 -466.853992629962</t>
  </si>
  <si>
    <t>-569.751603110317 55.6792152513663 -588.926520290044</t>
  </si>
  <si>
    <t>-556.223717550495 56.0055529831361 -666.108850902227</t>
  </si>
  <si>
    <t>-563.472346254889 89.2485101310135 -536.831169040662</t>
  </si>
  <si>
    <t>-551.632754476572 243.843064762246 -519.611018217241</t>
  </si>
  <si>
    <t>-536.019217465664 284.292000016644 -240.866205539</t>
  </si>
  <si>
    <t>-318.254055954004 227.721115053443 -183.189539533444</t>
  </si>
  <si>
    <t>-566.571773274545 26.6716356588386 -533.893143231557</t>
  </si>
  <si>
    <t>-544.239306306987 166.623066374159 -100.761253403573</t>
  </si>
  <si>
    <t>-570.099389450523 173.912734437455 313.94428923441</t>
  </si>
  <si>
    <t>-606.282924706559 212.375694424497 774.121412362527</t>
  </si>
  <si>
    <t>-456.078000083072 208.5372040194 831.633033345254</t>
  </si>
  <si>
    <t>-468.335189471723 -23.4895745998433 314.212072898785</t>
  </si>
  <si>
    <t>-475.439939372501 -76.536925310148 774.252464874397</t>
  </si>
  <si>
    <t>-327.580675282348 -27.6421174927486 814.6352682009</t>
  </si>
  <si>
    <t>9763-20170724T121403.302834400.bin</t>
  </si>
  <si>
    <t>-510.668591725643 79.4400009592109 -99.1302435242844</t>
  </si>
  <si>
    <t>-528.89898848488 72.7731708041169 -208.128880187219</t>
  </si>
  <si>
    <t>-540.338802237426 68.5265201611383 -300.199084233906</t>
  </si>
  <si>
    <t>-549.982072680044 64.8905434493677 -383.457315091519</t>
  </si>
  <si>
    <t>-558.354887516501 61.4476056370959 -466.860930074771</t>
  </si>
  <si>
    <t>-569.189370340446 56.5250353521919 -588.940056756794</t>
  </si>
  <si>
    <t>-555.678394634931 56.9830182205774 -666.124643701456</t>
  </si>
  <si>
    <t>-562.829872479437 89.9736278181695 -536.77699653393</t>
  </si>
  <si>
    <t>-550.720660349707 244.515147664094 -519.188776429247</t>
  </si>
  <si>
    <t>-536.954654389397 286.182917509459 -240.526088247907</t>
  </si>
  <si>
    <t>-319.484429138715 228.539748134564 -182.798277871737</t>
  </si>
  <si>
    <t>-566.04063122997 27.3963782390815 -533.968737548957</t>
  </si>
  <si>
    <t>-543.365125692661 166.792941963536 -100.717750536578</t>
  </si>
  <si>
    <t>-569.598041373619 174.007590376877 313.965691388694</t>
  </si>
  <si>
    <t>-606.215597451807 212.443147683272 774.110479317805</t>
  </si>
  <si>
    <t>-456.030019019901 208.655208736956 831.675823120728</t>
  </si>
  <si>
    <t>-468.177547258065 -23.5980015194373 314.223567715654</t>
  </si>
  <si>
    <t>-475.334150757135 -76.5826020499771 774.277221462318</t>
  </si>
  <si>
    <t>-327.189744581172 -28.6765451572933 814.799957584818</t>
  </si>
  <si>
    <t>9763-20170724T121403.336933900.bin</t>
  </si>
  <si>
    <t>-510.463529725049 79.4505600605698 -99.1111533581932</t>
  </si>
  <si>
    <t>-528.649107790098 72.8325963413099 -208.120246447864</t>
  </si>
  <si>
    <t>-540.063599651602 68.6592474447898 -300.196912377419</t>
  </si>
  <si>
    <t>-549.687392423659 65.1039076286252 -383.460969067729</t>
  </si>
  <si>
    <t>-558.042859950478 61.7559842990095 -466.870197707567</t>
  </si>
  <si>
    <t>-568.853278609083 56.9887362644163 -588.957500263508</t>
  </si>
  <si>
    <t>-555.336211495079 57.5231320164662 -666.140622210509</t>
  </si>
  <si>
    <t>-562.495885864452 90.370706674023 -536.75144285959</t>
  </si>
  <si>
    <t>-550.347341556098 244.876020892595 -518.942443180635</t>
  </si>
  <si>
    <t>-537.405671766093 287.032926728063 -240.313718901379</t>
  </si>
  <si>
    <t>-320.085669545773 228.745983525644 -182.666842507663</t>
  </si>
  <si>
    <t>-565.723542081144 27.7908396046619 -534.022069471033</t>
  </si>
  <si>
    <t>-543.053503100136 166.826787523135 -100.690001132588</t>
  </si>
  <si>
    <t>-569.445081834343 174.057546292936 313.983135666987</t>
  </si>
  <si>
    <t>-606.184147374797 212.497016386618 774.10191808075</t>
  </si>
  <si>
    <t>-455.996453685078 208.922822185422 831.675524462937</t>
  </si>
  <si>
    <t>-468.144201320299 -23.6431924845865 314.229920247943</t>
  </si>
  <si>
    <t>-475.321571837025 -76.5519538972785 774.291062017217</t>
  </si>
  <si>
    <t>-327.254086891395 -28.4618296566391 814.876469756602</t>
  </si>
  <si>
    <t>9763-20170724T121403.401606700.bin</t>
  </si>
  <si>
    <t>-510.242319415548 79.4886338265796 -99.0723450789289</t>
  </si>
  <si>
    <t>-528.356026526452 72.9373820716951 -208.097368585874</t>
  </si>
  <si>
    <t>-539.709517697557 68.9083202290135 -300.188241077088</t>
  </si>
  <si>
    <t>-549.273052211337 65.5191425127896 -383.465912774338</t>
  </si>
  <si>
    <t>-557.560631120131 62.3725250045613 -466.889880980552</t>
  </si>
  <si>
    <t>-568.260623312457 57.9376727858721 -588.999542024434</t>
  </si>
  <si>
    <t>-554.694583847675 58.6741918871658 -666.172204101272</t>
  </si>
  <si>
    <t>-561.963901985257 91.1778986261088 -536.695779719412</t>
  </si>
  <si>
    <t>-549.81983571916 245.625685733199 -518.351654081808</t>
  </si>
  <si>
    <t>-537.997291615717 288.287094764735 -239.750022704822</t>
  </si>
  <si>
    <t>-321.066196633497 228.262675508891 -182.422115282283</t>
  </si>
  <si>
    <t>-565.167212128717 28.5893964716997 -534.141887479946</t>
  </si>
  <si>
    <t>-542.772988668085 166.852594967801 -100.643130055066</t>
  </si>
  <si>
    <t>-569.344782148616 174.077998580662 314.018657266884</t>
  </si>
  <si>
    <t>-606.152309016285 212.497630374337 774.109793804963</t>
  </si>
  <si>
    <t>-455.979992567639 208.769386350348 831.713621607616</t>
  </si>
  <si>
    <t>-468.079264150891 -23.6916649367327 314.239830806112</t>
  </si>
  <si>
    <t>-475.276266145763 -76.5295280410896 774.307709176344</t>
  </si>
  <si>
    <t>-327.20496768723 -28.5416970034717 814.999888483335</t>
  </si>
  <si>
    <t>9763-20170724T121403.434694600.bin</t>
  </si>
  <si>
    <t>-510.25022099654 79.4805687612525 -99.0560496319924</t>
  </si>
  <si>
    <t>-528.342909628325 72.9377756435474 -208.085251871385</t>
  </si>
  <si>
    <t>-539.65134670516 68.9654927630077 -300.183972010363</t>
  </si>
  <si>
    <t>-549.160775251109 65.6451625637455 -383.470713176107</t>
  </si>
  <si>
    <t>-557.379293134541 62.5843591217299 -466.904687608477</t>
  </si>
  <si>
    <t>-567.960757170297 58.2921627360943 -589.029792457588</t>
  </si>
  <si>
    <t>-554.332604239265 59.1508982976588 -666.190380962824</t>
  </si>
  <si>
    <t>-561.740840950471 91.472786529409 -536.678883606411</t>
  </si>
  <si>
    <t>-549.603721096601 245.886840247786 -518.037402427106</t>
  </si>
  <si>
    <t>-538.057350455652 288.424066933287 -239.405250850792</t>
  </si>
  <si>
    <t>-321.387946798908 227.312362277391 -182.236657379584</t>
  </si>
  <si>
    <t>-564.894479088485 28.8783813814907 -534.205756315801</t>
  </si>
  <si>
    <t>-542.81475959554 166.823182975268 -100.62580200003</t>
  </si>
  <si>
    <t>-569.369698951411 174.08769414151 314.036274412783</t>
  </si>
  <si>
    <t>-606.147554814961 212.471837431528 774.125568170495</t>
  </si>
  <si>
    <t>-455.975251741454 208.696654563739 831.726361434691</t>
  </si>
  <si>
    <t>-468.102899621158 -23.7103074224833 314.243860868286</t>
  </si>
  <si>
    <t>-475.266820418612 -76.5279975503468 774.314237355734</t>
  </si>
  <si>
    <t>-327.249181073844 -28.3945463852183 815.030497870334</t>
  </si>
  <si>
    <t>9763-20170724T121403.503915800.bin</t>
  </si>
  <si>
    <t>-510.591322665692 79.4875331994954 -99.0443007117256</t>
  </si>
  <si>
    <t>-528.684075667429 72.944508904196 -208.073372877159</t>
  </si>
  <si>
    <t>-539.894554036146 69.0753154456506 -300.188417974833</t>
  </si>
  <si>
    <t>-549.270784521828 65.881729707151 -383.495125638621</t>
  </si>
  <si>
    <t>-557.308419470628 62.9796494238517 -466.952490916534</t>
  </si>
  <si>
    <t>-567.570655331503 58.950788320923 -589.113750520393</t>
  </si>
  <si>
    <t>-553.763928854331 60.1058823281596 -666.238696765309</t>
  </si>
  <si>
    <t>-561.558182209298 92.0218454689771 -536.669468598298</t>
  </si>
  <si>
    <t>-549.624635400267 246.373359095026 -517.470387383652</t>
  </si>
  <si>
    <t>-537.776619413912 287.709749416584 -238.670155602513</t>
  </si>
  <si>
    <t>-321.406207756006 225.201503998155 -181.880135322858</t>
  </si>
  <si>
    <t>-564.577225691334 29.4152039042274 -534.351272848374</t>
  </si>
  <si>
    <t>-543.330856233209 166.754465814901 -100.597965720098</t>
  </si>
  <si>
    <t>-569.635543352294 174.099881787551 314.078682694555</t>
  </si>
  <si>
    <t>-606.140839449411 212.418506284195 774.171277390873</t>
  </si>
  <si>
    <t>-455.955162474227 208.829266451651 831.74908242791</t>
  </si>
  <si>
    <t>-468.220701176529 -23.6076327874189 314.241744106873</t>
  </si>
  <si>
    <t>-475.327624721118 -76.4337176710442 774.309554998684</t>
  </si>
  <si>
    <t>-327.502088141287 -27.7147147803785 815.026732677557</t>
  </si>
  <si>
    <t>9763-20170724T121403.536000400.bin</t>
  </si>
  <si>
    <t>-510.897310829048 79.4513471020491 -99.0552066778484</t>
  </si>
  <si>
    <t>-528.990819826948 72.8963580934487 -208.083349436064</t>
  </si>
  <si>
    <t>-540.176807291031 69.0971627184467 -300.204380186706</t>
  </si>
  <si>
    <t>-549.515964971813 65.9970596142407 -383.518941724033</t>
  </si>
  <si>
    <t>-557.499751218914 63.2168469098501 -466.985440005999</t>
  </si>
  <si>
    <t>-567.662267431541 59.3964969813351 -589.161749880597</t>
  </si>
  <si>
    <t>-553.770916870516 60.7175587765187 -666.268779784073</t>
  </si>
  <si>
    <t>-561.719813105327 92.3792881333497 -536.654097423156</t>
  </si>
  <si>
    <t>-549.730392824791 246.67835865229 -517.048702873721</t>
  </si>
  <si>
    <t>-537.568227868175 286.82448757223 -238.088172460769</t>
  </si>
  <si>
    <t>-321.141487294751 224.21534112918 -181.625224923531</t>
  </si>
  <si>
    <t>-564.686358610688 29.7660462410049 -534.449615076814</t>
  </si>
  <si>
    <t>-543.719369097199 166.687925730725 -100.596144564573</t>
  </si>
  <si>
    <t>-569.826877790618 174.09812339108 314.091764740556</t>
  </si>
  <si>
    <t>-606.138381410408 212.385301113464 774.203486669753</t>
  </si>
  <si>
    <t>-455.947037743907 208.86912945293 831.770793534708</t>
  </si>
  <si>
    <t>-468.332665700566 -23.5727166243591 314.22885940299</t>
  </si>
  <si>
    <t>-475.343096024636 -76.4210364733754 774.302233705472</t>
  </si>
  <si>
    <t>-327.468018347407 -27.8458820739224 815.011623642603</t>
  </si>
  <si>
    <t>9763-20170724T121403.601185900.bin</t>
  </si>
  <si>
    <t>-511.648681069672 79.2697435720274 -99.0668543685756</t>
  </si>
  <si>
    <t>-529.748446513738 72.7283044465366 -208.094803840696</t>
  </si>
  <si>
    <t>-540.97457069008 69.0894785566093 -300.217369638756</t>
  </si>
  <si>
    <t>-550.356191873405 66.1936622316866 -383.534579218865</t>
  </si>
  <si>
    <t>-558.383665805529 63.6801545335707 -467.005206534247</t>
  </si>
  <si>
    <t>-568.607003748887 60.3179687265974 -589.189965037889</t>
  </si>
  <si>
    <t>-554.649666716069 61.9662517042584 -666.278942834178</t>
  </si>
  <si>
    <t>-562.7196354027 93.1077327663997 -536.555449261822</t>
  </si>
  <si>
    <t>-550.582723894257 247.28443897881 -516.104406176885</t>
  </si>
  <si>
    <t>-537.089700996643 284.638135904693 -236.817490003338</t>
  </si>
  <si>
    <t>-320.370026650017 222.314591167082 -181.167882897257</t>
  </si>
  <si>
    <t>-565.522650791485 30.4784909761929 -534.597476077919</t>
  </si>
  <si>
    <t>-544.561713096301 166.459015886408 -100.575417979291</t>
  </si>
  <si>
    <t>-570.211400793989 174.101661539275 314.136881654459</t>
  </si>
  <si>
    <t>-606.176480007013 212.1862566566 774.293042775377</t>
  </si>
  <si>
    <t>-455.978743957783 208.390328669779 831.826170145532</t>
  </si>
  <si>
    <t>-468.661292771592 -23.5884097577723 314.191791997035</t>
  </si>
  <si>
    <t>-475.309326920826 -76.3837048282435 774.284159558649</t>
  </si>
  <si>
    <t>-327.499126981178 -27.6988772351428 815.097447466403</t>
  </si>
  <si>
    <t>9763-20170724T121403.634270200.bin</t>
  </si>
  <si>
    <t>-512.020872707346 79.2143087631034 -99.0692956938578</t>
  </si>
  <si>
    <t>-530.139468540359 72.6830548694047 -208.09481984038</t>
  </si>
  <si>
    <t>-541.396902810466 69.1155536528145 -300.216322242556</t>
  </si>
  <si>
    <t>-550.80982188039 66.310638133049 -383.533068931048</t>
  </si>
  <si>
    <t>-558.869728088641 63.9145530786332 -467.004085535331</t>
  </si>
  <si>
    <t>-569.139812976485 60.753878113394 -589.190297191649</t>
  </si>
  <si>
    <t>-555.178305430997 62.5466819950443 -666.275251377023</t>
  </si>
  <si>
    <t>-563.2770349957 93.4591006310829 -536.500198242743</t>
  </si>
  <si>
    <t>-551.233429711066 247.60899550225 -515.687493849791</t>
  </si>
  <si>
    <t>-536.894767535088 283.837761393572 -236.294411853373</t>
  </si>
  <si>
    <t>-320.008162406403 221.522097292948 -181.289959748592</t>
  </si>
  <si>
    <t>-565.98973698361 30.8224937051473 -534.651987366562</t>
  </si>
  <si>
    <t>-544.963969384998 166.401147704767 -100.564470160698</t>
  </si>
  <si>
    <t>-570.335153155849 174.108319227526 314.163769035346</t>
  </si>
  <si>
    <t>-606.170479653334 212.122012912419 774.348352057647</t>
  </si>
  <si>
    <t>-455.956934931103 208.56797863765 831.855581706679</t>
  </si>
  <si>
    <t>-468.818106319343 -23.5424159024283 314.178004737412</t>
  </si>
  <si>
    <t>-475.212427734686 -76.311558146991 774.29150542484</t>
  </si>
  <si>
    <t>-327.567210410679 -27.3213797115777 815.336855594256</t>
  </si>
  <si>
    <t>9763-20170724T121403.700416600.bin</t>
  </si>
  <si>
    <t>-512.566639976523 79.2421206837366 -99.0190759914944</t>
  </si>
  <si>
    <t>-530.739813241063 72.7007294665409 -208.034809270456</t>
  </si>
  <si>
    <t>-542.03863857491 69.23932220709 -300.155378274112</t>
  </si>
  <si>
    <t>-551.481561548103 66.5755273563323 -383.4732998071</t>
  </si>
  <si>
    <t>-559.560651284201 64.3664427406734 -466.947722459943</t>
  </si>
  <si>
    <t>-569.843080465745 61.5303965287972 -589.140694593032</t>
  </si>
  <si>
    <t>-555.94342400079 63.5939495712255 -666.22997495146</t>
  </si>
  <si>
    <t>-564.037578347153 94.0982513923059 -536.359469662555</t>
  </si>
  <si>
    <t>-552.069359000821 248.157128018684 -514.895692992381</t>
  </si>
  <si>
    <t>-536.184440125396 282.603738715153 -235.360896973232</t>
  </si>
  <si>
    <t>-319.150857549734 220.110830110405 -181.142878547301</t>
  </si>
  <si>
    <t>-566.624863195516 31.4516081491333 -534.687671597469</t>
  </si>
  <si>
    <t>-545.619599469487 166.393100998464 -100.494935542656</t>
  </si>
  <si>
    <t>-570.653062992368 174.044034745512 314.254887222852</t>
  </si>
  <si>
    <t>-606.16593810341 211.986874808596 774.483096764659</t>
  </si>
  <si>
    <t>-455.947607211844 208.311862558561 831.970148181666</t>
  </si>
  <si>
    <t>-468.896377936334 -23.2977405805359 314.244654300265</t>
  </si>
  <si>
    <t>-474.843511947714 -76.2156423290239 774.391321910169</t>
  </si>
  <si>
    <t>-327.435266889064 -27.0861455914196 816.115743227531</t>
  </si>
  <si>
    <t>9763-20170724T121403.733495600.bin</t>
  </si>
  <si>
    <t>-512.742087445845 79.3626693037195 -98.9635947438549</t>
  </si>
  <si>
    <t>-530.946219731506 72.8015483931945 -207.973121708528</t>
  </si>
  <si>
    <t>-542.298138377679 69.3846379511833 -300.088767606349</t>
  </si>
  <si>
    <t>-551.796399296974 66.78633848871 -383.402444584184</t>
  </si>
  <si>
    <t>-559.936295009108 64.6690194504895 -466.873317290942</t>
  </si>
  <si>
    <t>-570.311652813802 61.9955182695317 -589.06224528521</t>
  </si>
  <si>
    <t>-556.525456816052 64.180832170176 -666.168494135253</t>
  </si>
  <si>
    <t>-564.471986367278 94.4933808901551 -536.241529686271</t>
  </si>
  <si>
    <t>-552.316149595485 248.488151111271 -514.431106479683</t>
  </si>
  <si>
    <t>-535.81043674428 282.163485508845 -234.838449948641</t>
  </si>
  <si>
    <t>-318.754568382687 219.468011666749 -180.944443771932</t>
  </si>
  <si>
    <t>-567.046057736851 31.8438284252716 -534.652105870004</t>
  </si>
  <si>
    <t>-545.904601156814 166.453798317074 -100.441434875835</t>
  </si>
  <si>
    <t>-570.798624661426 174.123451374648 314.316437367146</t>
  </si>
  <si>
    <t>-606.176152382495 211.921022880121 774.560531042322</t>
  </si>
  <si>
    <t>-455.951271637063 208.085828788189 832.020203241795</t>
  </si>
  <si>
    <t>-468.868626729895 -23.0930278317023 314.304603849836</t>
  </si>
  <si>
    <t>-474.700667108853 -76.2458807101507 774.433100494743</t>
  </si>
  <si>
    <t>-327.20448745482 -27.5568476489075 816.362497693908</t>
  </si>
  <si>
    <t>9763-20170724T121403.800221700.bin</t>
  </si>
  <si>
    <t>-512.899515049959 79.7679891961971 -98.8385987385805</t>
  </si>
  <si>
    <t>-531.190236163974 73.1648757191388 -207.831001559842</t>
  </si>
  <si>
    <t>-542.649917567083 69.8270030400267 -299.936258764909</t>
  </si>
  <si>
    <t>-552.253380742089 67.3471440249377 -383.241453694803</t>
  </si>
  <si>
    <t>-560.502758640777 65.3957837405651 -466.70571009702</t>
  </si>
  <si>
    <t>-571.039135452198 63.0171697650067 -588.886924767256</t>
  </si>
  <si>
    <t>-557.45232295408 65.4052546305124 -666.022557308122</t>
  </si>
  <si>
    <t>-565.149742964893 95.388161592412 -535.993862270148</t>
  </si>
  <si>
    <t>-552.600644798446 249.259655813657 -513.562494560411</t>
  </si>
  <si>
    <t>-534.78623441557 281.991730103701 -233.938047307312</t>
  </si>
  <si>
    <t>-317.872691085052 218.453508833292 -180.459690782596</t>
  </si>
  <si>
    <t>-567.682017417317 32.7335855924407 -534.555814769338</t>
  </si>
  <si>
    <t>-546.132094135366 166.718087341563 -100.321666223646</t>
  </si>
  <si>
    <t>-570.942268184312 174.242772803363 314.443901597577</t>
  </si>
  <si>
    <t>-606.191982687816 211.81678067079 774.709352915682</t>
  </si>
  <si>
    <t>-455.950646038539 207.846403284444 832.116761069658</t>
  </si>
  <si>
    <t>-468.896439934958 -22.5964521957926 314.420338339077</t>
  </si>
  <si>
    <t>-474.659712511129 -76.1698731178221 774.453303254433</t>
  </si>
  <si>
    <t>-327.100470739137 -27.8068033326231 816.537519221569</t>
  </si>
  <si>
    <t>9763-20170724T121403.836316700.bin</t>
  </si>
  <si>
    <t>-512.831489089304 80.0564184486698 -98.7694544432879</t>
  </si>
  <si>
    <t>-531.189697993638 73.4325409575927 -207.749217685824</t>
  </si>
  <si>
    <t>-542.738790593746 70.1151276621399 -299.84403050662</t>
  </si>
  <si>
    <t>-552.434047628318 67.670650410641 -383.139672990114</t>
  </si>
  <si>
    <t>-560.784937085234 65.7727685968216 -466.595090071788</t>
  </si>
  <si>
    <t>-571.479103670284 63.4927402232024 -588.764523006051</t>
  </si>
  <si>
    <t>-557.997783539327 65.9547164759829 -665.916233864316</t>
  </si>
  <si>
    <t>-565.524767613429 95.8211619563976 -535.852775039385</t>
  </si>
  <si>
    <t>-552.835772396191 249.660524868876 -513.23881847229</t>
  </si>
  <si>
    <t>-534.370970444231 281.928228661073 -233.602424602761</t>
  </si>
  <si>
    <t>-317.552033971332 217.909697952349 -180.313690308367</t>
  </si>
  <si>
    <t>-568.048526554411 33.1649837844607 -534.462392268762</t>
  </si>
  <si>
    <t>-546.07256324989 166.929469056969 -100.255903431776</t>
  </si>
  <si>
    <t>-570.843953709761 174.390722629532 314.513095507785</t>
  </si>
  <si>
    <t>-606.180504858764 211.776587589682 774.78515082963</t>
  </si>
  <si>
    <t>-455.936670141399 207.818265481641 832.186940790873</t>
  </si>
  <si>
    <t>-468.870541195609 -22.2719883852928 314.4678380099</t>
  </si>
  <si>
    <t>-474.625346086758 -76.0922097850239 774.458216975375</t>
  </si>
  <si>
    <t>-327.275904202252 -27.202985687602 816.670295290733</t>
  </si>
  <si>
    <t>9763-20170724T121403.901030400.bin</t>
  </si>
  <si>
    <t>-512.146171850425 80.6015923837617 -98.5946035322118</t>
  </si>
  <si>
    <t>-530.673712124582 73.9761571328449 -207.545686193169</t>
  </si>
  <si>
    <t>-542.416201404763 70.7070554358293 -299.617693104002</t>
  </si>
  <si>
    <t>-552.303898954484 68.330137563682 -382.892621324159</t>
  </si>
  <si>
    <t>-560.863344816129 66.5245918813798 -466.328954223619</t>
  </si>
  <si>
    <t>-571.878254944031 64.4081885955184 -588.472846859172</t>
  </si>
  <si>
    <t>-558.576348101961 67.0180608301803 -665.650855974353</t>
  </si>
  <si>
    <t>-565.769479434881 96.6652633406593 -535.535063630691</t>
  </si>
  <si>
    <t>-552.732962891205 250.423546338195 -512.622641372856</t>
  </si>
  <si>
    <t>-533.259790949976 281.5668773523 -232.92732311705</t>
  </si>
  <si>
    <t>-316.397085159168 217.213093554299 -180.223535135239</t>
  </si>
  <si>
    <t>-568.320523474142 34.0083902402857 -534.219218442609</t>
  </si>
  <si>
    <t>-545.382625948603 167.451780557913 -100.055303244203</t>
  </si>
  <si>
    <t>-570.264074282886 174.625267269747 314.712165026407</t>
  </si>
  <si>
    <t>-606.130758847606 211.72148264412 774.959988504883</t>
  </si>
  <si>
    <t>-455.91113909793 207.471863758906 832.40414697194</t>
  </si>
  <si>
    <t>-468.293868931949 -21.4603950824294 314.617133484476</t>
  </si>
  <si>
    <t>-474.353764871165 -75.9512639251311 774.542046296943</t>
  </si>
  <si>
    <t>-327.026390793183 -27.4491830470538 817.273532897791</t>
  </si>
  <si>
    <t>9763-20170724T121403.933111800.bin</t>
  </si>
  <si>
    <t>-511.659761019963 80.8839854240623 -98.4958238853941</t>
  </si>
  <si>
    <t>-530.305060683118 74.2487283403616 -207.426179693593</t>
  </si>
  <si>
    <t>-542.156500241782 71.0178490890216 -299.485660394371</t>
  </si>
  <si>
    <t>-552.144277352888 68.6948065943598 -382.750220665813</t>
  </si>
  <si>
    <t>-560.803820399739 66.9626915802492 -466.177639837788</t>
  </si>
  <si>
    <t>-571.963643374613 64.9746724208708 -588.310561593331</t>
  </si>
  <si>
    <t>-558.762064249113 67.6630848449404 -665.503110261731</t>
  </si>
  <si>
    <t>-565.78371279669 97.175642013106 -535.346893012611</t>
  </si>
  <si>
    <t>-552.539934971724 250.888802249725 -512.218608265624</t>
  </si>
  <si>
    <t>-532.448662670837 281.465968856461 -232.504553334513</t>
  </si>
  <si>
    <t>-315.508271445521 217.110557418262 -180.123554776409</t>
  </si>
  <si>
    <t>-568.349906232995 34.5182812617836 -534.092452410001</t>
  </si>
  <si>
    <t>-544.920519986151 167.681592390324 -99.9311762816037</t>
  </si>
  <si>
    <t>-569.93107396294 174.704371932542 314.831103517615</t>
  </si>
  <si>
    <t>-606.094086647171 211.721717881583 775.056583725613</t>
  </si>
  <si>
    <t>-455.879315001572 207.527816278158 832.517645681697</t>
  </si>
  <si>
    <t>-467.884561338284 -21.0161809199208 314.715389985864</t>
  </si>
  <si>
    <t>-474.329854022417 -75.8670095489665 774.589958410616</t>
  </si>
  <si>
    <t>-327.219245678856 -26.7857581876447 817.4070814714</t>
  </si>
  <si>
    <t>9763-20170724T121404.001300200.bin</t>
  </si>
  <si>
    <t>-510.670182531574 81.4305279315759 -98.3083625154264</t>
  </si>
  <si>
    <t>-529.524988632957 74.7681285485805 -207.200983933921</t>
  </si>
  <si>
    <t>-541.603314196833 71.6039289775995 -299.233271495359</t>
  </si>
  <si>
    <t>-551.811382284861 69.377855680736 -382.473685587724</t>
  </si>
  <si>
    <t>-560.70371556523 67.7811619474969 -465.879415424334</t>
  </si>
  <si>
    <t>-572.214713360791 66.0345357231495 -587.983355681039</t>
  </si>
  <si>
    <t>-559.289618110429 68.8817225178946 -665.217159096521</t>
  </si>
  <si>
    <t>-565.902998792368 98.1318335006704 -534.972155551303</t>
  </si>
  <si>
    <t>-552.535343137229 251.762043357634 -511.36074865648</t>
  </si>
  <si>
    <t>-531.059636984689 281.266421652727 -231.634302877737</t>
  </si>
  <si>
    <t>-314.02786256609 216.703280484649 -179.891166882123</t>
  </si>
  <si>
    <t>-568.42453662721 35.4701917910152 -533.838175267231</t>
  </si>
  <si>
    <t>-544.005316338648 168.093090738853 -99.678744754249</t>
  </si>
  <si>
    <t>-569.229219169483 174.841085991665 315.075155649406</t>
  </si>
  <si>
    <t>-606.003823959923 211.710816512481 775.248353345268</t>
  </si>
  <si>
    <t>-455.810659892134 207.627808991948 832.773790342067</t>
  </si>
  <si>
    <t>-467.134965184526 -20.2551249521157 314.861587335265</t>
  </si>
  <si>
    <t>-474.56532840172 -75.7455524359239 774.582644409845</t>
  </si>
  <si>
    <t>-327.47924255588 -26.3740513605167 817.15002020747</t>
  </si>
  <si>
    <t>9763-20170724T121404.036394500.bin</t>
  </si>
  <si>
    <t>-510.141399927951 81.7594479810859 -98.2421336542233</t>
  </si>
  <si>
    <t>-529.055873817661 75.078533446931 -207.123298912055</t>
  </si>
  <si>
    <t>-541.223472254181 71.9451973237556 -299.144912184137</t>
  </si>
  <si>
    <t>-551.525235612375 69.7667982768216 -382.375030027539</t>
  </si>
  <si>
    <t>-560.522726877585 68.2392032783168 -465.770708279621</t>
  </si>
  <si>
    <t>-572.198622364041 66.616995031779 -587.860683253049</t>
  </si>
  <si>
    <t>-559.424566725763 69.5667701089346 -665.115783064783</t>
  </si>
  <si>
    <t>-565.847829608949 98.6615247232667 -534.822314028172</t>
  </si>
  <si>
    <t>-552.563905321681 252.257446124763 -510.991372368359</t>
  </si>
  <si>
    <t>-530.420161318687 281.299633094185 -231.268555877773</t>
  </si>
  <si>
    <t>-313.34504226229 216.629315515172 -179.842233414161</t>
  </si>
  <si>
    <t>-568.302824392114 35.9961392532423 -533.755079181688</t>
  </si>
  <si>
    <t>-543.500718675406 168.3088441604 -99.571520729653</t>
  </si>
  <si>
    <t>-568.955545225691 174.890956832996 315.170917316999</t>
  </si>
  <si>
    <t>-605.962348444041 211.719054714853 775.330038161992</t>
  </si>
  <si>
    <t>-455.781883666805 207.604685035827 832.88612254592</t>
  </si>
  <si>
    <t>-466.797799660653 -19.9931444530703 314.901324283845</t>
  </si>
  <si>
    <t>-474.706171603782 -75.7761009381957 774.551924500261</t>
  </si>
  <si>
    <t>-327.447935543656 -26.7030389195738 816.868182405738</t>
  </si>
  <si>
    <t>9763-20170724T121404.098581700.bin</t>
  </si>
  <si>
    <t>-509.066946821095 82.4878420162199 -98.127199968373</t>
  </si>
  <si>
    <t>-528.015046165645 75.7773399280431 -207.000664366982</t>
  </si>
  <si>
    <t>-540.316900544184 72.7370675254738 -299.007517997412</t>
  </si>
  <si>
    <t>-550.776043561767 70.6924181327145 -382.221350896335</t>
  </si>
  <si>
    <t>-559.9631320346 69.3536154830435 -465.599740344969</t>
  </si>
  <si>
    <t>-571.947650234357 68.0701860611871 -587.663865013063</t>
  </si>
  <si>
    <t>-559.510827493942 71.3250441179016 -664.9615463852</t>
  </si>
  <si>
    <t>-565.571386181721 99.9716540683635 -534.542375983422</t>
  </si>
  <si>
    <t>-552.73249946512 253.523138406681 -510.189946252639</t>
  </si>
  <si>
    <t>-529.282745784358 281.577514302543 -230.472888959751</t>
  </si>
  <si>
    <t>-312.052930686659 216.81062119885 -179.827175233039</t>
  </si>
  <si>
    <t>-567.806498536671 37.2950957668554 -533.663990641403</t>
  </si>
  <si>
    <t>-542.53105848154 168.776536429033 -99.4038586995232</t>
  </si>
  <si>
    <t>-568.485388223665 175.095060337652 315.31176282861</t>
  </si>
  <si>
    <t>-605.880800176958 211.743520730121 775.447657649924</t>
  </si>
  <si>
    <t>-455.720079854163 207.820735738502 833.069113756783</t>
  </si>
  <si>
    <t>-466.28572289017 -19.4649438960432 314.942806667372</t>
  </si>
  <si>
    <t>-475.091973466275 -75.7116038069817 774.479533492766</t>
  </si>
  <si>
    <t>-327.877776549732 -26.0432538823679 816.251195357971</t>
  </si>
  <si>
    <t>9763-20170724T121404.135674900.bin</t>
  </si>
  <si>
    <t>-508.53404130491 82.8673682533467 -98.0862980877695</t>
  </si>
  <si>
    <t>-527.452284291515 76.14084232816 -206.963957817911</t>
  </si>
  <si>
    <t>-539.799694950464 73.1647191190832 -298.966753644084</t>
  </si>
  <si>
    <t>-550.324096674377 71.211186149153 -382.174665899335</t>
  </si>
  <si>
    <t>-559.59849135365 69.9998084461713 -465.545295782623</t>
  </si>
  <si>
    <t>-571.73165378357 68.9446785672967 -587.596848545556</t>
  </si>
  <si>
    <t>-559.470001811933 72.3835678344508 -664.914649871034</t>
  </si>
  <si>
    <t>-565.358229581185 100.748960549247 -534.417050969627</t>
  </si>
  <si>
    <t>-552.777906761215 254.265260105153 -509.718973612673</t>
  </si>
  <si>
    <t>-528.821167082391 281.694157340117 -229.982858469099</t>
  </si>
  <si>
    <t>-311.493561676894 217.006147771915 -179.656737439949</t>
  </si>
  <si>
    <t>-567.45728798814 38.0660254095419 -533.666422625213</t>
  </si>
  <si>
    <t>-542.027164056673 169.026723598142 -99.3520045932326</t>
  </si>
  <si>
    <t>-568.233529748502 175.22619319164 315.349610940012</t>
  </si>
  <si>
    <t>-605.84684300637 211.767743268134 775.478929780148</t>
  </si>
  <si>
    <t>-455.699002166454 207.84326338518 833.133526400653</t>
  </si>
  <si>
    <t>-466.029318167313 -19.2298836216023 314.96971159581</t>
  </si>
  <si>
    <t>-475.268164587803 -75.6438421977759 774.459882148946</t>
  </si>
  <si>
    <t>-328.069757134006 -25.7301516454818 815.993782775657</t>
  </si>
  <si>
    <t>9763-20170724T121404.201865700.bin</t>
  </si>
  <si>
    <t>-507.356065278633 83.4855249842535 -98.0217739828638</t>
  </si>
  <si>
    <t>-526.180728198437 76.7231919585556 -206.913497802801</t>
  </si>
  <si>
    <t>-538.548289209506 73.8667209976379 -298.917410870615</t>
  </si>
  <si>
    <t>-549.122446322306 72.0844058544885 -382.122877107751</t>
  </si>
  <si>
    <t>-558.473682132845 71.1113482905921 -465.487965029498</t>
  </si>
  <si>
    <t>-570.744111534265 70.4809410974476 -587.528839667775</t>
  </si>
  <si>
    <t>-558.815877153254 74.2897403286747 -664.881408309235</t>
  </si>
  <si>
    <t>-564.428182295684 102.103947636519 -534.233988691627</t>
  </si>
  <si>
    <t>-552.310217646295 255.548165942589 -508.827427821866</t>
  </si>
  <si>
    <t>-527.866145219085 281.84352434523 -229.024710138076</t>
  </si>
  <si>
    <t>-310.485360744271 216.809625226113 -179.378661503702</t>
  </si>
  <si>
    <t>-566.291764651233 39.4111539676674 -533.722758910537</t>
  </si>
  <si>
    <t>-540.921773116061 169.511544753536 -99.2976338112999</t>
  </si>
  <si>
    <t>-567.672674199422 175.448771764819 315.373024452915</t>
  </si>
  <si>
    <t>-605.773147641784 211.869305226705 775.485093087713</t>
  </si>
  <si>
    <t>-455.642537556242 208.169079199132 833.199435822638</t>
  </si>
  <si>
    <t>-465.424206315946 -19.0334913411853 315.015798912687</t>
  </si>
  <si>
    <t>-475.420501553866 -75.5610371967232 774.444375465149</t>
  </si>
  <si>
    <t>-327.896256759085 -26.4236335721002 815.747378145191</t>
  </si>
  <si>
    <t>9763-20170724T121404.234953500.bin</t>
  </si>
  <si>
    <t>-506.77748258982 83.7365376532234 -98.0048667384031</t>
  </si>
  <si>
    <t>-525.527101864992 76.9726371797046 -206.909437721733</t>
  </si>
  <si>
    <t>-537.847709577399 74.1627218835206 -298.921015226978</t>
  </si>
  <si>
    <t>-548.383597923156 72.44101215619 -382.132719253998</t>
  </si>
  <si>
    <t>-557.699011679833 71.5486725735054 -465.502617746109</t>
  </si>
  <si>
    <t>-569.918231545897 71.0583308793493 -587.549311986029</t>
  </si>
  <si>
    <t>-558.107338488883 75.013409540757 -664.912592101034</t>
  </si>
  <si>
    <t>-563.66333630186 102.621031653226 -534.21175816326</t>
  </si>
  <si>
    <t>-551.672897773989 256.037952864085 -508.533964268338</t>
  </si>
  <si>
    <t>-527.288534485967 281.82621632986 -228.678782552878</t>
  </si>
  <si>
    <t>-310.021240638477 216.464901493093 -178.966038175672</t>
  </si>
  <si>
    <t>-565.449883662291 39.9255300832469 -533.780861287035</t>
  </si>
  <si>
    <t>-540.375946231368 169.67321195878 -99.2712307295005</t>
  </si>
  <si>
    <t>-567.404842296852 175.502469029111 315.382881308589</t>
  </si>
  <si>
    <t>-605.740460769837 211.920502689989 775.47601930227</t>
  </si>
  <si>
    <t>-455.62182096481 208.276920066957 833.225169870449</t>
  </si>
  <si>
    <t>-465.135311118855 -18.9349963600275 315.034761367297</t>
  </si>
  <si>
    <t>-475.416469285079 -75.45401542013 774.466959247885</t>
  </si>
  <si>
    <t>-328.017573188684 -25.9916856771033 815.82967669015</t>
  </si>
  <si>
    <t>9763-20170724T121404.302658100.bin</t>
  </si>
  <si>
    <t>-505.597041874811 84.1010522353549 -97.9593450196551</t>
  </si>
  <si>
    <t>-524.139290240986 77.3850083263283 -206.902264724649</t>
  </si>
  <si>
    <t>-536.322424999791 74.6758377825627 -298.935400472774</t>
  </si>
  <si>
    <t>-546.745775528566 73.0700004636033 -382.163395681464</t>
  </si>
  <si>
    <t>-555.958657882512 72.3200017495578 -465.546216425066</t>
  </si>
  <si>
    <t>-568.037262911928 72.0676911554065 -587.607544757106</t>
  </si>
  <si>
    <t>-556.408657261168 76.2880259375243 -664.984370712922</t>
  </si>
  <si>
    <t>-561.921863211453 103.528835054802 -534.193482851099</t>
  </si>
  <si>
    <t>-550.063793843683 256.862327680926 -508.01003912084</t>
  </si>
  <si>
    <t>-526.236762621806 282.027953684601 -228.050173083994</t>
  </si>
  <si>
    <t>-309.459699323812 214.83067054716 -178.646054255655</t>
  </si>
  <si>
    <t>-563.552625279813 40.8281282233315 -533.902668245404</t>
  </si>
  <si>
    <t>-539.237661664674 169.933009197636 -99.2177697920472</t>
  </si>
  <si>
    <t>-566.875710862966 175.654119180406 315.397710921561</t>
  </si>
  <si>
    <t>-605.702561767301 211.984828791862 775.44914662273</t>
  </si>
  <si>
    <t>-455.606103015016 208.286485330482 833.252166169085</t>
  </si>
  <si>
    <t>-464.500227907731 -19.0167959888545 315.078223279349</t>
  </si>
  <si>
    <t>-475.311575452548 -75.4095022908841 774.523137550475</t>
  </si>
  <si>
    <t>-327.927307215824 -26.0471714531964 816.057111866696</t>
  </si>
  <si>
    <t>9763-20170724T121404.335739600.bin</t>
  </si>
  <si>
    <t>-505.04973760365 84.2428712762153 -97.9422835166411</t>
  </si>
  <si>
    <t>-523.473420539079 77.5574904167702 -206.907383378255</t>
  </si>
  <si>
    <t>-535.587761415933 74.9049214324978 -298.951024687747</t>
  </si>
  <si>
    <t>-545.959750930292 73.3634400527781 -382.186661988548</t>
  </si>
  <si>
    <t>-555.131321716276 72.6925323534228 -465.574811945374</t>
  </si>
  <si>
    <t>-567.159158469322 72.573312502006 -587.641285466555</t>
  </si>
  <si>
    <t>-555.637734607369 76.9092375636801 -665.027817799595</t>
  </si>
  <si>
    <t>-561.099012520131 103.977194431432 -534.187362800043</t>
  </si>
  <si>
    <t>-549.299006409095 257.286658161783 -507.844178626975</t>
  </si>
  <si>
    <t>-525.823793475996 282.197789626179 -227.831962233223</t>
  </si>
  <si>
    <t>-309.254293654264 214.264298776474 -178.524554965118</t>
  </si>
  <si>
    <t>-562.663810382242 41.2743982834718 -533.971866475393</t>
  </si>
  <si>
    <t>-538.713696696552 170.065013656239 -99.2038684103318</t>
  </si>
  <si>
    <t>-566.612388027699 175.734153060259 315.394864284448</t>
  </si>
  <si>
    <t>-605.6666964145 212.056096294893 775.42908642084</t>
  </si>
  <si>
    <t>-455.577793363416 208.492800523982 833.260242729197</t>
  </si>
  <si>
    <t>-464.223680093364 -19.1362267382865 315.094751092244</t>
  </si>
  <si>
    <t>-475.219638332251 -75.4341226029442 774.53886088596</t>
  </si>
  <si>
    <t>-327.821607289386 -26.2174219657713 816.19582643939</t>
  </si>
  <si>
    <t>9763-20170724T121404.402137400.bin</t>
  </si>
  <si>
    <t>-504.142906425379 84.5228885494048 -97.8893536869657</t>
  </si>
  <si>
    <t>-522.227601562325 77.9352916899088 -206.917130574916</t>
  </si>
  <si>
    <t>-534.107679827553 75.3821772541455 -298.994233382185</t>
  </si>
  <si>
    <t>-544.287929876771 73.9391450160397 -382.255346171029</t>
  </si>
  <si>
    <t>-553.286942203966 73.3783712788622 -465.662966302941</t>
  </si>
  <si>
    <t>-565.083265335177 73.4343708502061 -587.752070193716</t>
  </si>
  <si>
    <t>-553.694792335603 77.9374600565552 -665.148789681662</t>
  </si>
  <si>
    <t>-559.193120661133 104.762992127643 -534.235021917866</t>
  </si>
  <si>
    <t>-547.54061296334 258.032520984578 -507.566571699251</t>
  </si>
  <si>
    <t>-524.654805750037 282.468412646808 -227.463511400965</t>
  </si>
  <si>
    <t>-308.340772278377 213.491097989964 -178.485062230621</t>
  </si>
  <si>
    <t>-560.621072109836 42.0568740400868 -534.125880974365</t>
  </si>
  <si>
    <t>-537.774110128921 170.266330043428 -99.1616469018425</t>
  </si>
  <si>
    <t>-566.163366442105 175.871181069287 315.404663955128</t>
  </si>
  <si>
    <t>-605.628574696665 212.170114380514 775.383627870927</t>
  </si>
  <si>
    <t>-455.558980672778 208.688969379461 833.269826644327</t>
  </si>
  <si>
    <t>-463.945137014743 -19.287197112998 315.143562967069</t>
  </si>
  <si>
    <t>-475.100021165268 -75.3242298160367 774.608224210937</t>
  </si>
  <si>
    <t>-328.060360371496 -25.2836872108305 816.550140185341</t>
  </si>
  <si>
    <t>9763-20170724T121404.435224900.bin</t>
  </si>
  <si>
    <t>-503.704112206412 84.6441755565297 -97.8840661640082</t>
  </si>
  <si>
    <t>-521.544245899843 78.1286993705403 -206.9564821652</t>
  </si>
  <si>
    <t>-533.247851307964 75.6139218466701 -299.057059535274</t>
  </si>
  <si>
    <t>-543.281918601501 74.1979221975607 -382.33640271518</t>
  </si>
  <si>
    <t>-552.148992774484 73.6577977278776 -465.758422955387</t>
  </si>
  <si>
    <t>-563.768018363163 73.7393906024245 -587.864487886817</t>
  </si>
  <si>
    <t>-552.406177514442 78.303221962698 -665.261515269062</t>
  </si>
  <si>
    <t>-557.997493440182 105.057656309449 -534.328467440219</t>
  </si>
  <si>
    <t>-546.490597250253 258.313462080764 -507.546708220565</t>
  </si>
  <si>
    <t>-523.833617173572 282.622210365596 -227.41397674864</t>
  </si>
  <si>
    <t>-307.675610787817 213.082102953506 -178.542549729898</t>
  </si>
  <si>
    <t>-559.341865203046 42.3496613227853 -534.242361050028</t>
  </si>
  <si>
    <t>-537.287214137588 170.411930275168 -99.1644373184995</t>
  </si>
  <si>
    <t>-566.06449473646 176.016057478343 315.375191046772</t>
  </si>
  <si>
    <t>-605.611037261613 212.251058422452 775.34821813306</t>
  </si>
  <si>
    <t>-455.531507036214 209.167809670305 833.231209785226</t>
  </si>
  <si>
    <t>-463.854089142211 -19.525954954493 315.150058840857</t>
  </si>
  <si>
    <t>-475.034071056048 -75.334615807285 774.63861239335</t>
  </si>
  <si>
    <t>-327.892702054378 -25.6670831463657 816.666868899648</t>
  </si>
  <si>
    <t>9763-20170724T121404.504094200.bin</t>
  </si>
  <si>
    <t>-502.919592700888 84.7860356017986 -97.8941715391633</t>
  </si>
  <si>
    <t>-520.294798768933 78.3885420908205 -207.048636777868</t>
  </si>
  <si>
    <t>-531.699886186002 75.9546802210189 -299.188866834316</t>
  </si>
  <si>
    <t>-541.502562507567 74.607577152281 -382.4969153853</t>
  </si>
  <si>
    <t>-550.176840228558 74.1369989825962 -465.93946612461</t>
  </si>
  <si>
    <t>-561.556871370388 74.3231482307865 -588.068041776048</t>
  </si>
  <si>
    <t>-550.196726292885 79.0060834200181 -665.458142998314</t>
  </si>
  <si>
    <t>-555.964887596865 105.597045568349 -534.487067732547</t>
  </si>
  <si>
    <t>-544.568728495265 258.823992767688 -507.454661729127</t>
  </si>
  <si>
    <t>-522.386198492728 283.129563015048 -227.283648147893</t>
  </si>
  <si>
    <t>-306.483411773734 212.870457278165 -178.312564272286</t>
  </si>
  <si>
    <t>-557.161867955914 42.8859273375765 -534.471157875674</t>
  </si>
  <si>
    <t>-536.523895007108 170.53887749817 -99.2185837833567</t>
  </si>
  <si>
    <t>-565.881137032554 176.146884101519 315.280246768274</t>
  </si>
  <si>
    <t>-605.610307362554 212.346257959387 775.244122237787</t>
  </si>
  <si>
    <t>-455.534562035626 209.352195516277 833.141859273104</t>
  </si>
  <si>
    <t>-463.75334334857 -19.9907362282697 315.121597065083</t>
  </si>
  <si>
    <t>-475.004593852554 -75.3216013101619 774.668497232986</t>
  </si>
  <si>
    <t>-327.860009758346 -25.7045032717383 816.745023089234</t>
  </si>
  <si>
    <t>9763-20170724T121404.565259200.bin</t>
  </si>
  <si>
    <t>-502.208691612402 84.9364926936787 -97.9042358192925</t>
  </si>
  <si>
    <t>-519.263820685117 78.6318756754849 -207.114427342408</t>
  </si>
  <si>
    <t>-530.50883712018 76.2582864381029 -299.276017259124</t>
  </si>
  <si>
    <t>-540.211909623975 74.9630146846412 -382.596508944067</t>
  </si>
  <si>
    <t>-548.831870794303 74.5465636291615 -466.04508916716</t>
  </si>
  <si>
    <t>-560.182330973621 74.8181429431033 -588.176172731857</t>
  </si>
  <si>
    <t>-548.828134543774 79.5811077262174 -665.562277278079</t>
  </si>
  <si>
    <t>-554.687128225632 106.056062068963 -534.564180938186</t>
  </si>
  <si>
    <t>-543.468092294933 259.265687404519 -507.355453317601</t>
  </si>
  <si>
    <t>-521.684095608021 283.773816098581 -227.170816009205</t>
  </si>
  <si>
    <t>-306.155557248983 212.402140252162 -178.16022776499</t>
  </si>
  <si>
    <t>-555.71648790381 43.3421065933194 -534.608062972108</t>
  </si>
  <si>
    <t>-535.892598996571 170.6609608746 -99.2589568902665</t>
  </si>
  <si>
    <t>-565.643874765252 176.279116195247 315.211669558413</t>
  </si>
  <si>
    <t>-605.597306738014 212.438548677492 775.14518200844</t>
  </si>
  <si>
    <t>-455.529084570953 209.635816327103 833.072091859907</t>
  </si>
  <si>
    <t>-463.657966298024 -20.3378954792647 315.092345281434</t>
  </si>
  <si>
    <t>-474.986765476403 -75.4166561897869 774.669293678582</t>
  </si>
  <si>
    <t>-327.70241408905 -26.1562997816845 816.675938785233</t>
  </si>
  <si>
    <t>9763-20170724T121404.601356200.bin</t>
  </si>
  <si>
    <t>-501.88485501281 84.9828410170844 -97.9265796112293</t>
  </si>
  <si>
    <t>-518.836568729082 78.7180407935684 -207.155163209907</t>
  </si>
  <si>
    <t>-530.033002415327 76.342483738842 -299.322556848896</t>
  </si>
  <si>
    <t>-539.709286358403 75.0334042707932 -382.645968957782</t>
  </si>
  <si>
    <t>-548.320915727284 74.5923377257031 -466.095339026696</t>
  </si>
  <si>
    <t>-559.680275377052 74.8184389809662 -588.225734489068</t>
  </si>
  <si>
    <t>-548.318672283858 79.5830957739622 -665.610550793088</t>
  </si>
  <si>
    <t>-554.220329228253 106.076840608804 -534.62205217127</t>
  </si>
  <si>
    <t>-543.191315279394 259.299039304519 -507.40161568423</t>
  </si>
  <si>
    <t>-521.592780251974 283.88520635826 -227.209470626562</t>
  </si>
  <si>
    <t>-306.281211968773 211.697944022287 -178.440067013516</t>
  </si>
  <si>
    <t>-555.171509386895 43.3616609557257 -534.649698026827</t>
  </si>
  <si>
    <t>-535.625022353239 170.697519087798 -99.2830667094001</t>
  </si>
  <si>
    <t>-565.514369546752 176.267746984342 315.178281666276</t>
  </si>
  <si>
    <t>-605.581436709037 212.492116186861 775.098990917513</t>
  </si>
  <si>
    <t>-455.522006251268 209.744761432557 833.051065851488</t>
  </si>
  <si>
    <t>-463.595884355608 -20.4883599177019 315.058477707852</t>
  </si>
  <si>
    <t>-475.045699260405 -75.4023681174158 774.656594427237</t>
  </si>
  <si>
    <t>-327.765641373397 -26.0774286369342 816.602776535443</t>
  </si>
  <si>
    <t>9763-20170724T121404.633441900.bin</t>
  </si>
  <si>
    <t>-501.57593284673 84.9855112935961 -97.9398218371571</t>
  </si>
  <si>
    <t>-518.453321600497 78.753442470615 -207.181881525499</t>
  </si>
  <si>
    <t>-529.594776926232 76.3763089831209 -299.355800644479</t>
  </si>
  <si>
    <t>-539.226199683761 75.0533975824405 -382.684230262294</t>
  </si>
  <si>
    <t>-547.798567918038 74.5882174268904 -466.137438075092</t>
  </si>
  <si>
    <t>-559.107726754875 74.7671117295899 -588.272589411828</t>
  </si>
  <si>
    <t>-547.677488459378 79.5369545282556 -665.647101580044</t>
  </si>
  <si>
    <t>-553.701466417215 106.046608228503 -534.675854469898</t>
  </si>
  <si>
    <t>-542.838301789333 259.27414283367 -507.477488181008</t>
  </si>
  <si>
    <t>-521.45119931957 283.908695140864 -227.273393822142</t>
  </si>
  <si>
    <t>-306.382557857196 210.876393291787 -178.690766573343</t>
  </si>
  <si>
    <t>-554.589224018467 43.3305125887678 -534.68565639545</t>
  </si>
  <si>
    <t>-535.353283706445 170.6786928935 -99.2835496610296</t>
  </si>
  <si>
    <t>-565.393326281557 176.204911318853 315.167461024774</t>
  </si>
  <si>
    <t>-605.590421396195 212.49179919358 775.065269877843</t>
  </si>
  <si>
    <t>-455.544138341961 209.576098409699 833.043198252299</t>
  </si>
  <si>
    <t>-463.504909571282 -20.6388287051186 315.033802779718</t>
  </si>
  <si>
    <t>-475.052204967919 -75.4534068687899 774.641939808301</t>
  </si>
  <si>
    <t>-327.659355721393 -26.4265928707614 816.541822511724</t>
  </si>
  <si>
    <t>9763-20170724T121404.703634200.bin</t>
  </si>
  <si>
    <t>-501.058079001795 85.0936166619258 -97.991467857446</t>
  </si>
  <si>
    <t>-517.885559844703 78.855574622753 -207.240868146952</t>
  </si>
  <si>
    <t>-528.992355413516 76.4841706087118 -299.419070580624</t>
  </si>
  <si>
    <t>-538.594768705322 75.1702016406343 -382.750931426423</t>
  </si>
  <si>
    <t>-547.140364754879 74.7182036951331 -466.206984887587</t>
  </si>
  <si>
    <t>-558.41233775329 74.9217193563964 -588.345502825243</t>
  </si>
  <si>
    <t>-546.856242388826 79.725650085828 -665.699220326049</t>
  </si>
  <si>
    <t>-553.069764269922 106.191033622061 -534.73651944332</t>
  </si>
  <si>
    <t>-542.245808831897 259.38631067091 -507.302140871871</t>
  </si>
  <si>
    <t>-521.286910990665 283.854492772366 -227.051287395418</t>
  </si>
  <si>
    <t>-306.641988548765 209.315298895199 -178.884899453328</t>
  </si>
  <si>
    <t>-553.862839287946 43.4736746202489 -534.767926145339</t>
  </si>
  <si>
    <t>-534.924848623262 170.797747868025 -99.3274512258868</t>
  </si>
  <si>
    <t>-565.036115333884 176.247714402921 315.119418094001</t>
  </si>
  <si>
    <t>-605.571793716369 212.560558871163 775.003338908557</t>
  </si>
  <si>
    <t>-455.539722425811 209.7757601702 833.024462566491</t>
  </si>
  <si>
    <t>-463.251644779027 -20.6928862689515 314.99896525564</t>
  </si>
  <si>
    <t>-475.078440119556 -75.4324813455569 774.627225772912</t>
  </si>
  <si>
    <t>-327.91586203761 -25.7022499041741 816.506596993296</t>
  </si>
  <si>
    <t>9763-20170724T121404.733713200.bin</t>
  </si>
  <si>
    <t>-500.842631541028 85.092905645392 -98.0187721158674</t>
  </si>
  <si>
    <t>-517.6628344029 78.853202465958 -207.26924143208</t>
  </si>
  <si>
    <t>-528.747793649994 76.491841369374 -299.450406949254</t>
  </si>
  <si>
    <t>-538.323677890778 75.1898375013843 -382.785563960022</t>
  </si>
  <si>
    <t>-546.835431498422 74.7532579180156 -466.245009073582</t>
  </si>
  <si>
    <t>-558.05034533349 74.9818627751984 -588.388943449066</t>
  </si>
  <si>
    <t>-546.417259648292 79.8197082072716 -665.728829390592</t>
  </si>
  <si>
    <t>-552.755324030836 106.240556969292 -534.768753448664</t>
  </si>
  <si>
    <t>-542.034672306061 259.425572772606 -507.2628263278</t>
  </si>
  <si>
    <t>-521.099173477415 283.679357238699 -226.991381754754</t>
  </si>
  <si>
    <t>-306.58243871602 208.700672024579 -178.936120982833</t>
  </si>
  <si>
    <t>-553.50342464801 43.522393787584 -534.81759558655</t>
  </si>
  <si>
    <t>-534.774145049342 170.819194999726 -99.3437483336627</t>
  </si>
  <si>
    <t>-564.892819889244 176.246376903507 315.102836437293</t>
  </si>
  <si>
    <t>-605.568973254547 212.597282694953 774.970401108349</t>
  </si>
  <si>
    <t>-455.543528761444 209.746678024608 833.005136091986</t>
  </si>
  <si>
    <t>-463.17088481958 -20.7873671414736 314.982993872433</t>
  </si>
  <si>
    <t>-475.086145666098 -75.4019424895196 774.627948405586</t>
  </si>
  <si>
    <t>-328.09161409913 -25.1992173497101 816.534348070554</t>
  </si>
  <si>
    <t>9763-20170724T121404.802901600.bin</t>
  </si>
  <si>
    <t>-500.649468229117 85.0027245591009 -98.0397535672813</t>
  </si>
  <si>
    <t>-517.467205000654 78.7686440380839 -207.290751769193</t>
  </si>
  <si>
    <t>-528.562436284105 76.4428841138383 -299.471694372155</t>
  </si>
  <si>
    <t>-538.150900396303 75.186337357984 -382.806177526671</t>
  </si>
  <si>
    <t>-546.677933011127 74.8084965064563 -466.264445616167</t>
  </si>
  <si>
    <t>-557.916776278856 75.1381366113555 -588.405733990675</t>
  </si>
  <si>
    <t>-546.189706065806 80.0294764551431 -665.728217292476</t>
  </si>
  <si>
    <t>-552.643558151567 106.352758910317 -534.757926016588</t>
  </si>
  <si>
    <t>-542.039093515652 259.530258438405 -507.107369390454</t>
  </si>
  <si>
    <t>-521.006942554626 283.267999742879 -226.798969207475</t>
  </si>
  <si>
    <t>-306.701469075827 207.254444430892 -179.432053999911</t>
  </si>
  <si>
    <t>-553.326978003728 43.6342602584359 -534.864368136113</t>
  </si>
  <si>
    <t>-534.686071560565 170.771298883139 -99.3639226730115</t>
  </si>
  <si>
    <t>-564.796307829785 176.188144462079 315.083474833975</t>
  </si>
  <si>
    <t>-605.561269447493 212.654013030716 774.924372335948</t>
  </si>
  <si>
    <t>-455.539135849758 210.036972282433 832.979204061365</t>
  </si>
  <si>
    <t>-463.074105868552 -21.0009119921765 314.957517787888</t>
  </si>
  <si>
    <t>-475.000513859327 -75.4797765942794 774.634057372301</t>
  </si>
  <si>
    <t>-327.817879664326 -25.8881070958942 816.607139166633</t>
  </si>
  <si>
    <t>9763-20170724T121404.835988700.bin</t>
  </si>
  <si>
    <t>-500.718173583728 84.9111395857749 -98.046357707345</t>
  </si>
  <si>
    <t>-517.56295123343 78.6833320183619 -207.293631822787</t>
  </si>
  <si>
    <t>-528.685636958078 76.3842924729324 -299.471945960908</t>
  </si>
  <si>
    <t>-538.299607156345 75.160005702347 -382.803759602635</t>
  </si>
  <si>
    <t>-546.852529454238 74.8226721933852 -466.259668292854</t>
  </si>
  <si>
    <t>-558.128616898129 75.2213929652871 -588.397309696772</t>
  </si>
  <si>
    <t>-546.37008103115 80.1304433036235 -665.713871788035</t>
  </si>
  <si>
    <t>-552.844165365625 106.405797703504 -534.733150836567</t>
  </si>
  <si>
    <t>-542.263355877646 259.563975442196 -507.010186518947</t>
  </si>
  <si>
    <t>-521.116472885816 283.136917816829 -226.696640643363</t>
  </si>
  <si>
    <t>-306.899571488482 206.586924628807 -179.795173004487</t>
  </si>
  <si>
    <t>-553.517312245046 43.687112219885 -534.87562425665</t>
  </si>
  <si>
    <t>-534.770252559449 170.714320948944 -99.3695479877085</t>
  </si>
  <si>
    <t>-564.811927406483 176.158067419618 315.082433425621</t>
  </si>
  <si>
    <t>-605.558114727684 212.672658692546 774.916155325408</t>
  </si>
  <si>
    <t>-455.537998256573 210.033440685206 832.975062002263</t>
  </si>
  <si>
    <t>-463.128082643717 -21.0854374495493 314.941307431802</t>
  </si>
  <si>
    <t>-474.986381864521 -75.4868682928363 774.637089034937</t>
  </si>
  <si>
    <t>-327.840625250334 -25.8007861038636 816.628054499314</t>
  </si>
  <si>
    <t>9763-20170724T121404.902692300.bin</t>
  </si>
  <si>
    <t>-501.13923404585 84.7715189501664 -98.063424537498</t>
  </si>
  <si>
    <t>-518.080653999715 78.5105122540781 -207.293804426863</t>
  </si>
  <si>
    <t>-529.315289596943 76.2398950749321 -299.459248300125</t>
  </si>
  <si>
    <t>-539.039423433053 75.0651155885039 -382.779013184133</t>
  </si>
  <si>
    <t>-547.709783288868 74.8010512492815 -466.223076846723</t>
  </si>
  <si>
    <t>-559.163529857846 75.3343984197745 -588.343746094642</t>
  </si>
  <si>
    <t>-547.376758038141 80.2649024723491 -665.654487683013</t>
  </si>
  <si>
    <t>-553.803038629568 106.459519321314 -534.652695334057</t>
  </si>
  <si>
    <t>-543.18636715455 259.594399407648 -506.791861941813</t>
  </si>
  <si>
    <t>-521.554397477027 282.879875360852 -226.491180855442</t>
  </si>
  <si>
    <t>-307.463625041795 205.72248736145 -180.011063370066</t>
  </si>
  <si>
    <t>-554.472518593438 43.7409471744304 -534.86372110106</t>
  </si>
  <si>
    <t>-535.280290482693 170.6037060089 -99.3903228758409</t>
  </si>
  <si>
    <t>-564.97497574825 176.106450027595 315.085969760661</t>
  </si>
  <si>
    <t>-605.575323946034 212.676742166249 774.917817692551</t>
  </si>
  <si>
    <t>-455.558707736175 209.896845692802 832.979066773607</t>
  </si>
  <si>
    <t>-463.320947696597 -21.0250841569459 314.92677990992</t>
  </si>
  <si>
    <t>-475.014938817524 -75.4489771293638 774.629540828969</t>
  </si>
  <si>
    <t>-327.964412296883 -25.4778011538183 816.615579743952</t>
  </si>
  <si>
    <t>9763-20170724T121404.937785100.bin</t>
  </si>
  <si>
    <t>-501.482323693262 84.7184775579331 -98.0665135529591</t>
  </si>
  <si>
    <t>-518.493135063925 78.4303783856722 -207.284643760246</t>
  </si>
  <si>
    <t>-529.799509245381 76.1584410164123 -299.44119526059</t>
  </si>
  <si>
    <t>-539.592619370463 74.9911727000313 -382.752990791897</t>
  </si>
  <si>
    <t>-548.335195662123 74.7442071131868 -466.189572480536</t>
  </si>
  <si>
    <t>-559.897813630788 75.312120897117 -588.299706107396</t>
  </si>
  <si>
    <t>-548.118304140595 80.2485375293468 -665.611437901519</t>
  </si>
  <si>
    <t>-554.498343456283 106.422167454443 -534.603784674158</t>
  </si>
  <si>
    <t>-543.90477039916 259.541418888687 -506.662100520459</t>
  </si>
  <si>
    <t>-521.877217918333 282.584823675729 -226.372264934173</t>
  </si>
  <si>
    <t>-307.833282790228 205.237360899604 -179.992290482091</t>
  </si>
  <si>
    <t>-555.150015927163 43.7038282602557 -534.833765539823</t>
  </si>
  <si>
    <t>-535.687662465543 170.553555157428 -99.3909308187892</t>
  </si>
  <si>
    <t>-565.144961364125 176.090893566663 315.101819377225</t>
  </si>
  <si>
    <t>-605.590099533225 212.664391111155 774.935931774992</t>
  </si>
  <si>
    <t>-455.567372537996 209.914015323324 832.982543284405</t>
  </si>
  <si>
    <t>-463.445140873696 -20.9389162685738 314.923151283424</t>
  </si>
  <si>
    <t>-475.044930455147 -75.4142012615616 774.622798438373</t>
  </si>
  <si>
    <t>-327.980868300541 -25.4689377661584 816.592597963136</t>
  </si>
  <si>
    <t>9763-20170724T121405.000471200.bin</t>
  </si>
  <si>
    <t>-502.381512649117 84.7517041907249 -98.0800121964338</t>
  </si>
  <si>
    <t>-519.526608322929 78.392086662835 -207.27301053928</t>
  </si>
  <si>
    <t>-530.976334670643 76.1088246952249 -299.411569660756</t>
  </si>
  <si>
    <t>-540.90799673336 74.9504007742735 -382.707132545134</t>
  </si>
  <si>
    <t>-549.796706856569 74.7333131729938 -466.128218857649</t>
  </si>
  <si>
    <t>-561.579647255678 75.3680667190652 -588.217135115154</t>
  </si>
  <si>
    <t>-549.825506677853 80.3459950155179 -665.529849116018</t>
  </si>
  <si>
    <t>-556.102561417847 106.44880708435 -534.51209185127</t>
  </si>
  <si>
    <t>-545.551704839756 259.55631747297 -506.499229554844</t>
  </si>
  <si>
    <t>-522.868911116545 282.166270783408 -226.226473279796</t>
  </si>
  <si>
    <t>-308.871690918059 204.475358763755 -180.206568869114</t>
  </si>
  <si>
    <t>-556.716180609777 43.7302548527723 -534.778951909334</t>
  </si>
  <si>
    <t>-536.745852856863 170.5976585281 -99.4070197680198</t>
  </si>
  <si>
    <t>-565.680713587487 176.178110977103 315.121953971734</t>
  </si>
  <si>
    <t>-605.632872291154 212.628925446776 774.990463511107</t>
  </si>
  <si>
    <t>-455.593196849904 209.811627236354 832.990156600728</t>
  </si>
  <si>
    <t>-463.769962643332 -20.6705218276957 314.918480220817</t>
  </si>
  <si>
    <t>-475.038296749596 -75.4385966326763 774.606652455982</t>
  </si>
  <si>
    <t>-327.778916124898 -26.0227465217026 816.518535926937</t>
  </si>
  <si>
    <t>9763-20170724T121405.034561900.bin</t>
  </si>
  <si>
    <t>-502.940342785562 84.8654415556889 -98.0774348810883</t>
  </si>
  <si>
    <t>-520.17055771218 78.4379571453687 -207.252973144328</t>
  </si>
  <si>
    <t>-531.703536501024 76.1194113419069 -299.380308812254</t>
  </si>
  <si>
    <t>-541.713421018384 74.9384250104795 -382.666356372919</t>
  </si>
  <si>
    <t>-550.682675801178 74.707829848272 -466.078678172772</t>
  </si>
  <si>
    <t>-562.584865908868 75.3328825265899 -588.155982042002</t>
  </si>
  <si>
    <t>-550.849926667141 80.3285892970484 -665.470658373229</t>
  </si>
  <si>
    <t>-557.055743184339 106.418201756244 -534.458977914011</t>
  </si>
  <si>
    <t>-546.559130535832 259.531026595154 -506.487113343352</t>
  </si>
  <si>
    <t>-523.494714499221 282.000951223834 -226.234047981308</t>
  </si>
  <si>
    <t>-309.521705517513 204.263851831759 -180.179792027958</t>
  </si>
  <si>
    <t>-557.668772529704 43.6991662298601 -534.720104270014</t>
  </si>
  <si>
    <t>-537.404548258664 170.675675695641 -99.4287934763765</t>
  </si>
  <si>
    <t>-565.982457469611 176.229248514716 315.125262393814</t>
  </si>
  <si>
    <t>-605.65700411209 212.598394010547 775.029187512428</t>
  </si>
  <si>
    <t>-455.610217264135 209.683010852816 833.005851535814</t>
  </si>
  <si>
    <t>-463.949028499097 -20.3845329799833 314.93547187498</t>
  </si>
  <si>
    <t>-475.11283130783 -75.3599376771754 774.600677766371</t>
  </si>
  <si>
    <t>-328.033859271271 -25.353155178409 816.444452066505</t>
  </si>
  <si>
    <t>9763-20170724T121405.108351600.bin</t>
  </si>
  <si>
    <t>-504.071276280595 85.3494903811215 -98.0747810994553</t>
  </si>
  <si>
    <t>-521.489633846651 78.7624026521971 -207.21089198893</t>
  </si>
  <si>
    <t>-533.181346990267 76.394640557995 -299.317062230185</t>
  </si>
  <si>
    <t>-543.32993448876 75.2022087669561 -382.586010002494</t>
  </si>
  <si>
    <t>-552.430489577422 74.9927677625778 -465.984241408921</t>
  </si>
  <si>
    <t>-564.514083293663 75.6833297866006 -588.043365886698</t>
  </si>
  <si>
    <t>-552.785040639731 80.7202816195022 -665.35627725515</t>
  </si>
  <si>
    <t>-558.901680431233 106.739432075734 -534.338173124619</t>
  </si>
  <si>
    <t>-548.278539547314 259.846622016428 -506.384276493546</t>
  </si>
  <si>
    <t>-524.401183157372 282.084184349921 -226.18094684186</t>
  </si>
  <si>
    <t>-310.472034805492 204.164909725833 -180.230796214363</t>
  </si>
  <si>
    <t>-559.522375300332 44.0207581635104 -534.631662825462</t>
  </si>
  <si>
    <t>-538.639587737017 171.035991171225 -99.4698810977732</t>
  </si>
  <si>
    <t>-566.783648349349 176.342120732067 315.117085981727</t>
  </si>
  <si>
    <t>-605.736562409696 212.496635890409 775.107340314289</t>
  </si>
  <si>
    <t>-455.665932817294 209.217882053282 833.002937464594</t>
  </si>
  <si>
    <t>-464.282036525269 -19.3271833828089 315.003951318656</t>
  </si>
  <si>
    <t>-475.311271711241 -75.2010747548411 774.568316307999</t>
  </si>
  <si>
    <t>-328.239026694331 -24.9667560080848 816.163244864592</t>
  </si>
  <si>
    <t>9763-20170724T121405.134414600.bin</t>
  </si>
  <si>
    <t>-504.516756048304 85.7139364303084 -98.07648127382</t>
  </si>
  <si>
    <t>-522.027086831858 79.0623007452782 -207.194057252797</t>
  </si>
  <si>
    <t>-533.77331759791 76.6598848896742 -299.292222748642</t>
  </si>
  <si>
    <t>-543.960783534281 75.4421127857354 -382.556138870084</t>
  </si>
  <si>
    <t>-553.08938860424 75.212743889726 -465.951315301799</t>
  </si>
  <si>
    <t>-565.201513662798 75.879178922055 -588.007754200258</t>
  </si>
  <si>
    <t>-553.441489869992 80.888317792655 -665.317648078264</t>
  </si>
  <si>
    <t>-559.573040326183 106.946083202919 -534.310351006874</t>
  </si>
  <si>
    <t>-548.966283764795 260.070708555778 -506.388563329801</t>
  </si>
  <si>
    <t>-524.534377599416 282.242512406366 -226.227808487083</t>
  </si>
  <si>
    <t>-310.614299548833 204.25325907897 -180.353706346836</t>
  </si>
  <si>
    <t>-560.200638523247 44.2273486103468 -534.590524622984</t>
  </si>
  <si>
    <t>-539.123744461781 171.32649363657 -99.4717235687222</t>
  </si>
  <si>
    <t>-567.115333764107 176.4799192717 315.127511186584</t>
  </si>
  <si>
    <t>-605.775257606291 212.465698733227 775.150744896312</t>
  </si>
  <si>
    <t>-455.686010791935 209.080321779506 832.991774179723</t>
  </si>
  <si>
    <t>-470.09121063091 0.0211792226195939 -100.074769969741</t>
  </si>
  <si>
    <t>-464.511778306445 -18.743420480117 315.03890317623</t>
  </si>
  <si>
    <t>-475.350921719985 -75.1729223326915 774.553192054751</t>
  </si>
  <si>
    <t>-328.290530404815 -24.8220019646537 816.048344286061</t>
  </si>
  <si>
    <t>9763-20170724T121405.201599100.bin</t>
  </si>
  <si>
    <t>-505.187555484111 86.5494574701975 -98.0623203054115</t>
  </si>
  <si>
    <t>-522.814746121277 79.8178392798914 -207.156144094101</t>
  </si>
  <si>
    <t>-534.631053378457 77.304770909172 -299.242439707984</t>
  </si>
  <si>
    <t>-544.872330963902 75.9681469920174 -382.49803082853</t>
  </si>
  <si>
    <t>-554.046776446504 75.5996770952497 -465.887598814583</t>
  </si>
  <si>
    <t>-566.218392177935 76.0406213215156 -587.939142219047</t>
  </si>
  <si>
    <t>-554.413971701492 80.9109267996537 -665.251107994932</t>
  </si>
  <si>
    <t>-560.56387248701 107.206755354795 -534.301885805868</t>
  </si>
  <si>
    <t>-550.062072770681 260.388973285063 -506.648956630077</t>
  </si>
  <si>
    <t>-524.672693228653 282.605438209941 -226.576874808493</t>
  </si>
  <si>
    <t>-310.711753334337 204.624282119038 -180.880094660274</t>
  </si>
  <si>
    <t>-561.191281543254 44.4876603700909 -534.465985132072</t>
  </si>
  <si>
    <t>-539.856158928702 172.030583842303 -99.4595319714092</t>
  </si>
  <si>
    <t>-567.610916901834 176.85258571446 315.159616896143</t>
  </si>
  <si>
    <t>-605.852088718421 212.39019678952 775.253040570861</t>
  </si>
  <si>
    <t>-455.738324513842 208.8148066099 833.018922769206</t>
  </si>
  <si>
    <t>-470.671833594719 0.99336128219602 -100.011381579183</t>
  </si>
  <si>
    <t>-464.933761518238 -17.6485944703327 315.105728044968</t>
  </si>
  <si>
    <t>-475.479631465231 -75.048870308693 774.517434036789</t>
  </si>
  <si>
    <t>-328.398656727565 -24.618493818828 815.842474236631</t>
  </si>
  <si>
    <t>9763-20170724T121405.234685900.bin</t>
  </si>
  <si>
    <t>-505.378737928882 86.9280575529046 -98.0242571448317</t>
  </si>
  <si>
    <t>-523.046749804145 80.1824434706268 -207.110631443822</t>
  </si>
  <si>
    <t>-534.885105784441 77.6037032917279 -299.192354166126</t>
  </si>
  <si>
    <t>-545.144149188507 76.1851041535788 -382.444223678549</t>
  </si>
  <si>
    <t>-554.335657985022 75.7125117805704 -465.831508838925</t>
  </si>
  <si>
    <t>-566.533334518612 75.9761107925119 -587.880866755488</t>
  </si>
  <si>
    <t>-554.76369584387 80.7454747356046 -665.20454778953</t>
  </si>
  <si>
    <t>-560.857488402829 107.220128231358 -534.291219512653</t>
  </si>
  <si>
    <t>-550.323771266551 260.430861837198 -506.83827958094</t>
  </si>
  <si>
    <t>-524.64572909744 282.885705537291 -226.811427176713</t>
  </si>
  <si>
    <t>-310.701356194716 204.904443622758 -181.037457966714</t>
  </si>
  <si>
    <t>-561.504556575465 44.5011192171878 -534.362020680872</t>
  </si>
  <si>
    <t>-540.039153259024 172.367936551926 -99.4186098141968</t>
  </si>
  <si>
    <t>-567.779014553066 177.03191922039 315.20332630858</t>
  </si>
  <si>
    <t>-605.858338389859 212.400235950476 775.313585181346</t>
  </si>
  <si>
    <t>-455.730873676603 209.008353293728 833.0550705678</t>
  </si>
  <si>
    <t>-470.871357530531 1.38733896085432 -99.9747463400213</t>
  </si>
  <si>
    <t>-465.106538341763 -17.1579586327612 315.146155542098</t>
  </si>
  <si>
    <t>-475.557609741984 -74.9734756260209 774.505664854226</t>
  </si>
  <si>
    <t>-328.537793975634 -24.2869162659135 815.735101150212</t>
  </si>
  <si>
    <t>9763-20170724T121405.301870700.bin</t>
  </si>
  <si>
    <t>-505.430357585656 87.5255469891194 -97.9597598781644</t>
  </si>
  <si>
    <t>-523.173801711516 80.7371373769352 -207.031274078073</t>
  </si>
  <si>
    <t>-535.067686732121 78.0449631927086 -299.102422608196</t>
  </si>
  <si>
    <t>-545.377516351655 76.4928883664888 -382.345715834828</t>
  </si>
  <si>
    <t>-554.623027509951 75.855893553105 -465.725878781068</t>
  </si>
  <si>
    <t>-566.905412157547 75.8447382455593 -587.767157782296</t>
  </si>
  <si>
    <t>-555.291641308296 80.4294900315826 -665.125481741317</t>
  </si>
  <si>
    <t>-561.184252493692 107.20905141388 -534.252773482245</t>
  </si>
  <si>
    <t>-550.480557434464 260.474332467259 -507.167050318103</t>
  </si>
  <si>
    <t>-524.636185881066 283.751694931864 -227.222781429825</t>
  </si>
  <si>
    <t>-310.916755987445 205.164868856097 -181.433744228606</t>
  </si>
  <si>
    <t>-561.847676546134 44.4903785960951 -534.180425930312</t>
  </si>
  <si>
    <t>-540.032299169769 172.89491208762 -99.3664692094169</t>
  </si>
  <si>
    <t>-567.849129282352 177.344372772125 315.252763588601</t>
  </si>
  <si>
    <t>-605.862964901031 212.433477969928 775.418354763285</t>
  </si>
  <si>
    <t>-455.73743266998 208.848465014759 833.152999929303</t>
  </si>
  <si>
    <t>-470.972374376489 2.01579322847829 -99.9119669184918</t>
  </si>
  <si>
    <t>-465.311627884959 -16.5998588111911 315.207324702717</t>
  </si>
  <si>
    <t>-475.612438898058 -74.936480310751 774.485112609003</t>
  </si>
  <si>
    <t>-328.58889643859 -24.1732624435786 815.607608938966</t>
  </si>
  <si>
    <t>9763-20170724T121405.334958200.bin</t>
  </si>
  <si>
    <t>-505.338409832108 87.6889017078724 -97.9185768705931</t>
  </si>
  <si>
    <t>-523.13110566997 80.8773286899582 -206.980595935434</t>
  </si>
  <si>
    <t>-535.051695078481 78.1211230255267 -299.046560212901</t>
  </si>
  <si>
    <t>-545.382119628241 76.4930043538161 -382.285811229724</t>
  </si>
  <si>
    <t>-554.646111594578 75.7602137309877 -465.66311200488</t>
  </si>
  <si>
    <t>-566.954236043903 75.5892019136031 -587.701666223338</t>
  </si>
  <si>
    <t>-555.434628819172 80.0858290461151 -665.079229148909</t>
  </si>
  <si>
    <t>-561.206792062081 107.023454695072 -534.231204974439</t>
  </si>
  <si>
    <t>-550.402942261834 260.30985128853 -507.34914095574</t>
  </si>
  <si>
    <t>-524.544300490694 284.052046524618 -227.445186507544</t>
  </si>
  <si>
    <t>-310.963413364811 205.034148088079 -181.751480981523</t>
  </si>
  <si>
    <t>-561.900321233327 44.3051213019648 -534.073142218018</t>
  </si>
  <si>
    <t>-539.907333012896 173.07740148326 -99.3312444974893</t>
  </si>
  <si>
    <t>-567.733363079731 177.429532718698 315.288364354249</t>
  </si>
  <si>
    <t>-605.87124646945 212.440211741056 775.454477379552</t>
  </si>
  <si>
    <t>-455.749295937322 208.810148838986 833.195723438574</t>
  </si>
  <si>
    <t>-470.925916012534 2.14725170194561 -99.8831385708734</t>
  </si>
  <si>
    <t>-465.300937777806 -16.5157562517697 315.234526965936</t>
  </si>
  <si>
    <t>-475.61869502591 -74.9161712778159 774.489371400847</t>
  </si>
  <si>
    <t>-328.400120842828 -24.7212915893133 815.610916725449</t>
  </si>
  <si>
    <t>9763-20170724T121405.399164500.bin</t>
  </si>
  <si>
    <t>-505.117655456241 87.8303809621448 -97.8819715630409</t>
  </si>
  <si>
    <t>-522.981068436382 80.9956914192239 -206.931058596455</t>
  </si>
  <si>
    <t>-534.948696257396 78.1448938796661 -298.987938430231</t>
  </si>
  <si>
    <t>-545.320818259172 76.4019784506495 -382.219753282557</t>
  </si>
  <si>
    <t>-554.627660267376 75.5243962117379 -465.590800276749</t>
  </si>
  <si>
    <t>-567.00219991596 75.1088791030488 -587.62204231935</t>
  </si>
  <si>
    <t>-555.689882354993 79.4781127163178 -665.037391450218</t>
  </si>
  <si>
    <t>-561.177015120653 106.649737373198 -534.22275564691</t>
  </si>
  <si>
    <t>-549.978188608913 259.962440556376 -507.618802236124</t>
  </si>
  <si>
    <t>-524.100309419013 284.638995576579 -227.797465455275</t>
  </si>
  <si>
    <t>-310.826846312077 204.817296844501 -182.064720371717</t>
  </si>
  <si>
    <t>-561.967618666879 43.933002455276 -533.928773336138</t>
  </si>
  <si>
    <t>-539.557538835174 173.423486531292 -99.2919249232248</t>
  </si>
  <si>
    <t>-567.424107118668 177.591970892717 315.326741514639</t>
  </si>
  <si>
    <t>-605.859709339461 212.527413906856 775.482796189055</t>
  </si>
  <si>
    <t>-455.751525355419 208.773035009049 833.251788164134</t>
  </si>
  <si>
    <t>-470.877825312218 2.09179053628486 -99.8501095933314</t>
  </si>
  <si>
    <t>-465.229746000078 -16.5367086238157 315.268777556052</t>
  </si>
  <si>
    <t>-475.59062561758 -74.9196839830756 774.515234012855</t>
  </si>
  <si>
    <t>-328.370553089126 -24.7332025735759 815.642162882938</t>
  </si>
  <si>
    <t>9763-20170724T121405.435253800.bin</t>
  </si>
  <si>
    <t>-505.025018894448 87.9132259966464 -97.8663990564957</t>
  </si>
  <si>
    <t>-522.896522928591 81.0613931411381 -206.913013235554</t>
  </si>
  <si>
    <t>-534.871089242954 78.1742606915122 -298.967908337763</t>
  </si>
  <si>
    <t>-545.250681111056 76.3908344201031 -382.197862309634</t>
  </si>
  <si>
    <t>-554.566990719749 75.4649102977273 -465.567520531555</t>
  </si>
  <si>
    <t>-566.958245430057 74.9698516881758 -587.596725449627</t>
  </si>
  <si>
    <t>-555.731069570652 79.3090767365693 -665.026205392405</t>
  </si>
  <si>
    <t>-561.114906082014 106.545341850026 -534.219811561292</t>
  </si>
  <si>
    <t>-549.781232377488 259.84338744073 -507.669573409618</t>
  </si>
  <si>
    <t>-523.881213528328 284.703223401224 -227.866557919364</t>
  </si>
  <si>
    <t>-310.661932976325 204.90904347184 -181.834713692264</t>
  </si>
  <si>
    <t>-561.927225239678 43.8288263731588 -533.882801129294</t>
  </si>
  <si>
    <t>-539.360239108324 173.569625139667 -99.2898630615796</t>
  </si>
  <si>
    <t>-567.345712152348 177.664270783022 315.321565204078</t>
  </si>
  <si>
    <t>-605.867589926131 212.540851282329 775.480696985893</t>
  </si>
  <si>
    <t>-455.76665816292 208.61908726889 833.257640591941</t>
  </si>
  <si>
    <t>-470.877208127324 2.1484114037753 -99.827016077204</t>
  </si>
  <si>
    <t>-465.26916812771 -16.5539781264574 315.289087095111</t>
  </si>
  <si>
    <t>-475.583543293057 -74.9138974942571 774.529094655591</t>
  </si>
  <si>
    <t>-328.418232796302 -24.5728995648847 815.663057455153</t>
  </si>
  <si>
    <t>9763-20170724T121405.504453200.bin</t>
  </si>
  <si>
    <t>-504.943511503967 88.0477448529609 -97.8935461880347</t>
  </si>
  <si>
    <t>-522.751026895779 81.1869936646335 -206.950120347973</t>
  </si>
  <si>
    <t>-534.720953543902 78.2799217858019 -299.004935168487</t>
  </si>
  <si>
    <t>-545.116985426513 76.4767100235872 -382.232365504132</t>
  </si>
  <si>
    <t>-554.470549197701 75.5308050058952 -465.597546210076</t>
  </si>
  <si>
    <t>-566.939264610781 75.007051002513 -587.618823238505</t>
  </si>
  <si>
    <t>-555.903755603933 79.3620741317927 -665.074980445421</t>
  </si>
  <si>
    <t>-561.04652459996 106.594605822698 -534.254559817492</t>
  </si>
  <si>
    <t>-549.505742626023 259.900282013573 -507.75243114767</t>
  </si>
  <si>
    <t>-523.402312087416 284.811939728851 -227.972938912949</t>
  </si>
  <si>
    <t>-310.279579852707 205.066415140356 -181.412430218738</t>
  </si>
  <si>
    <t>-561.889726824728 43.8791210197664 -533.899267872215</t>
  </si>
  <si>
    <t>-539.140396362997 173.755561297275 -99.3443587046063</t>
  </si>
  <si>
    <t>-567.307197285966 177.813849126165 315.255171829546</t>
  </si>
  <si>
    <t>-605.885842648028 212.589158245953 775.434826291724</t>
  </si>
  <si>
    <t>-455.785322096773 208.72163264732 833.216179792694</t>
  </si>
  <si>
    <t>-470.92723431976 2.24072062859977 -99.797403854192</t>
  </si>
  <si>
    <t>-465.464033837673 -16.6646018212023 315.311425775983</t>
  </si>
  <si>
    <t>-475.515890086561 -74.9355338860869 774.557750712439</t>
  </si>
  <si>
    <t>-328.364516344144 -24.6055746187885 815.754793820364</t>
  </si>
  <si>
    <t>9763-20170724T121405.533534200.bin</t>
  </si>
  <si>
    <t>-504.917418307162 88.0130570293531 -97.8951994977673</t>
  </si>
  <si>
    <t>-522.67520291131 81.1633914483664 -206.960501962529</t>
  </si>
  <si>
    <t>-534.648824920368 78.242158715701 -299.014475416819</t>
  </si>
  <si>
    <t>-545.067876087416 76.4200957707958 -382.23868630413</t>
  </si>
  <si>
    <t>-554.464821237129 75.4501788288403 -465.59858826304</t>
  </si>
  <si>
    <t>-567.019714121888 74.8881057045778 -587.610786974122</t>
  </si>
  <si>
    <t>-556.066870144039 79.2412378132053 -665.078793416328</t>
  </si>
  <si>
    <t>-561.095078141474 106.492567601436 -534.260146751094</t>
  </si>
  <si>
    <t>-549.50784506881 259.8067568167 -507.802612425098</t>
  </si>
  <si>
    <t>-523.329371111507 284.688123478956 -228.027446545141</t>
  </si>
  <si>
    <t>-310.332460406047 204.909819707906 -180.950168610301</t>
  </si>
  <si>
    <t>-561.926430156567 43.7768225420773 -533.885591361486</t>
  </si>
  <si>
    <t>-539.016227622938 173.735862858712 -99.3694150168119</t>
  </si>
  <si>
    <t>-567.319201945914 177.83474442608 315.220381752613</t>
  </si>
  <si>
    <t>-605.889645947129 212.624900770587 775.398348645563</t>
  </si>
  <si>
    <t>-455.789231567206 208.786000679906 833.182141754991</t>
  </si>
  <si>
    <t>-470.979454417392 2.16406646898031 -99.7993281907707</t>
  </si>
  <si>
    <t>-465.610544539968 -16.8412664224343 315.306135165924</t>
  </si>
  <si>
    <t>-475.47991701404 -74.9423347429415 774.577613816819</t>
  </si>
  <si>
    <t>-328.33981020219 -24.6112903803464 815.813511194712</t>
  </si>
  <si>
    <t>9763-20170724T121405.603726500.bin</t>
  </si>
  <si>
    <t>-504.823577195687 87.843194065857 -97.9264043633375</t>
  </si>
  <si>
    <t>-522.529502419206 81.0123622322094 -207.001248475638</t>
  </si>
  <si>
    <t>-534.483726696772 78.0698472850959 -299.057212906319</t>
  </si>
  <si>
    <t>-544.897504824482 76.2157005866816 -382.281191354974</t>
  </si>
  <si>
    <t>-554.302603479345 75.2021420723281 -465.639865204322</t>
  </si>
  <si>
    <t>-566.885258615363 74.5648272332433 -587.648768292687</t>
  </si>
  <si>
    <t>-556.068293056275 78.9296527259548 -665.135282325415</t>
  </si>
  <si>
    <t>-560.957275984798 106.202239109447 -534.317987471221</t>
  </si>
  <si>
    <t>-549.402107193009 259.527654264755 -507.976656340015</t>
  </si>
  <si>
    <t>-523.178255067475 284.839196080153 -228.244245080964</t>
  </si>
  <si>
    <t>-310.862923371191 204.264430173666 -179.47511731152</t>
  </si>
  <si>
    <t>-561.771071100876 43.4864449903698 -533.906534749721</t>
  </si>
  <si>
    <t>-538.813200177206 173.639275777173 -99.4257118442245</t>
  </si>
  <si>
    <t>-567.238981426726 177.819397137817 315.154846741456</t>
  </si>
  <si>
    <t>-605.886001724844 212.684864526374 775.323143311601</t>
  </si>
  <si>
    <t>-455.788537568517 208.895308415287 833.11758148675</t>
  </si>
  <si>
    <t>-471.025829932149 1.9751727564103 -99.8174104538098</t>
  </si>
  <si>
    <t>-465.764914596592 -17.1597914785966 315.283628239044</t>
  </si>
  <si>
    <t>-475.469932473531 -74.9495717777459 774.600136754487</t>
  </si>
  <si>
    <t>-328.364600875492 -24.5372150177795 815.860945201889</t>
  </si>
  <si>
    <t>9763-20170724T121405.636810800.bin</t>
  </si>
  <si>
    <t>-504.770822612852 87.6395003924804 -97.9444735583878</t>
  </si>
  <si>
    <t>-522.466424342176 80.8134601151291 -207.021444817261</t>
  </si>
  <si>
    <t>-534.415590913007 77.8643626707149 -299.077669645788</t>
  </si>
  <si>
    <t>-544.827101121188 76.0006345682746 -382.301859981441</t>
  </si>
  <si>
    <t>-554.232549185023 74.9739532769127 -465.66020126564</t>
  </si>
  <si>
    <t>-566.818673082578 74.3139924438196 -587.668796851692</t>
  </si>
  <si>
    <t>-556.062875646612 78.6804267591806 -665.163476010885</t>
  </si>
  <si>
    <t>-560.891604890299 105.961397766884 -534.343848372879</t>
  </si>
  <si>
    <t>-549.317694486281 259.305580956846 -508.044316615095</t>
  </si>
  <si>
    <t>-523.231739797829 284.796914932046 -228.315385798176</t>
  </si>
  <si>
    <t>-311.26997031832 203.936704248706 -178.491938754776</t>
  </si>
  <si>
    <t>-561.700447569351 43.2455665522903 -533.920960586118</t>
  </si>
  <si>
    <t>-538.745904911289 173.47999346292 -99.4569194255314</t>
  </si>
  <si>
    <t>-567.14655394158 177.742892884391 315.124588889582</t>
  </si>
  <si>
    <t>-605.890674217358 212.692718472241 775.282550703158</t>
  </si>
  <si>
    <t>-455.794794394767 208.961942916636 833.085019134155</t>
  </si>
  <si>
    <t>-470.972855542271 1.69866186898616 -99.8414071136606</t>
  </si>
  <si>
    <t>-465.756961709365 -17.3924749763228 315.262089717345</t>
  </si>
  <si>
    <t>-475.448956919794 -74.9799006342428 774.607528534742</t>
  </si>
  <si>
    <t>-328.275113867299 -24.7732203144969 815.874904380117</t>
  </si>
  <si>
    <t>9763-20170724T121405.704998200.bin</t>
  </si>
  <si>
    <t>-504.713131894734 87.2507289955029 -98.0021212053964</t>
  </si>
  <si>
    <t>-522.44303999581 80.4006276692335 -207.071930360358</t>
  </si>
  <si>
    <t>-534.39179700919 77.4262346518431 -299.127429797945</t>
  </si>
  <si>
    <t>-544.791211020545 75.5357667339454 -382.352489657242</t>
  </si>
  <si>
    <t>-554.173368808732 74.4774855110181 -465.713194779373</t>
  </si>
  <si>
    <t>-566.713578963951 73.7652242081522 -587.72614991377</t>
  </si>
  <si>
    <t>-556.069821125144 78.1364728846061 -665.23621410293</t>
  </si>
  <si>
    <t>-560.814972296449 105.435632678221 -534.411520418298</t>
  </si>
  <si>
    <t>-549.295434597064 258.793930720168 -508.223328709007</t>
  </si>
  <si>
    <t>-522.931401372542 284.540854921275 -228.543831803958</t>
  </si>
  <si>
    <t>-311.954988341617 202.669776973245 -176.250397836725</t>
  </si>
  <si>
    <t>-561.607023774279 42.7200547339685 -533.964178403022</t>
  </si>
  <si>
    <t>-538.802886060873 173.150186404233 -99.51749775504</t>
  </si>
  <si>
    <t>-567.042212313907 177.57816700382 315.073342717</t>
  </si>
  <si>
    <t>-605.871508135855 212.728978810446 775.212887438154</t>
  </si>
  <si>
    <t>-455.780098609028 209.128743962089 833.035024254186</t>
  </si>
  <si>
    <t>-470.822224586376 1.2796729264287 -99.8967995807423</t>
  </si>
  <si>
    <t>-465.714804041704 -17.7538226621637 315.210668780594</t>
  </si>
  <si>
    <t>-475.516432983808 -74.9476943799687 774.606251741648</t>
  </si>
  <si>
    <t>-328.489629098421 -24.2829796210126 815.837382213666</t>
  </si>
  <si>
    <t>9763-20170724T121405.735078200.bin</t>
  </si>
  <si>
    <t>-504.684016976436 87.0553569274603 -98.0314190931476</t>
  </si>
  <si>
    <t>-522.432930024011 80.1972052803631 -207.09761856602</t>
  </si>
  <si>
    <t>-534.41393646348 77.2209562922772 -299.148891291434</t>
  </si>
  <si>
    <t>-544.848500157708 75.3315241950777 -382.369571510246</t>
  </si>
  <si>
    <t>-554.271352061199 74.2776938072511 -465.72566444256</t>
  </si>
  <si>
    <t>-566.877040474089 73.5754376693631 -587.731932968486</t>
  </si>
  <si>
    <t>-556.252324804929 77.9333169775637 -665.245281741847</t>
  </si>
  <si>
    <t>-560.9389639981 105.241085389835 -534.419177331324</t>
  </si>
  <si>
    <t>-549.284748819426 258.593283764794 -508.230166709571</t>
  </si>
  <si>
    <t>-522.743321873514 284.184268902818 -228.553183745385</t>
  </si>
  <si>
    <t>-312.211261625899 201.765993672268 -175.336376433562</t>
  </si>
  <si>
    <t>-561.752666841975 42.5256687384449 -533.974015048996</t>
  </si>
  <si>
    <t>-538.840724831876 172.934272906043 -99.5379066859891</t>
  </si>
  <si>
    <t>-567.006954029229 177.480195736321 315.056602860124</t>
  </si>
  <si>
    <t>-605.884495891791 212.692681996894 775.186843495566</t>
  </si>
  <si>
    <t>-455.799742839155 208.994744676897 833.020104901336</t>
  </si>
  <si>
    <t>-470.719352244184 1.07872081672713 -99.9187029312347</t>
  </si>
  <si>
    <t>-465.667543884297 -17.8660181098853 315.193490248683</t>
  </si>
  <si>
    <t>-475.534715245302 -74.9575073210572 774.601838153259</t>
  </si>
  <si>
    <t>-328.547771560619 -24.1506327335796 815.800452623252</t>
  </si>
  <si>
    <t>9763-20170724T121405.798874400.bin</t>
  </si>
  <si>
    <t>-504.460646525651 86.7085030416752 -98.0784684843298</t>
  </si>
  <si>
    <t>-522.317848529727 79.8087184860819 -207.124411804987</t>
  </si>
  <si>
    <t>-534.480462017421 76.8274768077472 -299.151622760647</t>
  </si>
  <si>
    <t>-545.113414868982 74.9497077108213 -382.347450497578</t>
  </si>
  <si>
    <t>-554.767811759242 73.9264675847912 -465.677383551578</t>
  </si>
  <si>
    <t>-567.746954914915 73.2917418228149 -587.644882629207</t>
  </si>
  <si>
    <t>-557.183003120724 77.6442185954088 -665.166972578698</t>
  </si>
  <si>
    <t>-561.640367000769 104.92805573355 -534.333633661496</t>
  </si>
  <si>
    <t>-549.739338128809 258.236876836153 -508.028663235204</t>
  </si>
  <si>
    <t>-521.999840906827 283.331433983242 -228.42284432587</t>
  </si>
  <si>
    <t>-312.094332026418 199.916022116801 -174.292681766958</t>
  </si>
  <si>
    <t>-562.463380644157 42.2125010103691 -533.919787586289</t>
  </si>
  <si>
    <t>-538.729056022988 172.607441348868 -99.5773264842312</t>
  </si>
  <si>
    <t>-566.783845486369 177.290443221612 315.023260425959</t>
  </si>
  <si>
    <t>-605.864028642735 212.689646466387 775.140140126243</t>
  </si>
  <si>
    <t>-455.784002179672 209.114194632036 832.993512244311</t>
  </si>
  <si>
    <t>-470.36280946376 0.709561630317239 -99.9678451829025</t>
  </si>
  <si>
    <t>-465.456433435994 -18.096814333373 315.152405438218</t>
  </si>
  <si>
    <t>-475.524337408201 -75.0676046306266 774.583002994631</t>
  </si>
  <si>
    <t>-328.243246068262 -25.0538194801115 815.701324761446</t>
  </si>
  <si>
    <t>9763-20170724T121405.832965800.bin</t>
  </si>
  <si>
    <t>-504.299875713621 86.5819071360438 -98.0873491498536</t>
  </si>
  <si>
    <t>-522.235380076787 79.6549204826028 -207.118773843378</t>
  </si>
  <si>
    <t>-534.507987917366 76.6657069025678 -299.131072588933</t>
  </si>
  <si>
    <t>-545.257355711797 74.7882124020134 -382.311965079643</t>
  </si>
  <si>
    <t>-555.04455124074 73.7746428138912 -465.62661977615</t>
  </si>
  <si>
    <t>-568.235003955621 73.1652140276824 -587.571591359633</t>
  </si>
  <si>
    <t>-557.69372466367 77.516846844715 -665.096778269982</t>
  </si>
  <si>
    <t>-562.04328021582 104.79072263731 -534.263420010879</t>
  </si>
  <si>
    <t>-550.114350628692 258.092294691067 -507.924303727985</t>
  </si>
  <si>
    <t>-521.497156341206 282.845874182391 -228.376506610747</t>
  </si>
  <si>
    <t>-311.599172563928 199.598677720307 -173.958663369935</t>
  </si>
  <si>
    <t>-562.850990826664 42.0745558148456 -533.862678378226</t>
  </si>
  <si>
    <t>-538.652865865905 172.497553502561 -99.5843926596174</t>
  </si>
  <si>
    <t>-566.647788618025 177.182491797741 315.020164144936</t>
  </si>
  <si>
    <t>-605.862752510097 212.656069853166 775.122252042171</t>
  </si>
  <si>
    <t>-455.793383730683 208.9918539031 832.997817478839</t>
  </si>
  <si>
    <t>-470.147107505654 0.575115061164979 -99.9884113912287</t>
  </si>
  <si>
    <t>-465.354252888406 -18.1570954395515 315.136561211073</t>
  </si>
  <si>
    <t>-475.576104866077 -75.0623851330151 774.574902329401</t>
  </si>
  <si>
    <t>-328.415774230515 -24.6373726885295 815.623026792864</t>
  </si>
  <si>
    <t>9763-20170724T121405.903164400.bin</t>
  </si>
  <si>
    <t>-503.844496044694 86.3613387265568 -98.1251841715289</t>
  </si>
  <si>
    <t>-521.932231657415 79.3814489237093 -207.128066527367</t>
  </si>
  <si>
    <t>-534.336604969635 76.3978589257031 -299.122947142024</t>
  </si>
  <si>
    <t>-545.203444296994 74.545633112119 -382.289111084044</t>
  </si>
  <si>
    <t>-555.1050591301 73.5767435454859 -465.590717388222</t>
  </si>
  <si>
    <t>-568.457749365075 73.0541562123894 -587.518455692355</t>
  </si>
  <si>
    <t>-557.896299630788 77.4162832415468 -665.040327254245</t>
  </si>
  <si>
    <t>-562.177643851555 104.641452932156 -534.198144589669</t>
  </si>
  <si>
    <t>-549.990544461715 257.895458115395 -507.709152311005</t>
  </si>
  <si>
    <t>-519.478530667556 282.104908497755 -228.314225678894</t>
  </si>
  <si>
    <t>-309.617688383459 198.582202680968 -174.176217641659</t>
  </si>
  <si>
    <t>-563.01977785258 41.925598497377 -533.837138432778</t>
  </si>
  <si>
    <t>-538.277386410374 172.176745824583 -99.5839387047013</t>
  </si>
  <si>
    <t>-566.396561283366 176.951231227372 315.011166524333</t>
  </si>
  <si>
    <t>-605.833387407739 212.65788639524 775.092491943547</t>
  </si>
  <si>
    <t>-455.7771210738 209.005337638174 833.002929839349</t>
  </si>
  <si>
    <t>-469.578329023183 0.399189505872528 -100.019263834839</t>
  </si>
  <si>
    <t>-465.165243629816 -18.2438251566973 315.113930120816</t>
  </si>
  <si>
    <t>-475.597011941806 -75.0897102243398 774.557132770879</t>
  </si>
  <si>
    <t>-328.403243078932 -24.741309150661 815.579819940682</t>
  </si>
  <si>
    <t>9763-20170724T121405.936249400.bin</t>
  </si>
  <si>
    <t>-503.611690423504 86.2107807117281 -98.1281162590938</t>
  </si>
  <si>
    <t>-521.742022055755 79.2103250946475 -207.122471455564</t>
  </si>
  <si>
    <t>-534.177780776412 76.2182708529267 -299.112872045286</t>
  </si>
  <si>
    <t>-545.070686117774 74.3623495899105 -382.275591338935</t>
  </si>
  <si>
    <t>-554.995705459285 73.3930343883617 -465.574414542363</t>
  </si>
  <si>
    <t>-568.379709378277 72.873131397203 -587.498558395152</t>
  </si>
  <si>
    <t>-557.798045748515 77.2289028500782 -665.018170960347</t>
  </si>
  <si>
    <t>-562.083635170217 104.459013278189 -534.179503825841</t>
  </si>
  <si>
    <t>-549.767926065947 257.693434086689 -507.623295775848</t>
  </si>
  <si>
    <t>-518.2470281099 281.75240434833 -228.327392504414</t>
  </si>
  <si>
    <t>-308.578896149031 197.525035667581 -174.53565722767</t>
  </si>
  <si>
    <t>-562.930229519968 41.7434235152382 -533.819203542648</t>
  </si>
  <si>
    <t>-538.033291396463 172.028351299296 -99.5905558878865</t>
  </si>
  <si>
    <t>-566.197046901753 176.837677578999 315.001163487429</t>
  </si>
  <si>
    <t>-605.809997451257 212.678335633292 775.0650668431</t>
  </si>
  <si>
    <t>-455.755383039309 209.184835715748 832.98957926793</t>
  </si>
  <si>
    <t>-469.359303190846 0.256341667066408 -100.019092478184</t>
  </si>
  <si>
    <t>-465.079663073971 -18.3647855285817 315.116519528537</t>
  </si>
  <si>
    <t>-475.641096118048 -75.0520965329188 774.557159314912</t>
  </si>
  <si>
    <t>-328.720940398003 -23.9036754174995 815.571045309365</t>
  </si>
  <si>
    <t>9763-20170724T121406.002993200.bin</t>
  </si>
  <si>
    <t>-503.335247619776 85.8556874894775 -98.1476787830169</t>
  </si>
  <si>
    <t>-521.554385287773 78.8382822822632 -207.126176802603</t>
  </si>
  <si>
    <t>-534.070833154394 75.8015810437828 -299.104115300819</t>
  </si>
  <si>
    <t>-545.040810913262 73.8932941621924 -382.255532263422</t>
  </si>
  <si>
    <t>-555.048128655299 72.8603951955424 -465.543696297737</t>
  </si>
  <si>
    <t>-568.55887412902 72.2355875724261 -587.453519663538</t>
  </si>
  <si>
    <t>-557.980773390038 76.5459735700342 -664.97605393283</t>
  </si>
  <si>
    <t>-562.211814037404 103.867485357367 -534.167670944474</t>
  </si>
  <si>
    <t>-549.735587814556 257.101602032022 -507.658239386347</t>
  </si>
  <si>
    <t>-516.505735632964 280.369518917097 -228.493520453587</t>
  </si>
  <si>
    <t>-307.390320431427 192.828887671982 -177.937255656152</t>
  </si>
  <si>
    <t>-563.04910044279 41.1520541337345 -533.75345133965</t>
  </si>
  <si>
    <t>-537.794889487793 171.701075396259 -99.5992661240216</t>
  </si>
  <si>
    <t>-565.927522364266 176.569799517462 314.993764423697</t>
  </si>
  <si>
    <t>-605.762672488813 212.725129796521 775.008663859415</t>
  </si>
  <si>
    <t>-455.727023520752 209.271803151467 832.9844607145</t>
  </si>
  <si>
    <t>-464.966814686767 -18.7125699974954 315.084778708076</t>
  </si>
  <si>
    <t>-475.638823208056 -75.0883443395855 774.558766596576</t>
  </si>
  <si>
    <t>-328.568729765103 -24.3886930380031 815.592247872522</t>
  </si>
  <si>
    <t>9763-20170724T121406.037083800.bin</t>
  </si>
  <si>
    <t>-503.244418422418 85.6108671043175 -98.1490301340237</t>
  </si>
  <si>
    <t>-521.4944769976 78.5866837238195 -207.121883708608</t>
  </si>
  <si>
    <t>-534.051191784669 75.5378054031307 -299.093963752002</t>
  </si>
  <si>
    <t>-545.063614402355 73.6162015359478 -382.239418329663</t>
  </si>
  <si>
    <t>-555.119350096425 72.5689358941818 -465.521630001439</t>
  </si>
  <si>
    <t>-568.707796585507 71.9218958146303 -587.422697405767</t>
  </si>
  <si>
    <t>-558.157644097422 76.1947075700018 -664.951035236797</t>
  </si>
  <si>
    <t>-562.325745657758 103.563559072153 -534.146740249918</t>
  </si>
  <si>
    <t>-549.615018989793 256.773619234257 -507.626221728581</t>
  </si>
  <si>
    <t>-516.140730078455 279.655358659783 -228.458783859868</t>
  </si>
  <si>
    <t>-307.215327935169 190.937168933562 -179.18644488953</t>
  </si>
  <si>
    <t>-563.164929160564 40.8480914188353 -533.720235350587</t>
  </si>
  <si>
    <t>-537.702579769648 171.46211884069 -99.6025228933333</t>
  </si>
  <si>
    <t>-565.91486168469 176.441522122293 314.9838078124</t>
  </si>
  <si>
    <t>-605.752458611755 212.724633600037 774.985242108098</t>
  </si>
  <si>
    <t>-455.724417223611 209.286982030229 832.98174828807</t>
  </si>
  <si>
    <t>-464.890523710927 -18.9296770993542 315.069696707537</t>
  </si>
  <si>
    <t>-475.611331401009 -75.138875775197 774.55982608973</t>
  </si>
  <si>
    <t>-328.328285233583 -25.0757904791521 815.611486195732</t>
  </si>
  <si>
    <t>9763-20170724T121406.101272500.bin</t>
  </si>
  <si>
    <t>-503.405560111095 85.3102545432566 -98.1673392050948</t>
  </si>
  <si>
    <t>-521.738639562195 78.2432710311623 -207.1235401384</t>
  </si>
  <si>
    <t>-534.335929997409 75.174426196611 -299.089438600893</t>
  </si>
  <si>
    <t>-545.372507754989 73.2394003640466 -382.231522217468</t>
  </si>
  <si>
    <t>-555.439777310611 72.1828434215176 -465.512126597123</t>
  </si>
  <si>
    <t>-569.031053623367 71.525703232443 -587.412726373288</t>
  </si>
  <si>
    <t>-558.43756430177 75.7176426504666 -664.939626779254</t>
  </si>
  <si>
    <t>-562.678620175305 103.171993876072 -534.136213817486</t>
  </si>
  <si>
    <t>-549.890054567218 256.392485350311 -507.721424187604</t>
  </si>
  <si>
    <t>-516.061120859131 279.019077159555 -228.57591114028</t>
  </si>
  <si>
    <t>-307.519670589011 187.371172945282 -183.192210797946</t>
  </si>
  <si>
    <t>-563.456096410668 40.4559464402487 -533.711362244583</t>
  </si>
  <si>
    <t>-537.925086300203 171.184884078563 -99.6488873594483</t>
  </si>
  <si>
    <t>-565.919988506928 176.287619660825 314.950723163678</t>
  </si>
  <si>
    <t>-605.735426356813 212.720672108555 774.941529718999</t>
  </si>
  <si>
    <t>-455.71949489468 209.175429349663 832.962919742962</t>
  </si>
  <si>
    <t>-465.048776778618 -19.0756952605957 315.056126482292</t>
  </si>
  <si>
    <t>-475.580044294732 -75.195535190388 774.563063642471</t>
  </si>
  <si>
    <t>-328.516574676729 -24.5229962786862 815.654302119516</t>
  </si>
  <si>
    <t>9763-20170724T121406.136354000.bin</t>
  </si>
  <si>
    <t>-503.673840398113 85.164490095422 -98.1786593554205</t>
  </si>
  <si>
    <t>-522.036455321209 78.0760971647451 -207.128357258076</t>
  </si>
  <si>
    <t>-534.623645345757 74.9956008477034 -299.09530166483</t>
  </si>
  <si>
    <t>-545.636673870062 73.0515391601007 -382.240186825678</t>
  </si>
  <si>
    <t>-555.666364105812 71.9853390160047 -465.525289980519</t>
  </si>
  <si>
    <t>-569.187122145247 71.3133671128885 -587.433734279512</t>
  </si>
  <si>
    <t>-558.511459380497 75.4545378149696 -664.952003435515</t>
  </si>
  <si>
    <t>-562.889649938026 102.966434857404 -534.15473359879</t>
  </si>
  <si>
    <t>-550.123222291948 256.209832029491 -507.853846794713</t>
  </si>
  <si>
    <t>-516.184832360506 278.948662952351 -228.730659792908</t>
  </si>
  <si>
    <t>-307.861995774042 185.863103942326 -185.311905025629</t>
  </si>
  <si>
    <t>-563.61918121791 40.2496366885043 -533.727995760779</t>
  </si>
  <si>
    <t>-538.219990624941 171.049785631863 -99.6730996891786</t>
  </si>
  <si>
    <t>-566.019830383455 176.260704525502 314.938252306458</t>
  </si>
  <si>
    <t>-605.74078753354 212.718096715765 774.924705105856</t>
  </si>
  <si>
    <t>-455.726621181734 209.100829053565 832.946242739298</t>
  </si>
  <si>
    <t>-465.195619566915 -19.1663237858297 315.047952968215</t>
  </si>
  <si>
    <t>-475.586216300393 -75.2017963395351 774.565241964521</t>
  </si>
  <si>
    <t>-328.525413625932 -24.5408905444315 815.680198040736</t>
  </si>
  <si>
    <t>9763-20170724T121406.203434800.bin</t>
  </si>
  <si>
    <t>-504.453801426084 84.7624160036453 -98.2419618909579</t>
  </si>
  <si>
    <t>-522.801490711554 77.6545794264739 -207.193111753406</t>
  </si>
  <si>
    <t>-535.26057638369 74.5225049353598 -299.175613603726</t>
  </si>
  <si>
    <t>-546.113572588222 72.5104990769141 -382.339949030489</t>
  </si>
  <si>
    <t>-555.940496709315 71.352762907125 -465.647985551054</t>
  </si>
  <si>
    <t>-569.120100768245 70.5176841173457 -587.592714845491</t>
  </si>
  <si>
    <t>-558.26718082363 74.542885299104 -665.092476307353</t>
  </si>
  <si>
    <t>-563.020167071007 102.242738054922 -534.333249615595</t>
  </si>
  <si>
    <t>-550.499654730017 255.531887296432 -508.182378344185</t>
  </si>
  <si>
    <t>-516.146767040792 278.733147135643 -229.148009309043</t>
  </si>
  <si>
    <t>-308.226592977906 182.604604697241 -190.716181738717</t>
  </si>
  <si>
    <t>-563.653793665948 39.5254933853757 -533.83544369907</t>
  </si>
  <si>
    <t>-539.125780886197 170.728453672257 -99.7414906743234</t>
  </si>
  <si>
    <t>-566.517322506394 176.157064945096 314.894326329236</t>
  </si>
  <si>
    <t>-605.753065406523 212.721106176919 774.893011012324</t>
  </si>
  <si>
    <t>-455.711936977326 209.399337835681 832.862430425484</t>
  </si>
  <si>
    <t>-465.542729586352 -19.4733555682355 314.997689552577</t>
  </si>
  <si>
    <t>-475.585339791717 -75.2473739405023 774.56494181255</t>
  </si>
  <si>
    <t>-328.378886871042 -25.0110087582698 815.679269603814</t>
  </si>
  <si>
    <t>9763-20170724T121406.237524800.bin</t>
  </si>
  <si>
    <t>-504.977880108413 84.5686525938695 -98.2980924818901</t>
  </si>
  <si>
    <t>-523.29336427772 77.4550210623788 -207.254258181528</t>
  </si>
  <si>
    <t>-535.647301655129 74.2924295368407 -299.250074584207</t>
  </si>
  <si>
    <t>-546.375234052714 72.2381538976365 -382.429477542963</t>
  </si>
  <si>
    <t>-556.048328211153 71.0212449336082 -465.754640290346</t>
  </si>
  <si>
    <t>-568.972238314594 70.0797527443328 -587.72598845177</t>
  </si>
  <si>
    <t>-558.044370524749 74.0300159909798 -665.219086326075</t>
  </si>
  <si>
    <t>-563.006198297317 101.851497717792 -534.479356751383</t>
  </si>
  <si>
    <t>-550.64456020476 255.165372037365 -508.407842613404</t>
  </si>
  <si>
    <t>-516.313116193264 278.532390625718 -229.384590413893</t>
  </si>
  <si>
    <t>-308.534757367778 181.474533192047 -192.55465095556</t>
  </si>
  <si>
    <t>-563.596480546792 39.1341906659677 -533.932603052166</t>
  </si>
  <si>
    <t>-539.717119537766 170.553977326833 -99.7952531504091</t>
  </si>
  <si>
    <t>-566.86564674532 176.127451081673 314.854560501515</t>
  </si>
  <si>
    <t>-605.766552508152 212.706469945011 774.885462542072</t>
  </si>
  <si>
    <t>-455.711242275724 209.307839428498 832.813592922448</t>
  </si>
  <si>
    <t>-465.831693206305 -19.5828330845129 314.955050089588</t>
  </si>
  <si>
    <t>-475.649904475507 -75.1963433826359 774.558544861351</t>
  </si>
  <si>
    <t>-328.678078815107 -24.2616153358194 815.653297317662</t>
  </si>
  <si>
    <t>9763-20170724T121406.299377700.bin</t>
  </si>
  <si>
    <t>-506.220091332058 84.2780603430488 -98.4150418240393</t>
  </si>
  <si>
    <t>-524.427497940325 77.1431159861277 -207.387964746457</t>
  </si>
  <si>
    <t>-536.523677288716 73.9483812180756 -299.416683760046</t>
  </si>
  <si>
    <t>-546.952579720132 71.849469827192 -382.633058851576</t>
  </si>
  <si>
    <t>-556.261578469511 70.5682194975188 -465.99881893942</t>
  </si>
  <si>
    <t>-568.58319439496 69.5058546965079 -588.031391933932</t>
  </si>
  <si>
    <t>-557.57530229632 73.3424905318379 -665.518891826826</t>
  </si>
  <si>
    <t>-562.923858938364 101.330641187385 -534.783157670796</t>
  </si>
  <si>
    <t>-550.894373527691 254.677788128585 -508.768537915177</t>
  </si>
  <si>
    <t>-516.950205601717 278.468506986841 -229.733788468951</t>
  </si>
  <si>
    <t>-309.112526538405 180.242942579827 -196.51047226472</t>
  </si>
  <si>
    <t>-563.429304002096 38.6131255251703 -534.18597013398</t>
  </si>
  <si>
    <t>-541.117956607424 170.307954333883 -99.9383541266341</t>
  </si>
  <si>
    <t>-567.707869228562 176.046481187686 314.745397072459</t>
  </si>
  <si>
    <t>-605.812889341669 212.67266631644 774.869663712701</t>
  </si>
  <si>
    <t>-455.723678517933 209.267149878221 832.709526911905</t>
  </si>
  <si>
    <t>-466.490535665019 -19.731037616757 314.882784029083</t>
  </si>
  <si>
    <t>-475.669347562402 -75.2248431998401 774.548641146156</t>
  </si>
  <si>
    <t>-328.754566252063 -24.0986812631954 815.609297719406</t>
  </si>
  <si>
    <t>9763-20170724T121406.335473400.bin</t>
  </si>
  <si>
    <t>-506.840190217499 84.1541471071164 -98.4723325946121</t>
  </si>
  <si>
    <t>-524.976091772768 77.0171837006587 -207.456990559396</t>
  </si>
  <si>
    <t>-536.947774327562 73.8045036789686 -299.501473288647</t>
  </si>
  <si>
    <t>-547.239511123175 71.6790722431265 -382.734334171644</t>
  </si>
  <si>
    <t>-556.387199827901 70.3591108667447 -466.117248288346</t>
  </si>
  <si>
    <t>-568.447477816139 69.2258780934872 -588.175428027135</t>
  </si>
  <si>
    <t>-557.412474074477 73.001397588298 -665.662016739859</t>
  </si>
  <si>
    <t>-562.91807583004 101.081710262987 -534.931964141187</t>
  </si>
  <si>
    <t>-551.035094546133 254.464588248297 -509.029902629889</t>
  </si>
  <si>
    <t>-517.480827504492 278.547014795923 -229.973011120396</t>
  </si>
  <si>
    <t>-309.571450947095 180.180698341697 -197.626635763281</t>
  </si>
  <si>
    <t>-563.39313242132 38.3642935475868 -534.30260759318</t>
  </si>
  <si>
    <t>-541.756697691879 170.177629522209 -100.007788174719</t>
  </si>
  <si>
    <t>-568.157030782024 176.011406160795 314.686806736184</t>
  </si>
  <si>
    <t>-605.84946506009 212.648472513629 774.85380084234</t>
  </si>
  <si>
    <t>-455.749101581622 209.005782094119 832.650409451808</t>
  </si>
  <si>
    <t>-466.855092152486 -19.8302402501008 314.849866005183</t>
  </si>
  <si>
    <t>-475.696172405564 -75.1992875227779 774.545021896146</t>
  </si>
  <si>
    <t>-328.87753746211 -23.7911797870975 815.59765353076</t>
  </si>
  <si>
    <t>9763-20170724T121406.399494600.bin</t>
  </si>
  <si>
    <t>-507.900829130551 83.999304169467 -98.5278921194772</t>
  </si>
  <si>
    <t>-525.902328492535 76.8811893756183 -207.536033739993</t>
  </si>
  <si>
    <t>-537.671943199585 73.5980300709543 -299.604061658486</t>
  </si>
  <si>
    <t>-547.750235056901 71.3700251993246 -382.860326147717</t>
  </si>
  <si>
    <t>-556.656554746203 69.9072197293872 -466.267003054995</t>
  </si>
  <si>
    <t>-568.33684305948 68.5181100649402 -588.359460453753</t>
  </si>
  <si>
    <t>-557.246585655938 72.1481527817468 -665.845161544251</t>
  </si>
  <si>
    <t>-563.005509629295 100.485868668323 -535.162757476064</t>
  </si>
  <si>
    <t>-551.489762969372 253.946528181231 -509.578674375513</t>
  </si>
  <si>
    <t>-518.679067153852 278.617023231545 -230.48486519423</t>
  </si>
  <si>
    <t>-310.697096750516 179.840401754346 -199.903492067994</t>
  </si>
  <si>
    <t>-563.417748442193 37.7693427112486 -534.409771088568</t>
  </si>
  <si>
    <t>-542.795654150445 170.100325763848 -100.110533273107</t>
  </si>
  <si>
    <t>-568.924699318075 176.052910493504 314.599539102202</t>
  </si>
  <si>
    <t>-605.882697579017 212.653189153061 774.826355806329</t>
  </si>
  <si>
    <t>-455.743638682329 209.104305381874 832.528001403892</t>
  </si>
  <si>
    <t>-467.529490632023 -19.9737174098341 314.804480325912</t>
  </si>
  <si>
    <t>-475.685829901607 -75.2228508925896 774.540180491812</t>
  </si>
  <si>
    <t>-328.597469170955 -24.5981306217295 815.600617647092</t>
  </si>
  <si>
    <t>9763-20170724T121406.434589100.bin</t>
  </si>
  <si>
    <t>-508.340034565178 84.0647505713355 -98.5544626667246</t>
  </si>
  <si>
    <t>-526.32238287887 76.9401649608026 -207.565314766276</t>
  </si>
  <si>
    <t>-538.028703355248 73.6303139750007 -299.64052307253</t>
  </si>
  <si>
    <t>-548.032255541797 71.3676524974589 -382.904784345971</t>
  </si>
  <si>
    <t>-556.847027127946 69.8586137311072 -466.320373658981</t>
  </si>
  <si>
    <t>-568.376239468796 68.3878478795605 -588.426257655128</t>
  </si>
  <si>
    <t>-557.26040439542 71.9737910953718 -665.910431933949</t>
  </si>
  <si>
    <t>-563.127557219893 100.391336350008 -535.242811530092</t>
  </si>
  <si>
    <t>-551.7432485222 253.874536822606 -509.804113493363</t>
  </si>
  <si>
    <t>-519.490988451544 279.203522561452 -230.704056226906</t>
  </si>
  <si>
    <t>-311.502832965207 180.331396404848 -200.475748371935</t>
  </si>
  <si>
    <t>-563.507067025637 37.6749412680779 -534.451629636981</t>
  </si>
  <si>
    <t>-543.213709094765 170.212144214388 -100.15528609961</t>
  </si>
  <si>
    <t>-569.197717104997 176.132221414794 314.564318369473</t>
  </si>
  <si>
    <t>-605.900404045816 212.643511708548 774.81603118588</t>
  </si>
  <si>
    <t>-455.745751507297 209.137368740193 832.479928609879</t>
  </si>
  <si>
    <t>-467.823987774616 -19.9189341513597 314.790646619514</t>
  </si>
  <si>
    <t>-475.714212921834 -75.1888634571501 774.538983291209</t>
  </si>
  <si>
    <t>-328.784080080654 -24.0961618169558 815.586629264379</t>
  </si>
  <si>
    <t>9763-20170724T121406.502796600.bin</t>
  </si>
  <si>
    <t>-508.94670392677 84.1807863158051 -98.6110549653912</t>
  </si>
  <si>
    <t>-526.944295951744 77.0173122853698 -207.616942896757</t>
  </si>
  <si>
    <t>-538.572873748285 73.6309775803829 -299.699109646543</t>
  </si>
  <si>
    <t>-548.472318797928 71.2778908156752 -382.97335388173</t>
  </si>
  <si>
    <t>-557.151361307339 69.6545756425217 -466.401037202048</t>
  </si>
  <si>
    <t>-568.448844307053 67.9887107842792 -588.526139149156</t>
  </si>
  <si>
    <t>-557.239193018057 71.4596242317989 -666.001986425207</t>
  </si>
  <si>
    <t>-563.317088215329 100.077275437251 -535.382470188078</t>
  </si>
  <si>
    <t>-552.148406490911 253.662853230752 -510.370525082486</t>
  </si>
  <si>
    <t>-521.086038703847 279.988390798125 -231.227682197211</t>
  </si>
  <si>
    <t>-312.917713123398 181.469794704841 -201.08540981495</t>
  </si>
  <si>
    <t>-563.666121447022 37.3619111729868 -534.494755640529</t>
  </si>
  <si>
    <t>-543.713476201216 170.424008955322 -100.237196757689</t>
  </si>
  <si>
    <t>-569.483590391744 176.21471932494 314.497640846433</t>
  </si>
  <si>
    <t>-605.927422264775 212.651773480624 774.789191184692</t>
  </si>
  <si>
    <t>-455.755652681165 209.011491499882 832.399823336828</t>
  </si>
  <si>
    <t>-468.215311434379 -19.770556725271 314.778216884376</t>
  </si>
  <si>
    <t>-475.741973222905 -75.1221690201614 774.539294959546</t>
  </si>
  <si>
    <t>-328.774456638484 -24.14130856872 815.591942559267</t>
  </si>
  <si>
    <t>9763-20170724T121406.533878400.bin</t>
  </si>
  <si>
    <t>-509.169738096494 84.237807856643 -98.6316556565392</t>
  </si>
  <si>
    <t>-527.196735072017 77.0594839821392 -207.631632885737</t>
  </si>
  <si>
    <t>-538.830095780811 73.6285503745212 -299.711688483016</t>
  </si>
  <si>
    <t>-548.727763213287 71.2222973378648 -382.98457474542</t>
  </si>
  <si>
    <t>-557.399772045209 69.5315195725157 -466.411712197287</t>
  </si>
  <si>
    <t>-568.682196492094 67.7525611449983 -588.536412181442</t>
  </si>
  <si>
    <t>-557.417485383897 71.1412996218305 -666.008023152313</t>
  </si>
  <si>
    <t>-563.54789483631 99.8905005874067 -535.42287226971</t>
  </si>
  <si>
    <t>-552.350817245052 253.507424197905 -510.632488511531</t>
  </si>
  <si>
    <t>-522.074278185001 280.262902337392 -231.444336592113</t>
  </si>
  <si>
    <t>-313.767583857212 182.1028805953 -201.089251060108</t>
  </si>
  <si>
    <t>-563.915132619554 37.176183005759 -534.475289299767</t>
  </si>
  <si>
    <t>-543.886719927767 170.539704007242 -100.266406661702</t>
  </si>
  <si>
    <t>-569.579860654222 176.268085151354 314.474105037627</t>
  </si>
  <si>
    <t>-605.933488154785 212.666166974391 774.77126677004</t>
  </si>
  <si>
    <t>-455.753654425413 209.025850702113 832.360969362213</t>
  </si>
  <si>
    <t>-468.382477200852 -19.6842251847988 314.775780378633</t>
  </si>
  <si>
    <t>-475.759386164788 -75.0805994905786 774.541164231059</t>
  </si>
  <si>
    <t>-328.95342150519 -23.6374342877798 815.594772577368</t>
  </si>
  <si>
    <t>9763-20170724T121406.605074600.bin</t>
  </si>
  <si>
    <t>-509.432737906469 84.2770586689785 -98.665698671368</t>
  </si>
  <si>
    <t>-527.55405167412 77.0735204253624 -207.648446953441</t>
  </si>
  <si>
    <t>-539.276888986362 73.5583335713468 -299.713911259645</t>
  </si>
  <si>
    <t>-549.262962139798 71.0529644020153 -382.973346988331</t>
  </si>
  <si>
    <t>-558.032828185564 69.2398567154078 -466.38760312202</t>
  </si>
  <si>
    <t>-569.470428300184 67.257270784753 -588.494823380089</t>
  </si>
  <si>
    <t>-558.114202185632 70.4263780947931 -665.962315532269</t>
  </si>
  <si>
    <t>-564.225584100785 99.4832802553333 -535.44545431406</t>
  </si>
  <si>
    <t>-552.890612288874 253.16590427512 -511.104032971228</t>
  </si>
  <si>
    <t>-524.130789816929 280.543011391987 -231.815746159283</t>
  </si>
  <si>
    <t>-315.448317250563 183.390321783625 -200.807203633368</t>
  </si>
  <si>
    <t>-564.677776343899 36.7713054357901 -534.384874792563</t>
  </si>
  <si>
    <t>-543.962900708504 170.690352660268 -100.317089023476</t>
  </si>
  <si>
    <t>-569.650469642371 176.305924665122 314.425248816583</t>
  </si>
  <si>
    <t>-605.947693297238 212.659928738325 774.742889760451</t>
  </si>
  <si>
    <t>-455.760583389796 208.791289659732 832.298945723971</t>
  </si>
  <si>
    <t>-468.597003252372 -19.6063551458087 314.78235292032</t>
  </si>
  <si>
    <t>-475.726022310709 -75.0875618808377 774.548988335036</t>
  </si>
  <si>
    <t>-328.79810114617 -24.004714694232 815.616764597171</t>
  </si>
  <si>
    <t>9763-20170724T121406.633151700.bin</t>
  </si>
  <si>
    <t>-509.550832760843 84.2537408080607 -98.6699832192805</t>
  </si>
  <si>
    <t>-527.742416247733 77.0475367308868 -207.6408641657</t>
  </si>
  <si>
    <t>-539.538571315705 73.4997357801185 -299.69563951626</t>
  </si>
  <si>
    <t>-549.598518992642 70.9545108525613 -382.945045317638</t>
  </si>
  <si>
    <t>-558.450778971276 69.0920734458509 -466.349475641392</t>
  </si>
  <si>
    <t>-570.019012309979 67.02733747513 -588.443039280002</t>
  </si>
  <si>
    <t>-558.636267977334 70.0677181529732 -665.911736615847</t>
  </si>
  <si>
    <t>-564.718672693596 99.2888251149816 -535.421033874675</t>
  </si>
  <si>
    <t>-553.482919740187 253.006263007368 -511.310850200688</t>
  </si>
  <si>
    <t>-525.336572715854 280.845042780347 -232.005799701729</t>
  </si>
  <si>
    <t>-316.492421506031 184.157780492315 -200.633063519904</t>
  </si>
  <si>
    <t>-565.167314562687 36.5775412594862 -534.317831874373</t>
  </si>
  <si>
    <t>-543.989430527974 170.749910391453 -100.328673336318</t>
  </si>
  <si>
    <t>-569.624820796089 176.315959493915 314.417570918027</t>
  </si>
  <si>
    <t>-605.942808507131 212.676830164331 774.728354911604</t>
  </si>
  <si>
    <t>-455.748023812427 208.861619425829 832.267726113309</t>
  </si>
  <si>
    <t>-468.683731417259 -19.6076049418734 314.776677974728</t>
  </si>
  <si>
    <t>-475.699416899824 -75.1027600584953 774.548467878705</t>
  </si>
  <si>
    <t>-328.639266021728 -24.4067044515282 815.621806865904</t>
  </si>
  <si>
    <t>9763-20170724T121406.703339800.bin</t>
  </si>
  <si>
    <t>-509.86943106547 84.1287867800334 -98.6900109260878</t>
  </si>
  <si>
    <t>-528.213957169148 76.9057227661751 -207.633998749747</t>
  </si>
  <si>
    <t>-540.10338741039 73.325385975535 -299.675679157237</t>
  </si>
  <si>
    <t>-550.235088164079 70.7429878275902 -382.915194646581</t>
  </si>
  <si>
    <t>-559.147305695686 68.8352501015515 -466.312269864738</t>
  </si>
  <si>
    <t>-570.791568315126 66.6938198573662 -588.397272597246</t>
  </si>
  <si>
    <t>-559.323508589589 69.5403509064517 -665.860797694848</t>
  </si>
  <si>
    <t>-565.46583820534 98.9888246682331 -535.39798778609</t>
  </si>
  <si>
    <t>-554.466374304266 252.782023496169 -511.629002475814</t>
  </si>
  <si>
    <t>-527.863994635774 282.174525997444 -232.331634875338</t>
  </si>
  <si>
    <t>-318.76585893397 186.255011176146 -200.301324010885</t>
  </si>
  <si>
    <t>-565.898396637299 36.2782174582576 -534.256755053122</t>
  </si>
  <si>
    <t>-544.199058412996 170.765252034696 -100.344143184576</t>
  </si>
  <si>
    <t>-569.686199681753 176.25230798028 314.412228116478</t>
  </si>
  <si>
    <t>-605.961063895305 212.631018768552 774.721092660531</t>
  </si>
  <si>
    <t>-455.750097388037 208.77896855857 832.215728187364</t>
  </si>
  <si>
    <t>-468.898583942714 -19.5567372139608 314.765227392881</t>
  </si>
  <si>
    <t>-475.731861704653 -75.0350502862721 774.545802829086</t>
  </si>
  <si>
    <t>-328.764375916443 -24.0702779836638 815.618744508364</t>
  </si>
  <si>
    <t>9763-20170724T121406.732418400.bin</t>
  </si>
  <si>
    <t>-510.07210662909 84.0184529188609 -98.7033276857801</t>
  </si>
  <si>
    <t>-528.461213076993 76.7845563992969 -207.639139896119</t>
  </si>
  <si>
    <t>-540.344203072844 73.1773964962831 -299.680512711562</t>
  </si>
  <si>
    <t>-550.453238172543 70.5620772264406 -382.921727054043</t>
  </si>
  <si>
    <t>-559.326909197836 68.6108563157309 -466.32202001001</t>
  </si>
  <si>
    <t>-570.897903820386 66.3940461686843 -588.412629964543</t>
  </si>
  <si>
    <t>-559.354070899674 69.166740179337 -665.867470109974</t>
  </si>
  <si>
    <t>-565.601775302787 98.7215756356436 -535.430332342411</t>
  </si>
  <si>
    <t>-554.689936915448 252.55815260566 -511.870595359481</t>
  </si>
  <si>
    <t>-529.041018625384 282.762727262993 -232.570732232677</t>
  </si>
  <si>
    <t>-319.836647794879 187.186536196235 -200.209430082732</t>
  </si>
  <si>
    <t>-566.039560984047 36.0118119440649 -534.250206121161</t>
  </si>
  <si>
    <t>-544.394207953995 170.693269420557 -100.355054816495</t>
  </si>
  <si>
    <t>-569.76242781613 176.202732341517 314.408343463489</t>
  </si>
  <si>
    <t>-605.956407133858 212.631031298515 774.716767840137</t>
  </si>
  <si>
    <t>-455.730106930383 208.946832648316 832.182427255969</t>
  </si>
  <si>
    <t>-469.011350766733 -19.5480345673705 314.760402613223</t>
  </si>
  <si>
    <t>-475.766374087662 -74.9957071033182 774.544475240969</t>
  </si>
  <si>
    <t>-328.821105872814 -23.9534863417703 815.600312110422</t>
  </si>
  <si>
    <t>9763-20170724T121406.801188600.bin</t>
  </si>
  <si>
    <t>-510.491740149412 83.855824307067 -98.7038158789659</t>
  </si>
  <si>
    <t>-528.96753244399 76.5924199198716 -207.62298860661</t>
  </si>
  <si>
    <t>-540.84270737309 72.9051516656532 -299.662190153659</t>
  </si>
  <si>
    <t>-550.914873318504 70.1909052353453 -382.904721388731</t>
  </si>
  <si>
    <t>-559.723756084329 68.1121282455356 -466.308684984655</t>
  </si>
  <si>
    <t>-571.171391371549 65.6751191651256 -588.406660378336</t>
  </si>
  <si>
    <t>-559.473857598814 68.3326497409207 -665.84267811612</t>
  </si>
  <si>
    <t>-565.925747402559 98.0983221203819 -535.47783874368</t>
  </si>
  <si>
    <t>-555.391147176297 252.035914124352 -512.480293578656</t>
  </si>
  <si>
    <t>-531.886333677977 283.917513961461 -233.178094921343</t>
  </si>
  <si>
    <t>-322.600165419015 188.572608094499 -200.664140209501</t>
  </si>
  <si>
    <t>-566.370747176092 35.3907779819579 -534.184497056343</t>
  </si>
  <si>
    <t>-544.891182466469 170.543584936749 -100.371728054639</t>
  </si>
  <si>
    <t>-570.00530851357 176.092875152577 314.406622060951</t>
  </si>
  <si>
    <t>-605.948994771221 212.594126937995 774.728207510583</t>
  </si>
  <si>
    <t>-455.704168957762 209.057141963533 832.154607519548</t>
  </si>
  <si>
    <t>-469.168288574004 -19.5495456525969 314.7409983416</t>
  </si>
  <si>
    <t>-475.752860448656 -75.0329486863575 774.531678443348</t>
  </si>
  <si>
    <t>-328.625212653399 -24.4842427274925 815.545230380211</t>
  </si>
  <si>
    <t>9763-20170724T121406.837285300.bin</t>
  </si>
  <si>
    <t>-510.738493614621 83.7542516854251 -98.7195939446615</t>
  </si>
  <si>
    <t>-529.2576258723 76.4616174927151 -207.629452195353</t>
  </si>
  <si>
    <t>-541.13146221154 72.7409087126498 -299.667395434414</t>
  </si>
  <si>
    <t>-551.187878921021 69.9907052194685 -382.910821007187</t>
  </si>
  <si>
    <t>-559.966680816465 67.8691879785138 -466.316747217998</t>
  </si>
  <si>
    <t>-571.355169410487 65.3612397601682 -588.418967359955</t>
  </si>
  <si>
    <t>-559.580061826067 67.9673660505659 -665.844833616854</t>
  </si>
  <si>
    <t>-566.13687065104 97.8148116695133 -535.506181683212</t>
  </si>
  <si>
    <t>-555.802234928482 251.809602262589 -512.784428815676</t>
  </si>
  <si>
    <t>-533.465507985218 284.591004764723 -233.490626885903</t>
  </si>
  <si>
    <t>-324.148783308459 189.348391096267 -200.873572917468</t>
  </si>
  <si>
    <t>-566.579246761568 35.1082526691662 -534.17691228067</t>
  </si>
  <si>
    <t>-545.176995603475 170.429586493272 -100.385960118052</t>
  </si>
  <si>
    <t>-570.187912135427 176.024167621304 314.398002258187</t>
  </si>
  <si>
    <t>-605.943520468197 212.583577814729 774.734535536634</t>
  </si>
  <si>
    <t>-455.685952182533 209.162095359278 832.134639472321</t>
  </si>
  <si>
    <t>-469.272230960933 -19.5291776616209 314.728738292554</t>
  </si>
  <si>
    <t>-475.856908849649 -74.9234958413399 774.525624386615</t>
  </si>
  <si>
    <t>-328.961204399925 -23.6706337049427 815.496456811045</t>
  </si>
  <si>
    <t>9763-20170724T121406.903162300.bin</t>
  </si>
  <si>
    <t>-511.336191184012 83.3525669671308 -98.7506043857513</t>
  </si>
  <si>
    <t>-529.997948839087 75.9998832637261 -207.632020402012</t>
  </si>
  <si>
    <t>-541.892643585954 72.2055521473139 -299.664382984024</t>
  </si>
  <si>
    <t>-551.929118554368 69.3744296725999 -382.907263046768</t>
  </si>
  <si>
    <t>-560.650536772859 67.1545062001846 -466.316946231677</t>
  </si>
  <si>
    <t>-571.915211424937 64.4811917782872 -588.427031017637</t>
  </si>
  <si>
    <t>-559.990285261601 66.9796758536381 -665.833511914416</t>
  </si>
  <si>
    <t>-566.785827716998 97.0066894876368 -535.549670824935</t>
  </si>
  <si>
    <t>-557.158166527066 251.130023406344 -513.41603652456</t>
  </si>
  <si>
    <t>-536.913881720758 285.562452369906 -234.161389381842</t>
  </si>
  <si>
    <t>-327.511291400807 190.871597709321 -200.505404575322</t>
  </si>
  <si>
    <t>-567.158921930488 34.3013574592992 -534.142579235228</t>
  </si>
  <si>
    <t>-545.927350587861 170.029506553371 -100.40574972075</t>
  </si>
  <si>
    <t>-570.539770019911 175.777104246562 314.400017221803</t>
  </si>
  <si>
    <t>-605.951461545474 212.519527910486 774.750977265489</t>
  </si>
  <si>
    <t>-455.680772691721 208.924638926055 832.106168689131</t>
  </si>
  <si>
    <t>-469.435717888762 -19.603524260091 314.697045743375</t>
  </si>
  <si>
    <t>-475.938774460795 -74.8695974626298 774.514416537153</t>
  </si>
  <si>
    <t>-329.107013660944 -23.368905535332 815.404180383405</t>
  </si>
  <si>
    <t>9763-20170724T121406.937252300.bin</t>
  </si>
  <si>
    <t>-511.666707099398 83.1680985113912 -98.7597824680678</t>
  </si>
  <si>
    <t>-530.407493540672 75.7808406359582 -207.625191603271</t>
  </si>
  <si>
    <t>-542.303459443412 71.9469735595362 -299.65593370216</t>
  </si>
  <si>
    <t>-552.315379649872 69.0724552974857 -382.900322918467</t>
  </si>
  <si>
    <t>-560.98707349819 66.7999076372166 -466.313513452556</t>
  </si>
  <si>
    <t>-572.152282766565 64.0378760833983 -588.430894901402</t>
  </si>
  <si>
    <t>-560.142198009257 66.4894016730427 -665.825765162777</t>
  </si>
  <si>
    <t>-567.086349245227 96.6024865343788 -535.571210509884</t>
  </si>
  <si>
    <t>-557.928741581168 250.791656241157 -513.699132352847</t>
  </si>
  <si>
    <t>-538.741858188909 285.843970813877 -234.446983810183</t>
  </si>
  <si>
    <t>-329.30751765162 191.463497883814 -200.123412822909</t>
  </si>
  <si>
    <t>-567.419764200851 33.897657502092 -534.12250992307</t>
  </si>
  <si>
    <t>-546.321748516963 169.854415219756 -100.412863432864</t>
  </si>
  <si>
    <t>-570.716129730302 175.680551631438 314.404626932327</t>
  </si>
  <si>
    <t>-605.951834044897 212.492463088495 774.767488726273</t>
  </si>
  <si>
    <t>-455.671869095237 208.951657619097 832.101717735563</t>
  </si>
  <si>
    <t>-469.550873765485 -19.6000470920344 314.690171657155</t>
  </si>
  <si>
    <t>-475.947807789505 -74.8905989351556 774.50776891665</t>
  </si>
  <si>
    <t>-328.858478477652 -24.1007771732843 815.360408471363</t>
  </si>
  <si>
    <t>9763-20170724T121407.003158200.bin</t>
  </si>
  <si>
    <t>-512.338218949678 82.8064882839712 -98.8022653459969</t>
  </si>
  <si>
    <t>-531.166121439767 75.3662358933307 -207.649285884293</t>
  </si>
  <si>
    <t>-543.053089245775 71.4788680734073 -299.678669784341</t>
  </si>
  <si>
    <t>-553.024382126768 68.5477922152672 -382.926030272213</t>
  </si>
  <si>
    <t>-561.623689675044 66.2087756183082 -466.344892574835</t>
  </si>
  <si>
    <t>-572.649106641637 63.3359270199567 -588.472395199942</t>
  </si>
  <si>
    <t>-560.518735936918 65.7166290240934 -665.85055714849</t>
  </si>
  <si>
    <t>-567.682820911605 95.9483873948298 -535.633000504263</t>
  </si>
  <si>
    <t>-559.261257552088 250.246418936231 -514.185899002642</t>
  </si>
  <si>
    <t>-542.354672951954 286.757889021747 -234.973386468167</t>
  </si>
  <si>
    <t>-332.964873126432 192.7224208421 -199.452097399076</t>
  </si>
  <si>
    <t>-567.939749489101 33.2444872136011 -534.13494604263</t>
  </si>
  <si>
    <t>-547.092736262505 169.438992318539 -100.440232382515</t>
  </si>
  <si>
    <t>-571.041694181301 175.547198232573 314.399159610963</t>
  </si>
  <si>
    <t>-605.939488567368 212.427948149132 774.795183789774</t>
  </si>
  <si>
    <t>-455.64767226984 208.969063961999 832.103492294869</t>
  </si>
  <si>
    <t>-469.9153590029 -19.5091787870761 314.677597139741</t>
  </si>
  <si>
    <t>-476.065239989798 -74.8263524665708 774.487005470967</t>
  </si>
  <si>
    <t>-329.199286766203 -23.2988702193547 815.219689375974</t>
  </si>
  <si>
    <t>9763-20170724T121407.036246000.bin</t>
  </si>
  <si>
    <t>-512.651019876452 82.5782591138541 -98.8078785187948</t>
  </si>
  <si>
    <t>-531.490774395524 75.1194535102345 -207.651466188638</t>
  </si>
  <si>
    <t>-543.36394591965 71.1972285192696 -299.681214311483</t>
  </si>
  <si>
    <t>-553.314239851222 68.2253412282053 -382.929656250332</t>
  </si>
  <si>
    <t>-561.884755995409 65.836341917061 -466.350014943877</t>
  </si>
  <si>
    <t>-572.860325525747 62.8798122836056 -588.480026689934</t>
  </si>
  <si>
    <t>-560.683349533698 65.1996929768675 -665.852834208197</t>
  </si>
  <si>
    <t>-567.942195921388 95.528672538735 -535.658653799737</t>
  </si>
  <si>
    <t>-559.768974954264 249.859741282346 -514.367037320011</t>
  </si>
  <si>
    <t>-543.957743691357 286.776138489718 -235.143485314461</t>
  </si>
  <si>
    <t>-334.603264963381 192.729731274469 -199.443287949934</t>
  </si>
  <si>
    <t>-568.146566790318 32.82545611041 -534.122377106464</t>
  </si>
  <si>
    <t>-547.436655338416 169.165026271528 -100.449567458229</t>
  </si>
  <si>
    <t>-571.23017050284 175.417040032536 314.396643682972</t>
  </si>
  <si>
    <t>-605.928730226944 212.390499781731 774.804534380041</t>
  </si>
  <si>
    <t>-455.634113129489 208.881550495048 832.102161463277</t>
  </si>
  <si>
    <t>-470.12157265061 -19.5893678058701 314.66684481751</t>
  </si>
  <si>
    <t>-476.10223407472 -74.8134782497718 774.479507530034</t>
  </si>
  <si>
    <t>-329.287907267107 -23.1087915676644 815.173236544481</t>
  </si>
  <si>
    <t>9763-20170724T121407.105102300.bin</t>
  </si>
  <si>
    <t>-513.212436761905 82.1337744323309 -98.8415554785527</t>
  </si>
  <si>
    <t>-532.048434361009 74.6545513562382 -207.684287264314</t>
  </si>
  <si>
    <t>-543.886671629295 70.6825465655661 -299.716484465088</t>
  </si>
  <si>
    <t>-553.794553762157 67.6497661018225 -382.967732007272</t>
  </si>
  <si>
    <t>-562.313043307673 65.1845668030592 -466.391347320608</t>
  </si>
  <si>
    <t>-573.203094981476 62.1004893262716 -588.525754251164</t>
  </si>
  <si>
    <t>-560.968592819655 64.3115697077978 -665.892539849754</t>
  </si>
  <si>
    <t>-568.401013946178 94.8049433028791 -535.728074632097</t>
  </si>
  <si>
    <t>-560.839827911154 249.199627749689 -514.736251046641</t>
  </si>
  <si>
    <t>-546.671721882163 286.876662335269 -235.52614654601</t>
  </si>
  <si>
    <t>-337.385862988519 192.389425912587 -200.595726687556</t>
  </si>
  <si>
    <t>-568.448254172059 32.1025050498429 -534.14049323093</t>
  </si>
  <si>
    <t>-548.178452446813 168.652609546407 -100.47271731065</t>
  </si>
  <si>
    <t>-571.637631472381 175.159960048932 314.388566877208</t>
  </si>
  <si>
    <t>-605.906707811159 212.33823519769 774.819503950733</t>
  </si>
  <si>
    <t>-455.595619403593 209.00329658665 832.084524651059</t>
  </si>
  <si>
    <t>-470.510084983493 -19.7549658057269 314.638217444946</t>
  </si>
  <si>
    <t>-476.17515376129 -74.7596438974983 774.476006789381</t>
  </si>
  <si>
    <t>-329.38872893522 -22.9504005987501 815.137559566571</t>
  </si>
  <si>
    <t>9763-20170724T121407.139193600.bin</t>
  </si>
  <si>
    <t>-513.487102188435 81.9149047406263 -98.8495238632748</t>
  </si>
  <si>
    <t>-532.316687579705 74.4154816752862 -207.692047671751</t>
  </si>
  <si>
    <t>-544.156742824358 70.4287681877872 -299.723333551557</t>
  </si>
  <si>
    <t>-554.068840828956 67.3835101870386 -382.973640451898</t>
  </si>
  <si>
    <t>-562.594252748329 64.9076508180046 -466.396142738714</t>
  </si>
  <si>
    <t>-573.4974578392 61.8096588631511 -588.529139467387</t>
  </si>
  <si>
    <t>-561.263542638964 63.9913495263909 -665.89689762446</t>
  </si>
  <si>
    <t>-568.733614885537 94.5202240529206 -535.731616895936</t>
  </si>
  <si>
    <t>-561.438339751096 248.948669462776 -514.83200317923</t>
  </si>
  <si>
    <t>-547.902388124009 286.935102224252 -235.63240986685</t>
  </si>
  <si>
    <t>-338.648155818817 191.932084556527 -201.933441729835</t>
  </si>
  <si>
    <t>-568.692761156707 31.8179031903387 -534.144795139583</t>
  </si>
  <si>
    <t>-548.579565493193 168.380833899784 -100.483894975742</t>
  </si>
  <si>
    <t>-571.832732417775 175.061789188986 314.386295725995</t>
  </si>
  <si>
    <t>-605.895229331342 212.310411448083 774.826204250472</t>
  </si>
  <si>
    <t>-455.580468247568 208.931974161221 832.079073678528</t>
  </si>
  <si>
    <t>-470.652972460504 -19.8701771022147 314.622564066832</t>
  </si>
  <si>
    <t>-476.204516137582 -74.744402762658 774.476485078432</t>
  </si>
  <si>
    <t>-329.36938147298 -23.0651173576011 815.127397164628</t>
  </si>
  <si>
    <t>9763-20170724T121407.201369900.bin</t>
  </si>
  <si>
    <t>-514.029684994451 81.4322587830161 -98.8848822300565</t>
  </si>
  <si>
    <t>-532.848374241379 73.8805698751357 -207.725777765359</t>
  </si>
  <si>
    <t>-544.681431907214 69.8541609919071 -299.756216924579</t>
  </si>
  <si>
    <t>-554.587565946445 66.7730680332443 -383.005857410282</t>
  </si>
  <si>
    <t>-563.107845706287 64.2628857661612 -466.427823310978</t>
  </si>
  <si>
    <t>-574.004350746505 61.1166257574891 -588.560120188677</t>
  </si>
  <si>
    <t>-561.760037646493 63.2382449586662 -665.927997008829</t>
  </si>
  <si>
    <t>-569.329721663898 93.848068150769 -535.767809516261</t>
  </si>
  <si>
    <t>-562.731277615677 248.338013246895 -515.123554636556</t>
  </si>
  <si>
    <t>-550.735007290043 286.839362829335 -235.924150712471</t>
  </si>
  <si>
    <t>-341.525518412926 191.133912732611 -203.980785994248</t>
  </si>
  <si>
    <t>-569.116444423092 31.1461981055227 -534.171384481782</t>
  </si>
  <si>
    <t>-549.370782064241 167.864321182385 -100.529043323463</t>
  </si>
  <si>
    <t>-572.21106403941 174.761955253594 314.360467428277</t>
  </si>
  <si>
    <t>-605.852585486709 212.280102157186 774.826446807433</t>
  </si>
  <si>
    <t>-455.530182018753 208.954826258067 832.06199958081</t>
  </si>
  <si>
    <t>-470.95212095435 -20.1886688147524 314.588498605701</t>
  </si>
  <si>
    <t>-476.238059162949 -74.7181788612129 774.479399504178</t>
  </si>
  <si>
    <t>-329.432100221863 -22.9520975941787 815.125760566265</t>
  </si>
  <si>
    <t>9763-20170724T121407.234457700.bin</t>
  </si>
  <si>
    <t>-514.241113739106 81.1821208691213 -98.9223986014233</t>
  </si>
  <si>
    <t>-533.058913902784 73.6136618729051 -207.762243812276</t>
  </si>
  <si>
    <t>-544.904707296131 69.5651149727314 -299.789986979567</t>
  </si>
  <si>
    <t>-554.827999527661 66.4608954567766 -383.036752809012</t>
  </si>
  <si>
    <t>-563.371505232254 63.9255516611906 -466.455704534166</t>
  </si>
  <si>
    <t>-574.308703081842 60.7404667326241 -588.583432441474</t>
  </si>
  <si>
    <t>-562.079087578894 62.8046638200808 -665.955014224017</t>
  </si>
  <si>
    <t>-569.647396044195 93.488484809131 -535.800102318547</t>
  </si>
  <si>
    <t>-563.426312299976 248.008517914493 -515.246272585222</t>
  </si>
  <si>
    <t>-552.365636162703 286.832501254481 -236.052964716701</t>
  </si>
  <si>
    <t>-343.157856301771 190.95887397779 -204.606499638084</t>
  </si>
  <si>
    <t>-569.371689979588 30.7876444445287 -534.189511563348</t>
  </si>
  <si>
    <t>-549.69585918881 167.610681618764 -100.556393997876</t>
  </si>
  <si>
    <t>-572.359176411952 174.613527706233 314.341103528293</t>
  </si>
  <si>
    <t>-605.823965413082 212.293332644031 774.81858707377</t>
  </si>
  <si>
    <t>-455.486377365537 209.293775192923 832.03253282534</t>
  </si>
  <si>
    <t>-471.183424973523 -20.3279028840498 314.564180872486</t>
  </si>
  <si>
    <t>-476.234095967086 -74.6859325476976 774.481177074793</t>
  </si>
  <si>
    <t>-329.478849343295 -22.8161741205977 815.178221248816</t>
  </si>
  <si>
    <t>9763-20170724T121407.302644000.bin</t>
  </si>
  <si>
    <t>-514.659641297294 80.7645046718203 -98.9628240177508</t>
  </si>
  <si>
    <t>-533.501040412334 73.1817563701507 -207.797585992213</t>
  </si>
  <si>
    <t>-545.358405431928 69.1048709184961 -299.822766837751</t>
  </si>
  <si>
    <t>-555.289608546884 65.9679172810288 -383.067357498785</t>
  </si>
  <si>
    <t>-563.839144724701 63.392406609225 -466.484384855259</t>
  </si>
  <si>
    <t>-574.783540146208 60.1410469554967 -588.609510262385</t>
  </si>
  <si>
    <t>-562.54416782501 62.0436987113944 -665.983964895879</t>
  </si>
  <si>
    <t>-570.148323981906 92.9178103661939 -535.841731566207</t>
  </si>
  <si>
    <t>-564.728551382209 247.512299225921 -515.627041330267</t>
  </si>
  <si>
    <t>-556.777043302264 287.347381251572 -236.470245197244</t>
  </si>
  <si>
    <t>-347.59113371704 191.594546362108 -204.514392213153</t>
  </si>
  <si>
    <t>-569.81415713175 30.2176310446962 -534.202410061189</t>
  </si>
  <si>
    <t>-550.270294097474 167.183113120264 -100.593999924651</t>
  </si>
  <si>
    <t>-572.506757692457 174.397531976399 314.323004015536</t>
  </si>
  <si>
    <t>-605.784083804584 212.296445218455 774.812337188892</t>
  </si>
  <si>
    <t>-455.435983392409 209.305337311602 831.999091029457</t>
  </si>
  <si>
    <t>-471.65063374062 -20.4400151376194 314.546588864273</t>
  </si>
  <si>
    <t>-476.217009574535 -74.6088019051522 774.50085771248</t>
  </si>
  <si>
    <t>-329.66048882994 -22.2904909453341 815.339684554161</t>
  </si>
  <si>
    <t>9763-20170724T121407.335729700.bin</t>
  </si>
  <si>
    <t>-514.939447551163 80.3874637557778 -98.9729216092729</t>
  </si>
  <si>
    <t>-533.831101285866 72.797870202081 -207.798551766715</t>
  </si>
  <si>
    <t>-545.66123945771 68.7106130999018 -299.826630051775</t>
  </si>
  <si>
    <t>-555.540353969592 65.5587068545133 -383.076829950937</t>
  </si>
  <si>
    <t>-564.010824930979 62.9610356282919 -466.501332843815</t>
  </si>
  <si>
    <t>-574.810568253883 59.6681397602219 -588.638318357273</t>
  </si>
  <si>
    <t>-562.516047602687 61.4970894018079 -666.005692090514</t>
  </si>
  <si>
    <t>-570.253333045617 92.462773806848 -535.874848857479</t>
  </si>
  <si>
    <t>-565.152976432745 247.09593771957 -515.842743447603</t>
  </si>
  <si>
    <t>-559.01286850486 287.89221848183 -236.779172768089</t>
  </si>
  <si>
    <t>-349.916507587646 192.355164753189 -203.614398778375</t>
  </si>
  <si>
    <t>-569.890144244728 29.7634013977836 -534.216523439782</t>
  </si>
  <si>
    <t>-550.654351691248 166.913242547739 -100.61162366163</t>
  </si>
  <si>
    <t>-572.51493421426 174.229651667677 314.323539345609</t>
  </si>
  <si>
    <t>-605.75711276382 212.298924077338 774.810822605877</t>
  </si>
  <si>
    <t>-455.403310334533 209.343612113638 831.984271866446</t>
  </si>
  <si>
    <t>-471.840223148334 -20.6561493591216 314.521774462815</t>
  </si>
  <si>
    <t>-476.210096221054 -74.588207833845 774.514546045471</t>
  </si>
  <si>
    <t>-329.646383745456 -22.3305323539275 815.405352834956</t>
  </si>
  <si>
    <t>9763-20170724T121407.401914200.bin</t>
  </si>
  <si>
    <t>-515.867835971179 79.4952618141665 -99.0168122705522</t>
  </si>
  <si>
    <t>-534.892611471384 71.8483940943038 -207.815133113248</t>
  </si>
  <si>
    <t>-546.605455760751 67.7067183217778 -299.855878131308</t>
  </si>
  <si>
    <t>-556.286966233773 64.4918426038071 -383.12696258871</t>
  </si>
  <si>
    <t>-564.469209064367 61.8113350034446 -466.577475298454</t>
  </si>
  <si>
    <t>-574.749677047854 58.3689023969241 -588.755101825408</t>
  </si>
  <si>
    <t>-562.203744949018 60.0671623971493 -666.085184488418</t>
  </si>
  <si>
    <t>-570.466055159191 91.2278648984125 -536.008811316436</t>
  </si>
  <si>
    <t>-566.047553242497 245.925738502583 -516.306586020204</t>
  </si>
  <si>
    <t>-563.30791009455 288.636967755975 -237.47541823969</t>
  </si>
  <si>
    <t>-354.215209891531 194.307905839844 -200.995296854425</t>
  </si>
  <si>
    <t>-570.011275307421 28.5307981957972 -534.280556090197</t>
  </si>
  <si>
    <t>-551.901674654716 166.167516114023 -100.646785028878</t>
  </si>
  <si>
    <t>-572.827116135074 173.727327431225 314.33217104023</t>
  </si>
  <si>
    <t>-605.713636790641 212.224407365465 774.827891929011</t>
  </si>
  <si>
    <t>-455.351587633558 209.12005914193 831.972044144838</t>
  </si>
  <si>
    <t>-472.370345983519 -20.9015376284888 314.496744277299</t>
  </si>
  <si>
    <t>-476.252795090389 -74.5457687999428 774.525967778358</t>
  </si>
  <si>
    <t>-329.710955541332 -22.2654791208265 815.465649264319</t>
  </si>
  <si>
    <t>9763-20170724T121407.436003800.bin</t>
  </si>
  <si>
    <t>-516.501854091779 79.0781350245384 -99.044038436276</t>
  </si>
  <si>
    <t>-535.56983996212 71.4065838028041 -207.83297704388</t>
  </si>
  <si>
    <t>-547.20660650114 67.2341774409042 -299.88198362585</t>
  </si>
  <si>
    <t>-556.774740427622 63.9813375319281 -383.164777813374</t>
  </si>
  <si>
    <t>-564.799428188921 61.250103328452 -466.628965488623</t>
  </si>
  <si>
    <t>-574.802391357629 57.7162030803092 -588.827129178574</t>
  </si>
  <si>
    <t>-562.087405597443 59.3762822555286 -666.130297634785</t>
  </si>
  <si>
    <t>-570.681074677402 90.6147053611489 -536.092260489639</t>
  </si>
  <si>
    <t>-566.724348497726 245.336609398874 -516.531855573478</t>
  </si>
  <si>
    <t>-565.272350841864 288.934517885513 -237.828233795904</t>
  </si>
  <si>
    <t>-356.018418922812 195.670897207695 -199.576362111217</t>
  </si>
  <si>
    <t>-570.145076060508 27.9194358073896 -534.323024084623</t>
  </si>
  <si>
    <t>-552.7319396482 165.77263746704 -100.663481718819</t>
  </si>
  <si>
    <t>-573.150413257002 173.50586560597 314.337572457251</t>
  </si>
  <si>
    <t>-605.694582525624 212.17015896217 774.848656885928</t>
  </si>
  <si>
    <t>-455.32011463835 209.08806535681 831.961414494897</t>
  </si>
  <si>
    <t>-472.67502293175 -20.9783728247467 314.484524476796</t>
  </si>
  <si>
    <t>-476.266366748564 -74.5509424418942 774.526323943419</t>
  </si>
  <si>
    <t>-329.585206597317 -22.6695845541058 815.475037823021</t>
  </si>
  <si>
    <t>9763-20170724T121407.500201300.bin</t>
  </si>
  <si>
    <t>-518.0928298783 78.4131248187355 -99.0763097812833</t>
  </si>
  <si>
    <t>-537.202952504186 70.6835549874168 -207.853806982871</t>
  </si>
  <si>
    <t>-548.680463694521 66.4648691642965 -299.920688485108</t>
  </si>
  <si>
    <t>-558.026053315281 63.1589825624233 -383.226580572968</t>
  </si>
  <si>
    <t>-565.750760097511 60.3597893003084 -466.716941021019</t>
  </si>
  <si>
    <t>-575.230870286989 56.704926034824 -588.953025030019</t>
  </si>
  <si>
    <t>-562.16524902227 58.344931724971 -666.198312260987</t>
  </si>
  <si>
    <t>-571.443918996793 89.6543463374478 -536.225309893915</t>
  </si>
  <si>
    <t>-568.507033897264 244.433338338376 -516.92951796112</t>
  </si>
  <si>
    <t>-568.885550594116 289.33456139977 -238.429437715274</t>
  </si>
  <si>
    <t>-359.16969096796 198.118908182484 -197.839788030388</t>
  </si>
  <si>
    <t>-570.698323159654 26.9626751738965 -534.408503658275</t>
  </si>
  <si>
    <t>-554.668537315989 165.035648749632 -100.693770597026</t>
  </si>
  <si>
    <t>-574.09962352392 173.207061101343 314.346328682428</t>
  </si>
  <si>
    <t>-605.669563221799 212.032703147486 774.913427731181</t>
  </si>
  <si>
    <t>-455.256963491186 208.907351653085 831.923124039589</t>
  </si>
  <si>
    <t>-473.36895297797 -21.0637367761274 314.445061480425</t>
  </si>
  <si>
    <t>-476.38380363239 -74.4567779906206 774.509427363544</t>
  </si>
  <si>
    <t>-329.897341531015 -22.0215063606379 815.449677319523</t>
  </si>
  <si>
    <t>9763-20170724T121407.532286300.bin</t>
  </si>
  <si>
    <t>-518.976420168192 78.1007507475829 -99.1024430399921</t>
  </si>
  <si>
    <t>-538.08136883828 70.3417035140174 -207.878790518211</t>
  </si>
  <si>
    <t>-549.448366390672 66.0952889302071 -299.958020307518</t>
  </si>
  <si>
    <t>-558.651502766314 62.7573214460645 -383.278614479328</t>
  </si>
  <si>
    <t>-566.191585641167 59.9167195741993 -466.78431194257</t>
  </si>
  <si>
    <t>-575.356521532757 56.1878098227126 -589.04230812501</t>
  </si>
  <si>
    <t>-562.097084417346 57.8116012409482 -666.254751783914</t>
  </si>
  <si>
    <t>-571.756701300289 89.1686953696017 -536.320918236794</t>
  </si>
  <si>
    <t>-569.432176888232 243.978972660595 -517.166138320367</t>
  </si>
  <si>
    <t>-570.61395222811 289.088424667886 -238.701964873554</t>
  </si>
  <si>
    <t>-360.72083249353 198.469644980542 -197.694327553818</t>
  </si>
  <si>
    <t>-570.913393193387 26.4792747007637 -534.472148713438</t>
  </si>
  <si>
    <t>-555.69373779937 164.710970866524 -100.722780328545</t>
  </si>
  <si>
    <t>-574.697552675298 173.053251844408 314.333711378398</t>
  </si>
  <si>
    <t>-605.677267564215 211.963385613741 774.941467175006</t>
  </si>
  <si>
    <t>-455.230860137009 208.925489033089 831.866627265965</t>
  </si>
  <si>
    <t>-473.798472383017 -21.1152535346473 314.423390340644</t>
  </si>
  <si>
    <t>-476.446792903308 -74.3849907194553 774.512991498672</t>
  </si>
  <si>
    <t>-330.06663527075 -21.6669938129658 815.469939032195</t>
  </si>
  <si>
    <t>9763-20170724T121407.600473600.bin</t>
  </si>
  <si>
    <t>-520.785645249929 77.5186320297607 -99.1469502270731</t>
  </si>
  <si>
    <t>-539.781182519222 69.7505479363222 -207.941806302464</t>
  </si>
  <si>
    <t>-550.906879000457 65.4716322871973 -300.049200761144</t>
  </si>
  <si>
    <t>-559.833464147688 62.0857492266455 -383.397715397525</t>
  </si>
  <si>
    <t>-567.039859334801 59.1756779092661 -466.930482195301</t>
  </si>
  <si>
    <t>-575.656024419883 55.3185310169256 -589.224438767002</t>
  </si>
  <si>
    <t>-562.012931944303 56.925085575921 -666.370449751821</t>
  </si>
  <si>
    <t>-572.382862606244 88.3534817377113 -536.515802351048</t>
  </si>
  <si>
    <t>-570.85019140101 243.183364820874 -517.49144543703</t>
  </si>
  <si>
    <t>-574.101482828102 288.32843398024 -239.049418230881</t>
  </si>
  <si>
    <t>-363.87772559739 198.936530094428 -197.054153047421</t>
  </si>
  <si>
    <t>-571.367923832445 25.668166820386 -534.610084780933</t>
  </si>
  <si>
    <t>-557.712913149276 164.109439680625 -100.774688986123</t>
  </si>
  <si>
    <t>-575.835648073449 172.86961082371 314.312534323579</t>
  </si>
  <si>
    <t>-605.693798625372 211.832516107101 774.991775373485</t>
  </si>
  <si>
    <t>-455.177144637859 208.857048207995 831.734282181436</t>
  </si>
  <si>
    <t>-474.583319412013 -21.262285492583 314.391664189983</t>
  </si>
  <si>
    <t>-476.350667375569 -74.2435145720178 774.523772976595</t>
  </si>
  <si>
    <t>-330.23737646262 -21.1121032460464 815.897965426712</t>
  </si>
  <si>
    <t>9763-20170724T121407.633561100.bin</t>
  </si>
  <si>
    <t>-521.531447023633 77.2578954580695 -99.1399385912216</t>
  </si>
  <si>
    <t>-540.476598540641 69.4925486624929 -207.943830781509</t>
  </si>
  <si>
    <t>-551.524490970554 65.200711276239 -300.059859697539</t>
  </si>
  <si>
    <t>-560.367379395427 61.7948494931593 -383.416553694583</t>
  </si>
  <si>
    <t>-567.47729082091 58.8562491310272 -466.956516120044</t>
  </si>
  <si>
    <t>-575.939061979771 54.9471642512476 -589.259731285952</t>
  </si>
  <si>
    <t>-562.139776275292 56.5340882611044 -666.37834281711</t>
  </si>
  <si>
    <t>-572.768831935929 88.0041438151661 -536.5582991689</t>
  </si>
  <si>
    <t>-571.682713126159 242.85174396206 -517.596967061957</t>
  </si>
  <si>
    <t>-576.121243029427 288.007398958797 -239.17297108721</t>
  </si>
  <si>
    <t>-365.787809379913 199.121192253764 -196.656897259728</t>
  </si>
  <si>
    <t>-571.683313977392 25.320814249586 -534.630049139628</t>
  </si>
  <si>
    <t>-558.582823661236 163.84710885744 -100.776252967068</t>
  </si>
  <si>
    <t>-576.385363944425 172.81311065741 314.320415211459</t>
  </si>
  <si>
    <t>-605.696972092229 211.786005521687 775.033135290007</t>
  </si>
  <si>
    <t>-455.139066177071 208.920593721147 831.671711025213</t>
  </si>
  <si>
    <t>-474.844137370698 -21.3040027966222 314.397519886612</t>
  </si>
  <si>
    <t>-476.073982973308 -74.1934317040782 774.56296894352</t>
  </si>
  <si>
    <t>-330.108781736864 -21.1119756893586 816.519185336435</t>
  </si>
  <si>
    <t>9763-20170724T121407.700750200.bin</t>
  </si>
  <si>
    <t>-522.542747256265 76.9006741903208 -99.0502460331352</t>
  </si>
  <si>
    <t>-541.451499827037 69.1176106795724 -207.859192838686</t>
  </si>
  <si>
    <t>-552.409679444836 64.8169374103882 -299.985593889982</t>
  </si>
  <si>
    <t>-561.147491894963 61.4010410457913 -383.352801042909</t>
  </si>
  <si>
    <t>-568.128865677094 58.4506147349889 -466.903441796076</t>
  </si>
  <si>
    <t>-576.376916676192 54.5214324761773 -589.22035421635</t>
  </si>
  <si>
    <t>-562.341657864872 56.1114348140441 -666.296336838101</t>
  </si>
  <si>
    <t>-573.39474655163 87.585389881011 -536.512521164197</t>
  </si>
  <si>
    <t>-573.148773762516 242.437813457742 -517.591104559938</t>
  </si>
  <si>
    <t>-580.139915033114 287.783580870795 -239.250431994481</t>
  </si>
  <si>
    <t>-369.564737453224 199.791413140088 -196.076506475275</t>
  </si>
  <si>
    <t>-572.120667235119 24.9055659005485 -534.585080819462</t>
  </si>
  <si>
    <t>-559.9125305274 163.400980365961 -100.707841338734</t>
  </si>
  <si>
    <t>-577.209460588085 172.684100478645 314.403310156602</t>
  </si>
  <si>
    <t>-605.692491482692 211.670752976318 775.168244307871</t>
  </si>
  <si>
    <t>-455.065094836585 208.8647049083 831.624821626164</t>
  </si>
  <si>
    <t>-475.069903472342 -21.2439995347345 314.505965169383</t>
  </si>
  <si>
    <t>-475.647231360988 -74.0325652734741 774.749104247049</t>
  </si>
  <si>
    <t>-330.111280125154 -20.5425239894757 817.666527344487</t>
  </si>
  <si>
    <t>9763-20170724T121407.733838000.bin</t>
  </si>
  <si>
    <t>-522.920341297381 76.7619309083721 -98.9975603996468</t>
  </si>
  <si>
    <t>-541.856515718053 68.9479431009268 -207.799601388261</t>
  </si>
  <si>
    <t>-552.815492241592 64.6434432423293 -299.92563681589</t>
  </si>
  <si>
    <t>-561.543722331872 61.230807745188 -383.293991492136</t>
  </si>
  <si>
    <t>-568.504624707118 58.2911096762091 -466.846709097465</t>
  </si>
  <si>
    <t>-576.710793172482 54.384146062665 -589.167215758459</t>
  </si>
  <si>
    <t>-562.597875001486 55.9961880107135 -666.228489395813</t>
  </si>
  <si>
    <t>-573.803339906511 87.4375448294172 -536.448450197983</t>
  </si>
  <si>
    <t>-573.930820988399 242.288815341879 -517.494284874626</t>
  </si>
  <si>
    <t>-582.12543713192 287.766525126862 -239.208005143515</t>
  </si>
  <si>
    <t>-371.428278693781 200.198948945821 -195.766346495756</t>
  </si>
  <si>
    <t>-572.416625080976 24.759443855799 -534.539649418513</t>
  </si>
  <si>
    <t>-560.489927393848 163.212545655617 -100.657163148814</t>
  </si>
  <si>
    <t>-577.450893749284 172.616238681215 314.465085715918</t>
  </si>
  <si>
    <t>-605.671337275302 211.622055028814 775.249409879883</t>
  </si>
  <si>
    <t>-455.020409353542 208.83089077746 831.644031756373</t>
  </si>
  <si>
    <t>-475.110238864944 -21.1717259793863 314.553566335926</t>
  </si>
  <si>
    <t>-475.620652667093 -73.9633417498367 774.789844661494</t>
  </si>
  <si>
    <t>-330.250904535077 -20.1890566252055 817.914917161587</t>
  </si>
  <si>
    <t>9763-20170724T121407.799849400.bin</t>
  </si>
  <si>
    <t>-523.435504201631 76.528714855086 -98.8900497378854</t>
  </si>
  <si>
    <t>-542.539409816825 68.6017692004225 -207.654515298046</t>
  </si>
  <si>
    <t>-553.581433047965 64.2939587823748 -299.770481542646</t>
  </si>
  <si>
    <t>-562.355910786662 60.9087503800465 -383.135201781841</t>
  </si>
  <si>
    <t>-569.332616320426 58.0266100351637 -466.68852793434</t>
  </si>
  <si>
    <t>-577.525822797275 54.2355809619198 -589.013661729938</t>
  </si>
  <si>
    <t>-563.292161748212 55.9306695024229 -666.050880845741</t>
  </si>
  <si>
    <t>-574.75927819047 87.2359825616718 -536.254101426014</t>
  </si>
  <si>
    <t>-575.675016418352 242.059269704811 -517.113118164614</t>
  </si>
  <si>
    <t>-586.069185624182 287.745966975155 -238.934566567014</t>
  </si>
  <si>
    <t>-375.078217067862 201.438420533605 -194.410967446381</t>
  </si>
  <si>
    <t>-573.102014537086 24.562190700693 -534.422792212319</t>
  </si>
  <si>
    <t>-561.432068566482 162.822600913814 -100.508119929167</t>
  </si>
  <si>
    <t>-577.778515077428 172.396143037071 314.634938538692</t>
  </si>
  <si>
    <t>-605.576174202958 211.544141995084 775.42200319095</t>
  </si>
  <si>
    <t>-454.9104380948 208.657998484146 831.772022263597</t>
  </si>
  <si>
    <t>-474.99910764104 -21.030513646981 314.610197667764</t>
  </si>
  <si>
    <t>-475.746795426123 -73.9245607526268 774.805294698611</t>
  </si>
  <si>
    <t>-330.104645715067 -20.8626804936948 817.893613518416</t>
  </si>
  <si>
    <t>9763-20170724T121407.833942900.bin</t>
  </si>
  <si>
    <t>-523.633185777023 76.4838333637504 -98.8528453005997</t>
  </si>
  <si>
    <t>-542.82444752532 68.4968846620354 -207.597520969402</t>
  </si>
  <si>
    <t>-553.930514461838 64.191311396291 -299.705805829906</t>
  </si>
  <si>
    <t>-562.756014748345 60.8263036831354 -383.066059648097</t>
  </si>
  <si>
    <t>-569.775423087527 57.9839940373072 -466.617155477755</t>
  </si>
  <si>
    <t>-578.020920320918 54.2717140835271 -588.941162732865</t>
  </si>
  <si>
    <t>-563.772678570357 56.0212112986824 -665.974477055802</t>
  </si>
  <si>
    <t>-575.304150821597 87.2364052436033 -536.156632240656</t>
  </si>
  <si>
    <t>-576.722738027023 242.034977230494 -516.862098114344</t>
  </si>
  <si>
    <t>-587.970807880809 287.645665018773 -238.704269270212</t>
  </si>
  <si>
    <t>-376.71215254322 202.373039997268 -193.46167511542</t>
  </si>
  <si>
    <t>-573.501514755167 24.5650802296418 -534.376158673923</t>
  </si>
  <si>
    <t>-561.810586612392 162.653510079293 -100.43547871601</t>
  </si>
  <si>
    <t>-577.912104592135 172.308257694205 314.715182838967</t>
  </si>
  <si>
    <t>-605.522289510152 211.509781828668 775.5032634169</t>
  </si>
  <si>
    <t>-454.847625973417 208.643391760658 831.830365891866</t>
  </si>
  <si>
    <t>-475.010428647515 -20.930272053004 314.615782455795</t>
  </si>
  <si>
    <t>-475.942990759393 -73.8308747405281 774.784243305753</t>
  </si>
  <si>
    <t>-330.656390505189 -19.6738181602468 817.710727939955</t>
  </si>
  <si>
    <t>9763-20170724T121407.905138000.bin</t>
  </si>
  <si>
    <t>-523.848627244695 76.3686854142438 -98.8486152843635</t>
  </si>
  <si>
    <t>-543.175026564583 68.3083240764718 -207.563928870444</t>
  </si>
  <si>
    <t>-554.417274726169 64.0477473193741 -299.657801743532</t>
  </si>
  <si>
    <t>-563.368552057739 60.7637387495356 -383.007940554838</t>
  </si>
  <si>
    <t>-570.514449727844 58.0442643702841 -466.552361423806</t>
  </si>
  <si>
    <t>-578.942106446714 54.558415251317 -588.870644004885</t>
  </si>
  <si>
    <t>-564.712822447424 56.4358910849178 -665.904465238845</t>
  </si>
  <si>
    <t>-576.279685295208 87.4214320170172 -536.020030865227</t>
  </si>
  <si>
    <t>-578.4866105627 242.158172236695 -516.311447971901</t>
  </si>
  <si>
    <t>-591.525041717085 287.115256524088 -238.125442201736</t>
  </si>
  <si>
    <t>-379.47648082824 204.943746729341 -190.883660984446</t>
  </si>
  <si>
    <t>-574.20839072836 24.7549337556752 -534.376864216156</t>
  </si>
  <si>
    <t>-562.298758220108 162.257067902905 -100.336411516264</t>
  </si>
  <si>
    <t>-578.033180350628 172.091188075208 314.824168137578</t>
  </si>
  <si>
    <t>-605.427238312394 211.41521421238 775.635046343743</t>
  </si>
  <si>
    <t>-454.742345988866 208.535181039969 831.934099154493</t>
  </si>
  <si>
    <t>-474.963537134443 -20.9332867450553 314.536082694275</t>
  </si>
  <si>
    <t>-476.153873264017 -73.7983752934006 774.665636446186</t>
  </si>
  <si>
    <t>-330.934422351451 -19.3262125099704 817.419982452708</t>
  </si>
  <si>
    <t>9763-20170724T121407.941234000.bin</t>
  </si>
  <si>
    <t>-523.909120613881 76.2648203345707 -98.8683410616494</t>
  </si>
  <si>
    <t>-543.298510235427 68.1849221439752 -207.571018908376</t>
  </si>
  <si>
    <t>-554.608901991762 63.9710043182081 -299.658762476481</t>
  </si>
  <si>
    <t>-563.624410812292 60.7538305024627 -383.004500848242</t>
  </si>
  <si>
    <t>-570.835670111201 58.1271689482346 -466.546337781381</t>
  </si>
  <si>
    <t>-579.358428858231 54.8059623175041 -588.862506381586</t>
  </si>
  <si>
    <t>-565.176463120424 56.7711575900403 -665.902802500018</t>
  </si>
  <si>
    <t>-576.72606929006 87.5954193601733 -535.964817481082</t>
  </si>
  <si>
    <t>-579.34462647882 242.297539905826 -516.006295999485</t>
  </si>
  <si>
    <t>-593.315237207029 286.910149356739 -237.81009782653</t>
  </si>
  <si>
    <t>-380.883143951483 206.189179290408 -189.796926934959</t>
  </si>
  <si>
    <t>-574.511412820767 24.931181130562 -534.41749602558</t>
  </si>
  <si>
    <t>-562.462529898475 162.048833550683 -100.311554634859</t>
  </si>
  <si>
    <t>-578.056135813817 171.973902973016 314.852208587605</t>
  </si>
  <si>
    <t>-605.364208436384 211.397782925266 775.657797327512</t>
  </si>
  <si>
    <t>-454.676947946237 208.600224742078 831.954845628112</t>
  </si>
  <si>
    <t>-474.872547115731 -21.0121687030551 314.483818326286</t>
  </si>
  <si>
    <t>-476.219564434058 -73.7815077423502 774.611454205015</t>
  </si>
  <si>
    <t>-330.970256055321 -19.3825349562972 817.357387696363</t>
  </si>
  <si>
    <t>9763-20170724T121408.015442000.bin</t>
  </si>
  <si>
    <t>-523.961399486116 75.9967727568001 -98.9139747479238</t>
  </si>
  <si>
    <t>-543.47523256574 67.8900445391769 -207.592344628602</t>
  </si>
  <si>
    <t>-554.890676662864 63.787121919011 -299.672162719344</t>
  </si>
  <si>
    <t>-563.994258328368 60.7208832762653 -383.013987565283</t>
  </si>
  <si>
    <t>-571.283340980714 58.2982921351127 -466.555276799874</t>
  </si>
  <si>
    <t>-579.905017105689 55.3325938462981 -588.87361319561</t>
  </si>
  <si>
    <t>-565.850275154027 57.5223350576248 -665.931317736662</t>
  </si>
  <si>
    <t>-577.356170578742 87.9634756637397 -535.873955848657</t>
  </si>
  <si>
    <t>-580.714293740058 242.572151703162 -515.303284973114</t>
  </si>
  <si>
    <t>-596.264741541832 286.786982763393 -237.12733299783</t>
  </si>
  <si>
    <t>-383.149730389241 208.775065174081 -187.683492192327</t>
  </si>
  <si>
    <t>-574.887625759988 25.3041095703607 -534.528793233088</t>
  </si>
  <si>
    <t>-562.779698780446 161.609667681307 -100.278143750499</t>
  </si>
  <si>
    <t>-578.067343608913 171.684098454257 314.893396983158</t>
  </si>
  <si>
    <t>-605.235305959421 211.335558240798 775.694353074912</t>
  </si>
  <si>
    <t>-454.548587210861 208.672837071616 831.999327303218</t>
  </si>
  <si>
    <t>-474.663227559687 -21.0909900517249 314.361684287928</t>
  </si>
  <si>
    <t>-476.305667034834 -73.71366159432 774.518818712608</t>
  </si>
  <si>
    <t>-331.309425500717 -18.7179194638857 817.36021543912</t>
  </si>
  <si>
    <t>9763-20170724T121408.070596600.bin</t>
  </si>
  <si>
    <t>-524.002850974262 75.6629515510426 -98.966383956396</t>
  </si>
  <si>
    <t>-543.545203242383 67.5271604394984 -207.637488573879</t>
  </si>
  <si>
    <t>-555.025064556687 63.5577423414493 -299.715138197164</t>
  </si>
  <si>
    <t>-564.194490141539 60.6737433407347 -383.056178817232</t>
  </si>
  <si>
    <t>-571.552669431139 58.4969152643621 -466.598120914798</t>
  </si>
  <si>
    <t>-580.274234398389 55.9603023633708 -588.919165527092</t>
  </si>
  <si>
    <t>-566.328367695551 58.404016360917 -665.988918044638</t>
  </si>
  <si>
    <t>-577.753936644198 88.4025197805772 -535.802231321842</t>
  </si>
  <si>
    <t>-581.583729886166 242.899177562905 -514.556964775613</t>
  </si>
  <si>
    <t>-598.238380869699 286.688370143459 -236.377612003075</t>
  </si>
  <si>
    <t>-384.684321004141 210.343800685915 -186.231071296304</t>
  </si>
  <si>
    <t>-575.140649450556 25.7443601759601 -534.689168409876</t>
  </si>
  <si>
    <t>-563.090834916305 161.121418904117 -100.273191102495</t>
  </si>
  <si>
    <t>-578.121746317368 171.43662014726 314.901828164598</t>
  </si>
  <si>
    <t>-605.123511845174 211.256501530569 775.710169291485</t>
  </si>
  <si>
    <t>-454.429579531899 208.703424799091 832.000750768334</t>
  </si>
  <si>
    <t>-474.482860409947 -21.2388892566219 314.271083014742</t>
  </si>
  <si>
    <t>-476.375352266281 -73.706113551917 774.42636375209</t>
  </si>
  <si>
    <t>-331.272452897421 -19.0484491405759 817.338890816678</t>
  </si>
  <si>
    <t>9763-20170724T121408.103689700.bin</t>
  </si>
  <si>
    <t>-524.03652048584 75.5360313564852 -98.9837962140302</t>
  </si>
  <si>
    <t>-543.575658843055 67.3840497299216 -207.654190253284</t>
  </si>
  <si>
    <t>-555.090820612981 63.4942511688714 -299.730839543472</t>
  </si>
  <si>
    <t>-564.302491008174 60.7201579010102 -383.071009986852</t>
  </si>
  <si>
    <t>-571.710565554401 58.692381080115 -466.612281486097</t>
  </si>
  <si>
    <t>-580.510826485878 56.4166045546249 -588.932789698268</t>
  </si>
  <si>
    <t>-566.602770294449 58.9957911980373 -666.005016933599</t>
  </si>
  <si>
    <t>-577.979417455353 88.7444300555057 -535.746740276766</t>
  </si>
  <si>
    <t>-581.964153356676 243.181528464754 -514.114988813586</t>
  </si>
  <si>
    <t>-599.188235977863 286.829183727151 -235.948082530012</t>
  </si>
  <si>
    <t>-385.431476088015 211.081628988964 -185.75929836445</t>
  </si>
  <si>
    <t>-575.319259268327 26.0860529894617 -534.772397105067</t>
  </si>
  <si>
    <t>-563.189031798648 160.899943950547 -100.2814585302</t>
  </si>
  <si>
    <t>-578.162028384261 171.331015886743 314.892679278189</t>
  </si>
  <si>
    <t>-605.082436264663 211.20028086718 775.70602104682</t>
  </si>
  <si>
    <t>-454.386490340931 208.578870349113 831.98831321312</t>
  </si>
  <si>
    <t>-474.412745707444 -21.2967381422154 314.237850516814</t>
  </si>
  <si>
    <t>-476.405485401409 -73.6692773458703 774.382387118115</t>
  </si>
  <si>
    <t>-331.409353810693 -18.8007373157707 817.386591381224</t>
  </si>
  <si>
    <t>9763-20170724T121408.142794200.bin</t>
  </si>
  <si>
    <t>-524.048816641058 75.3792292602629 -98.9922455113838</t>
  </si>
  <si>
    <t>-543.580300800698 67.2254716307634 -207.66384110039</t>
  </si>
  <si>
    <t>-555.114563403477 63.4231949475297 -299.741715199922</t>
  </si>
  <si>
    <t>-564.349360109889 60.7642752845813 -383.083156107473</t>
  </si>
  <si>
    <t>-571.783711619553 58.8889983757313 -466.625643928673</t>
  </si>
  <si>
    <t>-580.62337261782 56.8769702675427 -588.947915194228</t>
  </si>
  <si>
    <t>-566.721763430404 59.5895148781442 -666.01669711598</t>
  </si>
  <si>
    <t>-578.100143443409 89.0887263116315 -535.691302437085</t>
  </si>
  <si>
    <t>-582.243282157576 243.475128724257 -513.666930286084</t>
  </si>
  <si>
    <t>-599.991431069929 286.951619759059 -235.506245903666</t>
  </si>
  <si>
    <t>-385.999735310718 211.727224279307 -185.53246613142</t>
  </si>
  <si>
    <t>-575.389147306141 26.4307202165742 -534.856565072843</t>
  </si>
  <si>
    <t>-563.245350238305 160.702987946675 -100.285739888745</t>
  </si>
  <si>
    <t>-578.158265773446 171.241674026615 314.887947780799</t>
  </si>
  <si>
    <t>-605.023881112967 211.182907422044 775.699939496538</t>
  </si>
  <si>
    <t>-454.325468783261 208.534278638889 831.974253439104</t>
  </si>
  <si>
    <t>-474.323029328768 -21.4128783970482 314.20883827168</t>
  </si>
  <si>
    <t>-476.318421312182 -73.7143895810668 774.360553552324</t>
  </si>
  <si>
    <t>-331.154634671761 -19.416659355968 817.523701263138</t>
  </si>
  <si>
    <t>9763-20170724T121408.204006800.bin</t>
  </si>
  <si>
    <t>-524.031388680519 75.2590920971747 -99.0061106779206</t>
  </si>
  <si>
    <t>-543.585586148715 67.0971325752621 -207.673108037168</t>
  </si>
  <si>
    <t>-555.142126907389 63.448397009091 -299.754440684713</t>
  </si>
  <si>
    <t>-564.390563286762 60.9926299704121 -383.100486573123</t>
  </si>
  <si>
    <t>-571.827913869779 59.3853269499791 -466.648311802551</t>
  </si>
  <si>
    <t>-580.65559622292 57.8361199679707 -588.978145956827</t>
  </si>
  <si>
    <t>-566.71400183607 60.8139751348717 -666.029999101167</t>
  </si>
  <si>
    <t>-578.209042460834 89.8431058270166 -535.594606267756</t>
  </si>
  <si>
    <t>-582.670074859851 244.111185117371 -512.80531219244</t>
  </si>
  <si>
    <t>-601.201073675536 287.179657660376 -234.632115238377</t>
  </si>
  <si>
    <t>-386.692450755395 213.395356235429 -184.727559786332</t>
  </si>
  <si>
    <t>-575.355087822598 27.1885952496318 -535.007112618094</t>
  </si>
  <si>
    <t>-563.321055120914 160.552683199607 -100.290421606437</t>
  </si>
  <si>
    <t>-578.080636252831 171.108711602263 314.888297847312</t>
  </si>
  <si>
    <t>-604.909168507237 211.114839464903 775.69760811546</t>
  </si>
  <si>
    <t>-454.203870010375 208.606571124473 831.959658340288</t>
  </si>
  <si>
    <t>-474.132074680842 -21.5010500575768 314.168397047093</t>
  </si>
  <si>
    <t>-476.187846562025 -73.6420873079842 774.34135868572</t>
  </si>
  <si>
    <t>-331.480855125408 -18.5076365181608 817.975021013627</t>
  </si>
  <si>
    <t>9763-20170724T121408.243111700.bin</t>
  </si>
  <si>
    <t>-524.042965786957 75.2725023907178 -99.0035288062213</t>
  </si>
  <si>
    <t>-543.630259555112 67.0866536911244 -207.662860725006</t>
  </si>
  <si>
    <t>-555.216768133665 63.4953724496613 -299.742716092079</t>
  </si>
  <si>
    <t>-564.489633721762 61.1216192769316 -383.088322147709</t>
  </si>
  <si>
    <t>-571.946233400113 59.6278748769082 -466.636536446233</t>
  </si>
  <si>
    <t>-580.794735135165 58.2787049669141 -588.967349755752</t>
  </si>
  <si>
    <t>-566.82111668304 61.3806773606912 -666.008445774184</t>
  </si>
  <si>
    <t>-578.374996379492 90.1969287848028 -535.529267938783</t>
  </si>
  <si>
    <t>-583.0922207668 244.417432899313 -512.489407944786</t>
  </si>
  <si>
    <t>-601.952530941661 287.095259713011 -234.278184330772</t>
  </si>
  <si>
    <t>-387.216638306181 214.112183886749 -184.173262068546</t>
  </si>
  <si>
    <t>-575.449015436589 27.544792474343 -535.050035730258</t>
  </si>
  <si>
    <t>-563.405043359555 160.528262440907 -100.287807043362</t>
  </si>
  <si>
    <t>-578.044015699224 171.104307035273 314.894639900894</t>
  </si>
  <si>
    <t>-604.870148502621 211.045302446062 775.703157820044</t>
  </si>
  <si>
    <t>-454.161526797315 208.524538438053 831.955935567048</t>
  </si>
  <si>
    <t>-474.007609151793 -21.4318536842848 314.169506274776</t>
  </si>
  <si>
    <t>-476.121555794042 -73.5860802553502 774.351290629222</t>
  </si>
  <si>
    <t>-331.33462439968 -18.8605016425149 818.233273282128</t>
  </si>
  <si>
    <t>9763-20170724T121408.299981800.bin</t>
  </si>
  <si>
    <t>-524.101665548302 75.3027234618148 -99.0172437366587</t>
  </si>
  <si>
    <t>-543.70410669432 67.1059160511381 -207.672846494401</t>
  </si>
  <si>
    <t>-555.352489643212 63.5952990113151 -299.747988305861</t>
  </si>
  <si>
    <t>-564.696466921448 61.332916180284 -383.088941092167</t>
  </si>
  <si>
    <t>-572.237124495661 59.9902402864423 -466.632163600508</t>
  </si>
  <si>
    <t>-581.219736033257 58.9071804230966 -588.955745708667</t>
  </si>
  <si>
    <t>-567.223192041118 62.1756602558462 -665.985701884323</t>
  </si>
  <si>
    <t>-578.788622325454 90.7066364400075 -535.447717976979</t>
  </si>
  <si>
    <t>-584.119725003183 244.893591753917 -512.295052315335</t>
  </si>
  <si>
    <t>-604.196236661082 287.209780394538 -234.113753692955</t>
  </si>
  <si>
    <t>-389.08404510317 215.607654644133 -183.631968025806</t>
  </si>
  <si>
    <t>-575.7680202775 28.0580958885098 -535.114831800697</t>
  </si>
  <si>
    <t>-563.467430916749 160.518896797683 -100.292423848147</t>
  </si>
  <si>
    <t>-578.118445129768 171.0908206482 314.889628106758</t>
  </si>
  <si>
    <t>-604.757362624494 211.041080758214 775.697884234075</t>
  </si>
  <si>
    <t>-454.027780435295 208.789071010192 831.906053795956</t>
  </si>
  <si>
    <t>-473.910336276857 -21.3384467843653 314.169141931434</t>
  </si>
  <si>
    <t>-476.076732340713 -73.5820864358066 774.331467713999</t>
  </si>
  <si>
    <t>-331.098862175714 -19.5398179128706 818.430102302865</t>
  </si>
  <si>
    <t>9763-20170724T121408.332066800.bin</t>
  </si>
  <si>
    <t>-524.183257566428 75.3189983920643 -99.0246866901816</t>
  </si>
  <si>
    <t>-543.778874102611 67.1204045943 -207.681461756325</t>
  </si>
  <si>
    <t>-555.428203642167 63.6276109390633 -299.757127780853</t>
  </si>
  <si>
    <t>-564.775234008692 61.3892790465725 -383.098316658833</t>
  </si>
  <si>
    <t>-572.320593159118 60.0795404374589 -466.641690229588</t>
  </si>
  <si>
    <t>-581.311438841497 59.0543897288899 -588.965176494938</t>
  </si>
  <si>
    <t>-567.289507314401 62.3627355350063 -665.988929033832</t>
  </si>
  <si>
    <t>-578.895311026152 90.8277480362317 -535.440837552668</t>
  </si>
  <si>
    <t>-584.469982054704 245.008660261321 -512.311647128959</t>
  </si>
  <si>
    <t>-605.450958890706 287.516622088147 -234.226340104378</t>
  </si>
  <si>
    <t>-390.185562537801 216.637790553463 -183.378418008445</t>
  </si>
  <si>
    <t>-575.83727555349 28.1805964769478 -535.140571678057</t>
  </si>
  <si>
    <t>-563.500559277641 160.505130203907 -100.301437767873</t>
  </si>
  <si>
    <t>-578.16913423891 171.075819443873 314.880097221648</t>
  </si>
  <si>
    <t>-604.718750155225 211.013686527378 775.689384178147</t>
  </si>
  <si>
    <t>-453.988637706941 208.56313831348 831.887701143471</t>
  </si>
  <si>
    <t>-474.021812338841 -21.3386479731839 314.160701795687</t>
  </si>
  <si>
    <t>-476.216382324524 -73.5150620546437 774.313130970302</t>
  </si>
  <si>
    <t>-331.448760065079 -18.8519694786614 818.336825546918</t>
  </si>
  <si>
    <t>9763-20170724T121408.402097600.bin</t>
  </si>
  <si>
    <t>-524.377460715791 75.3101857706661 -99.0631370065062</t>
  </si>
  <si>
    <t>-543.937840689333 67.1437260720404 -207.728647753447</t>
  </si>
  <si>
    <t>-555.509866144571 63.6617772033514 -299.814488407778</t>
  </si>
  <si>
    <t>-564.769475132568 61.4262451343789 -383.165520318962</t>
  </si>
  <si>
    <t>-572.21064186206 60.1113563681756 -466.718151418868</t>
  </si>
  <si>
    <t>-581.031935299027 59.0694317197886 -589.053872734692</t>
  </si>
  <si>
    <t>-566.937209812241 62.3721688488463 -666.064514947557</t>
  </si>
  <si>
    <t>-578.708140768808 90.849501999649 -535.52915927819</t>
  </si>
  <si>
    <t>-584.652189978535 245.039773325208 -512.528898305008</t>
  </si>
  <si>
    <t>-607.802035169439 288.684543654202 -234.791913328369</t>
  </si>
  <si>
    <t>-392.309770728647 219.550225134392 -182.522711735807</t>
  </si>
  <si>
    <t>-575.61429908356 28.2039140177526 -535.218819883966</t>
  </si>
  <si>
    <t>-563.468948698973 160.601539850152 -100.344482587443</t>
  </si>
  <si>
    <t>-578.211313725186 171.060223554839 314.837233503301</t>
  </si>
  <si>
    <t>-604.622832816788 211.033227131846 775.661531689026</t>
  </si>
  <si>
    <t>-453.880011617162 208.639711264202 831.828139000353</t>
  </si>
  <si>
    <t>-474.473464317299 -21.4479714287195 314.105416132281</t>
  </si>
  <si>
    <t>-476.580196461027 -73.4943146258283 774.251379264489</t>
  </si>
  <si>
    <t>-331.676555438579 -18.8472918732605 817.845274694735</t>
  </si>
  <si>
    <t>9763-20170724T121408.435185400.bin</t>
  </si>
  <si>
    <t>-524.509785208888 75.3267853523284 -99.0789562032878</t>
  </si>
  <si>
    <t>-544.056712808626 67.1745889748895 -207.747973194133</t>
  </si>
  <si>
    <t>-555.586910457519 63.6738588939052 -299.838360178456</t>
  </si>
  <si>
    <t>-564.798269301278 61.4084966626547 -383.19401528395</t>
  </si>
  <si>
    <t>-572.181890422672 60.0501204604743 -466.750894437055</t>
  </si>
  <si>
    <t>-580.909723003332 58.9296798298333 -589.092729823675</t>
  </si>
  <si>
    <t>-566.780322121537 62.1921232434306 -666.098712775935</t>
  </si>
  <si>
    <t>-578.630050409076 90.743679298495 -535.586485365689</t>
  </si>
  <si>
    <t>-584.76165699281 244.948323657174 -512.729449107914</t>
  </si>
  <si>
    <t>-609.059889317505 289.372052369824 -235.214248875464</t>
  </si>
  <si>
    <t>-393.47948467872 221.363497424941 -181.843112329731</t>
  </si>
  <si>
    <t>-575.530050943108 28.0990244202603 -535.233864875391</t>
  </si>
  <si>
    <t>-563.505388289052 160.661575108004 -100.367339495921</t>
  </si>
  <si>
    <t>-578.281111465287 171.062845041641 314.8146834566</t>
  </si>
  <si>
    <t>-604.578542046954 211.039773976885 775.644765409009</t>
  </si>
  <si>
    <t>-453.833143459789 208.581029420553 831.801962731443</t>
  </si>
  <si>
    <t>-474.724386864958 -21.4905936284708 314.080708312392</t>
  </si>
  <si>
    <t>-476.77123505614 -73.4934100082337 774.226280714004</t>
  </si>
  <si>
    <t>-331.77191506922 -18.8970100435499 817.56527969838</t>
  </si>
  <si>
    <t>9763-20170724T121408.501379800.bin</t>
  </si>
  <si>
    <t>-524.758606010652 75.3143113403976 -99.1341023781933</t>
  </si>
  <si>
    <t>-544.251264240009 67.1710479236772 -207.813542067401</t>
  </si>
  <si>
    <t>-555.670361058337 63.5905443445699 -299.914660786441</t>
  </si>
  <si>
    <t>-564.759451196742 61.2151690361752 -383.280577463886</t>
  </si>
  <si>
    <t>-572.001580426955 59.7078087346977 -466.847438526075</t>
  </si>
  <si>
    <t>-580.504329757845 58.3249375367618 -589.202339580278</t>
  </si>
  <si>
    <t>-566.301403495849 61.4367722332345 -666.200983761414</t>
  </si>
  <si>
    <t>-578.32886637142 90.253305071356 -535.760001785339</t>
  </si>
  <si>
    <t>-584.885143729788 244.499178176313 -513.307114707726</t>
  </si>
  <si>
    <t>-611.628371900639 290.982915850419 -236.354602035124</t>
  </si>
  <si>
    <t>-395.960309716547 225.446513877995 -180.3118539256</t>
  </si>
  <si>
    <t>-575.218104079938 27.6098119867356 -535.268132672116</t>
  </si>
  <si>
    <t>-563.66867372739 160.664122289871 -100.418815772216</t>
  </si>
  <si>
    <t>-578.555148932578 171.014521578815 314.760499401115</t>
  </si>
  <si>
    <t>-604.50711363012 211.043472476347 775.60638779135</t>
  </si>
  <si>
    <t>-453.757989220035 208.361715081964 831.74295475413</t>
  </si>
  <si>
    <t>-475.144507817176 -21.6317607019673 314.041653796787</t>
  </si>
  <si>
    <t>-477.142538863937 -73.5450643288927 774.20087583529</t>
  </si>
  <si>
    <t>-331.582143642096 -19.9899731635123 816.954436386434</t>
  </si>
  <si>
    <t>9763-20170724T121408.536464800.bin</t>
  </si>
  <si>
    <t>-524.893208739476 75.3080744952063 -99.1597309693102</t>
  </si>
  <si>
    <t>-544.353896725163 67.1623767668166 -207.844687963438</t>
  </si>
  <si>
    <t>-555.700709430079 63.5342256280687 -299.952789619799</t>
  </si>
  <si>
    <t>-564.708342263337 61.0950169195139 -383.325858998862</t>
  </si>
  <si>
    <t>-571.854367697533 59.5017295237599 -466.899356466913</t>
  </si>
  <si>
    <t>-580.201761464205 57.9686501063884 -589.263105622752</t>
  </si>
  <si>
    <t>-565.946982903257 60.9868286116862 -666.256021507655</t>
  </si>
  <si>
    <t>-578.103762957438 89.9622615014077 -535.856674650666</t>
  </si>
  <si>
    <t>-584.999125882555 244.225733240735 -513.670453022321</t>
  </si>
  <si>
    <t>-612.993075016217 291.797459289588 -237.026532225839</t>
  </si>
  <si>
    <t>-397.30816204253 227.667563398652 -179.442571890312</t>
  </si>
  <si>
    <t>-574.974273138903 27.3206187956821 -535.285232074055</t>
  </si>
  <si>
    <t>-563.79340454743 160.641246144472 -100.444444200847</t>
  </si>
  <si>
    <t>-578.716507250317 171.009446787703 314.733089362775</t>
  </si>
  <si>
    <t>-604.481269996708 211.032273135648 775.589943327609</t>
  </si>
  <si>
    <t>-453.729006406339 208.234818553469 831.712568294901</t>
  </si>
  <si>
    <t>-475.363997936299 -21.6722089247273 314.022331270385</t>
  </si>
  <si>
    <t>-477.396093537573 -73.5524582731841 774.186174839937</t>
  </si>
  <si>
    <t>-331.843056258667 -19.6671710283185 816.548160660977</t>
  </si>
  <si>
    <t>9763-20170724T121408.602663400.bin</t>
  </si>
  <si>
    <t>-525.280780378404 75.3478850092943 -99.202874726785</t>
  </si>
  <si>
    <t>-544.663309588369 67.1714935225032 -207.899465791422</t>
  </si>
  <si>
    <t>-555.872696450995 63.4511818613128 -300.020871547598</t>
  </si>
  <si>
    <t>-564.729814987671 60.8971639828674 -383.406538560266</t>
  </si>
  <si>
    <t>-571.701069258755 59.1552585411159 -466.991800639591</t>
  </si>
  <si>
    <t>-579.76854638803 57.3654927200646 -589.370793886317</t>
  </si>
  <si>
    <t>-565.384926003333 60.180755648003 -666.347496837473</t>
  </si>
  <si>
    <t>-577.797275530028 89.4709675508839 -536.026566315493</t>
  </si>
  <si>
    <t>-585.076109039126 243.778609653301 -514.251870011048</t>
  </si>
  <si>
    <t>-615.885878955588 293.375041320117 -238.263725913808</t>
  </si>
  <si>
    <t>-400.249144815587 231.774948416804 -177.809325064546</t>
  </si>
  <si>
    <t>-574.659908163735 26.8307714282259 -535.317369604607</t>
  </si>
  <si>
    <t>-564.243201160394 160.625759907789 -100.508744341981</t>
  </si>
  <si>
    <t>-579.033287232665 171.049275440043 314.672198881736</t>
  </si>
  <si>
    <t>-604.418126826805 211.044704878173 775.557208898336</t>
  </si>
  <si>
    <t>-453.652139143981 208.25646981851 831.643261436479</t>
  </si>
  <si>
    <t>-475.744216361914 -21.6500208060875 313.988279999563</t>
  </si>
  <si>
    <t>-477.932404452435 -73.4879892797612 774.147473707017</t>
  </si>
  <si>
    <t>-332.361027738863 -19.1116504786251 815.813078558584</t>
  </si>
  <si>
    <t>9763-20170724T121408.667836200.bin</t>
  </si>
  <si>
    <t>-525.782642704552 75.2395349326821 -99.221363685934</t>
  </si>
  <si>
    <t>-545.132749148459 67.0293476035918 -207.921133908538</t>
  </si>
  <si>
    <t>-556.220511702041 63.2365787521185 -300.054306447694</t>
  </si>
  <si>
    <t>-564.931631937581 60.5935129785717 -383.452553458801</t>
  </si>
  <si>
    <t>-571.722298628903 58.7368989619872 -467.050244650924</t>
  </si>
  <si>
    <t>-579.489603130082 56.7486169329218 -589.445632396561</t>
  </si>
  <si>
    <t>-564.929907892955 59.3945923985029 -666.395153862017</t>
  </si>
  <si>
    <t>-577.663101319781 88.9397090465809 -536.14804189373</t>
  </si>
  <si>
    <t>-585.316550363679 243.265605007184 -514.68655836203</t>
  </si>
  <si>
    <t>-618.860167511647 294.52858016558 -239.322165027494</t>
  </si>
  <si>
    <t>-403.269505987717 234.986746190172 -176.680607900037</t>
  </si>
  <si>
    <t>-574.499605084347 26.3024573306739 -535.33121101945</t>
  </si>
  <si>
    <t>-564.790852312877 160.485246279386 -100.54983418983</t>
  </si>
  <si>
    <t>-579.389267660657 170.981812352874 314.636068186452</t>
  </si>
  <si>
    <t>-604.372082624808 210.993566563679 775.536069965537</t>
  </si>
  <si>
    <t>-453.598980136875 207.906001196563 831.587473523776</t>
  </si>
  <si>
    <t>-476.080658411229 -21.7139881167527 313.975878567662</t>
  </si>
  <si>
    <t>-478.220198095991 -73.471042734368 774.148907180903</t>
  </si>
  <si>
    <t>-332.597532869434 -18.9451119746782 815.437854927081</t>
  </si>
  <si>
    <t>9763-20170724T121408.699435300.bin</t>
  </si>
  <si>
    <t>-526.049982702891 75.1647067425101 -99.2418403629124</t>
  </si>
  <si>
    <t>-545.379229032013 66.940670458735 -207.944445029265</t>
  </si>
  <si>
    <t>-556.418311153602 63.1123579584328 -300.081871956924</t>
  </si>
  <si>
    <t>-565.074080295506 60.4259329442075 -383.484537831305</t>
  </si>
  <si>
    <t>-571.798976122648 58.5137521530451 -467.086347422998</t>
  </si>
  <si>
    <t>-579.459221881019 56.4307811424505 -589.486952115422</t>
  </si>
  <si>
    <t>-564.817032299174 59.0095181463789 -666.422930778308</t>
  </si>
  <si>
    <t>-577.697331084936 88.6624425141358 -536.211553111241</t>
  </si>
  <si>
    <t>-585.497474992452 243.003193313897 -514.856979916155</t>
  </si>
  <si>
    <t>-620.203825718306 295.049214843974 -239.783857445216</t>
  </si>
  <si>
    <t>-404.667417736112 236.387322875265 -176.133364894012</t>
  </si>
  <si>
    <t>-574.498582704964 26.0272494831388 -535.345665653803</t>
  </si>
  <si>
    <t>-565.097532227078 160.418701868614 -100.575858421734</t>
  </si>
  <si>
    <t>-579.573464967589 170.970088073683 314.612917418952</t>
  </si>
  <si>
    <t>-604.333266814729 211.002715918598 775.526059789046</t>
  </si>
  <si>
    <t>-453.545244566135 208.10549095246 831.547532700264</t>
  </si>
  <si>
    <t>-476.270513542064 -21.7820051523327 313.977269786783</t>
  </si>
  <si>
    <t>-478.284998056427 -73.4893795835774 774.166173925589</t>
  </si>
  <si>
    <t>-332.511938374888 -19.2968222377922 815.363482498141</t>
  </si>
  <si>
    <t>9763-20170724T121408.736534500.bin</t>
  </si>
  <si>
    <t>-526.349469645126 75.0735290778234 -99.2567626410298</t>
  </si>
  <si>
    <t>-545.663209039001 66.8357258448068 -207.961039250435</t>
  </si>
  <si>
    <t>-556.661201375648 62.9786925989879 -300.102255349223</t>
  </si>
  <si>
    <t>-565.269159118641 60.2582680954429 -383.508694217642</t>
  </si>
  <si>
    <t>-571.936463575412 58.3031204681765 -467.114033083619</t>
  </si>
  <si>
    <t>-579.502478220483 56.1475702852249 -589.519213155926</t>
  </si>
  <si>
    <t>-564.768645211802 58.6765683279641 -666.439585742594</t>
  </si>
  <si>
    <t>-577.813489766708 88.4089623060504 -536.259586640866</t>
  </si>
  <si>
    <t>-585.728882787038 242.75461079638 -514.981867665678</t>
  </si>
  <si>
    <t>-621.388593506085 295.435152001375 -240.151534871059</t>
  </si>
  <si>
    <t>-405.953095498307 237.044691359326 -175.912541341136</t>
  </si>
  <si>
    <t>-574.551641429279 25.7778853032664 -535.358250555519</t>
  </si>
  <si>
    <t>-565.440576621235 160.304192200597 -100.596753065369</t>
  </si>
  <si>
    <t>-579.749424765421 170.94037136591 314.595660561811</t>
  </si>
  <si>
    <t>-604.317637066816 210.96168475713 775.517298266904</t>
  </si>
  <si>
    <t>-453.526898085048 207.889997086927 831.522296197713</t>
  </si>
  <si>
    <t>-476.495384765202 -21.8326058517719 313.979398293177</t>
  </si>
  <si>
    <t>-478.400948031955 -73.431345129748 774.184363944823</t>
  </si>
  <si>
    <t>-332.775567820304 -18.7826190435726 815.300864577145</t>
  </si>
  <si>
    <t>9763-20170724T121408.801233700.bin</t>
  </si>
  <si>
    <t>-526.999973118334 74.8193811888514 -99.2452389423142</t>
  </si>
  <si>
    <t>-546.293269640235 66.5412034201431 -207.950038422382</t>
  </si>
  <si>
    <t>-557.249005066734 62.6146877810979 -300.093478487019</t>
  </si>
  <si>
    <t>-565.810178450828 59.8135346051517 -383.501902793924</t>
  </si>
  <si>
    <t>-572.423584181675 57.7618235566306 -467.10933349317</t>
  </si>
  <si>
    <t>-579.904389874227 55.4463077625687 -589.516762574139</t>
  </si>
  <si>
    <t>-564.998103531438 57.8631643684939 -666.40755675605</t>
  </si>
  <si>
    <t>-578.344460425857 87.7723044796448 -536.29244626351</t>
  </si>
  <si>
    <t>-586.739630576754 242.117582337265 -515.204928521772</t>
  </si>
  <si>
    <t>-623.239119750305 295.333931183545 -240.588032612196</t>
  </si>
  <si>
    <t>-407.902652364464 237.535116599847 -175.487892979802</t>
  </si>
  <si>
    <t>-574.899377581475 25.1521484042933 -535.318483877668</t>
  </si>
  <si>
    <t>-566.296863794119 160.012979356312 -100.604013791905</t>
  </si>
  <si>
    <t>-580.104990805455 170.85535096341 314.59995832913</t>
  </si>
  <si>
    <t>-604.238792861263 210.919766546479 775.525455608524</t>
  </si>
  <si>
    <t>-453.428206284988 208.086737915707 831.489448189502</t>
  </si>
  <si>
    <t>-476.818500690249 -21.9380475769412 313.97737927871</t>
  </si>
  <si>
    <t>-478.440336003681 -73.4383242804529 774.208086514968</t>
  </si>
  <si>
    <t>-332.755136461166 -18.9620468783683 815.342361225393</t>
  </si>
  <si>
    <t>9763-20170724T121408.833302900.bin</t>
  </si>
  <si>
    <t>-527.32560590492 74.6643535962835 -99.2597048913835</t>
  </si>
  <si>
    <t>-546.615769287338 66.3679743683078 -207.963741879283</t>
  </si>
  <si>
    <t>-557.564200155232 62.4123552170995 -300.106604521211</t>
  </si>
  <si>
    <t>-566.117597848957 59.5781237775395 -383.514981741263</t>
  </si>
  <si>
    <t>-572.722520857498 57.4870351544232 -467.12186973555</t>
  </si>
  <si>
    <t>-580.190392847057 55.1079171908268 -589.529053351011</t>
  </si>
  <si>
    <t>-565.208545340209 57.4582686132312 -666.407057818048</t>
  </si>
  <si>
    <t>-578.682314379448 87.4590731769608 -536.318445533273</t>
  </si>
  <si>
    <t>-587.375119343925 241.803981417032 -515.356995024964</t>
  </si>
  <si>
    <t>-624.185954386499 295.08426115624 -240.794070453656</t>
  </si>
  <si>
    <t>-408.844774062058 237.570749422723 -175.457186781674</t>
  </si>
  <si>
    <t>-575.144760044903 24.8445742042982 -535.317307143062</t>
  </si>
  <si>
    <t>-566.71774907071 159.784199384652 -100.606814232679</t>
  </si>
  <si>
    <t>-580.325574987717 170.808476918895 314.598974802591</t>
  </si>
  <si>
    <t>-604.226118766832 210.847978741423 775.529697590743</t>
  </si>
  <si>
    <t>-453.404532978248 207.987746320495 831.462808013741</t>
  </si>
  <si>
    <t>-476.992352744518 -21.9813494501805 313.967894556915</t>
  </si>
  <si>
    <t>-478.459371031078 -73.3690271802357 774.217735529684</t>
  </si>
  <si>
    <t>-333.137572227145 -18.0075641156718 815.454749698155</t>
  </si>
  <si>
    <t>9763-20170724T121408.902094600.bin</t>
  </si>
  <si>
    <t>-527.921194643814 74.2657374762293 -99.2724756670686</t>
  </si>
  <si>
    <t>-547.235890122089 65.8964577237916 -207.966483820027</t>
  </si>
  <si>
    <t>-558.167480372949 61.8677197761781 -300.108272104899</t>
  </si>
  <si>
    <t>-566.69063467298 58.9586834394759 -383.516979581955</t>
  </si>
  <si>
    <t>-573.250983123565 56.7847267230536 -467.125479208506</t>
  </si>
  <si>
    <t>-580.638934956607 54.2741792777588 -589.53481275306</t>
  </si>
  <si>
    <t>-565.447857484765 56.4863391883123 -666.375823985673</t>
  </si>
  <si>
    <t>-579.246731085504 86.6778982079704 -536.353084087356</t>
  </si>
  <si>
    <t>-588.354644923214 241.027580133503 -515.569558326737</t>
  </si>
  <si>
    <t>-625.773353821703 294.415760327403 -241.109841840163</t>
  </si>
  <si>
    <t>-410.307890199754 237.850616023649 -175.356201981548</t>
  </si>
  <si>
    <t>-575.547637610459 24.073613438155 -535.29222834388</t>
  </si>
  <si>
    <t>-567.56676818579 159.272614795788 -100.631369405449</t>
  </si>
  <si>
    <t>-580.553355729795 170.684568448369 314.583934318387</t>
  </si>
  <si>
    <t>-604.178208982535 210.739186092173 775.535406256289</t>
  </si>
  <si>
    <t>-453.337206971484 207.793655480691 831.411703132191</t>
  </si>
  <si>
    <t>-477.171843052154 -22.1218563840544 313.963118009891</t>
  </si>
  <si>
    <t>-478.222931775073 -73.3190238572201 774.237446725436</t>
  </si>
  <si>
    <t>-333.12738503827 -17.7976275170204 816.053110913506</t>
  </si>
  <si>
    <t>9763-20170724T121408.936186300.bin</t>
  </si>
  <si>
    <t>-528.179510399154 73.9853760911383 -99.2712058831348</t>
  </si>
  <si>
    <t>-547.530619064113 65.5855820441857 -207.956415693561</t>
  </si>
  <si>
    <t>-558.460373849311 61.5163988177519 -300.096547668727</t>
  </si>
  <si>
    <t>-566.969344479077 58.5629809221218 -383.505400393572</t>
  </si>
  <si>
    <t>-573.503822729076 56.3363694106379 -467.114373837458</t>
  </si>
  <si>
    <t>-580.8417614305 53.7393368023832 -589.524932026231</t>
  </si>
  <si>
    <t>-565.546242511128 55.8787662157815 -666.34729075526</t>
  </si>
  <si>
    <t>-579.516081709307 86.178168097947 -536.362751171509</t>
  </si>
  <si>
    <t>-588.890776388709 240.525218413904 -515.693242154332</t>
  </si>
  <si>
    <t>-626.430878284296 294.167130937225 -241.299623169913</t>
  </si>
  <si>
    <t>-410.911919318603 238.102914200355 -175.292748942273</t>
  </si>
  <si>
    <t>-575.727753198824 23.5796604443999 -535.261902423184</t>
  </si>
  <si>
    <t>-567.983490022486 159.004459945477 -100.633354099489</t>
  </si>
  <si>
    <t>-580.627931594386 170.582087613471 314.587881246116</t>
  </si>
  <si>
    <t>-604.142957139546 210.687313126945 775.541351316608</t>
  </si>
  <si>
    <t>-453.289304014382 207.895495373997 831.391373234979</t>
  </si>
  <si>
    <t>-477.166890054339 -22.2287522588817 313.961400344566</t>
  </si>
  <si>
    <t>-477.948097718905 -73.2869870647355 774.254429833308</t>
  </si>
  <si>
    <t>-332.915725096265 -18.0218894136688 816.62392917337</t>
  </si>
  <si>
    <t>9763-20170724T121409.001391200.bin</t>
  </si>
  <si>
    <t>-528.658920690268 73.3482153056843 -99.2571045920488</t>
  </si>
  <si>
    <t>-548.109103575469 64.8728903469778 -207.918803634871</t>
  </si>
  <si>
    <t>-559.032356502564 60.7318820779606 -300.056554125237</t>
  </si>
  <si>
    <t>-567.499533421934 57.7043067486989 -383.466889596741</t>
  </si>
  <si>
    <t>-573.957256591199 55.3932145763069 -467.079537223039</t>
  </si>
  <si>
    <t>-581.145132359281 52.6590810559783 -589.496024025122</t>
  </si>
  <si>
    <t>-565.69201887543 54.6878857759834 -666.289910529282</t>
  </si>
  <si>
    <t>-579.958585708802 85.1526648186727 -536.364040144501</t>
  </si>
  <si>
    <t>-589.752263423777 239.504128961557 -515.893571238895</t>
  </si>
  <si>
    <t>-627.310701809407 293.688053292612 -241.608944170273</t>
  </si>
  <si>
    <t>-411.499365158971 239.275960516382 -175.176233994891</t>
  </si>
  <si>
    <t>-576.023727087552 22.5649102108637 -535.197342411252</t>
  </si>
  <si>
    <t>-568.815968866847 158.273102052582 -100.608892499643</t>
  </si>
  <si>
    <t>-580.760486687236 170.267760053465 314.62126272853</t>
  </si>
  <si>
    <t>-604.085113992795 210.53172289658 775.566121401297</t>
  </si>
  <si>
    <t>-453.210100336905 207.712750567785 831.35678860724</t>
  </si>
  <si>
    <t>-476.927007443483 -22.3080433121186 313.996067881207</t>
  </si>
  <si>
    <t>-477.149421562876 -73.1184979224049 774.3758989986</t>
  </si>
  <si>
    <t>-332.803487604262 -17.3307914987304 818.373571631013</t>
  </si>
  <si>
    <t>9763-20170724T121409.035480800.bin</t>
  </si>
  <si>
    <t>-528.972348227528 72.9927412802399 -99.230388244943</t>
  </si>
  <si>
    <t>-548.456326708979 64.4858716019958 -207.883538527119</t>
  </si>
  <si>
    <t>-559.361155115784 60.3043214284066 -300.021676185516</t>
  </si>
  <si>
    <t>-567.793063307579 57.2317257295681 -383.433855523454</t>
  </si>
  <si>
    <t>-574.197471731397 54.8667288412184 -467.049249426913</t>
  </si>
  <si>
    <t>-581.288664917469 52.0422800581632 -589.469231205229</t>
  </si>
  <si>
    <t>-565.766505947171 53.9995904543216 -666.251078155103</t>
  </si>
  <si>
    <t>-580.17874613075 84.573120868537 -536.358327160601</t>
  </si>
  <si>
    <t>-590.170780789834 238.927189869755 -516.006592993565</t>
  </si>
  <si>
    <t>-627.700233118444 293.310877555739 -241.757667636515</t>
  </si>
  <si>
    <t>-411.70946044581 239.913439948662 -175.085121741834</t>
  </si>
  <si>
    <t>-576.175386110526 21.990271278245 -535.14649212629</t>
  </si>
  <si>
    <t>-569.303576757749 157.841120956975 -100.583019196465</t>
  </si>
  <si>
    <t>-580.891887982844 170.064444174394 314.650488771081</t>
  </si>
  <si>
    <t>-604.058481478129 210.433159813607 775.584221211442</t>
  </si>
  <si>
    <t>-453.177780411755 207.5222258333 831.354911518034</t>
  </si>
  <si>
    <t>-476.854015084389 -22.3560227598418 314.029571352334</t>
  </si>
  <si>
    <t>-476.804037551486 -73.0261367471785 774.416511388953</t>
  </si>
  <si>
    <t>-332.743849299568 -17.0990483405594 819.167373125262</t>
  </si>
  <si>
    <t>9763-20170724T121409.101673100.bin</t>
  </si>
  <si>
    <t>-529.750247546354 72.3471857008594 -99.1918456011792</t>
  </si>
  <si>
    <t>-549.296297186925 63.7905584533296 -207.829882879965</t>
  </si>
  <si>
    <t>-560.152448093599 59.5312793884441 -299.970267540326</t>
  </si>
  <si>
    <t>-568.500577300866 56.3672628344475 -383.38741887942</t>
  </si>
  <si>
    <t>-574.783464161128 53.8862622182301 -467.008625662281</t>
  </si>
  <si>
    <t>-581.656587173383 50.8639861900347 -589.436407380942</t>
  </si>
  <si>
    <t>-566.031673969583 52.6667886924106 -666.201089758766</t>
  </si>
  <si>
    <t>-580.692200916129 83.4773158798653 -536.373381347884</t>
  </si>
  <si>
    <t>-591.063272074901 237.843706853439 -516.330406504302</t>
  </si>
  <si>
    <t>-628.646550866094 292.444300913854 -242.13193522651</t>
  </si>
  <si>
    <t>-412.186126545762 241.258665685661 -175.248045346548</t>
  </si>
  <si>
    <t>-576.589250494361 20.9029376694384 -535.059057626941</t>
  </si>
  <si>
    <t>-570.384992602834 157.008569320696 -100.537797537484</t>
  </si>
  <si>
    <t>-581.190659815521 169.834476543662 314.698676261197</t>
  </si>
  <si>
    <t>-603.987535091421 210.274102692802 775.627120880157</t>
  </si>
  <si>
    <t>-453.080351227734 207.443171423782 831.330096573913</t>
  </si>
  <si>
    <t>-476.821438567284 -22.346726360206 314.059179026271</t>
  </si>
  <si>
    <t>-476.318723169027 -72.8604138181295 774.466830891105</t>
  </si>
  <si>
    <t>-332.838369185025 -16.3258154614018 820.304357345307</t>
  </si>
  <si>
    <t>9763-20170724T121409.135764100.bin</t>
  </si>
  <si>
    <t>-530.206830702567 72.0794571847341 -99.1807795490192</t>
  </si>
  <si>
    <t>-549.79976621871 63.4911307931488 -207.807913082555</t>
  </si>
  <si>
    <t>-560.643278236804 59.188204155801 -299.947673843481</t>
  </si>
  <si>
    <t>-568.959660569303 55.9738529215756 -383.366171890382</t>
  </si>
  <si>
    <t>-575.190737671218 53.4320313015319 -466.989414795947</t>
  </si>
  <si>
    <t>-581.967456190634 50.306308952373 -589.419994672143</t>
  </si>
  <si>
    <t>-566.314215097775 52.0345134641157 -666.180546903816</t>
  </si>
  <si>
    <t>-581.069095626374 82.9630572859069 -536.382356975274</t>
  </si>
  <si>
    <t>-591.64129881077 237.332207527951 -516.513860461163</t>
  </si>
  <si>
    <t>-629.320314532875 292.162719743781 -242.374226583684</t>
  </si>
  <si>
    <t>-412.691143371854 241.874368710813 -175.356247787334</t>
  </si>
  <si>
    <t>-576.918622113422 20.3928897056039 -535.014692916988</t>
  </si>
  <si>
    <t>-570.949455110141 156.659499116635 -100.525008161692</t>
  </si>
  <si>
    <t>-581.320363041351 169.7755112578 314.713444929447</t>
  </si>
  <si>
    <t>-603.961624980433 210.178419663742 775.641418553771</t>
  </si>
  <si>
    <t>-453.040473431227 207.24517358064 831.30136870073</t>
  </si>
  <si>
    <t>-476.89232528237 -22.2704065468365 314.038594417687</t>
  </si>
  <si>
    <t>-476.248274550487 -72.7236158899018 774.441297445457</t>
  </si>
  <si>
    <t>-333.072250435011 -15.6957896106046 820.618264409658</t>
  </si>
  <si>
    <t>9763-20170724T121409.202974000.bin</t>
  </si>
  <si>
    <t>-531.029391511299 71.7864927911037 -99.2177663903005</t>
  </si>
  <si>
    <t>-550.759987518344 63.1273162150869 -207.814351518149</t>
  </si>
  <si>
    <t>-561.611962336637 58.7653963170551 -299.950421513701</t>
  </si>
  <si>
    <t>-569.892441923657 55.4921125315041 -383.370201591832</t>
  </si>
  <si>
    <t>-576.044810911635 52.8830564461041 -466.997119216669</t>
  </si>
  <si>
    <t>-582.659850025785 49.6476258102693 -589.433724879626</t>
  </si>
  <si>
    <t>-566.983667815872 51.2910534325661 -666.191542965997</t>
  </si>
  <si>
    <t>-581.877049527076 82.348815802537 -536.421602356661</t>
  </si>
  <si>
    <t>-592.770610471641 236.726480479751 -516.807095595963</t>
  </si>
  <si>
    <t>-630.847928608622 292.067157629496 -242.825078165411</t>
  </si>
  <si>
    <t>-413.984894496675 243.292352634392 -175.445723401662</t>
  </si>
  <si>
    <t>-577.637369167127 19.7860220908783 -534.997488832342</t>
  </si>
  <si>
    <t>-571.923414228222 156.362179664945 -100.543158526825</t>
  </si>
  <si>
    <t>-581.450682557274 169.837057643471 314.704094745599</t>
  </si>
  <si>
    <t>-603.885360600959 210.043186870589 775.660198920249</t>
  </si>
  <si>
    <t>-452.933228397514 207.277189397333 831.244513726399</t>
  </si>
  <si>
    <t>-476.91425271203 -22.0490972091952 313.980992434921</t>
  </si>
  <si>
    <t>-475.996144756139 -72.6958102199892 774.371863476828</t>
  </si>
  <si>
    <t>-332.610401182248 -16.6263268844141 821.067879238363</t>
  </si>
  <si>
    <t>9763-20170724T121409.231020100.bin</t>
  </si>
  <si>
    <t>-531.429172974059 71.7622570590602 -99.2584312714978</t>
  </si>
  <si>
    <t>-551.206106711242 63.0795942336104 -207.844882117746</t>
  </si>
  <si>
    <t>-562.02199814976 58.6919772047358 -299.983907074374</t>
  </si>
  <si>
    <t>-570.240144323637 55.3898170593211 -383.408581373233</t>
  </si>
  <si>
    <t>-576.300829362102 52.743766547183 -467.041098438189</t>
  </si>
  <si>
    <t>-582.750098471543 49.4442311978596 -589.484741745084</t>
  </si>
  <si>
    <t>-567.052144210331 51.0615577343133 -666.238651437555</t>
  </si>
  <si>
    <t>-582.04849287134 82.1724909592649 -536.488403534304</t>
  </si>
  <si>
    <t>-593.026722710965 236.563187464826 -516.971567099765</t>
  </si>
  <si>
    <t>-631.495067743376 292.137889374581 -243.091562324172</t>
  </si>
  <si>
    <t>-414.563751425954 243.859226558553 -175.57483425431</t>
  </si>
  <si>
    <t>-577.792041655938 19.6116808476268 -535.026803927697</t>
  </si>
  <si>
    <t>-572.297596716408 156.387590216933 -100.572734309765</t>
  </si>
  <si>
    <t>-581.522398961848 169.969423290906 314.677772404264</t>
  </si>
  <si>
    <t>-603.851078020141 209.983039234148 775.661568968833</t>
  </si>
  <si>
    <t>-452.883955300113 207.242084873669 831.206524999624</t>
  </si>
  <si>
    <t>-477.039558677388 -21.8935858781992 313.948952191805</t>
  </si>
  <si>
    <t>-476.022604671692 -72.615831813283 774.31842752166</t>
  </si>
  <si>
    <t>-332.853388158379 -16.0941141582771 821.133944574436</t>
  </si>
  <si>
    <t>9763-20170724T121409.302260700.bin</t>
  </si>
  <si>
    <t>-532.033231566632 71.9348788317461 -99.3274924909736</t>
  </si>
  <si>
    <t>-551.850460763605 63.2292229315935 -207.904582042217</t>
  </si>
  <si>
    <t>-562.619094063276 58.7953065930201 -300.047060394861</t>
  </si>
  <si>
    <t>-570.763146364757 55.4374000468715 -383.476750440544</t>
  </si>
  <si>
    <t>-576.71934515343 52.7193027106846 -467.114580764538</t>
  </si>
  <si>
    <t>-582.983558638498 49.2945501741874 -589.564321531268</t>
  </si>
  <si>
    <t>-567.274652872636 50.8982961233055 -666.316327465813</t>
  </si>
  <si>
    <t>-582.361951709297 82.0769508170829 -536.600476029213</t>
  </si>
  <si>
    <t>-593.342434055487 236.486726731503 -517.249948670803</t>
  </si>
  <si>
    <t>-632.379322214879 292.288845697808 -243.496626398907</t>
  </si>
  <si>
    <t>-415.403773807494 244.971129040986 -175.443846841444</t>
  </si>
  <si>
    <t>-578.107726419279 19.5177102381399 -535.068338430306</t>
  </si>
  <si>
    <t>-572.840466295187 156.616785717588 -100.643970721751</t>
  </si>
  <si>
    <t>-581.584812611891 170.154937584979 314.618426968088</t>
  </si>
  <si>
    <t>-603.784168300657 209.876465508105 775.64960692495</t>
  </si>
  <si>
    <t>-452.801194980028 206.934291364617 831.141423625469</t>
  </si>
  <si>
    <t>-477.321403881232 -21.6018030864007 313.858819819284</t>
  </si>
  <si>
    <t>-476.041268830759 -72.5394071414908 774.2063422334</t>
  </si>
  <si>
    <t>-332.921826273103 -16.022324900111 821.179626285483</t>
  </si>
  <si>
    <t>9763-20170724T121409.336339400.bin</t>
  </si>
  <si>
    <t>-532.247540718799 72.0754263832328 -99.361494504901</t>
  </si>
  <si>
    <t>-552.050767703998 63.3721916494237 -207.941270604414</t>
  </si>
  <si>
    <t>-562.80852440568 58.9114150762634 -300.083717657086</t>
  </si>
  <si>
    <t>-570.944426750472 55.517539422297 -383.512814397189</t>
  </si>
  <si>
    <t>-576.895107389898 52.7523015214097 -467.149442371507</t>
  </si>
  <si>
    <t>-583.154951795974 49.2459021474447 -589.597098262967</t>
  </si>
  <si>
    <t>-567.453644483799 50.8322097452751 -666.350978784428</t>
  </si>
  <si>
    <t>-582.521779222096 82.0643508851049 -536.655796428359</t>
  </si>
  <si>
    <t>-593.42808529765 236.49098742009 -517.388667780172</t>
  </si>
  <si>
    <t>-632.603602920214 292.326956654424 -243.662117463071</t>
  </si>
  <si>
    <t>-415.660532029382 245.360650090161 -175.263311663401</t>
  </si>
  <si>
    <t>-578.294511499614 19.5045821907488 -535.080429291788</t>
  </si>
  <si>
    <t>-572.978792983775 156.766857240884 -100.671330122002</t>
  </si>
  <si>
    <t>-581.690731699624 170.241385750387 314.593809794483</t>
  </si>
  <si>
    <t>-603.755951640777 209.84356624593 775.636724904285</t>
  </si>
  <si>
    <t>-452.764065093917 206.790037823474 831.097774464436</t>
  </si>
  <si>
    <t>-477.457406727869 -21.4760423777416 313.825374916264</t>
  </si>
  <si>
    <t>-476.052306004435 -72.5214002854291 774.162494003367</t>
  </si>
  <si>
    <t>-332.944809413851 -16.0070934061905 821.175017566202</t>
  </si>
  <si>
    <t>9763-20170724T121409.401791900.bin</t>
  </si>
  <si>
    <t>-532.465684967456 72.4597946601834 -99.4364417959757</t>
  </si>
  <si>
    <t>-552.237930532469 63.7747231668336 -208.023364201156</t>
  </si>
  <si>
    <t>-562.990844417002 59.2776994677265 -300.164484695768</t>
  </si>
  <si>
    <t>-571.133830168218 55.8317753126094 -383.590841493787</t>
  </si>
  <si>
    <t>-577.104068386712 52.9957797017296 -467.223714733302</t>
  </si>
  <si>
    <t>-583.407533524475 49.3666883300962 -589.665629414419</t>
  </si>
  <si>
    <t>-567.734923412343 50.9094997623042 -666.426242390696</t>
  </si>
  <si>
    <t>-582.739197878231 82.2393243236279 -536.75840183414</t>
  </si>
  <si>
    <t>-593.583038962494 236.68973166014 -517.679995889134</t>
  </si>
  <si>
    <t>-633.055901966046 292.772535374668 -244.046704107722</t>
  </si>
  <si>
    <t>-416.197893564211 246.170051272873 -175.131361087122</t>
  </si>
  <si>
    <t>-578.544024656063 19.6789344116642 -535.119830042167</t>
  </si>
  <si>
    <t>-573.038493160447 157.186789838977 -100.752498773363</t>
  </si>
  <si>
    <t>-581.935372872347 170.393170358847 314.517341204906</t>
  </si>
  <si>
    <t>-603.698430744194 209.796700555517 775.600892356079</t>
  </si>
  <si>
    <t>-452.687743419385 206.611153657959 831.003308435581</t>
  </si>
  <si>
    <t>-477.748769397075 -21.266304147719 313.747963394803</t>
  </si>
  <si>
    <t>-476.22823755273 -72.4233063277998 774.072755302186</t>
  </si>
  <si>
    <t>-333.088300736374 -15.9402158405783 821.024462073911</t>
  </si>
  <si>
    <t>9763-20170724T121409.434882500.bin</t>
  </si>
  <si>
    <t>-532.521753631373 72.6802506578633 -99.4768853262635</t>
  </si>
  <si>
    <t>-552.259765259428 64.0197363442107 -208.071956865222</t>
  </si>
  <si>
    <t>-562.978792080237 59.5103697653731 -300.216525945229</t>
  </si>
  <si>
    <t>-571.090747077417 56.0405182312338 -383.644849088495</t>
  </si>
  <si>
    <t>-577.030576891757 53.1673280030773 -467.278487776146</t>
  </si>
  <si>
    <t>-583.2913513657 49.4689529415778 -589.720569350624</t>
  </si>
  <si>
    <t>-567.605364398961 50.9608037369912 -666.479672598843</t>
  </si>
  <si>
    <t>-582.635329452654 82.3720395730948 -536.832104220235</t>
  </si>
  <si>
    <t>-593.569652527725 236.843115592175 -517.871145257623</t>
  </si>
  <si>
    <t>-633.346890301006 293.103478583838 -244.318178922819</t>
  </si>
  <si>
    <t>-416.462759571509 246.738106370685 -175.325232105636</t>
  </si>
  <si>
    <t>-578.453071148887 19.8113840167744 -535.156175954047</t>
  </si>
  <si>
    <t>-573.02061136449 157.454157888757 -100.797038086115</t>
  </si>
  <si>
    <t>-582.022268664069 170.521535711692 314.474908106214</t>
  </si>
  <si>
    <t>-603.665420282684 209.780987799661 775.580932393508</t>
  </si>
  <si>
    <t>-452.652364447346 206.437661288474 830.967887290814</t>
  </si>
  <si>
    <t>-477.888082842852 -21.1722281866791 313.70508335897</t>
  </si>
  <si>
    <t>-476.344435753468 -72.384632591597 774.022310278503</t>
  </si>
  <si>
    <t>-333.351141594958 -15.4552456698393 820.881535586432</t>
  </si>
  <si>
    <t>9763-20170724T121409.498730200.bin</t>
  </si>
  <si>
    <t>-532.501478921155 73.0817062208616 -99.5396877267267</t>
  </si>
  <si>
    <t>-552.157258952773 64.4743172408512 -208.153957830561</t>
  </si>
  <si>
    <t>-562.757185384363 59.9504657329876 -300.311498551149</t>
  </si>
  <si>
    <t>-570.744475706088 56.4421832656089 -383.750326110459</t>
  </si>
  <si>
    <t>-576.544558207716 53.5040968041035 -467.391539995868</t>
  </si>
  <si>
    <t>-582.58634647929 49.6817218133242 -589.840812183448</t>
  </si>
  <si>
    <t>-566.806402875794 51.0858166340431 -666.581995931669</t>
  </si>
  <si>
    <t>-582.038335465734 82.6375219405045 -536.983826099469</t>
  </si>
  <si>
    <t>-593.131894303112 237.114193487822 -518.231256672061</t>
  </si>
  <si>
    <t>-633.744004410135 293.992905930822 -244.929101855745</t>
  </si>
  <si>
    <t>-416.637692038816 249.09921931366 -175.662174694101</t>
  </si>
  <si>
    <t>-577.832099611909 20.0806453005939 -535.238451572434</t>
  </si>
  <si>
    <t>-572.891263033235 157.889197332731 -100.855980055248</t>
  </si>
  <si>
    <t>-582.232888479653 170.606544257666 314.419346221215</t>
  </si>
  <si>
    <t>-603.562903753567 209.836381949583 775.541680285542</t>
  </si>
  <si>
    <t>-452.543366934421 206.435944658093 830.907367406027</t>
  </si>
  <si>
    <t>-478.193939974299 -21.193382622419 313.622207699112</t>
  </si>
  <si>
    <t>-476.609450073125 -72.3888152379104 773.929895737763</t>
  </si>
  <si>
    <t>-333.467843838098 -15.5697528304722 820.468613453069</t>
  </si>
  <si>
    <t>9763-20170724T121409.535828700.bin</t>
  </si>
  <si>
    <t>-532.522215289326 73.2758928227295 -99.5765704016803</t>
  </si>
  <si>
    <t>-552.108224269241 64.6992066664716 -208.205879575022</t>
  </si>
  <si>
    <t>-562.635000149882 60.1729749093411 -300.371660764461</t>
  </si>
  <si>
    <t>-570.551932318691 56.6502256080189 -383.81650344174</t>
  </si>
  <si>
    <t>-576.278240728738 53.685531970415 -467.461967078881</t>
  </si>
  <si>
    <t>-582.209317276508 49.8099611396142 -589.914908811069</t>
  </si>
  <si>
    <t>-566.368738606908 51.1735205968207 -666.644514900588</t>
  </si>
  <si>
    <t>-581.711960339503 82.7882795346218 -537.071608570114</t>
  </si>
  <si>
    <t>-592.894991925524 237.266745375898 -518.3996506397</t>
  </si>
  <si>
    <t>-634.043649250216 294.693069707319 -245.292370867654</t>
  </si>
  <si>
    <t>-416.881010578472 250.356581663963 -175.84332521762</t>
  </si>
  <si>
    <t>-577.501677594916 20.2325463809671 -535.295735895599</t>
  </si>
  <si>
    <t>-572.863113307954 158.128068916757 -100.886742565825</t>
  </si>
  <si>
    <t>-582.433958371148 170.654759116638 314.389151628527</t>
  </si>
  <si>
    <t>-603.508298570189 209.892817090197 775.523893162556</t>
  </si>
  <si>
    <t>-452.473568772299 206.785681609184 830.86549025613</t>
  </si>
  <si>
    <t>-478.416127786105 -21.2649698741579 313.577653931729</t>
  </si>
  <si>
    <t>-476.803188033595 -72.4054339189483 773.883143411819</t>
  </si>
  <si>
    <t>-333.514118635433 -15.7352634573535 820.149185006327</t>
  </si>
  <si>
    <t>9763-20170724T121409.603041000.bin</t>
  </si>
  <si>
    <t>-532.761669622642 73.4413351369622 -99.670475737516</t>
  </si>
  <si>
    <t>-552.174203520609 64.9377671946486 -208.336588471645</t>
  </si>
  <si>
    <t>-562.519130647899 60.4259690526947 -300.523738002601</t>
  </si>
  <si>
    <t>-570.259936755383 56.8953264897632 -383.984805486325</t>
  </si>
  <si>
    <t>-575.799518262378 53.9012121758365 -467.641818115031</t>
  </si>
  <si>
    <t>-581.44798039631 49.9584559819818 -590.105927300059</t>
  </si>
  <si>
    <t>-565.417094398174 51.2647694808888 -666.797044844202</t>
  </si>
  <si>
    <t>-581.085980161237 82.9651894269919 -537.278995288116</t>
  </si>
  <si>
    <t>-592.48300695881 237.449316195683 -518.791888993464</t>
  </si>
  <si>
    <t>-635.078708272843 296.251761953485 -246.199861206459</t>
  </si>
  <si>
    <t>-417.928944210968 253.068048980224 -175.98823973191</t>
  </si>
  <si>
    <t>-576.852911745106 20.4121462997741 -535.460487978326</t>
  </si>
  <si>
    <t>-572.976899759641 158.305874880402 -100.956628300452</t>
  </si>
  <si>
    <t>-582.858763085127 170.72147616089 314.315373662519</t>
  </si>
  <si>
    <t>-603.465716733591 209.902648233554 775.477263671864</t>
  </si>
  <si>
    <t>-452.416397301097 206.518444476772 830.76263442507</t>
  </si>
  <si>
    <t>-479.002397643373 -21.5072580741785 313.475703135253</t>
  </si>
  <si>
    <t>-477.301472273353 -72.3943263577039 773.794176837616</t>
  </si>
  <si>
    <t>-333.830895166103 -15.630928471995 819.378824936897</t>
  </si>
  <si>
    <t>9763-20170724T121409.636130300.bin</t>
  </si>
  <si>
    <t>-532.980121577087 73.4102516803769 -99.7046027124763</t>
  </si>
  <si>
    <t>-552.322571555025 64.937803232207 -208.38577562035</t>
  </si>
  <si>
    <t>-562.571272180688 60.4378855238861 -300.584152803167</t>
  </si>
  <si>
    <t>-570.210800831264 56.9108259806007 -384.0548335184</t>
  </si>
  <si>
    <t>-575.635661159453 53.9121106964376 -467.71904136083</t>
  </si>
  <si>
    <t>-581.101956769098 49.9528554171261 -590.190945833938</t>
  </si>
  <si>
    <t>-564.950186674693 51.2421729894991 -666.856915525231</t>
  </si>
  <si>
    <t>-580.829543611784 82.9656164627449 -537.367506175953</t>
  </si>
  <si>
    <t>-592.393355624357 237.456242425418 -518.994346006855</t>
  </si>
  <si>
    <t>-635.834674475767 297.160011323888 -246.731871351167</t>
  </si>
  <si>
    <t>-418.734610530287 254.413214581907 -176.100201271329</t>
  </si>
  <si>
    <t>-576.577315445909 20.4143096471626 -535.535171184581</t>
  </si>
  <si>
    <t>-573.134772878337 158.301098172657 -100.990032092784</t>
  </si>
  <si>
    <t>-583.024543280585 170.738587448876 314.281100922991</t>
  </si>
  <si>
    <t>-603.444037678488 209.899866356234 775.455474904836</t>
  </si>
  <si>
    <t>-452.38272634952 206.526566764622 830.708853423843</t>
  </si>
  <si>
    <t>-479.30144086143 -21.6608868326739 313.425330120689</t>
  </si>
  <si>
    <t>-477.484118664212 -72.4303665936463 773.750909231223</t>
  </si>
  <si>
    <t>-333.706670858737 -16.2283852344021 819.062586139891</t>
  </si>
  <si>
    <t>9763-20170724T121409.701320400.bin</t>
  </si>
  <si>
    <t>-533.654686553026 73.2365626205992 -99.7637845927413</t>
  </si>
  <si>
    <t>-552.86610055656 64.8461044891451 -208.474507844632</t>
  </si>
  <si>
    <t>-562.903561449718 60.3984366002655 -300.698647162749</t>
  </si>
  <si>
    <t>-570.313069964991 56.9072988657063 -384.191560028408</t>
  </si>
  <si>
    <t>-575.469432644586 53.932104948497 -467.873665827796</t>
  </si>
  <si>
    <t>-580.502169216716 49.991217588788 -590.364833764231</t>
  </si>
  <si>
    <t>-564.060136868813 51.2630101223235 -666.969286497414</t>
  </si>
  <si>
    <t>-580.453062183516 82.9938231441151 -537.534198587113</t>
  </si>
  <si>
    <t>-592.38633266986 237.474942516561 -519.342897676251</t>
  </si>
  <si>
    <t>-637.555224997374 298.586974166053 -247.674627685252</t>
  </si>
  <si>
    <t>-420.550585984902 256.472237554755 -176.37340451808</t>
  </si>
  <si>
    <t>-576.134560669775 20.4471087744455 -535.699282034958</t>
  </si>
  <si>
    <t>-573.74994054522 158.177517311453 -101.047442195774</t>
  </si>
  <si>
    <t>-583.466574432809 170.707617009105 314.224971397458</t>
  </si>
  <si>
    <t>-603.415638096181 209.85768415243 775.426013200136</t>
  </si>
  <si>
    <t>-452.326150784347 206.432612940776 830.599031475028</t>
  </si>
  <si>
    <t>-479.977554574276 -21.886130608742 313.341802878097</t>
  </si>
  <si>
    <t>-477.819313277723 -72.3752697132004 773.717764960018</t>
  </si>
  <si>
    <t>-334.133399617658 -15.619460526596 818.62762497929</t>
  </si>
  <si>
    <t>9763-20170724T121409.734411700.bin</t>
  </si>
  <si>
    <t>-534.018272427375 73.06532351242 -99.7884412710177</t>
  </si>
  <si>
    <t>-553.158335280917 64.7111991807692 -208.514640631829</t>
  </si>
  <si>
    <t>-563.083272930463 60.2975283811429 -300.75258314061</t>
  </si>
  <si>
    <t>-570.370051131278 56.8361864244639 -384.257476214302</t>
  </si>
  <si>
    <t>-575.382772719111 53.888305633744 -467.949177760128</t>
  </si>
  <si>
    <t>-580.182683897812 49.9841971958444 -590.450845221264</t>
  </si>
  <si>
    <t>-563.577157968971 51.2502732003686 -667.020062765133</t>
  </si>
  <si>
    <t>-580.254592855262 82.969444425933 -537.609448632601</t>
  </si>
  <si>
    <t>-592.416854295439 237.435978470551 -519.447299766143</t>
  </si>
  <si>
    <t>-638.378844357461 299.047376242947 -248.024853102538</t>
  </si>
  <si>
    <t>-421.356015322916 257.338124755587 -176.54087373267</t>
  </si>
  <si>
    <t>-575.898462954127 20.4250225441565 -535.786776997376</t>
  </si>
  <si>
    <t>-574.124352442349 158.046028673821 -101.067009558765</t>
  </si>
  <si>
    <t>-583.773650986587 170.639363948745 314.205050704397</t>
  </si>
  <si>
    <t>-603.37584286598 209.884585423546 775.407670024741</t>
  </si>
  <si>
    <t>-452.26357505926 206.780217390959 830.537367589707</t>
  </si>
  <si>
    <t>-480.289912557987 -22.0634666881515 313.31739881886</t>
  </si>
  <si>
    <t>-477.916919096809 -72.4203104578901 773.715348948684</t>
  </si>
  <si>
    <t>-334.091660832999 -15.8618292735678 818.428724193892</t>
  </si>
  <si>
    <t>9763-20170724T121409.801096600.bin</t>
  </si>
  <si>
    <t>-534.824234068609 72.5670903334071 -99.8568572346587</t>
  </si>
  <si>
    <t>-553.705798228276 64.3135565555049 -208.635842049411</t>
  </si>
  <si>
    <t>-563.354668926356 59.9848003741718 -300.907130039836</t>
  </si>
  <si>
    <t>-570.368416118184 56.5965230578286 -384.438375445136</t>
  </si>
  <si>
    <t>-575.084927186897 53.7174377128049 -468.149682000939</t>
  </si>
  <si>
    <t>-579.426895512389 49.9077626622588 -590.671366983655</t>
  </si>
  <si>
    <t>-562.476586215931 51.1815459066806 -667.165094191369</t>
  </si>
  <si>
    <t>-579.752862367398 82.8485063101166 -537.803267733116</t>
  </si>
  <si>
    <t>-592.390284372555 237.284773934362 -519.685356013096</t>
  </si>
  <si>
    <t>-639.981511132488 299.699465122585 -248.727632328283</t>
  </si>
  <si>
    <t>-422.888047032443 259.194900412444 -176.766890019518</t>
  </si>
  <si>
    <t>-575.290427044191 20.3106161922419 -536.016848134644</t>
  </si>
  <si>
    <t>-575.022136306867 157.46450648671 -101.105503163878</t>
  </si>
  <si>
    <t>-584.484287840074 170.377499169188 314.161072310575</t>
  </si>
  <si>
    <t>-603.399724639503 209.775914643888 775.375289600054</t>
  </si>
  <si>
    <t>-452.25064204033 206.394243773147 830.387569456574</t>
  </si>
  <si>
    <t>-480.944584237421 -22.5020984601424 313.25885804486</t>
  </si>
  <si>
    <t>-478.184581830122 -72.3790004600305 773.701288309663</t>
  </si>
  <si>
    <t>-334.250554799359 -15.8520001479706 818.102990360203</t>
  </si>
  <si>
    <t>9763-20170724T121409.837192200.bin</t>
  </si>
  <si>
    <t>-535.194883482985 72.2631149291942 -99.8784543436234</t>
  </si>
  <si>
    <t>-553.921636784105 64.0913604770644 -208.690319818762</t>
  </si>
  <si>
    <t>-563.438362840584 59.8202879758342 -300.978018854797</t>
  </si>
  <si>
    <t>-570.332335579669 56.4792244829086 -384.521077671273</t>
  </si>
  <si>
    <t>-574.929495914387 53.6427636119788 -468.240649723879</t>
  </si>
  <si>
    <t>-579.097888193726 49.8903850038546 -590.770042978629</t>
  </si>
  <si>
    <t>-561.994302055209 51.1746520193155 -667.229428752027</t>
  </si>
  <si>
    <t>-579.538286749965 82.8033812588833 -537.885538434567</t>
  </si>
  <si>
    <t>-592.465568343722 237.214607791129 -519.78327812429</t>
  </si>
  <si>
    <t>-640.796183113142 299.989540827394 -249.039801622228</t>
  </si>
  <si>
    <t>-423.712962577812 259.874863779266 -176.830294969259</t>
  </si>
  <si>
    <t>-574.999504908026 20.2702220302849 -536.124872121968</t>
  </si>
  <si>
    <t>-575.480345755019 157.106423448909 -101.115205680329</t>
  </si>
  <si>
    <t>-584.863616872944 170.187345715841 314.147935057824</t>
  </si>
  <si>
    <t>-603.391507188009 209.736898477155 775.369326604756</t>
  </si>
  <si>
    <t>-452.227148994816 206.331423429825 830.338084768982</t>
  </si>
  <si>
    <t>-481.257313726399 -22.7857450360466 313.219284882031</t>
  </si>
  <si>
    <t>-478.336480789611 -72.3720481975311 773.696942003186</t>
  </si>
  <si>
    <t>-334.374061521241 -15.7595222584837 817.897939882965</t>
  </si>
  <si>
    <t>9763-20170724T121409.902434200.bin</t>
  </si>
  <si>
    <t>-535.888480096892 71.6288707617491 -99.9169920923634</t>
  </si>
  <si>
    <t>-554.353392563606 63.5793452459238 -208.78271567882</t>
  </si>
  <si>
    <t>-563.641566481432 59.405523293151 -301.098246899059</t>
  </si>
  <si>
    <t>-570.326237366239 56.1472526703346 -384.661514520701</t>
  </si>
  <si>
    <t>-574.711579532074 53.3905170931062 -468.395077179328</t>
  </si>
  <si>
    <t>-578.568216821024 49.7514536134331 -590.938252379363</t>
  </si>
  <si>
    <t>-561.201931222919 51.0575208472228 -667.337950815987</t>
  </si>
  <si>
    <t>-579.233636301199 82.6090841373289 -538.021441207957</t>
  </si>
  <si>
    <t>-592.793959122158 236.973207698687 -519.933542778065</t>
  </si>
  <si>
    <t>-642.533213253425 300.131518435288 -249.534463766277</t>
  </si>
  <si>
    <t>-425.397197739859 261.072523218448 -176.906245649207</t>
  </si>
  <si>
    <t>-574.518271104293 20.0875132791434 -536.313290349955</t>
  </si>
  <si>
    <t>-576.388153762593 156.356390480832 -101.128220137842</t>
  </si>
  <si>
    <t>-585.540346235495 169.869223287984 314.1262600153</t>
  </si>
  <si>
    <t>-603.356116371034 209.681633516595 775.352020650033</t>
  </si>
  <si>
    <t>-452.147994817853 206.499397619638 830.213378395773</t>
  </si>
  <si>
    <t>-481.882970081503 -23.3577243004997 313.120771956716</t>
  </si>
  <si>
    <t>-478.760662726526 -72.3644770796595 773.640530799572</t>
  </si>
  <si>
    <t>-334.77064641205 -15.361215823079 817.244831003907</t>
  </si>
  <si>
    <t>9763-20170724T121409.935514900.bin</t>
  </si>
  <si>
    <t>-536.238636523708 71.2432336813313 -99.9401219021051</t>
  </si>
  <si>
    <t>-554.605942716208 63.2298561722168 -208.824983557039</t>
  </si>
  <si>
    <t>-563.788633225501 59.0964717441861 -301.152885211149</t>
  </si>
  <si>
    <t>-570.36807483661 55.8762503870794 -384.726134641869</t>
  </si>
  <si>
    <t>-574.638143815829 53.1600658110851 -468.466792250371</t>
  </si>
  <si>
    <t>-578.315485358269 49.5814745956168 -591.017220024806</t>
  </si>
  <si>
    <t>-560.847662411463 50.9105240730955 -667.393414533345</t>
  </si>
  <si>
    <t>-579.109890132804 82.4090162080242 -538.083682221951</t>
  </si>
  <si>
    <t>-592.985210889474 236.740129401842 -519.954525468435</t>
  </si>
  <si>
    <t>-643.361328852356 299.875527929491 -249.668010242768</t>
  </si>
  <si>
    <t>-426.12997738178 261.560685442076 -176.928478890091</t>
  </si>
  <si>
    <t>-574.293943838948 19.8944390109909 -536.402797611085</t>
  </si>
  <si>
    <t>-576.869119765178 155.924427393477 -101.13379664443</t>
  </si>
  <si>
    <t>-585.767171426882 169.684942086181 314.118035944321</t>
  </si>
  <si>
    <t>-603.33414864828 209.640034323326 775.343746435595</t>
  </si>
  <si>
    <t>-452.107238104821 206.488745284414 830.1552148825</t>
  </si>
  <si>
    <t>-482.110031503324 -23.6009011049182 313.071108324999</t>
  </si>
  <si>
    <t>-478.843204061758 -72.3618312082372 773.613736748407</t>
  </si>
  <si>
    <t>-334.792497685279 -15.4453123624662 817.130746881595</t>
  </si>
  <si>
    <t>9763-20170724T121410.003603200.bin</t>
  </si>
  <si>
    <t>-536.780220886746 70.6374244518074 -99.9805724263074</t>
  </si>
  <si>
    <t>-554.99870420733 62.6781834467542 -208.894559427049</t>
  </si>
  <si>
    <t>-564.021126555829 58.6208798652133 -301.241403578062</t>
  </si>
  <si>
    <t>-570.439774727926 55.4779792577037 -384.830100875368</t>
  </si>
  <si>
    <t>-574.533069723498 52.848306837122 -468.582468429895</t>
  </si>
  <si>
    <t>-577.933591201667 49.4058087159701 -591.144791685528</t>
  </si>
  <si>
    <t>-560.366169921455 50.8154540489859 -667.496743907631</t>
  </si>
  <si>
    <t>-578.955157323524 82.166074849546 -538.173450111746</t>
  </si>
  <si>
    <t>-593.564418927294 236.415864909681 -519.967667724525</t>
  </si>
  <si>
    <t>-645.049460783325 299.485713509943 -249.874902832333</t>
  </si>
  <si>
    <t>-427.689863942336 262.51433705738 -176.823700270098</t>
  </si>
  <si>
    <t>-573.927880291605 19.6662130224872 -536.557612118725</t>
  </si>
  <si>
    <t>-577.703235776582 155.19194817278 -101.133503423874</t>
  </si>
  <si>
    <t>-586.098609211808 169.439008507415 314.112345472187</t>
  </si>
  <si>
    <t>-603.288786360003 209.517337329381 775.345370486131</t>
  </si>
  <si>
    <t>-452.026756990179 206.658425694632 830.07627660641</t>
  </si>
  <si>
    <t>-482.254130928462 -23.9053228948574 313.013565319306</t>
  </si>
  <si>
    <t>-478.706847189333 -72.3182090357332 773.609151908497</t>
  </si>
  <si>
    <t>-334.854193711403 -15.1752351778537 817.482963953072</t>
  </si>
  <si>
    <t>9763-20170724T121410.036690300.bin</t>
  </si>
  <si>
    <t>-536.887374063128 70.4175817901128 -99.9734162830423</t>
  </si>
  <si>
    <t>-555.074163380408 62.4666719769493 -208.89311265529</t>
  </si>
  <si>
    <t>-564.070650484698 58.4392990147048 -301.244037343619</t>
  </si>
  <si>
    <t>-570.464810551191 55.3321337317516 -384.835806686862</t>
  </si>
  <si>
    <t>-574.532227468885 52.7472195160963 -468.590904219019</t>
  </si>
  <si>
    <t>-577.892783958036 49.3809739283206 -591.15636326178</t>
  </si>
  <si>
    <t>-560.331136775382 50.8480508779035 -667.508538305778</t>
  </si>
  <si>
    <t>-578.986069710962 82.1039502279464 -538.163522487745</t>
  </si>
  <si>
    <t>-593.88183058614 236.315818792682 -519.883269156043</t>
  </si>
  <si>
    <t>-645.948072834362 299.382400323212 -249.901094127938</t>
  </si>
  <si>
    <t>-428.517612281848 262.960144803149 -176.785255588858</t>
  </si>
  <si>
    <t>-573.850435592398 19.6119161625402 -536.587949656971</t>
  </si>
  <si>
    <t>-577.972277470315 154.858385459392 -101.12011359821</t>
  </si>
  <si>
    <t>-586.1491229474 169.372907004091 314.120855839459</t>
  </si>
  <si>
    <t>-603.264487174703 209.466061145719 775.349354612353</t>
  </si>
  <si>
    <t>-451.980164848579 206.740747571765 830.025203977045</t>
  </si>
  <si>
    <t>-482.139008241247 -23.9264125758323 313.004070616186</t>
  </si>
  <si>
    <t>-478.420264022241 -72.2613506439875 773.619078192285</t>
  </si>
  <si>
    <t>-334.638776186307 -15.3789643428031 818.061045621796</t>
  </si>
  <si>
    <t>9763-20170724T121410.101655800.bin</t>
  </si>
  <si>
    <t>-536.940606392588 70.0723145507923 -99.9048470658274</t>
  </si>
  <si>
    <t>-555.172405994301 62.0825137863403 -208.814323840282</t>
  </si>
  <si>
    <t>-564.173988138234 58.1102788303078 -301.167149622609</t>
  </si>
  <si>
    <t>-570.554918774501 55.0846254811236 -384.762959476095</t>
  </si>
  <si>
    <t>-574.589414514453 52.6138585868075 -468.522971392953</t>
  </si>
  <si>
    <t>-577.878364597743 49.4480878382278 -591.095704392848</t>
  </si>
  <si>
    <t>-560.354780426538 51.0531366020655 -667.453827414316</t>
  </si>
  <si>
    <t>-579.10274792154 82.0760002594106 -538.047089562289</t>
  </si>
  <si>
    <t>-594.567323223454 236.210089105231 -519.579628381296</t>
  </si>
  <si>
    <t>-647.559397446685 299.360371848369 -249.797457305604</t>
  </si>
  <si>
    <t>-429.927211383511 264.172007829431 -176.677370156121</t>
  </si>
  <si>
    <t>-573.767663843411 19.5982231668463 -536.576823340958</t>
  </si>
  <si>
    <t>-578.324857217704 154.27934124645 -101.059386026572</t>
  </si>
  <si>
    <t>-585.977138830052 169.199721019714 314.17723237177</t>
  </si>
  <si>
    <t>-603.227467197454 209.303324074431 775.373736241844</t>
  </si>
  <si>
    <t>-451.920980661289 206.467110428396 829.982400186072</t>
  </si>
  <si>
    <t>-481.612998853491 -23.7197237740638 313.082238448822</t>
  </si>
  <si>
    <t>-477.817082612054 -72.0982395383512 773.731519258994</t>
  </si>
  <si>
    <t>-334.533965731172 -14.901025049398 819.363061533542</t>
  </si>
  <si>
    <t>9763-20170724T121410.135745800.bin</t>
  </si>
  <si>
    <t>-536.973052861266 69.9155708612088 -99.8763669735067</t>
  </si>
  <si>
    <t>-555.242098975108 61.8860988447777 -208.776548383125</t>
  </si>
  <si>
    <t>-564.263120767742 57.9229248688248 -301.127816464035</t>
  </si>
  <si>
    <t>-570.65460533281 54.920471919419 -384.723701728871</t>
  </si>
  <si>
    <t>-574.691634053172 52.4885919813914 -468.484818815814</t>
  </si>
  <si>
    <t>-577.974057460451 49.3969445086918 -591.059711567766</t>
  </si>
  <si>
    <t>-560.494088765326 51.0646273293478 -667.426392273032</t>
  </si>
  <si>
    <t>-579.243657314556 81.9894509551482 -537.990203066652</t>
  </si>
  <si>
    <t>-594.969805312499 236.092704082883 -519.436974619891</t>
  </si>
  <si>
    <t>-648.322733239242 299.289660770216 -249.736680240964</t>
  </si>
  <si>
    <t>-430.584691559264 264.609443034499 -176.689144616111</t>
  </si>
  <si>
    <t>-573.823737752149 19.5180169257587 -536.559588222048</t>
  </si>
  <si>
    <t>-578.488734546252 154.041821006922 -101.028434549386</t>
  </si>
  <si>
    <t>-585.889171066988 169.097106515657 314.207880892644</t>
  </si>
  <si>
    <t>-603.196232437791 209.2362387906 775.391532974074</t>
  </si>
  <si>
    <t>-451.885435734788 206.342500497018 829.985353246237</t>
  </si>
  <si>
    <t>-481.379091984792 -23.5937461415997 313.120656412428</t>
  </si>
  <si>
    <t>-477.613343850297 -72.0605113671636 773.752145848331</t>
  </si>
  <si>
    <t>-334.468414889574 -14.846714021659 819.795253912155</t>
  </si>
  <si>
    <t>9763-20170724T121410.202932400.bin</t>
  </si>
  <si>
    <t>-537.029737714862 69.6927745565913 -99.828749713728</t>
  </si>
  <si>
    <t>-555.385228971422 61.5753300176889 -208.707879361864</t>
  </si>
  <si>
    <t>-564.495991147269 57.6084782907169 -301.050179394925</t>
  </si>
  <si>
    <t>-570.970837998621 54.6291232592257 -384.640538935901</t>
  </si>
  <si>
    <t>-575.092225685341 52.2475179055132 -468.398958175746</t>
  </si>
  <si>
    <t>-578.496935409537 49.2602176335422 -590.972980554212</t>
  </si>
  <si>
    <t>-561.179683426903 51.0415959978118 -667.374260709135</t>
  </si>
  <si>
    <t>-579.802518495903 81.7994521756209 -537.871957290435</t>
  </si>
  <si>
    <t>-596.082212966446 235.821450960719 -519.161415330609</t>
  </si>
  <si>
    <t>-649.951975075555 299.22245202917 -249.611887592197</t>
  </si>
  <si>
    <t>-432.059786125083 265.57746050512 -176.539784526441</t>
  </si>
  <si>
    <t>-574.203490689098 19.3425484533441 -536.505136430949</t>
  </si>
  <si>
    <t>-578.780881904211 153.618496927421 -100.965311788323</t>
  </si>
  <si>
    <t>-585.774347244765 168.975134688275 314.267020485891</t>
  </si>
  <si>
    <t>-603.126600018994 209.135780002869 775.417454671108</t>
  </si>
  <si>
    <t>-451.79760974933 206.341290974133 829.966073367059</t>
  </si>
  <si>
    <t>-481.014090114367 -23.4202658352083 313.148507790992</t>
  </si>
  <si>
    <t>-477.485908038129 -71.935017939616 773.728142533756</t>
  </si>
  <si>
    <t>-334.579271393389 -14.5153212015316 820.252298085484</t>
  </si>
  <si>
    <t>9763-20170724T121410.237024100.bin</t>
  </si>
  <si>
    <t>-537.030177370321 69.6395924820799 -99.8245648020941</t>
  </si>
  <si>
    <t>-555.423922899369 61.4901361211405 -208.694917398806</t>
  </si>
  <si>
    <t>-564.585219270362 57.5364743757618 -301.032596928278</t>
  </si>
  <si>
    <t>-571.111024190518 54.5843802046888 -384.619886467248</t>
  </si>
  <si>
    <t>-575.287429475172 52.2466932712568 -468.376966676767</t>
  </si>
  <si>
    <t>-578.776042372424 49.3415250213097 -590.950673200074</t>
  </si>
  <si>
    <t>-561.577002092812 51.1777980670699 -667.377386693142</t>
  </si>
  <si>
    <t>-580.087221440504 81.8414892029778 -537.82552566483</t>
  </si>
  <si>
    <t>-596.629536189559 235.817283993557 -519.018785805548</t>
  </si>
  <si>
    <t>-650.814926098743 299.407353508421 -249.577084211107</t>
  </si>
  <si>
    <t>-432.846211234605 266.25892541251 -176.506093069204</t>
  </si>
  <si>
    <t>-574.403293579004 19.3911136353863 -536.507160000257</t>
  </si>
  <si>
    <t>-578.875867878957 153.501049234435 -100.948862368389</t>
  </si>
  <si>
    <t>-585.704998994247 168.888740048889 314.28503354373</t>
  </si>
  <si>
    <t>-603.079069265748 209.093568298729 775.424078815929</t>
  </si>
  <si>
    <t>-451.742564456989 206.434609440398 829.958582492652</t>
  </si>
  <si>
    <t>-480.90119389811 -23.3711050022876 313.127357061249</t>
  </si>
  <si>
    <t>-477.481585863377 -71.8882568479121 773.703727180537</t>
  </si>
  <si>
    <t>-334.686641223752 -14.2829782623103 820.341334086275</t>
  </si>
  <si>
    <t>9763-20170724T121410.302150400.bin</t>
  </si>
  <si>
    <t>-537.007275947874 69.5191205810588 -99.8532137017548</t>
  </si>
  <si>
    <t>-555.496809284536 61.3301816429885 -208.704471458078</t>
  </si>
  <si>
    <t>-564.742448184754 57.4302144833196 -301.036116132134</t>
  </si>
  <si>
    <t>-571.341543885768 54.5595221639092 -384.620510466342</t>
  </si>
  <si>
    <t>-575.586197932251 52.3385825046726 -468.377200685375</t>
  </si>
  <si>
    <t>-579.166896118426 49.6418271817593 -590.953021702085</t>
  </si>
  <si>
    <t>-562.244393516548 51.5866389724511 -667.438699779439</t>
  </si>
  <si>
    <t>-580.533146568869 82.0426360517877 -537.768669896039</t>
  </si>
  <si>
    <t>-597.579716201763 235.934710862275 -518.671879427469</t>
  </si>
  <si>
    <t>-652.461515766376 299.754967898535 -249.425524329571</t>
  </si>
  <si>
    <t>-434.342284325838 267.685608324776 -176.322234306538</t>
  </si>
  <si>
    <t>-574.658287563978 19.6076075310434 -536.566824812413</t>
  </si>
  <si>
    <t>-579.00338683895 153.190047235692 -100.90914026264</t>
  </si>
  <si>
    <t>-585.611642051504 168.689382254772 314.324147800104</t>
  </si>
  <si>
    <t>-602.99121854973 209.021678080522 775.436837835265</t>
  </si>
  <si>
    <t>-451.654833699537 206.34848895091 829.971038281299</t>
  </si>
  <si>
    <t>-480.696039603608 -23.2435380616457 313.056594597747</t>
  </si>
  <si>
    <t>-477.531706780493 -71.7951316836161 773.62386374882</t>
  </si>
  <si>
    <t>-335.089947335999 -13.441724946596 820.410756615528</t>
  </si>
  <si>
    <t>9763-20170724T121410.334236100.bin</t>
  </si>
  <si>
    <t>-537.014656225363 69.4406781231678 -99.8727280188568</t>
  </si>
  <si>
    <t>-555.533967576592 61.2377684030134 -208.717900225335</t>
  </si>
  <si>
    <t>-564.793098655389 57.3583176530387 -301.049085575418</t>
  </si>
  <si>
    <t>-571.397770637823 54.5182637768849 -384.633910831358</t>
  </si>
  <si>
    <t>-575.64090835126 52.3396026089372 -468.391808327214</t>
  </si>
  <si>
    <t>-579.210664804785 49.7174652980948 -590.969588903126</t>
  </si>
  <si>
    <t>-562.412688246109 51.7085542441096 -667.481613299858</t>
  </si>
  <si>
    <t>-580.613303257437 82.0830655074369 -537.764778915202</t>
  </si>
  <si>
    <t>-597.835759383701 235.940909517964 -518.543102069003</t>
  </si>
  <si>
    <t>-653.150463643643 299.78297727828 -249.390649525337</t>
  </si>
  <si>
    <t>-435.023278272661 268.090344978305 -176.146917894067</t>
  </si>
  <si>
    <t>-574.675298278154 19.6531069164171 -536.602407148881</t>
  </si>
  <si>
    <t>-579.094018172521 153.042223548423 -100.902364676986</t>
  </si>
  <si>
    <t>-585.593250476509 168.594616514056 314.330705840022</t>
  </si>
  <si>
    <t>-602.942071264218 209.002805885976 775.440155376358</t>
  </si>
  <si>
    <t>-451.6043129122 206.396900419602 829.973644644553</t>
  </si>
  <si>
    <t>-480.621457728238 -23.2340443934836 313.021134391392</t>
  </si>
  <si>
    <t>-477.546078582937 -71.7946746096204 773.581606644044</t>
  </si>
  <si>
    <t>-335.008327590749 -13.7122074879044 820.413686790179</t>
  </si>
  <si>
    <t>9763-20170724T121410.400000600.bin</t>
  </si>
  <si>
    <t>-537.055669218646 69.3259316387962 -99.9168163568093</t>
  </si>
  <si>
    <t>-555.568835412717 61.1201784564332 -208.762683690337</t>
  </si>
  <si>
    <t>-564.821919144938 57.3116305586814 -301.09752178094</t>
  </si>
  <si>
    <t>-571.416853018785 54.563279886871 -384.686269980771</t>
  </si>
  <si>
    <t>-575.644051669616 52.5045440529193 -468.448018612382</t>
  </si>
  <si>
    <t>-579.181921127243 50.0884914325388 -591.030844750391</t>
  </si>
  <si>
    <t>-562.587470125444 52.2055227675091 -667.583916838997</t>
  </si>
  <si>
    <t>-580.653214472746 82.3592998362037 -537.7704943512</t>
  </si>
  <si>
    <t>-598.094364465624 236.155004917989 -518.276480634716</t>
  </si>
  <si>
    <t>-654.134216308599 300.01816570543 -249.279055230862</t>
  </si>
  <si>
    <t>-436.040196674647 268.778646837317 -175.742583474222</t>
  </si>
  <si>
    <t>-574.605801397327 19.9381277391813 -536.714670064916</t>
  </si>
  <si>
    <t>-579.276414439591 152.798134835211 -100.916423685868</t>
  </si>
  <si>
    <t>-585.730775689954 168.534437644872 314.310406008637</t>
  </si>
  <si>
    <t>-602.86987948427 208.941726523979 775.441452976973</t>
  </si>
  <si>
    <t>-451.527227402781 206.204134056299 829.955159139477</t>
  </si>
  <si>
    <t>-480.565935498625 -23.2724070651384 312.949326842938</t>
  </si>
  <si>
    <t>-477.604915486016 -71.7740340682562 773.495944231579</t>
  </si>
  <si>
    <t>-335.00992368151 -13.8745344327731 820.380382794436</t>
  </si>
  <si>
    <t>9763-20170724T121410.433093300.bin</t>
  </si>
  <si>
    <t>-537.111931933149 69.3757153346392 -99.9330489090664</t>
  </si>
  <si>
    <t>-555.612426783243 61.1636460452537 -208.780548813396</t>
  </si>
  <si>
    <t>-564.860759828612 57.3765703169133 -301.116687993583</t>
  </si>
  <si>
    <t>-571.452167870061 54.6574320062014 -384.706761257542</t>
  </si>
  <si>
    <t>-575.676053574702 52.638415876299 -468.469595297292</t>
  </si>
  <si>
    <t>-579.208404991479 50.2917090869655 -591.054062771703</t>
  </si>
  <si>
    <t>-562.688162041452 52.4661410161516 -667.621460129397</t>
  </si>
  <si>
    <t>-580.705761642695 82.53008860402 -537.774660270802</t>
  </si>
  <si>
    <t>-598.25961904054 236.29798055424 -518.148716530799</t>
  </si>
  <si>
    <t>-654.437997635524 300.097155360745 -249.165048511252</t>
  </si>
  <si>
    <t>-436.334514152531 269.025124618051 -175.585467728709</t>
  </si>
  <si>
    <t>-574.611041246019 20.1128746607187 -536.755407277111</t>
  </si>
  <si>
    <t>-579.404958391306 152.771415434172 -100.930950928736</t>
  </si>
  <si>
    <t>-585.80262658504 168.574280572849 314.294166644575</t>
  </si>
  <si>
    <t>-602.834321279098 208.918384286359 775.435900710645</t>
  </si>
  <si>
    <t>-451.481075765681 206.277375328186 829.92480037864</t>
  </si>
  <si>
    <t>-480.56069134474 -23.2005875877671 312.913912689796</t>
  </si>
  <si>
    <t>-477.654324257197 -71.7122475050278 773.465349789162</t>
  </si>
  <si>
    <t>-335.303882484484 -13.2387928913217 820.380472379475</t>
  </si>
  <si>
    <t>9763-20170724T121410.503788800.bin</t>
  </si>
  <si>
    <t>-537.052280559816 69.5757498899061 -99.988033756058</t>
  </si>
  <si>
    <t>-555.503068672053 61.3854173613786 -208.845620773433</t>
  </si>
  <si>
    <t>-564.721716314889 57.6332693197219 -301.186215701357</t>
  </si>
  <si>
    <t>-571.290077391747 54.9523248193022 -384.779370671274</t>
  </si>
  <si>
    <t>-575.49470041258 52.9779987076208 -468.54409096001</t>
  </si>
  <si>
    <t>-579.002380081839 50.7054415902585 -591.130741958832</t>
  </si>
  <si>
    <t>-562.52474966287 52.9555058587625 -667.705094463913</t>
  </si>
  <si>
    <t>-580.561576892619 82.9066611871131 -537.830677367011</t>
  </si>
  <si>
    <t>-598.312772044245 236.633783934224 -518.104718296876</t>
  </si>
  <si>
    <t>-654.612012096072 299.96831589193 -249.036573948045</t>
  </si>
  <si>
    <t>-436.471024413133 269.274099892605 -175.409857439436</t>
  </si>
  <si>
    <t>-574.364882881089 20.4986604102387 -536.851011577395</t>
  </si>
  <si>
    <t>-579.457125719199 152.894506011868 -100.964083358606</t>
  </si>
  <si>
    <t>-585.969082755371 168.596793720541 314.263145635844</t>
  </si>
  <si>
    <t>-602.755629867617 208.895834478823 775.421376503866</t>
  </si>
  <si>
    <t>-451.395632548395 206.243263226964 829.890826976956</t>
  </si>
  <si>
    <t>-480.524820573813 -23.1277791221696 312.850218915515</t>
  </si>
  <si>
    <t>-477.715771854242 -71.7244957574267 773.400191564824</t>
  </si>
  <si>
    <t>-335.373765345795 -13.2302498134404 820.315059342166</t>
  </si>
  <si>
    <t>9763-20170724T121410.531862800.bin</t>
  </si>
  <si>
    <t>-536.93342768885 69.7531152368465 -100.020158703491</t>
  </si>
  <si>
    <t>-555.323545769951 61.5860708383575 -208.889903236534</t>
  </si>
  <si>
    <t>-564.53757759626 57.8503563469644 -301.231427175214</t>
  </si>
  <si>
    <t>-571.120684193849 55.1836882880189 -384.82380451373</t>
  </si>
  <si>
    <t>-575.358800837054 53.2260870462142 -468.587518380951</t>
  </si>
  <si>
    <t>-578.936215874824 50.9809037741993 -591.172400909139</t>
  </si>
  <si>
    <t>-562.462084197529 53.2401187642072 -667.747343273448</t>
  </si>
  <si>
    <t>-580.491923433282 83.1674048999084 -537.863546248969</t>
  </si>
  <si>
    <t>-598.368562123409 236.87908523749 -518.116332431015</t>
  </si>
  <si>
    <t>-654.728724111484 300.240236196804 -249.067113400855</t>
  </si>
  <si>
    <t>-436.581874697145 269.657567486563 -175.411313367403</t>
  </si>
  <si>
    <t>-574.241115558897 20.7645174999016 -536.903001522874</t>
  </si>
  <si>
    <t>-579.370428953981 153.035505477656 -100.980695902584</t>
  </si>
  <si>
    <t>-586.092433990075 168.652222092715 314.246370447651</t>
  </si>
  <si>
    <t>-602.709895627606 208.942828720376 775.408711620254</t>
  </si>
  <si>
    <t>-451.341984556271 206.425113051853 829.862648327614</t>
  </si>
  <si>
    <t>-480.555441037837 -23.1398715664423 312.81523517886</t>
  </si>
  <si>
    <t>-477.83218114608 -71.695021007597 773.361639149091</t>
  </si>
  <si>
    <t>-335.582371164746 -12.9106302192313 820.193246763397</t>
  </si>
  <si>
    <t>9763-20170724T121410.601563600.bin</t>
  </si>
  <si>
    <t>-536.584315037248 70.0140579362273 -100.070922486894</t>
  </si>
  <si>
    <t>-554.861384451767 61.8998874844106 -208.963563167615</t>
  </si>
  <si>
    <t>-564.084986847263 58.1687846455861 -301.304376542867</t>
  </si>
  <si>
    <t>-570.72045222886 55.494194854642 -384.892409506754</t>
  </si>
  <si>
    <t>-575.055912331664 53.5210235189884 -468.65063131572</t>
  </si>
  <si>
    <t>-578.825717928958 51.2469118354989 -591.229429027431</t>
  </si>
  <si>
    <t>-562.297707187646 53.4665185141503 -667.79380210456</t>
  </si>
  <si>
    <t>-580.351652847379 83.4406091790484 -537.923867452332</t>
  </si>
  <si>
    <t>-598.522516849191 237.128766432826 -518.207462197735</t>
  </si>
  <si>
    <t>-655.108077493826 300.767930063832 -249.271149103823</t>
  </si>
  <si>
    <t>-436.907249709795 270.663023215608 -175.578437610623</t>
  </si>
  <si>
    <t>-573.991349307393 21.0489505822088 -536.961924743824</t>
  </si>
  <si>
    <t>-579.065021478333 153.213425352807 -101.020269426134</t>
  </si>
  <si>
    <t>-586.185935137503 168.647462076422 314.206990406307</t>
  </si>
  <si>
    <t>-602.632814204144 208.994933854355 775.375277634787</t>
  </si>
  <si>
    <t>-451.26641598222 206.313348821202 829.825560659092</t>
  </si>
  <si>
    <t>-480.598999044956 -23.2992316653836 312.725651684025</t>
  </si>
  <si>
    <t>-478.097052097223 -71.7213057333515 773.264360279252</t>
  </si>
  <si>
    <t>-335.73340008228 -12.9779810869109 819.800353337618</t>
  </si>
  <si>
    <t>9763-20170724T121410.634650700.bin</t>
  </si>
  <si>
    <t>-536.48576337165 70.1155146555275 -100.085273408578</t>
  </si>
  <si>
    <t>-554.747904371255 62.0078103898818 -208.980915020996</t>
  </si>
  <si>
    <t>-563.993814003822 58.2566211708954 -301.318748037036</t>
  </si>
  <si>
    <t>-570.664361577234 55.5550195138098 -384.903185186747</t>
  </si>
  <si>
    <t>-575.050706087265 53.5469910654151 -468.657922761311</t>
  </si>
  <si>
    <t>-578.912478892541 51.2146996771266 -591.232697521749</t>
  </si>
  <si>
    <t>-562.341316627067 53.3896123238055 -667.78893465903</t>
  </si>
  <si>
    <t>-580.414833790679 83.4320732583355 -537.940633814912</t>
  </si>
  <si>
    <t>-598.724627457338 237.115005220272 -518.308683060999</t>
  </si>
  <si>
    <t>-655.615679844522 301.057893525462 -249.508885163671</t>
  </si>
  <si>
    <t>-437.354257752185 271.382033438586 -175.821556275215</t>
  </si>
  <si>
    <t>-574.021020302681 21.0441404219755 -536.955028024633</t>
  </si>
  <si>
    <t>-579.040920285468 153.317225765486 -101.038429498803</t>
  </si>
  <si>
    <t>-586.181363847279 168.679430641742 314.191205240093</t>
  </si>
  <si>
    <t>-602.579004832251 209.032779979957 775.365257169887</t>
  </si>
  <si>
    <t>-451.207232286361 206.469452483134 829.806425143636</t>
  </si>
  <si>
    <t>-480.62823614067 -23.3543421781392 312.680368017792</t>
  </si>
  <si>
    <t>-478.210362288084 -71.7462477771442 773.216948061604</t>
  </si>
  <si>
    <t>-335.659693584792 -13.3503074630617 819.618162176256</t>
  </si>
  <si>
    <t>9763-20170724T121410.701332400.bin</t>
  </si>
  <si>
    <t>-536.395771783336 70.2928258296697 -100.150049458087</t>
  </si>
  <si>
    <t>-554.723171279644 62.1515149668589 -209.032204967244</t>
  </si>
  <si>
    <t>-564.028534532173 58.3269340089391 -301.361037263567</t>
  </si>
  <si>
    <t>-570.756395454706 55.540315514324 -384.937975221853</t>
  </si>
  <si>
    <t>-575.205150689802 53.4285919535823 -468.687023135336</t>
  </si>
  <si>
    <t>-579.164793187504 50.9253922167773 -591.255183285695</t>
  </si>
  <si>
    <t>-562.479193676478 52.9954792610288 -667.789645699533</t>
  </si>
  <si>
    <t>-580.641805223663 83.215292446338 -538.006461982646</t>
  </si>
  <si>
    <t>-599.219361593496 236.904930224215 -518.712190950348</t>
  </si>
  <si>
    <t>-657.151007018189 302.109274660778 -250.438315121766</t>
  </si>
  <si>
    <t>-438.799285417752 273.667952154814 -176.531975214174</t>
  </si>
  <si>
    <t>-574.212790145037 20.8323134454531 -536.940101418419</t>
  </si>
  <si>
    <t>-579.028036844783 153.49605533578 -101.072507689983</t>
  </si>
  <si>
    <t>-586.138044299168 168.718186322791 314.162781939801</t>
  </si>
  <si>
    <t>-602.477690496985 209.061517487704 775.347277705946</t>
  </si>
  <si>
    <t>-451.110403885238 206.487442645817 829.800302097674</t>
  </si>
  <si>
    <t>-480.551660763954 -23.2216789441482 312.61672308461</t>
  </si>
  <si>
    <t>-478.448898234123 -71.7373095129742 773.154161642109</t>
  </si>
  <si>
    <t>-335.758942600003 -13.4884034651291 819.311224922017</t>
  </si>
  <si>
    <t>9763-20170724T121410.735422300.bin</t>
  </si>
  <si>
    <t>-536.384070791685 70.2876463299622 -100.171163764315</t>
  </si>
  <si>
    <t>-554.752918891403 62.1140082234156 -209.043934179435</t>
  </si>
  <si>
    <t>-564.09194723435 58.24347861059 -301.367413897085</t>
  </si>
  <si>
    <t>-570.850534660166 55.4069529755657 -384.94022713444</t>
  </si>
  <si>
    <t>-575.330650320976 53.237840503441 -468.686045160068</t>
  </si>
  <si>
    <t>-579.337412411285 50.6413999533647 -591.250893526972</t>
  </si>
  <si>
    <t>-562.600439254705 52.6547695451036 -667.775503247815</t>
  </si>
  <si>
    <t>-580.796987034961 82.9714332726635 -538.026120419656</t>
  </si>
  <si>
    <t>-599.459671614227 236.674087009204 -518.914663544299</t>
  </si>
  <si>
    <t>-657.997475700847 302.829272447529 -251.005208473634</t>
  </si>
  <si>
    <t>-439.6054135174 275.032135432403 -176.973174379957</t>
  </si>
  <si>
    <t>-574.36152888452 20.5899009954419 -536.914935462393</t>
  </si>
  <si>
    <t>-579.052980835729 153.51437665507 -101.085340004691</t>
  </si>
  <si>
    <t>-586.084381601157 168.699053581967 314.152699042279</t>
  </si>
  <si>
    <t>-602.418391187352 209.090908025296 775.338020188171</t>
  </si>
  <si>
    <t>-451.050039473336 206.669395592161 829.795178935063</t>
  </si>
  <si>
    <t>-480.519706441862 -23.1947551512371 312.59882133926</t>
  </si>
  <si>
    <t>-478.573583842232 -71.773369504052 773.1230956933</t>
  </si>
  <si>
    <t>-335.806667153187 -13.569600392269 819.098705716816</t>
  </si>
  <si>
    <t>9763-20170724T121410.797359900.bin</t>
  </si>
  <si>
    <t>-536.547588027334 70.2724290600154 -100.200999840509</t>
  </si>
  <si>
    <t>-554.992903117647 62.0248613280628 -209.055242690986</t>
  </si>
  <si>
    <t>-564.4001757383 58.0512665037154 -301.367468315044</t>
  </si>
  <si>
    <t>-571.223414709493 55.1041845849677 -384.931169385043</t>
  </si>
  <si>
    <t>-575.772266220271 52.8075701111002 -468.669884649575</t>
  </si>
  <si>
    <t>-579.885446304687 50.0056102238414 -591.226730414661</t>
  </si>
  <si>
    <t>-563.026706365659 51.8764128183425 -667.728289267749</t>
  </si>
  <si>
    <t>-581.308141653443 82.4238154456334 -538.054515257117</t>
  </si>
  <si>
    <t>-600.063741939853 236.154457342457 -519.237150783333</t>
  </si>
  <si>
    <t>-659.623004859847 304.28925146874 -252.049958195656</t>
  </si>
  <si>
    <t>-441.089170913967 277.711367781295 -177.988253151065</t>
  </si>
  <si>
    <t>-574.853126307065 20.0460628564351 -536.845139208528</t>
  </si>
  <si>
    <t>-579.257307857831 153.481170013221 -101.120030889312</t>
  </si>
  <si>
    <t>-586.078092790559 168.722277783827 314.11947324396</t>
  </si>
  <si>
    <t>-602.333487973259 209.074216650193 775.324724263424</t>
  </si>
  <si>
    <t>-450.963143324411 206.620315107034 829.774942921373</t>
  </si>
  <si>
    <t>-480.678263062825 -23.1743233405391 312.56720856725</t>
  </si>
  <si>
    <t>-478.840166218089 -71.7225134004721 773.077783702302</t>
  </si>
  <si>
    <t>-336.190175259598 -13.0440484856313 818.812410470544</t>
  </si>
  <si>
    <t>9763-20170724T121410.835462300.bin</t>
  </si>
  <si>
    <t>-536.689229921988 70.2020870067945 -100.211499769874</t>
  </si>
  <si>
    <t>-555.180793602449 61.9167745144582 -209.05495791892</t>
  </si>
  <si>
    <t>-564.62090149748 57.8837699501164 -301.361286983036</t>
  </si>
  <si>
    <t>-571.472380023909 54.8718151528556 -384.920340523235</t>
  </si>
  <si>
    <t>-576.049306009465 52.4977744363305 -468.655329382567</t>
  </si>
  <si>
    <t>-580.203404596901 49.5707553624538 -591.20781456432</t>
  </si>
  <si>
    <t>-563.278924642207 51.3486370756841 -667.697184016889</t>
  </si>
  <si>
    <t>-581.608082574747 82.0433785429614 -538.068469273981</t>
  </si>
  <si>
    <t>-600.390035174848 235.787685157755 -519.402877476155</t>
  </si>
  <si>
    <t>-660.456515852013 304.77036762538 -252.547205404223</t>
  </si>
  <si>
    <t>-441.85736234825 278.989706923685 -178.396792990765</t>
  </si>
  <si>
    <t>-575.153175593489 19.6667810955714 -536.797293971983</t>
  </si>
  <si>
    <t>-579.409977332466 153.422040353541 -101.135306453321</t>
  </si>
  <si>
    <t>-586.07094025588 168.718138677031 314.10460153175</t>
  </si>
  <si>
    <t>-602.293750521926 209.064001196208 775.314620077633</t>
  </si>
  <si>
    <t>-450.91974775499 206.61912765188 829.755130296283</t>
  </si>
  <si>
    <t>-480.777717531106 -23.2172021828706 312.560123309844</t>
  </si>
  <si>
    <t>-478.90940788199 -71.7152747940331 773.075643218192</t>
  </si>
  <si>
    <t>-336.199807759279 -13.1340350942896 818.749233271022</t>
  </si>
  <si>
    <t>9763-20170724T121410.899686900.bin</t>
  </si>
  <si>
    <t>-537.052754668136 70.0078788382111 -100.215315786308</t>
  </si>
  <si>
    <t>-555.64500663874 61.6487563782207 -209.035981867144</t>
  </si>
  <si>
    <t>-565.164098457265 57.4797881256727 -301.328167907224</t>
  </si>
  <si>
    <t>-572.08806489244 54.3146018648981 -384.875694032411</t>
  </si>
  <si>
    <t>-576.740368821723 51.75756179783 -468.601137958618</t>
  </si>
  <si>
    <t>-581.010202392044 48.5293685987167 -591.141982386233</t>
  </si>
  <si>
    <t>-563.996214497904 50.0832363277495 -667.616426133152</t>
  </si>
  <si>
    <t>-582.347742356325 81.1343347651218 -538.081889087502</t>
  </si>
  <si>
    <t>-601.163251998771 234.924734542139 -519.831788080764</t>
  </si>
  <si>
    <t>-662.523179229319 305.259375164917 -253.624068863554</t>
  </si>
  <si>
    <t>-443.867822496107 280.366598380403 -179.336016405322</t>
  </si>
  <si>
    <t>-575.925518357837 18.7576901969528 -536.662464495418</t>
  </si>
  <si>
    <t>-579.767012437173 153.296043582412 -101.157936515094</t>
  </si>
  <si>
    <t>-586.095936120798 168.658595743855 314.084813733781</t>
  </si>
  <si>
    <t>-602.208678443124 209.052011659655 775.29886675542</t>
  </si>
  <si>
    <t>-450.823065962843 206.837903893311 829.716780344137</t>
  </si>
  <si>
    <t>-480.950725572411 -23.2516077100699 312.56474820289</t>
  </si>
  <si>
    <t>-478.941718580435 -71.7011201222381 773.100633829415</t>
  </si>
  <si>
    <t>-336.185743674537 -13.2630025802596 818.812033893345</t>
  </si>
  <si>
    <t>9763-20170724T121410.937788600.bin</t>
  </si>
  <si>
    <t>-537.250796376264 69.8435150089804 -100.220694419373</t>
  </si>
  <si>
    <t>-555.907091232484 61.4468783405605 -209.027516027105</t>
  </si>
  <si>
    <t>-565.486372756259 57.2169514449843 -301.310734783802</t>
  </si>
  <si>
    <t>-572.46861033075 53.9853549577028 -384.850815934942</t>
  </si>
  <si>
    <t>-577.18392449394 51.3502593902481 -468.570319903114</t>
  </si>
  <si>
    <t>-581.551749924192 47.9957450544725 -591.104412112418</t>
  </si>
  <si>
    <t>-564.536681423112 49.4443643181644 -667.580478430629</t>
  </si>
  <si>
    <t>-582.839574139573 80.6557734694525 -538.076968036555</t>
  </si>
  <si>
    <t>-601.615997965843 234.467942128233 -520.00665997892</t>
  </si>
  <si>
    <t>-663.805340342368 305.477756934176 -254.170823358348</t>
  </si>
  <si>
    <t>-445.17511925332 280.931079887385 -179.693996534038</t>
  </si>
  <si>
    <t>-576.430851692283 18.2793012692259 -536.597818012613</t>
  </si>
  <si>
    <t>-579.968095343733 153.162626023993 -101.162803626872</t>
  </si>
  <si>
    <t>-586.170787239495 168.553118932414 314.080779461477</t>
  </si>
  <si>
    <t>-602.181251558754 209.025155812383 775.292096037486</t>
  </si>
  <si>
    <t>-450.795628411222 206.611692288293 829.701560130005</t>
  </si>
  <si>
    <t>-481.034476364944 -23.3216695516057 312.574516635884</t>
  </si>
  <si>
    <t>-478.907334839715 -71.7513558253791 773.124445885015</t>
  </si>
  <si>
    <t>-335.94665621006 -13.843935358419 818.871686054089</t>
  </si>
  <si>
    <t>9763-20170724T121411.003568600.bin</t>
  </si>
  <si>
    <t>-537.844032858136 69.5214754568369 -100.214829266402</t>
  </si>
  <si>
    <t>-556.615262889629 61.0560448022684 -208.996650718242</t>
  </si>
  <si>
    <t>-566.244111262768 56.7465208920116 -301.2708183767</t>
  </si>
  <si>
    <t>-573.252979296234 53.4322961197881 -384.805508231738</t>
  </si>
  <si>
    <t>-577.97746308873 50.702265442103 -468.521396765619</t>
  </si>
  <si>
    <t>-582.340246003914 47.1941916507012 -591.051427723226</t>
  </si>
  <si>
    <t>-565.314364715556 48.4591328395081 -667.52839730757</t>
  </si>
  <si>
    <t>-583.614103467403 79.9227543323559 -538.065731448401</t>
  </si>
  <si>
    <t>-602.367312367773 233.768577522424 -520.23091089735</t>
  </si>
  <si>
    <t>-666.452045005743 306.148566550428 -255.215973376857</t>
  </si>
  <si>
    <t>-447.91222426502 282.197651102038 -180.281233763643</t>
  </si>
  <si>
    <t>-577.237550399624 17.5447237961512 -536.506979000169</t>
  </si>
  <si>
    <t>-580.574102924067 152.892378372194 -101.166064893412</t>
  </si>
  <si>
    <t>-586.391694750327 168.39506988233 314.078916915766</t>
  </si>
  <si>
    <t>-602.129230240165 208.971567726633 775.287546872516</t>
  </si>
  <si>
    <t>-450.727952649351 206.579016717682 829.654255300724</t>
  </si>
  <si>
    <t>-481.346846351639 -23.3637470042454 312.596722038052</t>
  </si>
  <si>
    <t>-479.003473612869 -71.627197475334 773.161566034271</t>
  </si>
  <si>
    <t>-336.279375622292 -13.2151043927697 819.005620928389</t>
  </si>
  <si>
    <t>9763-20170724T121411.036656100.bin</t>
  </si>
  <si>
    <t>-538.197517736857 69.3506834702735 -100.221950273937</t>
  </si>
  <si>
    <t>-557.012654079948 60.8592564047271 -208.994088759441</t>
  </si>
  <si>
    <t>-566.643729718508 56.5082013511028 -301.266187275635</t>
  </si>
  <si>
    <t>-573.641496532496 53.14722892381 -384.799879459096</t>
  </si>
  <si>
    <t>-578.342355404684 50.3596336778937 -468.515310409308</t>
  </si>
  <si>
    <t>-582.657769756624 46.7549878245727 -591.044150280208</t>
  </si>
  <si>
    <t>-565.616456673071 47.9233252817498 -667.519178598379</t>
  </si>
  <si>
    <t>-583.941290313951 79.525930582558 -538.085175530937</t>
  </si>
  <si>
    <t>-602.695609810911 233.390315640008 -520.363175975236</t>
  </si>
  <si>
    <t>-667.744048446337 306.344623640062 -255.740945983487</t>
  </si>
  <si>
    <t>-449.292992612089 282.812030362225 -180.415739380223</t>
  </si>
  <si>
    <t>-577.587234665446 17.1471533451972 -536.473813927116</t>
  </si>
  <si>
    <t>-580.913940821261 152.738859330611 -101.176344782426</t>
  </si>
  <si>
    <t>-586.518007321131 168.338803534153 314.068026447468</t>
  </si>
  <si>
    <t>-602.117497937698 208.926762502672 775.2838245531</t>
  </si>
  <si>
    <t>-450.704985444645 206.393943851859 829.613067321578</t>
  </si>
  <si>
    <t>-481.519451754114 -23.3812816258346 312.606785701509</t>
  </si>
  <si>
    <t>-478.95382226852 -71.6248992855435 773.177720347101</t>
  </si>
  <si>
    <t>-336.244129909709 -13.2631002815051 819.130739456856</t>
  </si>
  <si>
    <t>9763-20170724T121411.104506300.bin</t>
  </si>
  <si>
    <t>-539.012154698583 69.001288850126 -100.189598230499</t>
  </si>
  <si>
    <t>-557.929071883284 60.4564488024521 -208.939893131382</t>
  </si>
  <si>
    <t>-567.595631584376 56.0249237837543 -301.204510956591</t>
  </si>
  <si>
    <t>-574.606685369634 52.5745930477083 -384.733358166067</t>
  </si>
  <si>
    <t>-579.303525446606 49.6797913125411 -468.445334946792</t>
  </si>
  <si>
    <t>-583.594763783248 45.8976641620816 -590.969709428351</t>
  </si>
  <si>
    <t>-566.50364172595 46.9055935188803 -667.43596449735</t>
  </si>
  <si>
    <t>-584.890277126949 78.745305318274 -538.058494657725</t>
  </si>
  <si>
    <t>-603.812197549316 232.610644849294 -520.595306401436</t>
  </si>
  <si>
    <t>-670.287692616241 306.741310423813 -256.655448118091</t>
  </si>
  <si>
    <t>-452.121716403555 283.719695356792 -180.352494793528</t>
  </si>
  <si>
    <t>-578.533249345287 16.3690812780105 -536.355663367573</t>
  </si>
  <si>
    <t>-581.763133266578 152.436416223705 -101.175881847829</t>
  </si>
  <si>
    <t>-586.783663999455 168.283486830118 314.066563618131</t>
  </si>
  <si>
    <t>-602.077455629186 208.862408654441 775.271297190796</t>
  </si>
  <si>
    <t>-450.639031089879 206.435985361001 829.533012346446</t>
  </si>
  <si>
    <t>-481.851584823271 -23.340750349279 312.627298469977</t>
  </si>
  <si>
    <t>-478.814659073506 -71.5654421076047 773.2130852072</t>
  </si>
  <si>
    <t>-336.041412239172 -13.6426492832657 819.522790251137</t>
  </si>
  <si>
    <t>9763-20170724T121411.139592500.bin</t>
  </si>
  <si>
    <t>-539.480621688288 68.8473161539664 -100.17704525173</t>
  </si>
  <si>
    <t>-558.440897739334 60.2692078498267 -208.917193340684</t>
  </si>
  <si>
    <t>-568.139412456719 55.8047153964785 -301.176713060509</t>
  </si>
  <si>
    <t>-575.177640186662 52.3222495465648 -384.702115719782</t>
  </si>
  <si>
    <t>-579.899935864828 49.3930016503405 -468.411384662679</t>
  </si>
  <si>
    <t>-584.2269435534 45.5575671162655 -590.932841380149</t>
  </si>
  <si>
    <t>-567.115224259096 46.507919115978 -667.395233867226</t>
  </si>
  <si>
    <t>-585.515358981462 78.4276018517394 -538.035250326638</t>
  </si>
  <si>
    <t>-604.550419856225 232.291171929632 -520.676562335462</t>
  </si>
  <si>
    <t>-671.598014105159 307.03592600221 -257.05487390922</t>
  </si>
  <si>
    <t>-453.554576802178 284.108626087581 -180.374234148685</t>
  </si>
  <si>
    <t>-579.141210728781 16.0538275188605 -536.307907752188</t>
  </si>
  <si>
    <t>-582.233679575503 152.299742319397 -101.173880640932</t>
  </si>
  <si>
    <t>-586.890665837159 168.307216474035 314.066668705566</t>
  </si>
  <si>
    <t>-601.998470759213 208.884852647783 775.27215878838</t>
  </si>
  <si>
    <t>-450.579952277557 206.375443600804 829.585824837952</t>
  </si>
  <si>
    <t>-482.067033445737 -23.2313070294699 312.641013159901</t>
  </si>
  <si>
    <t>-478.748462304541 -71.4829245911596 773.237981899416</t>
  </si>
  <si>
    <t>-336.200898300221 -13.1777733362355 819.7623313002</t>
  </si>
  <si>
    <t>9763-20170724T121411.201626300.bin</t>
  </si>
  <si>
    <t>-540.474700968179 68.6089414265844 -100.148219796728</t>
  </si>
  <si>
    <t>-559.578193296663 59.9479057690487 -208.856658520338</t>
  </si>
  <si>
    <t>-569.369324093959 55.4346096601712 -301.104175368092</t>
  </si>
  <si>
    <t>-576.478450882263 51.9143931975577 -384.621780541131</t>
  </si>
  <si>
    <t>-581.258720651957 48.9531571815687 -468.32677665114</t>
  </si>
  <si>
    <t>-585.65584565256 45.0762961630094 -590.844405440637</t>
  </si>
  <si>
    <t>-568.434266533313 45.8944454569305 -667.283706197734</t>
  </si>
  <si>
    <t>-586.954074636723 77.9601029589103 -537.955604726974</t>
  </si>
  <si>
    <t>-606.351941643555 231.795902532338 -520.772086979481</t>
  </si>
  <si>
    <t>-673.968674947154 307.122811161756 -257.461538846316</t>
  </si>
  <si>
    <t>-456.089172845853 284.473529538635 -180.234219687846</t>
  </si>
  <si>
    <t>-580.498739874148 15.594851587231 -536.213835168914</t>
  </si>
  <si>
    <t>-583.167142290242 152.079313444794 -101.157569141228</t>
  </si>
  <si>
    <t>-586.922902318256 168.518821112911 314.075214051475</t>
  </si>
  <si>
    <t>-601.644951252569 209.216583546941 775.281359497829</t>
  </si>
  <si>
    <t>-450.371774659514 206.711324329262 829.998657059297</t>
  </si>
  <si>
    <t>-482.356504906219 -22.9135639805409 312.662553643289</t>
  </si>
  <si>
    <t>-478.59812217648 -71.432701518981 773.255671547329</t>
  </si>
  <si>
    <t>-336.111477418631 -13.2374956833478 820.102768094099</t>
  </si>
  <si>
    <t>9763-20170724T121411.236717700.bin</t>
  </si>
  <si>
    <t>-541.02116896347 68.6022129586636 -100.131037673789</t>
  </si>
  <si>
    <t>-560.227661327784 59.898800766754 -208.817981816302</t>
  </si>
  <si>
    <t>-570.083400476562 55.3787263366585 -301.058310549185</t>
  </si>
  <si>
    <t>-577.240717971 51.8615664027707 -384.572107175284</t>
  </si>
  <si>
    <t>-582.058026729927 48.9137952484275 -468.275282490088</t>
  </si>
  <si>
    <t>-586.496614702463 45.0664177352965 -590.792304399162</t>
  </si>
  <si>
    <t>-569.096959893904 45.732663494181 -667.192699848875</t>
  </si>
  <si>
    <t>-587.796210628986 77.9354123061735 -537.894419459776</t>
  </si>
  <si>
    <t>-607.371150906029 231.750162338421 -520.722527641545</t>
  </si>
  <si>
    <t>-675.109688752994 307.036988539938 -257.431914174066</t>
  </si>
  <si>
    <t>-457.238853750665 284.563169592451 -180.128791299844</t>
  </si>
  <si>
    <t>-581.301876493196 15.5736106374079 -536.171324394723</t>
  </si>
  <si>
    <t>-583.66550772368 152.094431846524 -101.131482685812</t>
  </si>
  <si>
    <t>-586.936778697307 168.739001514036 314.097203692245</t>
  </si>
  <si>
    <t>-601.441626048956 209.46497310491 775.295376382232</t>
  </si>
  <si>
    <t>-450.269694904807 206.780105677535 830.283257198651</t>
  </si>
  <si>
    <t>-482.473088980189 -22.5856445732188 312.662409759597</t>
  </si>
  <si>
    <t>-478.601483916369 -71.3400540693865 773.248998947041</t>
  </si>
  <si>
    <t>-336.540622120288 -12.211590776813 820.221009088564</t>
  </si>
  <si>
    <t>9763-20170724T121411.302659200.bin</t>
  </si>
  <si>
    <t>-541.912438063415 68.3943325778341 -100.13764420045</t>
  </si>
  <si>
    <t>-561.322222039405 59.6350754058894 -208.783926795771</t>
  </si>
  <si>
    <t>-571.318569218757 55.1406598794074 -301.010316414521</t>
  </si>
  <si>
    <t>-578.58644012601 51.6744913433577 -384.516607596565</t>
  </si>
  <si>
    <t>-583.496245614403 48.8043170665942 -468.217345526951</t>
  </si>
  <si>
    <t>-588.048310493716 45.0991400328967 -590.734606786029</t>
  </si>
  <si>
    <t>-569.975124173259 45.2691189211396 -666.980988837596</t>
  </si>
  <si>
    <t>-589.359052921019 77.9003054825812 -537.794845444007</t>
  </si>
  <si>
    <t>-609.218521261633 231.667120865519 -520.460825407209</t>
  </si>
  <si>
    <t>-676.89362114132 306.434996310738 -257.005933807743</t>
  </si>
  <si>
    <t>-458.995715691757 284.296315519693 -179.68261482553</t>
  </si>
  <si>
    <t>-582.742760699025 15.5492529095568 -536.155081153348</t>
  </si>
  <si>
    <t>-584.596626649234 151.949490730953 -101.069261982896</t>
  </si>
  <si>
    <t>-587.027394347156 169.053386782385 314.146515990235</t>
  </si>
  <si>
    <t>-601.118698229031 209.986552932248 775.316261145815</t>
  </si>
  <si>
    <t>-450.074124465593 207.345328464977 830.655294392805</t>
  </si>
  <si>
    <t>-482.52485014963 -22.2478401126855 312.606977226377</t>
  </si>
  <si>
    <t>-478.578816603548 -71.2626575140903 773.198682094986</t>
  </si>
  <si>
    <t>-336.335416735857 -12.7066319244373 820.335084979497</t>
  </si>
  <si>
    <t>9763-20170724T121411.368831700.bin</t>
  </si>
  <si>
    <t>-542.731079662676 68.1891157820187 -100.1582774743</t>
  </si>
  <si>
    <t>-562.254188652973 59.4085973747674 -208.782609273424</t>
  </si>
  <si>
    <t>-572.351216350466 54.9605403778501 -301.000259159084</t>
  </si>
  <si>
    <t>-579.708489428097 51.5599524971444 -384.501484122604</t>
  </si>
  <si>
    <t>-584.704743669853 48.7806109449061 -468.200074753744</t>
  </si>
  <si>
    <t>-589.377914498911 45.2354008470529 -590.717498141233</t>
  </si>
  <si>
    <t>-570.471726774271 44.7240885967076 -666.76021703639</t>
  </si>
  <si>
    <t>-590.686479439789 77.961923537885 -537.731638930898</t>
  </si>
  <si>
    <t>-610.690899700434 231.670320831812 -520.09202832334</t>
  </si>
  <si>
    <t>-678.237309965564 305.784868659413 -256.419686855677</t>
  </si>
  <si>
    <t>-460.355661838296 284.019190898854 -178.944970492035</t>
  </si>
  <si>
    <t>-583.96828798153 15.6198129187032 -536.183990522787</t>
  </si>
  <si>
    <t>-585.549373431423 151.712195541238 -101.041662779363</t>
  </si>
  <si>
    <t>-587.428494812484 169.050248265742 314.167266925693</t>
  </si>
  <si>
    <t>-600.959756791097 210.171920446642 775.325242369002</t>
  </si>
  <si>
    <t>-449.986003557848 207.162416495351 830.838218807782</t>
  </si>
  <si>
    <t>-482.790429599581 -22.0807543353626 312.523169323795</t>
  </si>
  <si>
    <t>-478.602313814247 -71.1952219572022 773.094835269111</t>
  </si>
  <si>
    <t>-336.44827724392 -12.4860605654421 820.309776646141</t>
  </si>
  <si>
    <t>9763-20170724T121411.404478100.bin</t>
  </si>
  <si>
    <t>-543.112721961177 68.0546623825726 -100.177641993934</t>
  </si>
  <si>
    <t>-562.647792257926 59.2865991347876 -208.800821353435</t>
  </si>
  <si>
    <t>-572.771981437471 54.868957579331 -301.016920664875</t>
  </si>
  <si>
    <t>-580.159797494019 51.504853569983 -384.51699158353</t>
  </si>
  <si>
    <t>-585.192129870122 48.7704779943178 -468.214808368134</t>
  </si>
  <si>
    <t>-589.923457587066 45.3021347871922 -590.732198281364</t>
  </si>
  <si>
    <t>-570.688048318754 44.4602977133941 -666.689526450506</t>
  </si>
  <si>
    <t>-591.227741442757 77.9935405958031 -537.724494041702</t>
  </si>
  <si>
    <t>-611.255380907926 231.683814751207 -519.952162744798</t>
  </si>
  <si>
    <t>-678.819968115692 305.640620206068 -256.240269297836</t>
  </si>
  <si>
    <t>-460.947893600754 283.985147334176 -178.707429079205</t>
  </si>
  <si>
    <t>-584.466909152477 15.6547177333314 -536.220812733469</t>
  </si>
  <si>
    <t>-585.947753409898 151.572580568519 -101.043027803604</t>
  </si>
  <si>
    <t>-587.678366242858 169.056046624435 314.160400585318</t>
  </si>
  <si>
    <t>-600.895375417169 210.243733851822 775.327066114651</t>
  </si>
  <si>
    <t>-449.94176935963 207.104320517165 830.887471685276</t>
  </si>
  <si>
    <t>-482.953343801147 -22.0817458949364 312.475554079979</t>
  </si>
  <si>
    <t>-478.612681884587 -71.1755775838897 773.045135351136</t>
  </si>
  <si>
    <t>-336.413904276544 -12.5881407405691 820.277162300123</t>
  </si>
  <si>
    <t>9763-20170724T121411.432559800.bin</t>
  </si>
  <si>
    <t>-543.474663208985 67.9259776028075 -100.201806629493</t>
  </si>
  <si>
    <t>-563.030854084172 59.1667531622238 -208.822020135249</t>
  </si>
  <si>
    <t>-573.168541451777 54.7724274910697 -301.03772825408</t>
  </si>
  <si>
    <t>-580.565999034488 51.4350706312193 -384.537993049679</t>
  </si>
  <si>
    <t>-585.605034391409 48.7344540683644 -468.236521928651</t>
  </si>
  <si>
    <t>-590.342665077117 45.3216252297798 -590.755169009881</t>
  </si>
  <si>
    <t>-570.858337596968 44.2088211742257 -666.645425560481</t>
  </si>
  <si>
    <t>-591.664400719237 77.9866157313891 -537.731792728891</t>
  </si>
  <si>
    <t>-611.735463128095 231.66067495695 -519.861758255924</t>
  </si>
  <si>
    <t>-679.43950668933 305.526400925655 -256.15999595065</t>
  </si>
  <si>
    <t>-461.56073779019 284.00682554091 -178.608225874571</t>
  </si>
  <si>
    <t>-584.863290274938 15.6514862098047 -536.258321574117</t>
  </si>
  <si>
    <t>-586.266644584328 151.435148108687 -101.058342129047</t>
  </si>
  <si>
    <t>-587.873639707061 169.025555782077 314.141088417796</t>
  </si>
  <si>
    <t>-600.843532288877 210.323271677056 775.313523128164</t>
  </si>
  <si>
    <t>-449.893650959604 207.28783799688 830.890029013798</t>
  </si>
  <si>
    <t>-483.128921376762 -22.0944065711947 312.417486618667</t>
  </si>
  <si>
    <t>-478.701188181563 -71.0778703660744 772.993197924904</t>
  </si>
  <si>
    <t>-336.800212990742 -11.7697224981907 820.220717031621</t>
  </si>
  <si>
    <t>9763-20170724T121411.504253900.bin</t>
  </si>
  <si>
    <t>-544.105919133167 67.6860781143614 -100.255387340583</t>
  </si>
  <si>
    <t>-563.723600251031 58.9076450626453 -208.862842264129</t>
  </si>
  <si>
    <t>-573.871831101765 54.5306754286266 -301.078239123206</t>
  </si>
  <si>
    <t>-581.260961401106 51.221364866296 -384.580212653661</t>
  </si>
  <si>
    <t>-586.273338296823 48.5601775925629 -468.281735231677</t>
  </si>
  <si>
    <t>-590.950814762747 45.2181476283017 -590.804823512894</t>
  </si>
  <si>
    <t>-571.209026971856 43.763583368851 -666.62266891126</t>
  </si>
  <si>
    <t>-592.333943766151 77.8488734834646 -537.761604520194</t>
  </si>
  <si>
    <t>-612.527271346438 231.487676323287 -519.761445787431</t>
  </si>
  <si>
    <t>-680.773541178723 305.375415586826 -256.205607804467</t>
  </si>
  <si>
    <t>-462.908343109793 284.212772870297 -178.517414551526</t>
  </si>
  <si>
    <t>-585.462845173612 15.5205064012748 -536.323732923724</t>
  </si>
  <si>
    <t>-586.85119076249 151.252743185831 -101.099808099869</t>
  </si>
  <si>
    <t>-588.014831131556 169.030403524695 314.093121391288</t>
  </si>
  <si>
    <t>-600.725131491171 210.459638223252 775.284461382864</t>
  </si>
  <si>
    <t>-449.801108844774 207.36307764897 830.927739184469</t>
  </si>
  <si>
    <t>-483.466501995102 -22.1356332901382 312.331810943038</t>
  </si>
  <si>
    <t>-478.710464346008 -71.070065838263 772.912241423416</t>
  </si>
  <si>
    <t>-336.799797419717 -11.7938887393138 820.151244476109</t>
  </si>
  <si>
    <t>9763-20170724T121411.532330700.bin</t>
  </si>
  <si>
    <t>-544.380903926706 67.585181971484 -100.277404136426</t>
  </si>
  <si>
    <t>-564.014018213619 58.8055136745229 -208.88209037088</t>
  </si>
  <si>
    <t>-574.152509248607 54.4327759538141 -301.098663960546</t>
  </si>
  <si>
    <t>-581.523907271507 51.129403701399 -384.602501698355</t>
  </si>
  <si>
    <t>-586.509153002665 48.476240177305 -468.305779089714</t>
  </si>
  <si>
    <t>-591.13712469702 45.1473710891178 -590.831040657496</t>
  </si>
  <si>
    <t>-571.344777232306 43.6166385157198 -666.634253741683</t>
  </si>
  <si>
    <t>-592.55226077045 77.7713034575081 -537.784460334757</t>
  </si>
  <si>
    <t>-612.765729200725 231.403562948445 -519.732122006453</t>
  </si>
  <si>
    <t>-681.410775927992 305.365179712476 -256.30075181905</t>
  </si>
  <si>
    <t>-463.58147007065 284.399887045689 -178.458630639457</t>
  </si>
  <si>
    <t>-585.660486606355 15.4451056950961 -536.351518311276</t>
  </si>
  <si>
    <t>-587.065705041431 151.197750051954 -101.114795261689</t>
  </si>
  <si>
    <t>-588.094239517073 169.034246373593 314.075947866306</t>
  </si>
  <si>
    <t>-600.693467358931 210.461736355198 775.274926693882</t>
  </si>
  <si>
    <t>-449.775901826869 207.278164329517 830.931010299013</t>
  </si>
  <si>
    <t>-483.645669039513 -22.1588045895555 312.307358769387</t>
  </si>
  <si>
    <t>-478.765296917728 -71.0104573185558 772.890449990325</t>
  </si>
  <si>
    <t>-336.944629734863 -11.5092958056462 820.116334458464</t>
  </si>
  <si>
    <t>9763-20170724T121411.612149800.bin</t>
  </si>
  <si>
    <t>-544.722397749839 67.4607402915794 -100.300004306501</t>
  </si>
  <si>
    <t>-564.38886581652 58.6562581065587 -208.896504804652</t>
  </si>
  <si>
    <t>-574.50973412975 54.2691397183821 -301.114564923661</t>
  </si>
  <si>
    <t>-581.846799207241 50.9548533340326 -384.620924256691</t>
  </si>
  <si>
    <t>-586.779593594003 48.2918188047497 -468.327015266577</t>
  </si>
  <si>
    <t>-591.310849140394 44.9497648547435 -590.855456645828</t>
  </si>
  <si>
    <t>-571.707692652949 43.4595163694357 -666.708639661662</t>
  </si>
  <si>
    <t>-592.793005050855 77.5764118869511 -537.812587631629</t>
  </si>
  <si>
    <t>-612.994279435446 231.207545983818 -519.726315014486</t>
  </si>
  <si>
    <t>-682.539689253145 305.515934238749 -256.628718350705</t>
  </si>
  <si>
    <t>-464.805268330475 284.83744784322 -178.445365818414</t>
  </si>
  <si>
    <t>-585.852271191539 15.2558153210025 -536.369519365205</t>
  </si>
  <si>
    <t>-587.298320113145 151.117622153152 -101.148757323706</t>
  </si>
  <si>
    <t>-588.183821304804 168.998944936464 314.040475347564</t>
  </si>
  <si>
    <t>-600.640501939505 210.451807166416 775.245399949463</t>
  </si>
  <si>
    <t>-449.7145160775 207.340205494105 830.882596190437</t>
  </si>
  <si>
    <t>-483.874018941638 -22.235250167626 312.268820347061</t>
  </si>
  <si>
    <t>-478.794703709014 -70.9838278416009 772.859251258948</t>
  </si>
  <si>
    <t>-336.741045922164 -12.0338750859796 820.07683893492</t>
  </si>
  <si>
    <t>9763-20170724T121411.636213500.bin</t>
  </si>
  <si>
    <t>-544.804259307486 67.3970206215445 -100.30426318541</t>
  </si>
  <si>
    <t>-564.511691261724 58.5707529256015 -208.891591783069</t>
  </si>
  <si>
    <t>-574.612296468935 54.1700076775383 -301.111126913937</t>
  </si>
  <si>
    <t>-581.908836665794 50.8429736371231 -384.620545986856</t>
  </si>
  <si>
    <t>-586.778995072042 48.1657930094066 -468.329946489553</t>
  </si>
  <si>
    <t>-591.194516695438 44.8003836650046 -590.861983923326</t>
  </si>
  <si>
    <t>-571.843924084372 43.3978946024013 -666.781670646758</t>
  </si>
  <si>
    <t>-592.73964713114 77.4358215572142 -537.826292614368</t>
  </si>
  <si>
    <t>-613.016205101557 231.060643048824 -519.750919587366</t>
  </si>
  <si>
    <t>-683.014008033402 305.456642296781 -256.798245109042</t>
  </si>
  <si>
    <t>-465.333633046179 284.960464704041 -178.416833174882</t>
  </si>
  <si>
    <t>-585.774340644907 15.1185612144282 -536.365592884828</t>
  </si>
  <si>
    <t>-587.377177683955 151.053119547748 -101.164892538018</t>
  </si>
  <si>
    <t>-588.117060213012 168.983334580865 314.022456810397</t>
  </si>
  <si>
    <t>-600.59452141376 210.458884772993 775.228859484702</t>
  </si>
  <si>
    <t>-449.685089354055 207.23714065477 830.904606604409</t>
  </si>
  <si>
    <t>-483.906711438641 -22.1816737002819 312.260224284205</t>
  </si>
  <si>
    <t>-478.789382105651 -70.954789821556 772.853392817237</t>
  </si>
  <si>
    <t>-336.636305587336 -12.2655022448071 820.096400937704</t>
  </si>
  <si>
    <t>9763-20170724T121411.700285100.bin</t>
  </si>
  <si>
    <t>-544.8388640618 67.5000455178906 -100.319803179533</t>
  </si>
  <si>
    <t>-564.642409018053 58.599667267546 -208.883698065367</t>
  </si>
  <si>
    <t>-574.697686683196 54.1631264975654 -301.106386828407</t>
  </si>
  <si>
    <t>-581.901255224047 50.8085962004488 -384.622904019973</t>
  </si>
  <si>
    <t>-586.625896458859 48.1058174232835 -468.339696693752</t>
  </si>
  <si>
    <t>-590.771201040075 44.7011361321811 -590.88009528457</t>
  </si>
  <si>
    <t>-572.041696929652 43.469850384146 -666.958322137313</t>
  </si>
  <si>
    <t>-592.46249637587 77.3502025301964 -537.857345581742</t>
  </si>
  <si>
    <t>-612.907497606344 230.956139478237 -519.819733114844</t>
  </si>
  <si>
    <t>-683.863705705958 305.339423328082 -257.120507078781</t>
  </si>
  <si>
    <t>-466.280165780378 285.28273712387 -178.35692690715</t>
  </si>
  <si>
    <t>-585.442002934838 15.0398049883274 -536.36355358349</t>
  </si>
  <si>
    <t>-587.438681539895 151.172562387314 -101.183925387327</t>
  </si>
  <si>
    <t>-587.834883492723 169.072360491067 314.005169747884</t>
  </si>
  <si>
    <t>-600.460753862537 210.534211318116 775.22844784949</t>
  </si>
  <si>
    <t>-449.579052777141 207.436980355801 830.986576316243</t>
  </si>
  <si>
    <t>-483.815381422442 -21.8076483804766 312.271299895979</t>
  </si>
  <si>
    <t>-478.829800275663 -70.824649154868 772.851292109327</t>
  </si>
  <si>
    <t>-336.894847777019 -11.6582241395172 820.154980424345</t>
  </si>
  <si>
    <t>9763-20170724T121411.734377500.bin</t>
  </si>
  <si>
    <t>-544.789278775687 67.59365001468 -100.313802049508</t>
  </si>
  <si>
    <t>-564.649542814625 58.6444667840724 -208.8632829262</t>
  </si>
  <si>
    <t>-574.715516472326 54.1838995749522 -301.083789594789</t>
  </si>
  <si>
    <t>-581.91274105399 50.8117390742527 -384.599975886692</t>
  </si>
  <si>
    <t>-586.614673481668 48.0951482985724 -468.317591424591</t>
  </si>
  <si>
    <t>-590.708763942845 44.6723546723979 -590.85933740162</t>
  </si>
  <si>
    <t>-572.282780374132 43.4933277891928 -667.012417067185</t>
  </si>
  <si>
    <t>-592.435901905174 77.3276844534503 -537.841475048386</t>
  </si>
  <si>
    <t>-612.964847149606 230.920283789896 -519.811600073414</t>
  </si>
  <si>
    <t>-684.311645269786 305.334661025204 -257.226919861049</t>
  </si>
  <si>
    <t>-466.796158714443 285.377075262123 -178.250663598683</t>
  </si>
  <si>
    <t>-585.388684172516 15.0207793071882 -536.336728366611</t>
  </si>
  <si>
    <t>-587.465818974876 151.260289661737 -101.181086776135</t>
  </si>
  <si>
    <t>-587.736638711144 169.097728010212 314.010892047383</t>
  </si>
  <si>
    <t>-600.424978043502 210.50699586981 775.230496674085</t>
  </si>
  <si>
    <t>-449.55191832336 207.364385299412 831.009028350857</t>
  </si>
  <si>
    <t>-483.717792678398 -21.6353317496832 312.280910817794</t>
  </si>
  <si>
    <t>-478.786676548497 -70.8519700680131 772.846336245403</t>
  </si>
  <si>
    <t>-336.710340402887 -12.0460859567843 820.17516447666</t>
  </si>
  <si>
    <t>9763-20170724T121411.803143500.bin</t>
  </si>
  <si>
    <t>-544.632018612385 67.9194555153217 -100.291818204144</t>
  </si>
  <si>
    <t>-564.680207346006 58.8476995013471 -208.796552080542</t>
  </si>
  <si>
    <t>-574.880349678973 54.3176320608582 -300.99882233678</t>
  </si>
  <si>
    <t>-582.186750070037 50.8938651288586 -384.50358050828</t>
  </si>
  <si>
    <t>-586.985147004123 48.1357831317277 -468.214368821871</t>
  </si>
  <si>
    <t>-591.205228379016 44.6638230234184 -590.750389920732</t>
  </si>
  <si>
    <t>-573.284320492341 43.5245297217343 -667.024489140883</t>
  </si>
  <si>
    <t>-592.909912931121 77.3371662425229 -537.74267111765</t>
  </si>
  <si>
    <t>-613.570763139331 230.921031629897 -519.772974217976</t>
  </si>
  <si>
    <t>-685.326392076728 305.66980253639 -257.394644766286</t>
  </si>
  <si>
    <t>-467.885159274597 285.80190638047 -178.191826089741</t>
  </si>
  <si>
    <t>-585.796991423161 15.0377584980179 -536.222442686348</t>
  </si>
  <si>
    <t>-587.393387997077 151.481478683611 -101.178632007396</t>
  </si>
  <si>
    <t>-587.566446518947 169.158135700714 314.020270334834</t>
  </si>
  <si>
    <t>-600.385275544253 210.391890974272 775.234385866924</t>
  </si>
  <si>
    <t>-449.519149503425 206.972670250076 831.015578874652</t>
  </si>
  <si>
    <t>-483.768968920761 -21.2469918903648 312.300404117814</t>
  </si>
  <si>
    <t>-478.809552329368 -70.7568163429778 772.827737852593</t>
  </si>
  <si>
    <t>-336.871024918989 -11.675197201645 820.22661868302</t>
  </si>
  <si>
    <t>9763-20170724T121411.837234900.bin</t>
  </si>
  <si>
    <t>-544.449853395071 68.0418713727995 -100.301660673982</t>
  </si>
  <si>
    <t>-564.628369188723 58.9146219641575 -208.777515825902</t>
  </si>
  <si>
    <t>-574.917538744241 54.3514775241656 -300.968414717162</t>
  </si>
  <si>
    <t>-582.295162960007 50.9025179968576 -384.465670623192</t>
  </si>
  <si>
    <t>-587.155364848105 48.1232392107991 -468.172315684257</t>
  </si>
  <si>
    <t>-591.455292728786 44.624404678174 -590.704768503211</t>
  </si>
  <si>
    <t>-573.711431276994 43.4777859462351 -667.020275285441</t>
  </si>
  <si>
    <t>-593.140967713722 77.3075116461409 -537.702595180197</t>
  </si>
  <si>
    <t>-613.846692020955 230.882758677775 -519.72207846947</t>
  </si>
  <si>
    <t>-685.599426273428 305.730532807419 -257.371192008726</t>
  </si>
  <si>
    <t>-468.170706599617 286.000554666835 -178.099338272831</t>
  </si>
  <si>
    <t>-585.996075261947 15.0119866041632 -536.174537272468</t>
  </si>
  <si>
    <t>-587.294449618178 151.612463878237 -101.182354449236</t>
  </si>
  <si>
    <t>-587.32307056008 169.211009522083 314.019883358377</t>
  </si>
  <si>
    <t>-600.339862602974 210.386146360458 775.23235126809</t>
  </si>
  <si>
    <t>-449.47164027722 207.185229107172 831.0209765061</t>
  </si>
  <si>
    <t>-483.908992069604 -20.9412187092348 312.300336989543</t>
  </si>
  <si>
    <t>-478.832753452783 -70.6703946883126 772.818848309619</t>
  </si>
  <si>
    <t>-336.968170354193 -11.4513460715557 820.26726989125</t>
  </si>
  <si>
    <t>9763-20170724T121411.900435200.bin</t>
  </si>
  <si>
    <t>-543.926267980353 68.3983257476616 -100.358958810785</t>
  </si>
  <si>
    <t>-564.386032353453 59.2086411014848 -208.776911236986</t>
  </si>
  <si>
    <t>-574.849550077279 54.5889391615715 -300.945308995336</t>
  </si>
  <si>
    <t>-582.360009414265 51.0862336766295 -384.428547299197</t>
  </si>
  <si>
    <t>-587.328597770774 48.2496652712189 -468.126829792366</t>
  </si>
  <si>
    <t>-591.760135719452 44.6616223017277 -590.6518951489</t>
  </si>
  <si>
    <t>-574.241447769764 43.4277861739442 -667.018128677963</t>
  </si>
  <si>
    <t>-593.39376926868 77.3826767305636 -537.671771286945</t>
  </si>
  <si>
    <t>-614.11032409037 230.955963345477 -519.641100541422</t>
  </si>
  <si>
    <t>-685.934565639334 305.796844729219 -257.307951424955</t>
  </si>
  <si>
    <t>-468.543096876031 286.405961580131 -177.850760962493</t>
  </si>
  <si>
    <t>-586.237423028737 15.0896730439586 -536.106298995533</t>
  </si>
  <si>
    <t>-586.818464246781 152.042071210925 -101.191391408696</t>
  </si>
  <si>
    <t>-586.539077459354 169.307467405014 314.024711215</t>
  </si>
  <si>
    <t>-600.179903469594 210.441709460257 775.243091204521</t>
  </si>
  <si>
    <t>-449.358626800966 207.268156959025 831.159867938131</t>
  </si>
  <si>
    <t>-483.861152741878 -20.1072274864464 312.281177056756</t>
  </si>
  <si>
    <t>-478.821059588802 -70.4933100624717 772.768428553585</t>
  </si>
  <si>
    <t>-337.175025698321 -10.9203930076806 820.426293668757</t>
  </si>
  <si>
    <t>9763-20170724T121411.932519400.bin</t>
  </si>
  <si>
    <t>-543.534567885147 68.5579418189727 -100.358459551599</t>
  </si>
  <si>
    <t>-564.191274137718 59.325324003863 -208.735493334244</t>
  </si>
  <si>
    <t>-574.772580858985 54.6691505923345 -300.888499505563</t>
  </si>
  <si>
    <t>-582.370371497868 51.1315300237425 -384.36233573097</t>
  </si>
  <si>
    <t>-587.406966907304 48.2575476430352 -468.055373632981</t>
  </si>
  <si>
    <t>-591.917449190086 44.6103269459754 -590.575869276517</t>
  </si>
  <si>
    <t>-574.481330093573 43.3051337816014 -666.95971263351</t>
  </si>
  <si>
    <t>-593.511729527065 77.3575195502594 -537.610465444363</t>
  </si>
  <si>
    <t>-614.235280811766 230.936813339109 -519.627225344277</t>
  </si>
  <si>
    <t>-686.098791936884 305.796288843479 -257.310018974942</t>
  </si>
  <si>
    <t>-468.742797742051 286.515041489487 -177.729029706836</t>
  </si>
  <si>
    <t>-586.364730721205 15.0640709357663 -536.01936416887</t>
  </si>
  <si>
    <t>-586.507270839958 152.369421515853 -101.181788410445</t>
  </si>
  <si>
    <t>-585.980482378776 169.249492710228 314.049982120295</t>
  </si>
  <si>
    <t>-600.073437013069 210.495141946949 775.261441380815</t>
  </si>
  <si>
    <t>-449.282378895317 207.463371063217 831.267756054628</t>
  </si>
  <si>
    <t>-483.530497075258 -19.4182498467594 312.298499417913</t>
  </si>
  <si>
    <t>-478.791677733864 -70.3867158378048 772.728641691893</t>
  </si>
  <si>
    <t>-337.41255177459 -10.3073242142814 820.54325148077</t>
  </si>
  <si>
    <t>9763-20170724T121411.999049500.bin</t>
  </si>
  <si>
    <t>-543.024631574851 69.0062643240453 -100.326254132848</t>
  </si>
  <si>
    <t>-564.03136431781 59.6422308324268 -208.624681316846</t>
  </si>
  <si>
    <t>-574.86378597651 54.9022322496735 -300.744263038257</t>
  </si>
  <si>
    <t>-582.669086027057 51.2981498787294 -384.196274688571</t>
  </si>
  <si>
    <t>-587.893083966166 48.3645145519276 -467.875565507346</t>
  </si>
  <si>
    <t>-592.654508723543 44.6367427962332 -590.384226539536</t>
  </si>
  <si>
    <t>-575.360617131075 43.1464526974319 -666.79682419339</t>
  </si>
  <si>
    <t>-594.104080488986 77.4227916662717 -537.438878583891</t>
  </si>
  <si>
    <t>-614.615137863728 231.023451940101 -519.443791802858</t>
  </si>
  <si>
    <t>-686.685733306588 306.089783253005 -257.242792743886</t>
  </si>
  <si>
    <t>-469.381585643108 286.767195967254 -177.530325870219</t>
  </si>
  <si>
    <t>-587.026464991816 15.1219453499766 -535.818048072159</t>
  </si>
  <si>
    <t>-585.926655039454 153.005574815474 -101.118212097751</t>
  </si>
  <si>
    <t>-585.195300153146 169.101533297246 314.144307103988</t>
  </si>
  <si>
    <t>-599.883092860578 210.529593767684 775.301943526012</t>
  </si>
  <si>
    <t>-449.15260812974 207.458507971243 831.468432791067</t>
  </si>
  <si>
    <t>-483.331491861255 -18.5691391071605 312.33410685681</t>
  </si>
  <si>
    <t>-478.61792706985 -70.3278989015603 772.656103640145</t>
  </si>
  <si>
    <t>-337.120712425876 -10.7829911129438 820.788558653015</t>
  </si>
  <si>
    <t>9763-20170724T121412.034143700.bin</t>
  </si>
  <si>
    <t>-542.741425278897 69.2930933483831 -100.327024278803</t>
  </si>
  <si>
    <t>-563.857036511379 59.8710065517407 -208.599214610011</t>
  </si>
  <si>
    <t>-574.805573687723 55.1052352149136 -300.703724399216</t>
  </si>
  <si>
    <t>-582.724387477854 51.4884850811713 -384.144496024091</t>
  </si>
  <si>
    <t>-588.06987437663 48.5530520016518 -467.816076758008</t>
  </si>
  <si>
    <t>-593.016553793093 44.8350234893801 -590.317647119302</t>
  </si>
  <si>
    <t>-575.782031953825 43.2604074040364 -666.742239576502</t>
  </si>
  <si>
    <t>-594.372580668089 77.6184885838898 -537.368173908736</t>
  </si>
  <si>
    <t>-614.803800533026 231.213590586658 -519.26956573136</t>
  </si>
  <si>
    <t>-686.845002883198 306.480621998271 -257.117867583418</t>
  </si>
  <si>
    <t>-469.553664393793 287.112216889252 -177.381475459251</t>
  </si>
  <si>
    <t>-587.319372723506 15.3143632638485 -535.761927496106</t>
  </si>
  <si>
    <t>-585.555374638866 153.333468985044 -101.120924091664</t>
  </si>
  <si>
    <t>-584.905695971968 169.027278255005 314.157198776709</t>
  </si>
  <si>
    <t>-599.809700140467 210.496518539776 775.313496551777</t>
  </si>
  <si>
    <t>-449.109523211146 207.33847238637 831.556976615131</t>
  </si>
  <si>
    <t>-483.658467973454 -18.5246907545543 312.334978090265</t>
  </si>
  <si>
    <t>-478.623381482998 -70.3033980874161 772.626502451276</t>
  </si>
  <si>
    <t>-337.243299938626 -10.5264391024284 820.815761370181</t>
  </si>
  <si>
    <t>9763-20170724T121412.099961100.bin</t>
  </si>
  <si>
    <t>-542.18597616466 69.6855904983354 -100.338176319247</t>
  </si>
  <si>
    <t>-563.543014052833 60.1971242168001 -208.557180186102</t>
  </si>
  <si>
    <t>-574.761593088412 55.4273767951686 -300.629064739545</t>
  </si>
  <si>
    <t>-582.949362831076 51.8335627425058 -384.044748203162</t>
  </si>
  <si>
    <t>-588.586712991883 48.9486412101169 -467.698933109787</t>
  </si>
  <si>
    <t>-593.983478359863 45.3368636700898 -590.18468218773</t>
  </si>
  <si>
    <t>-576.931193192463 43.6666801392544 -666.647980121555</t>
  </si>
  <si>
    <t>-595.104274567224 78.0786806967403 -537.204046914482</t>
  </si>
  <si>
    <t>-615.308034128699 231.670464900925 -518.790503147064</t>
  </si>
  <si>
    <t>-687.181115696033 307.014800262836 -256.614799614496</t>
  </si>
  <si>
    <t>-469.838538431404 287.702084253348 -177.004960364388</t>
  </si>
  <si>
    <t>-588.126583463329 15.7645220338331 -535.673968030108</t>
  </si>
  <si>
    <t>-584.683603881734 153.76762559961 -101.125574657418</t>
  </si>
  <si>
    <t>-584.193754608079 168.810883820328 314.176763508184</t>
  </si>
  <si>
    <t>-599.650321874232 210.466262187283 775.318303143432</t>
  </si>
  <si>
    <t>-449.010444532027 207.156294414978 831.714197265524</t>
  </si>
  <si>
    <t>-483.891057851034 -18.395636216801 312.2995128874</t>
  </si>
  <si>
    <t>-478.57106757344 -70.3557332087535 772.587129026144</t>
  </si>
  <si>
    <t>-337.129692302562 -10.7879559115245 820.855815273297</t>
  </si>
  <si>
    <t>9763-20170724T121412.133046800.bin</t>
  </si>
  <si>
    <t>-541.83707880024 69.7607910270244 -100.329661044683</t>
  </si>
  <si>
    <t>-563.368374423429 60.2092220587801 -208.508596340996</t>
  </si>
  <si>
    <t>-574.722646924237 55.4411284902967 -300.563928230304</t>
  </si>
  <si>
    <t>-583.026315382618 51.8724854515049 -383.96908987835</t>
  </si>
  <si>
    <t>-588.771295842093 49.0348303356686 -467.617735445306</t>
  </si>
  <si>
    <t>-594.314521461072 45.5167685736906 -590.099677198742</t>
  </si>
  <si>
    <t>-577.343966405786 43.8408927291416 -666.581117658485</t>
  </si>
  <si>
    <t>-595.349202810375 78.2207299818801 -537.093758273275</t>
  </si>
  <si>
    <t>-615.407303600569 231.815219510662 -518.494034532315</t>
  </si>
  <si>
    <t>-687.282066999016 307.002243204438 -256.273745581658</t>
  </si>
  <si>
    <t>-469.895881393047 287.756419638197 -176.76676293284</t>
  </si>
  <si>
    <t>-588.415170378375 15.9001900275248 -535.617590492635</t>
  </si>
  <si>
    <t>-584.194592029839 154.04111626143 -101.13681488482</t>
  </si>
  <si>
    <t>-583.741809932015 168.575055479466 314.18371171237</t>
  </si>
  <si>
    <t>-599.558504608675 210.460934247002 775.31677506088</t>
  </si>
  <si>
    <t>-448.95691208258 207.055818361467 831.809122496688</t>
  </si>
  <si>
    <t>-483.78741543074 -18.2325500772567 312.314330314673</t>
  </si>
  <si>
    <t>-478.543785768977 -70.3893568897884 772.589508910594</t>
  </si>
  <si>
    <t>-337.254818628736 -10.4871408159233 820.890090099843</t>
  </si>
  <si>
    <t>9763-20170724T121412.200849800.bin</t>
  </si>
  <si>
    <t>-540.989347418116 70.1457280031163 -100.305206928458</t>
  </si>
  <si>
    <t>-562.871469811977 60.4369617733837 -208.399685577735</t>
  </si>
  <si>
    <t>-574.469895499321 55.6719884057543 -300.424691893232</t>
  </si>
  <si>
    <t>-582.967051793365 52.1601323977916 -383.812993864583</t>
  </si>
  <si>
    <t>-588.87454216244 49.4307086585213 -467.45383803404</t>
  </si>
  <si>
    <t>-594.617716203451 46.125119337672 -589.932391660033</t>
  </si>
  <si>
    <t>-577.858605452846 44.5431329828552 -666.462495491292</t>
  </si>
  <si>
    <t>-595.519284892874 78.7421132854292 -536.870476178083</t>
  </si>
  <si>
    <t>-615.222456003268 232.318425524579 -517.798629060209</t>
  </si>
  <si>
    <t>-687.328753780651 307.228433904385 -255.562509720486</t>
  </si>
  <si>
    <t>-469.967367923015 287.943804785096 -175.996776757797</t>
  </si>
  <si>
    <t>-588.676002325179 16.4090618605433 -535.509225482721</t>
  </si>
  <si>
    <t>-583.093972084059 154.721266218394 -101.120279074638</t>
  </si>
  <si>
    <t>-582.310354934632 168.483040102124 314.226048030674</t>
  </si>
  <si>
    <t>-599.315272891284 210.479655160498 775.335966407645</t>
  </si>
  <si>
    <t>-448.83003415341 207.050834697009 832.136108760297</t>
  </si>
  <si>
    <t>-483.204390749707 -17.7858390515335 312.396681263906</t>
  </si>
  <si>
    <t>-478.543803415826 -70.382268234448 772.62496755798</t>
  </si>
  <si>
    <t>-337.113131662035 -10.8507171859051 820.969767225836</t>
  </si>
  <si>
    <t>9763-20170724T121412.233938000.bin</t>
  </si>
  <si>
    <t>-540.519601251009 70.4433836219591 -100.266880515627</t>
  </si>
  <si>
    <t>-562.600220751362 60.663326934452 -208.314501214636</t>
  </si>
  <si>
    <t>-574.323185203192 55.9145011899955 -300.324553731892</t>
  </si>
  <si>
    <t>-582.912330117402 52.4464181134858 -383.705211834567</t>
  </si>
  <si>
    <t>-588.888871304002 49.7892522605466 -467.343452273201</t>
  </si>
  <si>
    <t>-594.706143757565 46.6186538391926 -589.822101236869</t>
  </si>
  <si>
    <t>-578.069503182131 45.1349540036754 -666.380870337197</t>
  </si>
  <si>
    <t>-595.562944712356 79.1787050291041 -536.724560872609</t>
  </si>
  <si>
    <t>-615.157130914566 232.738297678146 -517.426413216618</t>
  </si>
  <si>
    <t>-687.442273327282 307.429316850039 -255.177232418643</t>
  </si>
  <si>
    <t>-470.144938378058 288.119400886205 -175.443210761644</t>
  </si>
  <si>
    <t>-588.744206449865 16.8412106519559 -535.434675322228</t>
  </si>
  <si>
    <t>-582.49103401675 155.09933603799 -101.06529429409</t>
  </si>
  <si>
    <t>-581.498144676507 168.478691586884 314.293135943004</t>
  </si>
  <si>
    <t>-599.196495393531 210.541073038343 775.350980570175</t>
  </si>
  <si>
    <t>-448.745760103282 207.387764296007 832.258440828388</t>
  </si>
  <si>
    <t>-482.826885920544 -17.4813372321892 312.432687715808</t>
  </si>
  <si>
    <t>-478.524934564293 -70.35611353473 772.650488504024</t>
  </si>
  <si>
    <t>-337.197948051073 -10.6051877885211 821.027743586385</t>
  </si>
  <si>
    <t>9763-20170724T121412.300120300.bin</t>
  </si>
  <si>
    <t>-539.697845022031 71.0567173560876 -100.188508566137</t>
  </si>
  <si>
    <t>-562.052893385816 61.1448793931108 -208.167730541692</t>
  </si>
  <si>
    <t>-573.994136815143 56.4545391991019 -300.15264553224</t>
  </si>
  <si>
    <t>-582.767723324523 53.1084613449234 -383.519207444303</t>
  </si>
  <si>
    <t>-588.911112095441 50.6414399605601 -467.151128052119</t>
  </si>
  <si>
    <t>-594.948383864901 47.8230338378462 -589.627877318753</t>
  </si>
  <si>
    <t>-578.570573017829 46.5971538002541 -666.246819513813</t>
  </si>
  <si>
    <t>-595.697795049579 80.2314221313591 -536.435940957476</t>
  </si>
  <si>
    <t>-615.093041065644 233.749852777898 -516.562157592751</t>
  </si>
  <si>
    <t>-687.832791526821 307.686496700556 -254.224793808123</t>
  </si>
  <si>
    <t>-470.613004716871 288.424074237898 -174.268318312745</t>
  </si>
  <si>
    <t>-588.90069484677 17.8880788669621 -535.336247868006</t>
  </si>
  <si>
    <t>-581.490913485074 155.867792413098 -101.00329514142</t>
  </si>
  <si>
    <t>-580.181450806876 168.513399893916 314.37725829249</t>
  </si>
  <si>
    <t>-598.974744870572 210.555734584681 775.379856846266</t>
  </si>
  <si>
    <t>-448.603599306822 207.673308526115 832.511433365722</t>
  </si>
  <si>
    <t>-482.152236020354 -17.0197481374548 312.536704255674</t>
  </si>
  <si>
    <t>-478.503556674586 -70.2977366280497 772.71621094128</t>
  </si>
  <si>
    <t>-337.058613750103 -10.8626558714959 821.137786951084</t>
  </si>
  <si>
    <t>9763-20170724T121412.338221300.bin</t>
  </si>
  <si>
    <t>-539.370128215415 71.3028854236713 -100.163450265656</t>
  </si>
  <si>
    <t>-561.78045794943 61.3631882409859 -208.128697620363</t>
  </si>
  <si>
    <t>-573.792673561246 56.7162947577986 -300.106572963721</t>
  </si>
  <si>
    <t>-582.637333685884 53.4375461277004 -383.468263064178</t>
  </si>
  <si>
    <t>-588.856780076467 51.0669873306811 -467.097437271648</t>
  </si>
  <si>
    <t>-595.008701623427 48.4225115752197 -589.572227154015</t>
  </si>
  <si>
    <t>-578.746755995672 47.3416641362105 -666.218029876444</t>
  </si>
  <si>
    <t>-595.71422585749 80.7547501121308 -536.333414306459</t>
  </si>
  <si>
    <t>-615.105005126759 234.235206478275 -516.180775667251</t>
  </si>
  <si>
    <t>-688.007876600077 307.62621948086 -253.735566273389</t>
  </si>
  <si>
    <t>-470.828535389422 288.4578789136 -173.646674610741</t>
  </si>
  <si>
    <t>-588.904364076877 18.4112298973437 -535.329219760044</t>
  </si>
  <si>
    <t>-581.094596812471 156.097169161022 -100.963362977163</t>
  </si>
  <si>
    <t>-579.737270512098 168.596526734926 314.421409708029</t>
  </si>
  <si>
    <t>-598.910098609064 210.506406520235 775.406690002085</t>
  </si>
  <si>
    <t>-448.568683217924 207.489308234361 832.609605561085</t>
  </si>
  <si>
    <t>-481.947695627657 -16.8533982208046 312.580905294682</t>
  </si>
  <si>
    <t>-478.564949377381 -70.1930215601783 772.750583277343</t>
  </si>
  <si>
    <t>-337.300740460292 -10.3261114138604 821.16718049553</t>
  </si>
  <si>
    <t>9763-20170724T121412.401925900.bin</t>
  </si>
  <si>
    <t>-538.849057715974 71.6715708719134 -100.094745975387</t>
  </si>
  <si>
    <t>-561.301116541751 61.7385319181221 -208.051855609378</t>
  </si>
  <si>
    <t>-573.404092424496 57.2177054588215 -300.024261167105</t>
  </si>
  <si>
    <t>-582.347576815276 54.1050201528483 -383.381664828504</t>
  </si>
  <si>
    <t>-588.680030104729 51.9537485034057 -467.008333780787</t>
  </si>
  <si>
    <t>-595.009036881892 49.6903616713644 -589.481718384741</t>
  </si>
  <si>
    <t>-578.967555092549 48.9534027999534 -666.178184726839</t>
  </si>
  <si>
    <t>-595.676940641809 81.8524976541125 -536.139512417412</t>
  </si>
  <si>
    <t>-615.227769138028 235.232016560123 -515.375853136218</t>
  </si>
  <si>
    <t>-688.592508447885 307.652424822051 -252.789644333367</t>
  </si>
  <si>
    <t>-471.421414728018 288.503476185639 -172.673691484317</t>
  </si>
  <si>
    <t>-588.786919264683 19.5146725097343 -535.343400041017</t>
  </si>
  <si>
    <t>-580.571126316003 156.432773933668 -100.925457715483</t>
  </si>
  <si>
    <t>-579.481991898207 168.710880210064 314.466756621335</t>
  </si>
  <si>
    <t>-598.925671236845 210.24693653137 775.441578413741</t>
  </si>
  <si>
    <t>-448.571655352185 207.002344299058 832.598997582385</t>
  </si>
  <si>
    <t>-481.515744872594 -16.7228355482562 312.619683143321</t>
  </si>
  <si>
    <t>-478.624915127308 -70.0682873978058 772.787066845767</t>
  </si>
  <si>
    <t>-337.177447506333 -10.6204922687652 821.185541463947</t>
  </si>
  <si>
    <t>9763-20170724T121412.437019700.bin</t>
  </si>
  <si>
    <t>-538.726090183238 71.8053963816169 -100.09974393724</t>
  </si>
  <si>
    <t>-561.203037063842 61.8729528750318 -208.051844297699</t>
  </si>
  <si>
    <t>-573.338350590646 57.4140884483704 -300.022921991678</t>
  </si>
  <si>
    <t>-582.313115309771 54.3826255158374 -383.379871465439</t>
  </si>
  <si>
    <t>-588.677070739837 52.3395969627595 -467.006860296023</t>
  </si>
  <si>
    <t>-595.050921291088 50.2631727791172 -589.481409400654</t>
  </si>
  <si>
    <t>-579.109473595691 49.7179328530665 -666.200075745312</t>
  </si>
  <si>
    <t>-595.728702196832 82.340370380593 -536.088156666874</t>
  </si>
  <si>
    <t>-615.432510511248 235.664359551736 -515.047531564868</t>
  </si>
  <si>
    <t>-689.095853752856 307.533424811441 -252.393444084651</t>
  </si>
  <si>
    <t>-471.915716425402 288.467189400213 -172.282270077115</t>
  </si>
  <si>
    <t>-588.779563852282 20.0079394792938 -535.392964045604</t>
  </si>
  <si>
    <t>-580.491966187605 156.522536070926 -100.93444703654</t>
  </si>
  <si>
    <t>-579.663442961156 168.77932381924 314.459024724004</t>
  </si>
  <si>
    <t>-599.000848742055 210.032271436269 775.449896293565</t>
  </si>
  <si>
    <t>-448.597484512306 206.71256491849 832.47317062944</t>
  </si>
  <si>
    <t>-481.280083965164 -16.6970613106082 312.602083408393</t>
  </si>
  <si>
    <t>-478.613969507115 -70.0321851499284 772.782878331677</t>
  </si>
  <si>
    <t>-337.031843046236 -10.9166545269745 821.19429671253</t>
  </si>
  <si>
    <t>9763-20170724T121412.502281400.bin</t>
  </si>
  <si>
    <t>-538.822748076999 72.1515286979447 -100.155032780577</t>
  </si>
  <si>
    <t>-561.346147756246 62.208129138332 -208.096323279118</t>
  </si>
  <si>
    <t>-573.529802373633 57.8818018636853 -300.067358984768</t>
  </si>
  <si>
    <t>-582.545369860115 55.0266689457926 -383.426332045223</t>
  </si>
  <si>
    <t>-588.943712672231 53.2171239026761 -467.055986425578</t>
  </si>
  <si>
    <t>-595.357277640191 51.5459942742164 -589.534521241288</t>
  </si>
  <si>
    <t>-579.590011112798 51.3984649357703 -666.291143162691</t>
  </si>
  <si>
    <t>-596.091697308917 83.4381763617398 -536.031407511517</t>
  </si>
  <si>
    <t>-616.216415195771 236.635247969905 -514.471056247467</t>
  </si>
  <si>
    <t>-690.526634313455 307.621199750553 -251.759122283392</t>
  </si>
  <si>
    <t>-473.396823483749 288.666480885571 -171.485311536379</t>
  </si>
  <si>
    <t>-588.994532960304 21.1205333088046 -535.552632969956</t>
  </si>
  <si>
    <t>-580.774197636522 156.752942698019 -100.999303349724</t>
  </si>
  <si>
    <t>-580.303783215718 168.804618075815 314.400631470396</t>
  </si>
  <si>
    <t>-599.175895635069 209.611399351191 775.450342640487</t>
  </si>
  <si>
    <t>-448.636481520662 206.564664790022 832.128490009256</t>
  </si>
  <si>
    <t>-481.085839928566 -16.5578104260885 312.533799478095</t>
  </si>
  <si>
    <t>-478.729952478762 -69.8111975767465 772.735825243909</t>
  </si>
  <si>
    <t>-337.518254903603 -9.83705743709697 821.17288386685</t>
  </si>
  <si>
    <t>9763-20170724T121412.539380200.bin</t>
  </si>
  <si>
    <t>-539.051541999424 72.2305807941029 -100.212990917301</t>
  </si>
  <si>
    <t>-561.582564767534 62.2848956187381 -208.152493075398</t>
  </si>
  <si>
    <t>-573.766253503988 58.0254140223265 -300.126747794363</t>
  </si>
  <si>
    <t>-582.776190085628 55.2568421294668 -383.489130388575</t>
  </si>
  <si>
    <t>-589.161461705486 53.561970133248 -467.122163111957</t>
  </si>
  <si>
    <t>-595.546273376223 52.087694377833 -589.604797740158</t>
  </si>
  <si>
    <t>-579.855255472345 52.139649006625 -666.377065116857</t>
  </si>
  <si>
    <t>-596.337169382677 83.8888241482705 -536.048248792244</t>
  </si>
  <si>
    <t>-616.685138705316 237.018043808966 -514.220637908755</t>
  </si>
  <si>
    <t>-691.274948034337 307.597241161134 -251.478252655069</t>
  </si>
  <si>
    <t>-474.171145563878 288.550776614637 -171.155719824794</t>
  </si>
  <si>
    <t>-589.152104972013 21.5805314419508 -535.672718147262</t>
  </si>
  <si>
    <t>-581.102620376081 156.710577159323 -101.033038777783</t>
  </si>
  <si>
    <t>-580.774663608341 168.767352738147 314.366923202808</t>
  </si>
  <si>
    <t>-599.300717032491 209.359232266169 775.447733325931</t>
  </si>
  <si>
    <t>-448.680675419573 206.242611829042 831.907672609873</t>
  </si>
  <si>
    <t>-481.155987290215 -16.5063735594263 312.469872355648</t>
  </si>
  <si>
    <t>-478.806846577105 -69.7041152747252 772.685360817189</t>
  </si>
  <si>
    <t>-337.76296593458 -9.32734157637606 821.111405880702</t>
  </si>
  <si>
    <t>9763-20170724T121412.599579800.bin</t>
  </si>
  <si>
    <t>-539.51374962365 72.0988264941793 -100.336392508696</t>
  </si>
  <si>
    <t>-562.04995892571 62.1607853935939 -208.275472411115</t>
  </si>
  <si>
    <t>-574.211221401814 58.0273037294965 -300.258473941825</t>
  </si>
  <si>
    <t>-583.184755577108 55.4177889222906 -383.629921257714</t>
  </si>
  <si>
    <t>-589.514516380472 53.9278240456879 -467.271117712943</t>
  </si>
  <si>
    <t>-595.794271721776 52.8029987452874 -589.762777415914</t>
  </si>
  <si>
    <t>-580.217126386499 53.2296760471318 -666.557318972155</t>
  </si>
  <si>
    <t>-596.7065669162 84.4423715427565 -536.112510823779</t>
  </si>
  <si>
    <t>-617.372672777543 237.449615833902 -513.73760719587</t>
  </si>
  <si>
    <t>-692.616228191345 307.073499608071 -250.926697970251</t>
  </si>
  <si>
    <t>-475.609456513086 288.170843172632 -170.308729093394</t>
  </si>
  <si>
    <t>-589.370901265247 22.1506671489565 -535.916389124626</t>
  </si>
  <si>
    <t>-581.705069962962 156.45274490247 -101.110708148343</t>
  </si>
  <si>
    <t>-581.669285749865 168.520820717525 314.289046165425</t>
  </si>
  <si>
    <t>-599.441876647007 208.99695973875 775.413110652566</t>
  </si>
  <si>
    <t>-448.719381254995 205.579294175275 831.581608443291</t>
  </si>
  <si>
    <t>-481.300362719569 -16.5373587203344 312.308529781611</t>
  </si>
  <si>
    <t>-478.845949191075 -69.6354574602278 772.550903794531</t>
  </si>
  <si>
    <t>-337.467647652902 -10.0421364912481 820.971800694991</t>
  </si>
  <si>
    <t>9763-20170724T121412.637681100.bin</t>
  </si>
  <si>
    <t>-539.778570954318 72.0475745083181 -100.389788567275</t>
  </si>
  <si>
    <t>-562.316084134347 62.1124602032633 -208.328894358501</t>
  </si>
  <si>
    <t>-574.467614362194 58.0416636614914 -300.315843319891</t>
  </si>
  <si>
    <t>-583.424831105293 55.5124941466083 -383.691532749331</t>
  </si>
  <si>
    <t>-589.729955343214 54.1259126644004 -467.336358246224</t>
  </si>
  <si>
    <t>-595.962617525285 53.1780593715398 -589.832028879401</t>
  </si>
  <si>
    <t>-580.428853935804 53.7920709837445 -666.634026335404</t>
  </si>
  <si>
    <t>-596.933888675008 84.7355550682114 -536.134450590348</t>
  </si>
  <si>
    <t>-617.739539635793 237.67916121662 -513.492749313744</t>
  </si>
  <si>
    <t>-693.438520121725 306.851166309281 -250.693504298421</t>
  </si>
  <si>
    <t>-476.49132244723 288.106697021481 -169.878404528704</t>
  </si>
  <si>
    <t>-589.521631262066 22.4523502276043 -536.029549667904</t>
  </si>
  <si>
    <t>-582.047035048956 156.361199417909 -101.150283923574</t>
  </si>
  <si>
    <t>-581.929588757973 168.439946280595 314.249105487099</t>
  </si>
  <si>
    <t>-599.460126530172 208.913739063967 775.398834949467</t>
  </si>
  <si>
    <t>-448.700823656556 205.678486066192 831.479065856863</t>
  </si>
  <si>
    <t>-481.501986602615 -16.5184683078514 312.235451747444</t>
  </si>
  <si>
    <t>-478.89933550669 -69.5770690977483 772.484098400619</t>
  </si>
  <si>
    <t>-337.729046015147 -9.48305436690407 820.89356893502</t>
  </si>
  <si>
    <t>9763-20170724T121412.703883500.bin</t>
  </si>
  <si>
    <t>-540.367248265673 71.7730743606685 -100.457330148517</t>
  </si>
  <si>
    <t>-562.948435208564 61.8586488552705 -208.389183690375</t>
  </si>
  <si>
    <t>-575.078324331236 57.9565447267023 -300.386260789348</t>
  </si>
  <si>
    <t>-583.986519515008 55.6386544398674 -383.773341648423</t>
  </si>
  <si>
    <t>-590.209465281814 54.523417154845 -467.428518043231</t>
  </si>
  <si>
    <t>-596.28296289352 54.0353598995371 -589.934743677294</t>
  </si>
  <si>
    <t>-580.818855218674 55.0637552781554 -666.746378103361</t>
  </si>
  <si>
    <t>-597.407956280182 85.3809345100995 -536.116168723515</t>
  </si>
  <si>
    <t>-618.601421233822 238.188679904576 -512.903508048544</t>
  </si>
  <si>
    <t>-695.3216999169 306.670912006009 -250.219736556766</t>
  </si>
  <si>
    <t>-478.474810577747 288.252591466693 -169.06112183497</t>
  </si>
  <si>
    <t>-589.828017485378 23.1181498944179 -536.244149375466</t>
  </si>
  <si>
    <t>-582.597296429938 156.08028048722 -101.173620855421</t>
  </si>
  <si>
    <t>-582.229584494695 168.27392366832 314.222343827985</t>
  </si>
  <si>
    <t>-599.396938261495 208.812623850099 775.380691903125</t>
  </si>
  <si>
    <t>-448.643203985944 205.440259143924 831.467895208232</t>
  </si>
  <si>
    <t>-481.962905336766 -16.5699688313239 312.117621179183</t>
  </si>
  <si>
    <t>-479.003254872781 -69.4550568812615 772.371443261174</t>
  </si>
  <si>
    <t>-337.911798095304 -9.16944493752681 820.772920219026</t>
  </si>
  <si>
    <t>9763-20170724T121412.736967500.bin</t>
  </si>
  <si>
    <t>-540.677595770236 71.6164568924801 -100.491229470482</t>
  </si>
  <si>
    <t>-563.268066757316 61.7213039851604 -208.422923638563</t>
  </si>
  <si>
    <t>-575.3577849349 57.9007968686528 -300.428772343944</t>
  </si>
  <si>
    <t>-584.207871032483 55.6826614622164 -383.824717436876</t>
  </si>
  <si>
    <t>-590.349768386787 54.6918141568153 -467.487350852902</t>
  </si>
  <si>
    <t>-596.278110761591 54.4124371710063 -590.001421474301</t>
  </si>
  <si>
    <t>-580.827180212586 55.6353624538451 -666.812823660114</t>
  </si>
  <si>
    <t>-597.496222135121 85.6626820778761 -536.129370524668</t>
  </si>
  <si>
    <t>-618.865393262154 238.411258711173 -512.635806548087</t>
  </si>
  <si>
    <t>-696.116986587559 306.466275183361 -249.996715569089</t>
  </si>
  <si>
    <t>-479.335188040516 288.243859385068 -168.620255160438</t>
  </si>
  <si>
    <t>-589.85727129129 23.4076496658081 -536.357225198223</t>
  </si>
  <si>
    <t>-582.834319461729 155.991460459391 -101.187178988282</t>
  </si>
  <si>
    <t>-582.296640551959 168.182882126553 314.208643374383</t>
  </si>
  <si>
    <t>-599.334181511841 208.854821793376 775.380943408613</t>
  </si>
  <si>
    <t>-448.591353042293 205.525699014184 831.499857802226</t>
  </si>
  <si>
    <t>-482.21763584923 -16.644995670511 312.073188871887</t>
  </si>
  <si>
    <t>-479.008190636121 -69.4620219588542 772.327036912424</t>
  </si>
  <si>
    <t>-337.814953543219 -9.40400519812147 820.714515418792</t>
  </si>
  <si>
    <t>9763-20170724T121412.799776000.bin</t>
  </si>
  <si>
    <t>-541.435591180907 71.3626514346711 -100.526907639883</t>
  </si>
  <si>
    <t>-564.045953539696 61.5224285904196 -208.459430989889</t>
  </si>
  <si>
    <t>-576.088900514794 57.872816889249 -300.478416800569</t>
  </si>
  <si>
    <t>-584.866796837548 55.8581007833423 -383.887226267941</t>
  </si>
  <si>
    <t>-590.903823598752 55.1192247816448 -467.560041841156</t>
  </si>
  <si>
    <t>-596.640130709943 55.2615427237115 -590.083419740878</t>
  </si>
  <si>
    <t>-581.199103357252 56.881605816629 -666.889386974191</t>
  </si>
  <si>
    <t>-597.98935792614 86.3202556816727 -536.104122271978</t>
  </si>
  <si>
    <t>-619.635275000912 238.944116870528 -512.122803181173</t>
  </si>
  <si>
    <t>-698.005783554081 306.246332864102 -249.621238140908</t>
  </si>
  <si>
    <t>-481.430645702871 287.993291811629 -167.703182653783</t>
  </si>
  <si>
    <t>-590.256850387391 24.0779998218541 -536.538256494782</t>
  </si>
  <si>
    <t>-583.535636704539 155.868085262995 -101.188679390523</t>
  </si>
  <si>
    <t>-582.633908228283 168.044434887447 314.2069471453</t>
  </si>
  <si>
    <t>-599.268692062782 208.81904465291 775.372556481515</t>
  </si>
  <si>
    <t>-448.528613689483 205.459879341088 831.497437710712</t>
  </si>
  <si>
    <t>-482.681632048529 -16.71350049073 311.982210990027</t>
  </si>
  <si>
    <t>-479.070418595248 -69.408184912199 772.252442528488</t>
  </si>
  <si>
    <t>-337.829061680306 -9.41254491009249 820.576472522974</t>
  </si>
  <si>
    <t>9763-20170724T121412.846901500.bin</t>
  </si>
  <si>
    <t>-541.765438426605 71.2008946182 -100.550836542824</t>
  </si>
  <si>
    <t>-564.378945715536 61.3710007131899 -208.483685425106</t>
  </si>
  <si>
    <t>-576.409377134837 57.7885925077871 -300.50694840675</t>
  </si>
  <si>
    <t>-585.167596348355 55.8578287187206 -383.919716713903</t>
  </si>
  <si>
    <t>-591.174944810459 55.2262242041752 -467.595577148257</t>
  </si>
  <si>
    <t>-596.856097176241 55.5498282030035 -590.121275905738</t>
  </si>
  <si>
    <t>-581.397579196946 57.3584924919355 -666.919507273251</t>
  </si>
  <si>
    <t>-598.248282744346 86.5262606481133 -536.095705311132</t>
  </si>
  <si>
    <t>-619.96141533704 239.106808426563 -511.87602579905</t>
  </si>
  <si>
    <t>-698.998974044857 306.14354896051 -249.506561567471</t>
  </si>
  <si>
    <t>-482.571482191293 287.716322837738 -167.238026016372</t>
  </si>
  <si>
    <t>-590.478314959071 24.289230396892 -536.620468302431</t>
  </si>
  <si>
    <t>-583.828337021774 155.74967540969 -101.204823457988</t>
  </si>
  <si>
    <t>-582.799185671982 167.911336349053 314.190924440068</t>
  </si>
  <si>
    <t>-599.230060223141 208.805566104175 775.361776410344</t>
  </si>
  <si>
    <t>-448.481512076397 205.713987969107 831.479017932183</t>
  </si>
  <si>
    <t>-482.943460766402 -16.7929237280377 311.941860562741</t>
  </si>
  <si>
    <t>-479.070754503943 -69.4212969557402 772.216471283027</t>
  </si>
  <si>
    <t>-337.483849706693 -10.2281974800144 820.519386371769</t>
  </si>
  <si>
    <t>9763-20170724T121412.913640700.bin</t>
  </si>
  <si>
    <t>-542.099944611412 71.1153934237491 -100.580618378229</t>
  </si>
  <si>
    <t>-564.72184426031 61.289283525025 -208.511983484429</t>
  </si>
  <si>
    <t>-576.751505365545 57.7577409285336 -300.53737039258</t>
  </si>
  <si>
    <t>-585.503852476638 55.8923826453329 -383.95230712169</t>
  </si>
  <si>
    <t>-591.499185893527 55.3452793834294 -467.629672804196</t>
  </si>
  <si>
    <t>-597.154666204106 55.8138131554292 -590.156019046423</t>
  </si>
  <si>
    <t>-581.680158926753 57.7949628384354 -666.946801752675</t>
  </si>
  <si>
    <t>-598.57819072166 86.7240988420594 -536.093283516164</t>
  </si>
  <si>
    <t>-620.364816794096 239.261583940598 -511.673761763529</t>
  </si>
  <si>
    <t>-700.085631363469 306.180635393438 -249.481103639765</t>
  </si>
  <si>
    <t>-483.819759726035 287.595842156415 -166.823945980824</t>
  </si>
  <si>
    <t>-590.767921543716 24.4925596586822 -536.69167567084</t>
  </si>
  <si>
    <t>-584.138106963437 155.661540654483 -101.218910891542</t>
  </si>
  <si>
    <t>-582.938324943107 167.818489530932 314.176549022646</t>
  </si>
  <si>
    <t>-599.188079074675 208.792208828527 775.353442149818</t>
  </si>
  <si>
    <t>-448.444873443357 205.624148053547 831.480885418366</t>
  </si>
  <si>
    <t>-483.276181175624 -16.7753180356717 311.905528373706</t>
  </si>
  <si>
    <t>-479.16283699984 -69.3316941737148 772.186895091745</t>
  </si>
  <si>
    <t>-337.905331522831 -9.32165311528661 820.446051235364</t>
  </si>
  <si>
    <t>9763-20170724T121412.934696200.bin</t>
  </si>
  <si>
    <t>-542.888805188858 70.9550942489868 -100.595752490555</t>
  </si>
  <si>
    <t>-565.577459739318 61.1261367823558 -208.512802836667</t>
  </si>
  <si>
    <t>-577.634383963899 57.6634570996521 -300.537207663268</t>
  </si>
  <si>
    <t>-586.396652802102 55.8880293318621 -383.953137836784</t>
  </si>
  <si>
    <t>-592.385588003639 55.4586549039855 -467.631524029611</t>
  </si>
  <si>
    <t>-598.012479549817 56.128545806992 -590.158286653679</t>
  </si>
  <si>
    <t>-582.547857879579 58.3899985866865 -666.943348633311</t>
  </si>
  <si>
    <t>-599.483322914656 86.9452983094752 -536.043597138838</t>
  </si>
  <si>
    <t>-621.455429156133 239.411715121859 -511.328489230035</t>
  </si>
  <si>
    <t>-702.445488707532 306.11969891961 -249.471076383877</t>
  </si>
  <si>
    <t>-486.408888745122 287.308966884443 -166.267315343604</t>
  </si>
  <si>
    <t>-591.603646810151 24.7236771822818 -536.745700483586</t>
  </si>
  <si>
    <t>-584.902044644107 155.536850046244 -101.22240631839</t>
  </si>
  <si>
    <t>-583.193837592155 167.663113959268 314.172164965942</t>
  </si>
  <si>
    <t>-599.113446693279 208.772833418823 775.34477061396</t>
  </si>
  <si>
    <t>-448.371048587049 205.772137016838 831.483640918733</t>
  </si>
  <si>
    <t>-483.746044943122 -16.6519277620491 311.844648204673</t>
  </si>
  <si>
    <t>-479.250913815728 -69.2630667116546 772.129490047158</t>
  </si>
  <si>
    <t>-337.934500836071 -9.31386809681953 820.291767634547</t>
  </si>
  <si>
    <t>9763-20170724T121413.003939900.bin</t>
  </si>
  <si>
    <t>-543.825983821145 70.8210169344752 -100.62387713227</t>
  </si>
  <si>
    <t>-566.615835683581 60.9360880473755 -208.514521123727</t>
  </si>
  <si>
    <t>-578.737977045486 57.4872025646018 -300.530874790844</t>
  </si>
  <si>
    <t>-587.547616132669 55.7459200487333 -383.942440037785</t>
  </si>
  <si>
    <t>-593.570979316302 55.3717634969689 -467.618771960901</t>
  </si>
  <si>
    <t>-599.232079602382 56.1454327143351 -590.143329450786</t>
  </si>
  <si>
    <t>-583.798743139697 58.5463186403608 -666.930335574928</t>
  </si>
  <si>
    <t>-600.712417196816 86.9132304648178 -536.001088503702</t>
  </si>
  <si>
    <t>-622.8442748102 239.31783500295 -511.078634592648</t>
  </si>
  <si>
    <t>-704.791759466262 305.479481761482 -249.38054926373</t>
  </si>
  <si>
    <t>-488.987778924921 286.783096048341 -165.549793633738</t>
  </si>
  <si>
    <t>-592.783755315179 24.6984410486011 -536.760174012704</t>
  </si>
  <si>
    <t>-585.956239672752 155.451952243027 -101.225100273778</t>
  </si>
  <si>
    <t>-583.649433762804 167.45624498799 314.170164695127</t>
  </si>
  <si>
    <t>-599.097735847806 208.656752705196 775.345291433876</t>
  </si>
  <si>
    <t>-448.350136356907 205.472187376583 831.45967206356</t>
  </si>
  <si>
    <t>-484.121207291719 -16.3649942984489 311.794915838384</t>
  </si>
  <si>
    <t>-479.385054289208 -69.0997579000878 772.071444290903</t>
  </si>
  <si>
    <t>-338.291096709262 -8.57626580550323 820.167228484744</t>
  </si>
  <si>
    <t>9763-20170724T121413.036025300.bin</t>
  </si>
  <si>
    <t>-544.406914119266 70.7172705059343 -100.634706218236</t>
  </si>
  <si>
    <t>-567.233114665605 60.8099809853961 -208.515775720629</t>
  </si>
  <si>
    <t>-579.388988204368 57.35435140144 -300.527242809903</t>
  </si>
  <si>
    <t>-588.229388897759 55.61074155497 -383.935599275121</t>
  </si>
  <si>
    <t>-594.28308930027 55.2381726543135 -467.60968808711</t>
  </si>
  <si>
    <t>-599.988065458151 56.0173938475823 -590.132114894335</t>
  </si>
  <si>
    <t>-584.587807083177 58.4606217640753 -666.924619182822</t>
  </si>
  <si>
    <t>-601.458027314421 86.7817248510269 -535.987463884815</t>
  </si>
  <si>
    <t>-623.653240827963 239.168990837625 -511.036103940154</t>
  </si>
  <si>
    <t>-706.184352306075 305.068712057306 -249.455404831238</t>
  </si>
  <si>
    <t>-490.528419204205 286.436764682688 -165.230374883136</t>
  </si>
  <si>
    <t>-593.511397960415 24.5695833180648 -536.753228739283</t>
  </si>
  <si>
    <t>-586.61780435511 155.292754796537 -101.226259960734</t>
  </si>
  <si>
    <t>-584.015472999938 167.409314567758 314.164001887547</t>
  </si>
  <si>
    <t>-599.107967985243 208.582736080436 775.341224640084</t>
  </si>
  <si>
    <t>-448.35028535809 205.171591051104 831.415199223519</t>
  </si>
  <si>
    <t>-484.320609954595 -16.3309166804784 311.760181954056</t>
  </si>
  <si>
    <t>-479.39778183459 -69.0678861679121 772.038771138086</t>
  </si>
  <si>
    <t>-338.161408267788 -8.86929926614539 820.124307415386</t>
  </si>
  <si>
    <t>9763-20170724T121413.100258000.bin</t>
  </si>
  <si>
    <t>-545.796672814854 70.5199567386644 -100.681516291638</t>
  </si>
  <si>
    <t>-568.694408190829 60.5343705467417 -208.540214165002</t>
  </si>
  <si>
    <t>-580.906338298854 57.0450695785794 -300.543035810449</t>
  </si>
  <si>
    <t>-589.793823717395 55.2823603497709 -383.945859688191</t>
  </si>
  <si>
    <t>-595.890385577062 54.903116663022 -467.616821694498</t>
  </si>
  <si>
    <t>-601.652591782004 55.6857127415137 -590.136598043503</t>
  </si>
  <si>
    <t>-586.331250805988 58.1966575170936 -666.942659619486</t>
  </si>
  <si>
    <t>-603.143970750828 86.4424463059513 -535.988325211257</t>
  </si>
  <si>
    <t>-625.600699890199 238.799572723347 -511.084883177408</t>
  </si>
  <si>
    <t>-709.299111094258 304.425126383395 -249.806385165494</t>
  </si>
  <si>
    <t>-494.046405586811 285.837016366847 -164.546229127582</t>
  </si>
  <si>
    <t>-595.104313475799 24.2424135525343 -536.763745351774</t>
  </si>
  <si>
    <t>-588.077386308975 155.111480670966 -101.275909045862</t>
  </si>
  <si>
    <t>-584.788686246695 167.296191361762 314.107338291441</t>
  </si>
  <si>
    <t>-599.091224518616 208.512086307445 775.317233161539</t>
  </si>
  <si>
    <t>-448.295734351872 205.340115405218 831.303950501836</t>
  </si>
  <si>
    <t>-484.935131238777 -16.3422701409368 311.692678676914</t>
  </si>
  <si>
    <t>-479.491799770201 -68.9328288696538 771.974950200918</t>
  </si>
  <si>
    <t>-338.44186581365 -8.26925759739106 820.023764381729</t>
  </si>
  <si>
    <t>9763-20170724T121413.138358600.bin</t>
  </si>
  <si>
    <t>-546.560664206378 70.3032197869925 -100.704572124287</t>
  </si>
  <si>
    <t>-569.484890572782 60.2941079809784 -208.555355513824</t>
  </si>
  <si>
    <t>-581.721489851837 56.7915488975486 -300.554425693129</t>
  </si>
  <si>
    <t>-590.632047778914 55.0193976859241 -383.954746686715</t>
  </si>
  <si>
    <t>-596.752381596286 54.6344572661601 -467.623883703982</t>
  </si>
  <si>
    <t>-602.550265734274 55.4133105700512 -590.142077645894</t>
  </si>
  <si>
    <t>-587.280302383402 57.9570747476982 -666.957164009372</t>
  </si>
  <si>
    <t>-604.056294058568 86.1677519286077 -535.99287042759</t>
  </si>
  <si>
    <t>-626.631371586163 238.515634153919 -511.093742198954</t>
  </si>
  <si>
    <t>-711.063691122399 303.9667823339 -250.007711698087</t>
  </si>
  <si>
    <t>-496.027601639883 285.384974854967 -164.20150477917</t>
  </si>
  <si>
    <t>-595.956243851622 23.9753638059437 -536.771442737212</t>
  </si>
  <si>
    <t>-588.857921931528 154.920477130593 -101.298648447938</t>
  </si>
  <si>
    <t>-585.223756250072 167.228989162924 314.078241153607</t>
  </si>
  <si>
    <t>-599.069420920318 208.511147866946 775.305620076043</t>
  </si>
  <si>
    <t>-448.261882456868 205.348782745853 831.260082818462</t>
  </si>
  <si>
    <t>-485.322181640683 -16.4917270456367 311.65004407248</t>
  </si>
  <si>
    <t>-479.471288146546 -68.9633880922611 771.949733810026</t>
  </si>
  <si>
    <t>-338.238517961238 -8.70194538230635 819.967528634661</t>
  </si>
  <si>
    <t>9763-20170724T121413.202018700.bin</t>
  </si>
  <si>
    <t>-548.258010691266 69.8143727743259 -100.73999294997</t>
  </si>
  <si>
    <t>-571.260729911728 59.7719341426464 -208.570969929217</t>
  </si>
  <si>
    <t>-583.540229277245 56.2040866910852 -300.561815631441</t>
  </si>
  <si>
    <t>-592.482668196213 54.3589772873506 -383.957164474067</t>
  </si>
  <si>
    <t>-598.630045870641 53.8881180050953 -467.623869948795</t>
  </si>
  <si>
    <t>-604.463246170916 54.5281839136296 -590.141229365953</t>
  </si>
  <si>
    <t>-589.256285692325 57.0897468927515 -666.968233050758</t>
  </si>
  <si>
    <t>-606.025654958301 85.3344793064221 -536.022962866078</t>
  </si>
  <si>
    <t>-628.902849993661 237.655063983147 -511.220130929566</t>
  </si>
  <si>
    <t>-714.879831294086 302.718306797544 -250.541542679923</t>
  </si>
  <si>
    <t>-500.446324273473 284.182234100165 -163.23077326127</t>
  </si>
  <si>
    <t>-597.781652329414 23.1603128103279 -536.740299147354</t>
  </si>
  <si>
    <t>-590.512025290599 154.606769474882 -101.342727090854</t>
  </si>
  <si>
    <t>-586.073206705043 166.984046428873 314.024282769787</t>
  </si>
  <si>
    <t>-599.071725389557 208.412990115683 775.274306120365</t>
  </si>
  <si>
    <t>-448.241537329906 205.09876564323 831.159025043551</t>
  </si>
  <si>
    <t>-486.226383488879 -16.7820544726369 311.556893188065</t>
  </si>
  <si>
    <t>-479.527907180559 -68.9134862131937 771.904515707063</t>
  </si>
  <si>
    <t>-338.23804863055 -8.72195376485161 819.842199908068</t>
  </si>
  <si>
    <t>9763-20170724T121413.235108000.bin</t>
  </si>
  <si>
    <t>-549.169870179845 69.5321513404865 -100.774182824022</t>
  </si>
  <si>
    <t>-572.23483601999 59.4484760073192 -208.588049421168</t>
  </si>
  <si>
    <t>-584.523182131948 55.8359783830451 -300.575907631878</t>
  </si>
  <si>
    <t>-593.456870873316 53.9452917445578 -383.971060492352</t>
  </si>
  <si>
    <t>-599.579429947257 53.4230661800621 -467.639334124771</t>
  </si>
  <si>
    <t>-605.35925068742 53.9819688668385 -590.159509730575</t>
  </si>
  <si>
    <t>-590.149176558293 56.5607291557112 -666.985453683244</t>
  </si>
  <si>
    <t>-606.983979019775 84.8188380459524 -536.060704983113</t>
  </si>
  <si>
    <t>-630.043344311659 237.128294433052 -511.386246080949</t>
  </si>
  <si>
    <t>-716.946962810841 302.092892735124 -250.990419533322</t>
  </si>
  <si>
    <t>-502.866890819725 283.542584347786 -162.819381994801</t>
  </si>
  <si>
    <t>-598.662212648639 22.6546145987722 -536.736893855622</t>
  </si>
  <si>
    <t>-591.496164111924 154.438277404946 -101.372830299407</t>
  </si>
  <si>
    <t>-586.412536340321 166.838573739289 313.986053568563</t>
  </si>
  <si>
    <t>-599.046497081761 208.392135050049 775.253155265588</t>
  </si>
  <si>
    <t>-448.212647974188 205.075725931045 831.127834193953</t>
  </si>
  <si>
    <t>-486.720726944676 -16.826172868984 311.516291391573</t>
  </si>
  <si>
    <t>-479.577528108737 -68.8579385558019 771.883076571217</t>
  </si>
  <si>
    <t>-338.347647122765 -8.50442162274294 819.793507548104</t>
  </si>
  <si>
    <t>9763-20170724T121413.301178600.bin</t>
  </si>
  <si>
    <t>-551.166466374758 68.8562570380745 -100.79769650592</t>
  </si>
  <si>
    <t>-574.337541405307 58.6777610593658 -208.579821469948</t>
  </si>
  <si>
    <t>-586.639573774936 54.9984042020092 -300.563370006681</t>
  </si>
  <si>
    <t>-595.55452251856 53.0490038058329 -383.959088349527</t>
  </si>
  <si>
    <t>-601.62765176665 52.4696668324973 -467.630627314896</t>
  </si>
  <si>
    <t>-607.301281277476 52.9460937145855 -590.156165523845</t>
  </si>
  <si>
    <t>-592.097679430933 55.5537254636488 -666.982343772632</t>
  </si>
  <si>
    <t>-609.045932968093 83.8095653236096 -536.076301114314</t>
  </si>
  <si>
    <t>-632.423115466773 236.098355800481 -511.579124462657</t>
  </si>
  <si>
    <t>-721.225971634574 300.842511732109 -251.769986625586</t>
  </si>
  <si>
    <t>-507.938706780481 282.278274873838 -161.700801597765</t>
  </si>
  <si>
    <t>-600.577537277573 21.6646808883188 -536.709824128747</t>
  </si>
  <si>
    <t>-593.514837501377 153.827010033729 -101.392934985382</t>
  </si>
  <si>
    <t>-587.265532540311 166.69636357286 313.935759120644</t>
  </si>
  <si>
    <t>-598.941786898057 208.521215052724 775.213890934366</t>
  </si>
  <si>
    <t>-448.12561228723 205.3325519658 831.143623853201</t>
  </si>
  <si>
    <t>-487.838371911971 -17.0226165685363 311.467588072371</t>
  </si>
  <si>
    <t>-479.670086248684 -68.7882594449366 771.854843376345</t>
  </si>
  <si>
    <t>-338.462897708882 -8.29590147118506 819.657319526859</t>
  </si>
  <si>
    <t>9763-20170724T121413.336272400.bin</t>
  </si>
  <si>
    <t>-552.272287430359 68.5029410640768 -100.807123213501</t>
  </si>
  <si>
    <t>-575.46344264217 58.2774262032654 -208.580678727868</t>
  </si>
  <si>
    <t>-587.744904064775 54.5792482979882 -300.566074956237</t>
  </si>
  <si>
    <t>-596.625246922079 52.6190782311232 -383.965183226265</t>
  </si>
  <si>
    <t>-602.647270379068 52.0353272908942 -467.64035509849</t>
  </si>
  <si>
    <t>-608.228095092161 52.5111308260671 -590.170220550198</t>
  </si>
  <si>
    <t>-592.988880099401 55.1363384723768 -666.988664327745</t>
  </si>
  <si>
    <t>-610.049602469684 83.3699001149757 -536.09012162285</t>
  </si>
  <si>
    <t>-633.580694121836 235.644518987427 -511.636215688595</t>
  </si>
  <si>
    <t>-723.337909779968 300.161348732875 -252.098398594935</t>
  </si>
  <si>
    <t>-510.461284869209 281.643862179099 -161.053523988473</t>
  </si>
  <si>
    <t>-601.508944569529 21.234752184132 -536.720298289556</t>
  </si>
  <si>
    <t>-594.654512664844 153.487363407025 -101.411775662814</t>
  </si>
  <si>
    <t>-587.806215418075 166.588110426559 313.900236017063</t>
  </si>
  <si>
    <t>-598.93566498106 208.584178923742 775.180105559831</t>
  </si>
  <si>
    <t>-448.126694069486 205.176907454158 831.116518900703</t>
  </si>
  <si>
    <t>-488.485074681155 -17.0707735812448 311.446826056122</t>
  </si>
  <si>
    <t>-479.737930074165 -68.7761101591896 771.837284431883</t>
  </si>
  <si>
    <t>-338.596366771284 -8.05018585424023 819.536877267269</t>
  </si>
  <si>
    <t>9763-20170724T121413.399444800.bin</t>
  </si>
  <si>
    <t>-554.598778032392 67.6597408008456 -100.802074056946</t>
  </si>
  <si>
    <t>-577.683709921591 57.3062508350949 -208.58617488728</t>
  </si>
  <si>
    <t>-589.898274973063 53.5592035493128 -300.578580326879</t>
  </si>
  <si>
    <t>-598.724526544962 51.5791766866391 -383.983003729357</t>
  </si>
  <si>
    <t>-604.697978778133 51.001430376004 -467.661729922979</t>
  </si>
  <si>
    <t>-610.212638603433 51.5152784432462 -590.194225184974</t>
  </si>
  <si>
    <t>-594.90849752872 54.180746172452 -666.998570753572</t>
  </si>
  <si>
    <t>-612.140894978899 82.3464406576495 -536.102147001677</t>
  </si>
  <si>
    <t>-636.092172289179 234.558083319925 -511.708628937761</t>
  </si>
  <si>
    <t>-727.520924968098 298.435405145621 -252.5966355208</t>
  </si>
  <si>
    <t>-515.338984470236 280.11085727409 -159.905904662338</t>
  </si>
  <si>
    <t>-603.444773306542 20.2331970659297 -536.7539298794</t>
  </si>
  <si>
    <t>-597.058817381432 152.59742415022 -101.481734424437</t>
  </si>
  <si>
    <t>-588.488279669536 166.321273863724 313.778162105472</t>
  </si>
  <si>
    <t>-598.908498758884 208.832812100285 775.070126085065</t>
  </si>
  <si>
    <t>-448.084589670771 205.271786934876 830.956473203473</t>
  </si>
  <si>
    <t>-489.932516120007 -17.1877619454544 311.474478966229</t>
  </si>
  <si>
    <t>-479.941390236507 -68.8472415404403 771.832064202123</t>
  </si>
  <si>
    <t>-338.639895239131 -8.19610138212283 819.152374299946</t>
  </si>
  <si>
    <t>9763-20170724T121413.438547300.bin</t>
  </si>
  <si>
    <t>-555.824022043834 67.1765904146291 -100.771535916694</t>
  </si>
  <si>
    <t>-578.861624038165 56.8041088325617 -208.563791269651</t>
  </si>
  <si>
    <t>-591.025018373118 53.0598942691959 -300.563185502563</t>
  </si>
  <si>
    <t>-599.800068161579 51.0896088590689 -383.973301267344</t>
  </si>
  <si>
    <t>-605.71729676306 50.5298639758198 -467.656019863596</t>
  </si>
  <si>
    <t>-611.144003577326 51.0791433494264 -590.192453378086</t>
  </si>
  <si>
    <t>-595.777779927622 53.7612317554972 -666.983734824734</t>
  </si>
  <si>
    <t>-613.157694363863 81.8880835795103 -536.090616178</t>
  </si>
  <si>
    <t>-637.547345632232 234.047188367465 -511.801090480171</t>
  </si>
  <si>
    <t>-729.62027104665 297.647040153629 -252.848950849902</t>
  </si>
  <si>
    <t>-517.738662452433 279.335307087451 -159.47121595825</t>
  </si>
  <si>
    <t>-604.36794057574 19.7880813623738 -536.758334342081</t>
  </si>
  <si>
    <t>-598.27747960072 152.079674678926 -101.475750947067</t>
  </si>
  <si>
    <t>-588.79218553518 166.242116896935 313.749538675096</t>
  </si>
  <si>
    <t>-598.93281896385 208.816460560497 775.038981790684</t>
  </si>
  <si>
    <t>-448.11754649029 204.643077957021 830.906445328329</t>
  </si>
  <si>
    <t>-490.714337213137 -17.2545019028016 311.50819206734</t>
  </si>
  <si>
    <t>-480.142225961375 -68.8714165264691 771.83777825679</t>
  </si>
  <si>
    <t>-338.917035397724 -7.79488033184589 818.837043819256</t>
  </si>
  <si>
    <t>9763-20170724T121413.501355100.bin</t>
  </si>
  <si>
    <t>-558.352951919206 66.209362845696 -100.688147072909</t>
  </si>
  <si>
    <t>-581.376266542135 55.8945054059045 -208.489028358188</t>
  </si>
  <si>
    <t>-593.436318713732 52.2258294168087 -300.504996171053</t>
  </si>
  <si>
    <t>-602.081596577578 50.3325427899113 -383.930445423199</t>
  </si>
  <si>
    <t>-607.832934298537 49.8589200720885 -467.625339430481</t>
  </si>
  <si>
    <t>-612.977814161291 50.5430956781438 -590.173203255384</t>
  </si>
  <si>
    <t>-597.437299700697 53.3026861715484 -666.92664891716</t>
  </si>
  <si>
    <t>-615.199875178954 81.2803413124225 -536.03887607734</t>
  </si>
  <si>
    <t>-640.518762871718 233.314152856326 -511.912244073856</t>
  </si>
  <si>
    <t>-733.909660052295 296.68867145745 -253.377237289747</t>
  </si>
  <si>
    <t>-522.630973093451 277.885592796767 -158.73949679432</t>
  </si>
  <si>
    <t>-606.240719955082 19.2053999753589 -536.76163125882</t>
  </si>
  <si>
    <t>-600.71848823585 151.114235907064 -101.412461138858</t>
  </si>
  <si>
    <t>-589.820007010507 166.164003065447 313.746979362277</t>
  </si>
  <si>
    <t>-599.025250529951 208.86377625408 774.990855314521</t>
  </si>
  <si>
    <t>-448.121613165787 204.469277374662 830.601954404764</t>
  </si>
  <si>
    <t>-492.127117533214 -17.2372491537481 311.501116873546</t>
  </si>
  <si>
    <t>-480.607429801495 -68.9487719185486 771.797046001523</t>
  </si>
  <si>
    <t>-339.303764609965 -7.43638564505181 817.985231526486</t>
  </si>
  <si>
    <t>9763-20170724T121413.532437600.bin</t>
  </si>
  <si>
    <t>-559.583571571315 65.8205933574486 -100.704748897423</t>
  </si>
  <si>
    <t>-582.630646302185 55.5455810671906 -208.504367570317</t>
  </si>
  <si>
    <t>-594.622553505181 51.928085123639 -300.531174643429</t>
  </si>
  <si>
    <t>-603.17055283721 50.0853169757233 -383.96785409862</t>
  </si>
  <si>
    <t>-608.788743919743 49.6647505868186 -467.671994692696</t>
  </si>
  <si>
    <t>-613.699640650956 50.4286865704512 -590.229004145504</t>
  </si>
  <si>
    <t>-598.067045372054 53.2095641170818 -666.962972582974</t>
  </si>
  <si>
    <t>-616.053142236656 81.1266334678271 -536.078006253988</t>
  </si>
  <si>
    <t>-641.612739215821 233.141002206678 -512.05086331778</t>
  </si>
  <si>
    <t>-735.732852057904 296.500290078857 -253.776518933482</t>
  </si>
  <si>
    <t>-524.836741960488 277.350962400988 -158.358273645821</t>
  </si>
  <si>
    <t>-607.036323755556 19.0603826339297 -536.826202907115</t>
  </si>
  <si>
    <t>-601.899841765394 150.815764302085 -101.410996205678</t>
  </si>
  <si>
    <t>-590.583821068602 166.112818599038 313.728123060045</t>
  </si>
  <si>
    <t>-599.187764587492 208.826889869442 774.953884489575</t>
  </si>
  <si>
    <t>-448.18817158704 204.103078548406 830.27699829254</t>
  </si>
  <si>
    <t>-492.677652289096 -17.1702308562799 311.437711749292</t>
  </si>
  <si>
    <t>-480.785096129231 -69.0683630491303 771.728122734968</t>
  </si>
  <si>
    <t>-338.958228160409 -8.43953107321477 817.47870123757</t>
  </si>
  <si>
    <t>9763-20170724T121413.600121000.bin</t>
  </si>
  <si>
    <t>-561.92607118256 65.4207273507504 -100.757063950294</t>
  </si>
  <si>
    <t>-585.007891493908 55.2269094824792 -208.556961936811</t>
  </si>
  <si>
    <t>-596.812877605335 51.6484295869982 -300.609457956527</t>
  </si>
  <si>
    <t>-605.105126267426 49.8201599088529 -384.072288913434</t>
  </si>
  <si>
    <t>-610.381974709458 49.3868533212026 -467.798553428528</t>
  </si>
  <si>
    <t>-614.701650911505 50.0966104423228 -590.378197857412</t>
  </si>
  <si>
    <t>-598.88201197245 52.791050385471 -667.076883054641</t>
  </si>
  <si>
    <t>-617.315993900911 80.8187053338429 -536.252763570035</t>
  </si>
  <si>
    <t>-642.859375669646 232.865762004838 -512.423330340396</t>
  </si>
  <si>
    <t>-738.568320133559 296.043790264212 -254.689074966684</t>
  </si>
  <si>
    <t>-528.501575481721 276.185618167515 -157.600757537111</t>
  </si>
  <si>
    <t>-608.296434843667 18.7518216986496 -536.929931103107</t>
  </si>
  <si>
    <t>-604.277777665444 150.531102095205 -101.442953887648</t>
  </si>
  <si>
    <t>-592.346486988218 166.008455298847 313.672280815433</t>
  </si>
  <si>
    <t>-599.471521077959 208.751606632609 774.869572538155</t>
  </si>
  <si>
    <t>-448.256586204716 203.957968299853 829.595062859741</t>
  </si>
  <si>
    <t>-493.757105623542 -16.8879690686558 311.246170181561</t>
  </si>
  <si>
    <t>-481.199495569666 -69.0000276028863 771.546651343966</t>
  </si>
  <si>
    <t>-339.264154692569 -8.11844857609321 816.62003811239</t>
  </si>
  <si>
    <t>9763-20170724T121413.638223100.bin</t>
  </si>
  <si>
    <t>-562.814468730014 65.2815997743896 -100.826845256092</t>
  </si>
  <si>
    <t>-585.931935455321 55.1042917081868 -208.620769100583</t>
  </si>
  <si>
    <t>-597.660299428719 51.5134708197816 -300.682483361713</t>
  </si>
  <si>
    <t>-605.841126583588 49.6577817699626 -384.155746983216</t>
  </si>
  <si>
    <t>-610.964886725278 49.1782664423131 -467.891242153121</t>
  </si>
  <si>
    <t>-615.016257117648 49.7960641319623 -590.480582723626</t>
  </si>
  <si>
    <t>-599.110398010732 52.407456504588 -667.164369742128</t>
  </si>
  <si>
    <t>-617.738260188714 80.5601591183727 -536.384301123657</t>
  </si>
  <si>
    <t>-643.198280934269 232.638229260882 -512.695747283469</t>
  </si>
  <si>
    <t>-739.770375013127 295.778145902035 -255.274340897071</t>
  </si>
  <si>
    <t>-530.090289021771 275.588622245312 -157.421501096382</t>
  </si>
  <si>
    <t>-608.738869253303 18.4897954126245 -536.994578969393</t>
  </si>
  <si>
    <t>-605.209891395497 150.434538792586 -101.484267244111</t>
  </si>
  <si>
    <t>-593.052886635338 166.034483412893 313.619904450963</t>
  </si>
  <si>
    <t>-599.577639194258 208.714554133662 774.834690041702</t>
  </si>
  <si>
    <t>-448.281426455795 203.931070035886 829.335976982694</t>
  </si>
  <si>
    <t>-494.320953974527 -16.7820547145207 311.134813348523</t>
  </si>
  <si>
    <t>-481.351549147904 -68.9186965665713 771.446934467863</t>
  </si>
  <si>
    <t>-339.44658889746 -7.81101424539156 816.309193700171</t>
  </si>
  <si>
    <t>9763-20170724T121413.703917000.bin</t>
  </si>
  <si>
    <t>-564.249352681043 65.1467170342153 -100.996333594481</t>
  </si>
  <si>
    <t>-587.448869972032 54.9805459417871 -208.773550343126</t>
  </si>
  <si>
    <t>-599.097859044613 51.3381739062993 -300.84349964651</t>
  </si>
  <si>
    <t>-607.149189755564 49.4044486685639 -384.327447115665</t>
  </si>
  <si>
    <t>-612.087193230711 48.8118286801796 -468.073514094447</t>
  </si>
  <si>
    <t>-615.807402815222 49.2219505729913 -590.674121485099</t>
  </si>
  <si>
    <t>-599.740462604886 51.6537046138774 -667.33019477392</t>
  </si>
  <si>
    <t>-618.663704635751 80.0793262905599 -536.637981095813</t>
  </si>
  <si>
    <t>-643.988203328895 232.232799597303 -513.300065633085</t>
  </si>
  <si>
    <t>-741.981436421397 295.251603751847 -256.386611662229</t>
  </si>
  <si>
    <t>-533.102923480437 274.692987933938 -156.909924757398</t>
  </si>
  <si>
    <t>-609.686347626883 18.0044075162414 -537.117987974972</t>
  </si>
  <si>
    <t>-606.664635844434 150.374871283882 -101.597839175977</t>
  </si>
  <si>
    <t>-594.05301898895 165.988974159211 313.49223978201</t>
  </si>
  <si>
    <t>-599.742335999623 208.594102031065 774.769817127392</t>
  </si>
  <si>
    <t>-448.32411401425 203.595675916089 828.911865460807</t>
  </si>
  <si>
    <t>-495.310568002952 -16.6460181590028 310.899228311426</t>
  </si>
  <si>
    <t>-481.652706680748 -68.8119634958921 771.237812512435</t>
  </si>
  <si>
    <t>-339.564009545331 -7.78864610222536 815.630972109679</t>
  </si>
  <si>
    <t>9763-20170724T121413.733998800.bin</t>
  </si>
  <si>
    <t>-564.86085648504 65.086100926485 -101.056875004346</t>
  </si>
  <si>
    <t>-588.109321139118 54.9175939090806 -208.82334407057</t>
  </si>
  <si>
    <t>-599.744798256769 51.2435045881634 -300.893602132037</t>
  </si>
  <si>
    <t>-607.763372059121 49.2675153937948 -384.379861713204</t>
  </si>
  <si>
    <t>-612.648724693086 48.617629432531 -468.128447533832</t>
  </si>
  <si>
    <t>-616.271254972027 48.9269652488574 -590.732451294206</t>
  </si>
  <si>
    <t>-600.108745302855 51.2618077370207 -667.371415380448</t>
  </si>
  <si>
    <t>-619.164640187113 79.8298843076109 -536.724106418037</t>
  </si>
  <si>
    <t>-644.414595084342 232.023489372977 -513.551543259437</t>
  </si>
  <si>
    <t>-743.106064117857 294.980344194697 -256.890385373615</t>
  </si>
  <si>
    <t>-534.587467278726 274.265559705811 -156.693301848796</t>
  </si>
  <si>
    <t>-610.198790756761 17.7527288791662 -537.145620541731</t>
  </si>
  <si>
    <t>-607.239874263975 150.345944587914 -101.634518990987</t>
  </si>
  <si>
    <t>-594.337078075793 165.97593819134 313.446036051702</t>
  </si>
  <si>
    <t>-599.788310225956 208.558039903272 774.735985587375</t>
  </si>
  <si>
    <t>-448.319285775849 203.681971913346 828.74710822397</t>
  </si>
  <si>
    <t>-495.667384453722 -16.5702156558573 310.803242794925</t>
  </si>
  <si>
    <t>-481.803899126971 -68.7812404768383 771.132069402233</t>
  </si>
  <si>
    <t>-339.77203524387 -7.44155262771437 815.271150751619</t>
  </si>
  <si>
    <t>9763-20170724T121413.804695000.bin</t>
  </si>
  <si>
    <t>-565.768091500606 64.8391444726199 -101.158187371876</t>
  </si>
  <si>
    <t>-589.199196411444 54.6365587057958 -208.881887880254</t>
  </si>
  <si>
    <t>-600.862680277057 50.8843575160749 -300.945594998762</t>
  </si>
  <si>
    <t>-608.858437127111 48.8153960889572 -384.431604015092</t>
  </si>
  <si>
    <t>-613.674391628994 48.0473102144751 -468.183394692584</t>
  </si>
  <si>
    <t>-617.145956008953 48.1536564014045 -590.791872310356</t>
  </si>
  <si>
    <t>-600.809068471012 50.2834375555453 -667.39991212831</t>
  </si>
  <si>
    <t>-620.087805139331 79.1482764508187 -536.83905412987</t>
  </si>
  <si>
    <t>-645.291085925144 231.406996052664 -514.02977934523</t>
  </si>
  <si>
    <t>-745.209763183284 294.312959662968 -257.831304843568</t>
  </si>
  <si>
    <t>-537.430343761176 273.259901052197 -156.179961909758</t>
  </si>
  <si>
    <t>-611.15753020278 17.065678301708 -537.145563845972</t>
  </si>
  <si>
    <t>-607.994624433452 150.159232838453 -101.704631922589</t>
  </si>
  <si>
    <t>-594.605740789595 165.935960116337 313.354928293164</t>
  </si>
  <si>
    <t>-599.848842551858 208.383486581278 774.688777893945</t>
  </si>
  <si>
    <t>-448.348628601062 203.062822631153 828.570121922188</t>
  </si>
  <si>
    <t>-496.202040759819 -16.4491049817025 310.657444940318</t>
  </si>
  <si>
    <t>-482.032955540583 -68.7535788025575 770.962548327203</t>
  </si>
  <si>
    <t>-339.659824349403 -7.88219040728472 814.648055073047</t>
  </si>
  <si>
    <t>9763-20170724T121413.864854300.bin</t>
  </si>
  <si>
    <t>-566.222263013976 64.2321395094505 -101.228359710385</t>
  </si>
  <si>
    <t>-589.824178707926 53.9716430477934 -208.909306493422</t>
  </si>
  <si>
    <t>-601.529429964707 50.1200104994059 -300.963506483682</t>
  </si>
  <si>
    <t>-609.524506400625 47.9397037001149 -384.446821089227</t>
  </si>
  <si>
    <t>-614.302916604332 47.0366221453774 -468.1993161007</t>
  </si>
  <si>
    <t>-617.680946036975 46.9189455456662 -590.810480417296</t>
  </si>
  <si>
    <t>-601.22281958931 48.8560920814039 -667.397649733694</t>
  </si>
  <si>
    <t>-620.654983432094 78.0133501406963 -536.916887329277</t>
  </si>
  <si>
    <t>-646.039156394248 230.294836488063 -514.466436088486</t>
  </si>
  <si>
    <t>-747.0318983972 293.332895064527 -258.721891743724</t>
  </si>
  <si>
    <t>-540.051042113192 271.860793546322 -155.540461141582</t>
  </si>
  <si>
    <t>-611.742442203585 15.9276586757965 -537.102719972939</t>
  </si>
  <si>
    <t>-608.26850660878 149.515986805479 -101.751140177043</t>
  </si>
  <si>
    <t>-594.353033872961 165.623267163458 313.278345836946</t>
  </si>
  <si>
    <t>-599.891821347388 208.137872172008 774.641943234954</t>
  </si>
  <si>
    <t>-448.357065875123 202.642737203118 828.408469064338</t>
  </si>
  <si>
    <t>-496.477848105933 -16.4766251522196 310.549543889235</t>
  </si>
  <si>
    <t>-482.429820416695 -68.7736824805379 770.830732060504</t>
  </si>
  <si>
    <t>-339.658135662288 -8.33721080740952 813.813686861177</t>
  </si>
  <si>
    <t>9763-20170724T121413.901470800.bin</t>
  </si>
  <si>
    <t>-566.334837005922 63.8920417361242 -101.24074306284</t>
  </si>
  <si>
    <t>-590.00282431355 53.6102479657802 -208.905115845308</t>
  </si>
  <si>
    <t>-601.740962013447 49.7106870435064 -300.95308686734</t>
  </si>
  <si>
    <t>-609.757991463821 47.4750827271614 -384.432818271887</t>
  </si>
  <si>
    <t>-614.551320344407 46.503372353563 -468.183727512766</t>
  </si>
  <si>
    <t>-617.944123887361 46.2709132702662 -590.794383658382</t>
  </si>
  <si>
    <t>-601.470533149009 48.1101409895341 -667.38055818923</t>
  </si>
  <si>
    <t>-620.901186591739 77.4171215404208 -536.929772567382</t>
  </si>
  <si>
    <t>-646.238871350338 229.727043227998 -514.609807944722</t>
  </si>
  <si>
    <t>-747.572666228395 292.677349853193 -258.978639097453</t>
  </si>
  <si>
    <t>-541.033684196607 271.13546407835 -154.929989313051</t>
  </si>
  <si>
    <t>-612.0096482489 15.3283784069781 -537.058104762468</t>
  </si>
  <si>
    <t>-608.329621754715 149.033200742051 -101.736302430972</t>
  </si>
  <si>
    <t>-594.068242325558 165.494621185004 313.267625249585</t>
  </si>
  <si>
    <t>-599.924877793576 207.919708236977 774.641116211409</t>
  </si>
  <si>
    <t>-448.362851070391 202.501753952514 828.338617140263</t>
  </si>
  <si>
    <t>-496.618758145752 -16.4862568510348 310.519514592441</t>
  </si>
  <si>
    <t>-482.808388275495 -68.7982453634108 770.769067110152</t>
  </si>
  <si>
    <t>-339.815313812768 -8.44544688916085 813.129199255706</t>
  </si>
  <si>
    <t>9763-20170724T121413.936564000.bin</t>
  </si>
  <si>
    <t>-566.296943623821 63.5675712019561 -101.24838021507</t>
  </si>
  <si>
    <t>-590.015471165645 53.2783483435946 -208.900847871638</t>
  </si>
  <si>
    <t>-601.800481271838 49.3416184394009 -300.941386432451</t>
  </si>
  <si>
    <t>-609.862949714982 47.0604714881847 -384.415485942004</t>
  </si>
  <si>
    <t>-614.705414262661 46.0314998509425 -468.162913843688</t>
  </si>
  <si>
    <t>-618.174786355307 45.7026926764188 -590.771108229348</t>
  </si>
  <si>
    <t>-601.713343264783 47.4549533489608 -667.361943922214</t>
  </si>
  <si>
    <t>-621.086869893782 76.8932150610594 -536.929432699529</t>
  </si>
  <si>
    <t>-646.323990234304 229.228629834922 -514.698031570126</t>
  </si>
  <si>
    <t>-747.949820210422 291.967541716444 -259.130915434193</t>
  </si>
  <si>
    <t>-541.826636219418 270.414020693876 -154.263072933989</t>
  </si>
  <si>
    <t>-612.21794409203 14.8009111147335 -537.013880061153</t>
  </si>
  <si>
    <t>-608.223095849762 148.62441735372 -101.723325442116</t>
  </si>
  <si>
    <t>-593.713278389815 165.284054790572 313.264088845576</t>
  </si>
  <si>
    <t>-599.941519372725 207.736249738056 774.634706579758</t>
  </si>
  <si>
    <t>-448.355532226228 202.28463072221 828.261237303428</t>
  </si>
  <si>
    <t>-496.72794957448 -16.5554397561409 310.501071411701</t>
  </si>
  <si>
    <t>-483.163868079062 -68.8479305096876 770.713959204834</t>
  </si>
  <si>
    <t>-339.882674291631 -8.73216091864515 812.432043586266</t>
  </si>
  <si>
    <t>9763-20170724T121414.003768200.bin</t>
  </si>
  <si>
    <t>-566.059896047929 63.0244502142095 -101.165269612307</t>
  </si>
  <si>
    <t>-589.803029962088 52.714695568256 -208.81032826766</t>
  </si>
  <si>
    <t>-601.646752079982 48.7278013868295 -300.841115063213</t>
  </si>
  <si>
    <t>-609.779348596105 46.3911320777293 -384.306887998012</t>
  </si>
  <si>
    <t>-614.710016698361 45.2973420185472 -468.048429676686</t>
  </si>
  <si>
    <t>-618.328697868074 44.8650703099652 -590.652057745841</t>
  </si>
  <si>
    <t>-601.888040685771 46.4541236308582 -667.250889716639</t>
  </si>
  <si>
    <t>-621.167257349569 76.1019744123532 -536.833388231915</t>
  </si>
  <si>
    <t>-646.295772476468 228.459745431139 -514.617568469673</t>
  </si>
  <si>
    <t>-748.565328821219 290.830711875214 -259.217032238164</t>
  </si>
  <si>
    <t>-542.944745261799 269.417000748859 -153.33901989376</t>
  </si>
  <si>
    <t>-612.314360743914 14.0076794427546 -536.875807475558</t>
  </si>
  <si>
    <t>-607.842704443155 147.810455761969 -101.654434271521</t>
  </si>
  <si>
    <t>-593.003540124363 164.993269306693 313.299963985126</t>
  </si>
  <si>
    <t>-599.944155079147 207.414100278749 774.630383850297</t>
  </si>
  <si>
    <t>-448.316368467083 202.230612301827 828.164903052949</t>
  </si>
  <si>
    <t>-496.683084521741 -16.8502965598805 310.56956402683</t>
  </si>
  <si>
    <t>-483.566120065975 -68.7778911438909 770.728473786192</t>
  </si>
  <si>
    <t>-340.340428067024 -8.0370034678549 811.725582844559</t>
  </si>
  <si>
    <t>9763-20170724T121414.035860200.bin</t>
  </si>
  <si>
    <t>-565.742623186594 62.7302278336347 -101.117673936484</t>
  </si>
  <si>
    <t>-589.484738982034 52.4084933277645 -208.761925897407</t>
  </si>
  <si>
    <t>-601.342315178323 48.4056355188873 -300.790250534706</t>
  </si>
  <si>
    <t>-609.494444147114 46.0533922484619 -384.25361676971</t>
  </si>
  <si>
    <t>-614.451642252649 44.9445303284915 -467.993374762326</t>
  </si>
  <si>
    <t>-618.117141077123 44.4914150733448 -590.595468975456</t>
  </si>
  <si>
    <t>-601.665879306523 45.9875139827968 -667.193990629691</t>
  </si>
  <si>
    <t>-620.942818840397 75.7363664980071 -536.780867106023</t>
  </si>
  <si>
    <t>-646.080836385484 228.088161869248 -514.509343543167</t>
  </si>
  <si>
    <t>-748.552939774712 290.228710593045 -259.133858789318</t>
  </si>
  <si>
    <t>-543.120854020103 268.957466825972 -152.861880279577</t>
  </si>
  <si>
    <t>-612.074721821357 13.6442138706161 -536.816538919539</t>
  </si>
  <si>
    <t>-607.47621429017 147.597924989571 -101.63920412395</t>
  </si>
  <si>
    <t>-592.550292546734 164.776081831809 313.312276293676</t>
  </si>
  <si>
    <t>-599.875449093766 207.344078965796 774.6306393716</t>
  </si>
  <si>
    <t>-448.241203145045 202.59577054433 828.187387815855</t>
  </si>
  <si>
    <t>-496.527253127449 -17.0837027584207 310.624676192281</t>
  </si>
  <si>
    <t>-483.525324110446 -68.7597859399903 770.802664057888</t>
  </si>
  <si>
    <t>-340.082052520766 -8.5335412501754 811.798105588815</t>
  </si>
  <si>
    <t>9763-20170724T121414.101066900.bin</t>
  </si>
  <si>
    <t>-564.881668130264 62.2746090256705 -101.011460582155</t>
  </si>
  <si>
    <t>-588.654109340004 51.9556219993547 -208.649282908419</t>
  </si>
  <si>
    <t>-600.571034119651 47.9523532160583 -300.669903393048</t>
  </si>
  <si>
    <t>-608.791825243252 45.6034085813535 -384.12667458863</t>
  </si>
  <si>
    <t>-613.833433215487 44.5041845922869 -467.861519113628</t>
  </si>
  <si>
    <t>-617.639707434286 44.074912995869 -590.459398543103</t>
  </si>
  <si>
    <t>-601.138855909398 45.4587760444629 -667.04921564829</t>
  </si>
  <si>
    <t>-620.454060097239 75.3021590671819 -536.633886050864</t>
  </si>
  <si>
    <t>-645.679059878813 227.59137606202 -514.061139583025</t>
  </si>
  <si>
    <t>-748.498555177034 289.322477562435 -258.726077338536</t>
  </si>
  <si>
    <t>-543.29106914222 268.701856211808 -151.893380591514</t>
  </si>
  <si>
    <t>-611.485075273252 13.2243576011078 -536.69493736176</t>
  </si>
  <si>
    <t>-606.532260928859 146.928570979625 -101.533605536142</t>
  </si>
  <si>
    <t>-591.696992541049 164.51134174363 313.4041395994</t>
  </si>
  <si>
    <t>-599.731516867969 207.136178102871 774.674701104126</t>
  </si>
  <si>
    <t>-448.176925185303 202.023565049738 828.423341645811</t>
  </si>
  <si>
    <t>-495.981358667605 -17.4741071737399 310.763337665854</t>
  </si>
  <si>
    <t>-483.456012744044 -68.620260327109 770.985789181311</t>
  </si>
  <si>
    <t>-340.116880794667 -8.25993484090668 812.148862407914</t>
  </si>
  <si>
    <t>9763-20170724T121414.133147300.bin</t>
  </si>
  <si>
    <t>-564.374786398879 62.0660243367779 -100.951015940502</t>
  </si>
  <si>
    <t>-588.15970431294 51.7375865110539 -208.585117055967</t>
  </si>
  <si>
    <t>-600.114264675778 47.7320320945387 -300.600701227941</t>
  </si>
  <si>
    <t>-608.380336785217 45.3858181675555 -384.053146689616</t>
  </si>
  <si>
    <t>-613.478722792405 44.2959740754673 -467.784525697128</t>
  </si>
  <si>
    <t>-617.380514265163 43.8891953648604 -590.379616618016</t>
  </si>
  <si>
    <t>-600.840997487931 45.2749937051926 -666.961179716116</t>
  </si>
  <si>
    <t>-620.191873557548 75.1008641298849 -536.544909220553</t>
  </si>
  <si>
    <t>-645.481208256769 227.364014779221 -513.828770061504</t>
  </si>
  <si>
    <t>-748.526262306894 288.83013598701 -258.520776894733</t>
  </si>
  <si>
    <t>-543.313538309857 268.690127296652 -151.606527403678</t>
  </si>
  <si>
    <t>-611.145045516809 13.0343897455882 -536.627039896911</t>
  </si>
  <si>
    <t>-606.005489397321 146.701654741614 -101.488681024711</t>
  </si>
  <si>
    <t>-591.242949356233 164.363754691258 313.448324826333</t>
  </si>
  <si>
    <t>-599.628602177783 207.061134315426 774.7018328383</t>
  </si>
  <si>
    <t>-448.118873846492 202.078728612508 828.588992702839</t>
  </si>
  <si>
    <t>-495.602423608346 -17.6511469208945 310.842877825697</t>
  </si>
  <si>
    <t>-483.320837459921 -68.5448192180784 771.088736638059</t>
  </si>
  <si>
    <t>-340.00791283458 -8.29486564827039 812.503256880022</t>
  </si>
  <si>
    <t>9763-20170724T121414.202528600.bin</t>
  </si>
  <si>
    <t>-563.282317119518 61.9328347290448 -100.835777427804</t>
  </si>
  <si>
    <t>-587.103069348656 51.5402943062281 -208.455820851089</t>
  </si>
  <si>
    <t>-599.147057499867 47.5005682242231 -300.458282401886</t>
  </si>
  <si>
    <t>-607.517298222317 45.1341018236776 -383.89975140164</t>
  </si>
  <si>
    <t>-612.743176397051 44.0376083199189 -467.623214298796</t>
  </si>
  <si>
    <t>-616.856565497365 43.6388708583272 -590.211352141185</t>
  </si>
  <si>
    <t>-600.352496348346 45.0753000253749 -666.799632585219</t>
  </si>
  <si>
    <t>-619.662397363873 74.8342340615004 -536.367031881709</t>
  </si>
  <si>
    <t>-645.278043558843 227.012561226351 -513.488969753935</t>
  </si>
  <si>
    <t>-748.673322339002 288.238348834891 -258.264770880511</t>
  </si>
  <si>
    <t>-543.282450379702 269.112125612209 -151.50660856693</t>
  </si>
  <si>
    <t>-610.440917329071 12.7935847039021 -536.47446731355</t>
  </si>
  <si>
    <t>-605.118019680285 146.495477795969 -101.393821015549</t>
  </si>
  <si>
    <t>-590.40533835852 164.0799637654 313.548226834482</t>
  </si>
  <si>
    <t>-599.416741590413 206.916987670123 774.772868801355</t>
  </si>
  <si>
    <t>-448.007126402943 202.16476433258 828.961115426486</t>
  </si>
  <si>
    <t>-494.790406264738 -17.8071539708944 310.99071001901</t>
  </si>
  <si>
    <t>-482.971166932027 -68.3701654264728 771.307254785598</t>
  </si>
  <si>
    <t>-339.933364932022 -7.9223228883493 813.380020607219</t>
  </si>
  <si>
    <t>9763-20170724T121414.279234500.bin</t>
  </si>
  <si>
    <t>-562.756563916413 62.0174725844163 -100.785288581514</t>
  </si>
  <si>
    <t>-586.612112442921 51.572700768882 -208.392516744505</t>
  </si>
  <si>
    <t>-598.712905684145 47.5056317359958 -300.386339006163</t>
  </si>
  <si>
    <t>-607.144234087525 45.1203898319659 -383.82118312127</t>
  </si>
  <si>
    <t>-612.441090058762 44.0127896491244 -467.539939841256</t>
  </si>
  <si>
    <t>-616.668163734455 43.6062675734993 -590.124281766749</t>
  </si>
  <si>
    <t>-600.207146972381 45.0743608173539 -666.721238792898</t>
  </si>
  <si>
    <t>-619.465965528117 74.7988495777004 -536.277608398377</t>
  </si>
  <si>
    <t>-645.271496688051 226.934979452861 -513.307087366173</t>
  </si>
  <si>
    <t>-748.778566815965 288.084413996187 -258.109862829894</t>
  </si>
  <si>
    <t>-543.283158872725 269.511727881451 -151.455126222636</t>
  </si>
  <si>
    <t>-610.160766038971 12.7702993541379 -536.392907445999</t>
  </si>
  <si>
    <t>-604.750337672646 146.457793637188 -101.340015319062</t>
  </si>
  <si>
    <t>-590.124336036859 163.980062997178 313.607740899673</t>
  </si>
  <si>
    <t>-599.314098452698 206.863054430827 774.811896056831</t>
  </si>
  <si>
    <t>-447.950761717312 202.195305943229 829.136546173584</t>
  </si>
  <si>
    <t>-494.378511886817 -17.7877650278997 311.06741886053</t>
  </si>
  <si>
    <t>-482.814682804631 -68.3238536478543 771.396263026617</t>
  </si>
  <si>
    <t>-339.753753373811 -8.11356022982409 813.729252439359</t>
  </si>
  <si>
    <t>9763-20170724T121414.299339700.bin</t>
  </si>
  <si>
    <t>-561.772638494038 62.0553437710814 -100.706598871845</t>
  </si>
  <si>
    <t>-585.63257362618 51.5248696671561 -208.304495066845</t>
  </si>
  <si>
    <t>-597.802488245769 47.4249698771123 -300.287769715524</t>
  </si>
  <si>
    <t>-606.319984294492 45.0261020382918 -383.713405584828</t>
  </si>
  <si>
    <t>-611.726245022057 43.9243329277806 -467.425305070729</t>
  </si>
  <si>
    <t>-616.137715160461 43.5489203782017 -590.003107910922</t>
  </si>
  <si>
    <t>-599.753823215773 45.0963734488214 -666.615068722762</t>
  </si>
  <si>
    <t>-618.960643438434 74.7114857241318 -536.14065077365</t>
  </si>
  <si>
    <t>-645.214857265926 226.742578718097 -513.025185613434</t>
  </si>
  <si>
    <t>-749.051749593195 287.503863141313 -257.869150881498</t>
  </si>
  <si>
    <t>-543.420263188621 270.170333572454 -151.268235635971</t>
  </si>
  <si>
    <t>-609.443451686165 12.7154699313646 -536.293352890465</t>
  </si>
  <si>
    <t>-604.006655790494 146.121093749457 -101.254844193505</t>
  </si>
  <si>
    <t>-589.723690940089 163.844067948494 313.696394588528</t>
  </si>
  <si>
    <t>-599.194800196546 206.743759543274 774.868599418757</t>
  </si>
  <si>
    <t>-447.889868850168 201.988526449532 829.348012426046</t>
  </si>
  <si>
    <t>-493.595167162322 -17.7601588417938 311.202790226916</t>
  </si>
  <si>
    <t>-482.586254825295 -68.1156600727345 771.542469499569</t>
  </si>
  <si>
    <t>-339.79747995988 -7.61524162130172 814.37771392376</t>
  </si>
  <si>
    <t>9763-20170724T121414.338443800.bin</t>
  </si>
  <si>
    <t>-561.301092734612 62.061710583986 -100.670082472975</t>
  </si>
  <si>
    <t>-585.165157350316 51.5073602907278 -208.264685698801</t>
  </si>
  <si>
    <t>-597.31918795742 47.4256122111392 -300.250913396071</t>
  </si>
  <si>
    <t>-605.813419598212 45.0587616901926 -383.679732149856</t>
  </si>
  <si>
    <t>-611.187518034268 44.006019596432 -467.39431886702</t>
  </si>
  <si>
    <t>-615.541384481362 43.7228418526379 -589.974553460605</t>
  </si>
  <si>
    <t>-599.173208900705 45.3552870633657 -666.588039949357</t>
  </si>
  <si>
    <t>-618.482516490026 74.8305667222271 -536.086711686174</t>
  </si>
  <si>
    <t>-645.142996871196 226.784418755075 -512.936226863974</t>
  </si>
  <si>
    <t>-749.32412567065 287.626807903109 -257.939975412839</t>
  </si>
  <si>
    <t>-543.643321751636 270.845987047786 -151.345784691792</t>
  </si>
  <si>
    <t>-608.779357033417 12.8636288431608 -536.288163425456</t>
  </si>
  <si>
    <t>-603.630952191617 146.122923178066 -101.234355959341</t>
  </si>
  <si>
    <t>-589.417291744188 163.75137416029 313.723261456135</t>
  </si>
  <si>
    <t>-599.120346648616 206.72487461839 774.887260192279</t>
  </si>
  <si>
    <t>-447.834179917063 202.25141963681 829.442697067214</t>
  </si>
  <si>
    <t>-493.197659987522 -17.747304363782 311.255725081882</t>
  </si>
  <si>
    <t>-482.463487348571 -67.9803195514696 771.616225481942</t>
  </si>
  <si>
    <t>-339.848939865308 -7.29002721745428 814.762186024533</t>
  </si>
  <si>
    <t>9763-20170724T121414.400615900.bin</t>
  </si>
  <si>
    <t>-560.38168511517 62.0988121245691 -100.601032225635</t>
  </si>
  <si>
    <t>-584.291699140417 51.5338812298287 -208.18442471075</t>
  </si>
  <si>
    <t>-596.314294324352 47.5337976930709 -300.191533894623</t>
  </si>
  <si>
    <t>-604.62107486634 45.2764490949785 -383.642282678307</t>
  </si>
  <si>
    <t>-609.739199264634 44.3725773015726 -467.374701804895</t>
  </si>
  <si>
    <t>-613.643939649353 44.3510150564557 -589.970418804841</t>
  </si>
  <si>
    <t>-597.188994406113 46.2409258417915 -666.559256181028</t>
  </si>
  <si>
    <t>-617.040471708317 75.3021928257781 -536.019101709248</t>
  </si>
  <si>
    <t>-644.892176066244 227.053927411941 -512.895367132117</t>
  </si>
  <si>
    <t>-749.946982366537 288.230352000822 -258.337975641046</t>
  </si>
  <si>
    <t>-544.228668166579 272.816230614593 -151.609910862119</t>
  </si>
  <si>
    <t>-606.820721636245 13.418688138363 -536.333743236095</t>
  </si>
  <si>
    <t>-602.740320273897 146.10983099735 -101.174987541218</t>
  </si>
  <si>
    <t>-588.81240428481 163.643304856771 313.7963381781</t>
  </si>
  <si>
    <t>-598.916349637947 206.765877426016 774.923765366869</t>
  </si>
  <si>
    <t>-447.717320553808 202.30266793906 829.720979460724</t>
  </si>
  <si>
    <t>-492.536330022697 -17.8461480277761 311.330514141718</t>
  </si>
  <si>
    <t>-482.215544263088 -67.8110779558974 771.73634800375</t>
  </si>
  <si>
    <t>-339.742539524444 -7.16294744487323 815.406705957365</t>
  </si>
  <si>
    <t>9763-20170724T121414.447741800.bin</t>
  </si>
  <si>
    <t>-559.93959626245 62.1061851039003 -100.586297878333</t>
  </si>
  <si>
    <t>-583.882649612269 51.5453253512928 -208.162709486928</t>
  </si>
  <si>
    <t>-595.852998721948 47.587159400302 -300.178410093301</t>
  </si>
  <si>
    <t>-604.080309101909 45.3840866161272 -383.638514543547</t>
  </si>
  <si>
    <t>-609.087482903612 44.551548504759 -467.378384688825</t>
  </si>
  <si>
    <t>-612.794866849352 44.6552128723392 -589.980022891391</t>
  </si>
  <si>
    <t>-596.278656004055 46.6735872640456 -666.552633235553</t>
  </si>
  <si>
    <t>-616.390724011204 75.5324391004301 -535.999531308992</t>
  </si>
  <si>
    <t>-644.761182615761 227.178986457976 -512.8210137774</t>
  </si>
  <si>
    <t>-750.308336109036 288.174196609809 -258.42380017574</t>
  </si>
  <si>
    <t>-544.542903800068 273.676175223469 -151.658105447348</t>
  </si>
  <si>
    <t>-605.945471838245 13.6871407420203 -536.367459080655</t>
  </si>
  <si>
    <t>-602.22545727516 146.10264746507 -101.163112742729</t>
  </si>
  <si>
    <t>-588.595707489985 163.649509831473 313.817571712665</t>
  </si>
  <si>
    <t>-598.804776637515 206.840810147643 774.937288625591</t>
  </si>
  <si>
    <t>-447.644129625424 202.578386718873 829.85634021334</t>
  </si>
  <si>
    <t>-492.293470425211 -17.897872672715 311.355790926532</t>
  </si>
  <si>
    <t>-482.194373012752 -67.7035942799794 771.777656800421</t>
  </si>
  <si>
    <t>-340.057724788792 -6.38257441957512 815.603207581014</t>
  </si>
  <si>
    <t>9763-20170724T121414.497464600.bin</t>
  </si>
  <si>
    <t>-559.109647378154 61.873854200257 -100.564725063213</t>
  </si>
  <si>
    <t>-583.060794632988 51.299688181437 -208.138146482802</t>
  </si>
  <si>
    <t>-594.937264529934 47.4196188055412 -300.169297188514</t>
  </si>
  <si>
    <t>-603.03877908461 45.3234879663123 -383.644349720715</t>
  </si>
  <si>
    <t>-607.878663754998 44.6393123646931 -467.395519936287</t>
  </si>
  <si>
    <t>-611.296013142152 45.0056625269758 -590.005152723589</t>
  </si>
  <si>
    <t>-594.630497295008 47.2815131166576 -666.538071810831</t>
  </si>
  <si>
    <t>-615.21995826596 75.7325390697415 -535.961631553037</t>
  </si>
  <si>
    <t>-644.534445431682 227.1650197781 -512.547701094608</t>
  </si>
  <si>
    <t>-750.992255434756 287.313931850809 -258.328440560775</t>
  </si>
  <si>
    <t>-545.205784396046 274.609318069249 -151.374934539549</t>
  </si>
  <si>
    <t>-604.373075617444 13.9570761976861 -536.448541206317</t>
  </si>
  <si>
    <t>-601.39617969238 145.778628493815 -101.141294151818</t>
  </si>
  <si>
    <t>-588.060520557644 163.527541627209 313.84027444245</t>
  </si>
  <si>
    <t>-598.715523761787 206.826765347924 774.956352655646</t>
  </si>
  <si>
    <t>-447.610295399183 202.28804190805 830.005808780658</t>
  </si>
  <si>
    <t>-491.897346055754 -17.978170023956 311.419478641736</t>
  </si>
  <si>
    <t>-482.08587129841 -67.5863261308427 771.85565134164</t>
  </si>
  <si>
    <t>-340.027414441095 -6.26686881019486 815.937036374667</t>
  </si>
  <si>
    <t>9763-20170724T121414.536569200.bin</t>
  </si>
  <si>
    <t>-558.757711635446 61.7964537710081 -100.526749316011</t>
  </si>
  <si>
    <t>-582.716818067657 51.1982914402361 -208.096007928022</t>
  </si>
  <si>
    <t>-594.547721305128 47.3537445551333 -300.134383093284</t>
  </si>
  <si>
    <t>-602.585162754569 45.3111100344854 -383.617256802256</t>
  </si>
  <si>
    <t>-607.337692119479 44.7024554968361 -467.373811789058</t>
  </si>
  <si>
    <t>-610.601146636664 45.2037946063106 -589.98710799491</t>
  </si>
  <si>
    <t>-593.858117766773 47.6029915464765 -666.499355605406</t>
  </si>
  <si>
    <t>-614.679086264429 75.8559661939785 -535.912679017222</t>
  </si>
  <si>
    <t>-644.409360137107 227.179377397645 -512.338849720105</t>
  </si>
  <si>
    <t>-751.468928576228 286.894637465077 -258.270025780181</t>
  </si>
  <si>
    <t>-545.725974339746 274.905244353777 -151.150409361431</t>
  </si>
  <si>
    <t>-603.659243768692 14.1115207806206 -536.458316513289</t>
  </si>
  <si>
    <t>-601.124665654223 145.666261825143 -101.110406609927</t>
  </si>
  <si>
    <t>-587.761519029736 163.427182355127 313.869847285718</t>
  </si>
  <si>
    <t>-598.676181716838 206.790806855715 774.963980820287</t>
  </si>
  <si>
    <t>-447.591001379837 202.17564118912 830.06202771167</t>
  </si>
  <si>
    <t>-491.665397018569 -17.9492244646972 311.454652359877</t>
  </si>
  <si>
    <t>-482.057525827948 -67.5503073830105 771.893383551717</t>
  </si>
  <si>
    <t>-340.008513857988 -6.25587637340004 816.03948048861</t>
  </si>
  <si>
    <t>9763-20170724T121414.606417700.bin</t>
  </si>
  <si>
    <t>-558.064925662018 61.6804204623891 -100.483612693711</t>
  </si>
  <si>
    <t>-582.024711625722 51.0279193311603 -208.047366871825</t>
  </si>
  <si>
    <t>-593.752585044298 47.2493507539252 -300.101704772282</t>
  </si>
  <si>
    <t>-601.651052689604 45.3072311618448 -383.600074499117</t>
  </si>
  <si>
    <t>-606.217393496081 44.8408854874392 -467.368075622688</t>
  </si>
  <si>
    <t>-609.155375714976 45.5948156407203 -589.988281180876</t>
  </si>
  <si>
    <t>-592.266395536271 48.2163125884472 -666.461205612457</t>
  </si>
  <si>
    <t>-613.524094555096 76.1088622825264 -535.858289403682</t>
  </si>
  <si>
    <t>-643.984194422131 227.232086658665 -511.937621974147</t>
  </si>
  <si>
    <t>-752.499638142304 286.308808079083 -258.337735845852</t>
  </si>
  <si>
    <t>-547.052667212685 275.311487467107 -150.545887416936</t>
  </si>
  <si>
    <t>-602.208366521733 14.4191557139652 -536.508704212689</t>
  </si>
  <si>
    <t>-600.603481818378 145.310107281219 -101.037145811438</t>
  </si>
  <si>
    <t>-587.192761256937 163.258608790244 313.933445395048</t>
  </si>
  <si>
    <t>-598.583484909403 206.742630524839 774.989515523912</t>
  </si>
  <si>
    <t>-447.505607955728 202.408293621475 830.130292606964</t>
  </si>
  <si>
    <t>-491.222050049643 -17.8586543950314 311.522904148304</t>
  </si>
  <si>
    <t>-482.104432224388 -67.430635701563 771.953000799134</t>
  </si>
  <si>
    <t>-340.094965445653 -6.06993331799549 816.134435520637</t>
  </si>
  <si>
    <t>9763-20170724T121414.665575600.bin</t>
  </si>
  <si>
    <t>-557.352938150368 61.5650710692244 -100.43462702462</t>
  </si>
  <si>
    <t>-581.24362565793 50.8954071940457 -208.012044994258</t>
  </si>
  <si>
    <t>-592.837028984523 47.1999167244167 -300.086916203764</t>
  </si>
  <si>
    <t>-600.579583072479 45.3678024972742 -383.602338634855</t>
  </si>
  <si>
    <t>-604.954263648354 45.0480360229926 -467.38122606921</t>
  </si>
  <si>
    <t>-607.571635586613 46.0547618203873 -590.006832090786</t>
  </si>
  <si>
    <t>-590.56325335892 48.900063067596 -666.445284884077</t>
  </si>
  <si>
    <t>-612.208193782782 76.4335644359826 -535.823249049544</t>
  </si>
  <si>
    <t>-643.371441549343 227.359934007178 -511.542461832757</t>
  </si>
  <si>
    <t>-753.318823430888 285.767411162392 -258.404636020438</t>
  </si>
  <si>
    <t>-548.201317917873 275.768633462054 -149.890121311723</t>
  </si>
  <si>
    <t>-600.638280605205 14.7920595583887 -536.576213564272</t>
  </si>
  <si>
    <t>-600.086763857924 144.907307812466 -100.981406157169</t>
  </si>
  <si>
    <t>-586.645929534535 163.061735449782 313.979256982323</t>
  </si>
  <si>
    <t>-598.519141673529 206.637564029836 775.006685480319</t>
  </si>
  <si>
    <t>-447.448816363989 202.396769291927 830.175243614231</t>
  </si>
  <si>
    <t>-490.855460108664 -17.9420778019598 311.577131513292</t>
  </si>
  <si>
    <t>-482.14583067073 -67.3860956231206 771.999323066599</t>
  </si>
  <si>
    <t>-340.049889436288 -6.20668095068004 816.154224303628</t>
  </si>
  <si>
    <t>9763-20170724T121414.702269300.bin</t>
  </si>
  <si>
    <t>-556.982163845116 61.5276904573288 -100.419362765408</t>
  </si>
  <si>
    <t>-580.85415712367 50.8463384460997 -207.999653338307</t>
  </si>
  <si>
    <t>-592.413486971064 47.1824125118551 -300.080151154312</t>
  </si>
  <si>
    <t>-600.116062689733 45.3949287114333 -383.600259316715</t>
  </si>
  <si>
    <t>-604.441569419012 45.1354981618501 -467.381727034338</t>
  </si>
  <si>
    <t>-606.975712151325 46.2493979228916 -590.008336940587</t>
  </si>
  <si>
    <t>-589.940506916765 49.2093839717063 -666.436353690748</t>
  </si>
  <si>
    <t>-611.708655020853 76.5697330830894 -535.800287493876</t>
  </si>
  <si>
    <t>-643.184383724137 227.40870731099 -511.40296046411</t>
  </si>
  <si>
    <t>-753.725735956287 285.43830877404 -258.436998351286</t>
  </si>
  <si>
    <t>-548.760675478578 275.927158415968 -149.591229989856</t>
  </si>
  <si>
    <t>-600.018870097948 14.9514998167151 -536.601383047211</t>
  </si>
  <si>
    <t>-599.80636583891 144.731309445361 -100.955995617207</t>
  </si>
  <si>
    <t>-586.366147200605 162.999024083177 313.999785279995</t>
  </si>
  <si>
    <t>-598.4804214709 206.623518606426 775.009676813212</t>
  </si>
  <si>
    <t>-447.403405088804 202.584302631699 830.175296604804</t>
  </si>
  <si>
    <t>-490.634340791462 -17.9377750818644 311.595568966701</t>
  </si>
  <si>
    <t>-482.210139217742 -67.324009493801 772.020298397993</t>
  </si>
  <si>
    <t>-340.255224327487 -5.79801415298471 816.146894416372</t>
  </si>
  <si>
    <t>9763-20170724T121414.735360600.bin</t>
  </si>
  <si>
    <t>-556.67649128595 61.5523476149365 -100.398573103464</t>
  </si>
  <si>
    <t>-580.5388412568 50.8503456735348 -207.979001979982</t>
  </si>
  <si>
    <t>-592.083731553921 47.2095869739655 -300.062158268022</t>
  </si>
  <si>
    <t>-599.769147078609 45.457725500974 -383.584468756667</t>
  </si>
  <si>
    <t>-604.072662722983 45.2498381358491 -467.367352274323</t>
  </si>
  <si>
    <t>-606.568969218249 46.4562536654848 -589.993877351667</t>
  </si>
  <si>
    <t>-589.50871309375 49.5230186676927 -666.412180586618</t>
  </si>
  <si>
    <t>-611.370530233685 76.7259498208455 -535.763378108618</t>
  </si>
  <si>
    <t>-643.091964396844 227.491115410187 -511.225540755288</t>
  </si>
  <si>
    <t>-754.115073502036 285.193406946388 -258.395789273715</t>
  </si>
  <si>
    <t>-549.299786431059 276.115703342391 -149.231772050239</t>
  </si>
  <si>
    <t>-599.576603026731 15.1280681513695 -536.609540167037</t>
  </si>
  <si>
    <t>-599.594990824439 144.654834075669 -100.926937383556</t>
  </si>
  <si>
    <t>-586.132228545074 162.950490213243 314.026823854107</t>
  </si>
  <si>
    <t>-598.433003979481 206.614197015192 775.016868897193</t>
  </si>
  <si>
    <t>-447.355488359857 202.744481242788 830.193145926807</t>
  </si>
  <si>
    <t>-490.354479798071 -17.9092771240544 311.619060594272</t>
  </si>
  <si>
    <t>-482.21766564507 -67.2975516583751 772.044336455033</t>
  </si>
  <si>
    <t>-340.426063165895 -5.39608265517472 816.170863400584</t>
  </si>
  <si>
    <t>9763-20170724T121414.803078600.bin</t>
  </si>
  <si>
    <t>-556.118347234078 61.7082529023323 -100.353460582669</t>
  </si>
  <si>
    <t>-579.989892604115 50.9113440729743 -207.922332038071</t>
  </si>
  <si>
    <t>-591.569147871952 47.2840945980702 -300.001807152195</t>
  </si>
  <si>
    <t>-599.291452017088 45.5792727929415 -383.521777742224</t>
  </si>
  <si>
    <t>-603.635869499431 45.4552293506927 -467.30259087791</t>
  </si>
  <si>
    <t>-606.194143223721 46.8237369324074 -589.926020444894</t>
  </si>
  <si>
    <t>-589.14689678792 50.0920358426297 -666.338892302449</t>
  </si>
  <si>
    <t>-611.052020418751 77.0055644147496 -535.651699430197</t>
  </si>
  <si>
    <t>-643.083317209524 227.64575672587 -510.796119293162</t>
  </si>
  <si>
    <t>-754.955253700721 284.633646196693 -258.178535968353</t>
  </si>
  <si>
    <t>-550.373678754639 276.301717405359 -148.517628643881</t>
  </si>
  <si>
    <t>-599.091150442177 15.4411458207628 -536.588328065183</t>
  </si>
  <si>
    <t>-599.320025731851 144.56250602548 -100.876255363395</t>
  </si>
  <si>
    <t>-585.822655820993 162.912553026935 314.073991347633</t>
  </si>
  <si>
    <t>-598.386304129092 206.636458488714 775.025873213068</t>
  </si>
  <si>
    <t>-447.296768811988 202.990431153399 830.184467580185</t>
  </si>
  <si>
    <t>-489.738010206174 -17.7234360534303 311.677104556591</t>
  </si>
  <si>
    <t>-482.172832874879 -67.1889569884861 772.097467632992</t>
  </si>
  <si>
    <t>-340.322068596086 -5.52323364225731 816.363578384183</t>
  </si>
  <si>
    <t>9763-20170724T121414.837172500.bin</t>
  </si>
  <si>
    <t>-555.79391377155 61.8232136386537 -100.352086529762</t>
  </si>
  <si>
    <t>-579.643532032864 50.9925877501855 -207.922489419958</t>
  </si>
  <si>
    <t>-591.239483208145 47.3730964338979 -300.000104357561</t>
  </si>
  <si>
    <t>-598.988800951997 45.6902661520426 -383.517957350878</t>
  </si>
  <si>
    <t>-603.371818418526 45.6038168722912 -467.29699547115</t>
  </si>
  <si>
    <t>-605.998311799313 47.0448381379147 -589.918100957038</t>
  </si>
  <si>
    <t>-588.961751127851 50.3929236484487 -666.329981390077</t>
  </si>
  <si>
    <t>-610.857460527369 77.1883153222461 -535.622639405234</t>
  </si>
  <si>
    <t>-642.959402953522 227.790416473087 -510.590652324343</t>
  </si>
  <si>
    <t>-755.335071213114 284.586486145524 -258.153605342742</t>
  </si>
  <si>
    <t>-550.875562641257 276.53949708355 -148.244245351798</t>
  </si>
  <si>
    <t>-598.83417738804 15.6366557357474 -536.6034241615</t>
  </si>
  <si>
    <t>-599.097286273541 144.563214110759 -100.881734275918</t>
  </si>
  <si>
    <t>-585.767199273912 162.918942524615 314.073669203529</t>
  </si>
  <si>
    <t>-598.410371657402 206.598132752793 775.016516049791</t>
  </si>
  <si>
    <t>-447.318188442057 202.60456982507 830.144014579883</t>
  </si>
  <si>
    <t>-489.506054013586 -17.6117474347002 311.698039968214</t>
  </si>
  <si>
    <t>-482.145685290785 -67.0430016422606 772.124203768581</t>
  </si>
  <si>
    <t>-340.618532660808 -4.76145787178893 816.563736185566</t>
  </si>
  <si>
    <t>9763-20170724T121414.915428800.bin</t>
  </si>
  <si>
    <t>-555.154504668197 62.0272994342622 -100.352164854283</t>
  </si>
  <si>
    <t>-578.934409665825 51.1217499130507 -207.930383335896</t>
  </si>
  <si>
    <t>-590.554232931774 47.4897792055722 -300.004415850852</t>
  </si>
  <si>
    <t>-598.355241980399 45.8151296322048 -383.517729983215</t>
  </si>
  <si>
    <t>-602.818601783526 45.75848647557 -467.292489115509</t>
  </si>
  <si>
    <t>-605.592398446151 47.2667491142556 -589.909600245315</t>
  </si>
  <si>
    <t>-588.588065108508 50.7298529724799 -666.323406789344</t>
  </si>
  <si>
    <t>-610.418214388445 77.374018244936 -535.59108290383</t>
  </si>
  <si>
    <t>-642.64388195955 227.913325070854 -510.32512738807</t>
  </si>
  <si>
    <t>-756.075201556566 284.474537318028 -258.307915631617</t>
  </si>
  <si>
    <t>-551.977949123661 276.855362463512 -147.696793176503</t>
  </si>
  <si>
    <t>-598.332372534238 15.8359060710886 -536.62142408503</t>
  </si>
  <si>
    <t>-598.706516643256 144.588034335335 -100.915116002927</t>
  </si>
  <si>
    <t>-585.493995879243 162.960508027749 314.04331474656</t>
  </si>
  <si>
    <t>-598.359926463265 206.648539677095 774.995264378557</t>
  </si>
  <si>
    <t>-447.239683675419 203.204353870957 830.082502888058</t>
  </si>
  <si>
    <t>-489.040691849583 -17.541971389614 311.749108028667</t>
  </si>
  <si>
    <t>-482.037244602558 -66.8948710247569 772.181424583854</t>
  </si>
  <si>
    <t>-340.586605774323 -4.66548733898344 816.936736970127</t>
  </si>
  <si>
    <t>9763-20170724T121414.935482800.bin</t>
  </si>
  <si>
    <t>-554.858917273945 62.1835612426603 -100.35787760576</t>
  </si>
  <si>
    <t>-578.610148286914 51.2341591642057 -207.937982388341</t>
  </si>
  <si>
    <t>-590.245450430506 47.5900090077043 -300.009588350673</t>
  </si>
  <si>
    <t>-598.073832999753 45.912273200775 -383.520282287559</t>
  </si>
  <si>
    <t>-602.576888228603 45.860465600877 -467.292917141807</t>
  </si>
  <si>
    <t>-605.42127897998 47.383879398295 -589.908297955904</t>
  </si>
  <si>
    <t>-588.441178385667 50.8753297380172 -666.326103907375</t>
  </si>
  <si>
    <t>-610.203469967405 77.4869795903801 -535.583505792444</t>
  </si>
  <si>
    <t>-642.38065930399 228.026930434744 -510.256214470226</t>
  </si>
  <si>
    <t>-756.411790658673 284.440074137323 -258.476507710767</t>
  </si>
  <si>
    <t>-552.568572425039 276.951317841066 -147.38911174228</t>
  </si>
  <si>
    <t>-598.142977417337 15.9438475747611 -536.62786694328</t>
  </si>
  <si>
    <t>-598.542013389878 144.649208605463 -100.917042672696</t>
  </si>
  <si>
    <t>-585.386526624745 163.020389736839 314.043229268569</t>
  </si>
  <si>
    <t>-598.317164326464 206.672071446671 775.000274572027</t>
  </si>
  <si>
    <t>-447.196639589139 203.32549011826 830.09310044586</t>
  </si>
  <si>
    <t>-488.770621812617 -17.5233655922652 311.764264041372</t>
  </si>
  <si>
    <t>-481.98887138042 -66.8746614770712 772.196789212919</t>
  </si>
  <si>
    <t>-340.284738293397 -5.29166253201629 817.04453509756</t>
  </si>
  <si>
    <t>9763-20170724T121415.001171200.bin</t>
  </si>
  <si>
    <t>-554.40617770722 62.427961954912 -100.347407982631</t>
  </si>
  <si>
    <t>-578.112010409352 51.3954537765753 -207.929025190019</t>
  </si>
  <si>
    <t>-589.811908349715 47.7303294985431 -299.991630751467</t>
  </si>
  <si>
    <t>-597.734805152143 46.0510785443898 -383.493364805444</t>
  </si>
  <si>
    <t>-602.366356275629 46.0137554093067 -467.259053125803</t>
  </si>
  <si>
    <t>-605.433257093015 47.5748493238202 -589.8684340097</t>
  </si>
  <si>
    <t>-588.559139938037 51.1055171747571 -666.308052436076</t>
  </si>
  <si>
    <t>-610.075410239772 77.6693059544609 -535.526820223032</t>
  </si>
  <si>
    <t>-641.926522594006 228.257447699614 -510.105679495348</t>
  </si>
  <si>
    <t>-757.525692494172 285.728601028608 -259.282034435602</t>
  </si>
  <si>
    <t>-554.43142546802 277.922680021712 -146.852959531178</t>
  </si>
  <si>
    <t>-598.099603498359 16.110445437801 -536.610112955451</t>
  </si>
  <si>
    <t>-598.348719009662 144.599905085661 -100.903227535959</t>
  </si>
  <si>
    <t>-585.378788065197 163.045161645681 314.059581670596</t>
  </si>
  <si>
    <t>-598.283346820714 206.650221704681 775.001031388303</t>
  </si>
  <si>
    <t>-447.165322401453 203.166093072608 830.092174672015</t>
  </si>
  <si>
    <t>-488.302111247292 -17.1946749828453 311.791551688683</t>
  </si>
  <si>
    <t>-482.000274234643 -66.6977662910485 772.217336032292</t>
  </si>
  <si>
    <t>-340.813287857623 -4.05564522968916 817.228594782222</t>
  </si>
  <si>
    <t>9763-20170724T121415.034250900.bin</t>
  </si>
  <si>
    <t>-554.174099463786 62.4694525201348 -100.338447436239</t>
  </si>
  <si>
    <t>-577.885642906247 51.3912191733243 -207.914228141105</t>
  </si>
  <si>
    <t>-589.623289305682 47.7060473231732 -299.97111547531</t>
  </si>
  <si>
    <t>-597.591784465727 46.0143559519151 -383.46826452616</t>
  </si>
  <si>
    <t>-602.279457207198 45.9709340791919 -467.230865485208</t>
  </si>
  <si>
    <t>-605.439053654238 47.5297496124749 -589.837929183067</t>
  </si>
  <si>
    <t>-588.633516293333 51.0703357805673 -666.292254389431</t>
  </si>
  <si>
    <t>-610.032808085498 77.6266580698853 -535.493667900228</t>
  </si>
  <si>
    <t>-641.829425061452 228.23235980116 -510.074493510618</t>
  </si>
  <si>
    <t>-758.059245463021 286.774837347952 -259.790729728822</t>
  </si>
  <si>
    <t>-555.329144605023 278.765941817033 -146.720362265025</t>
  </si>
  <si>
    <t>-598.072560388069 16.0647179407524 -536.584405737451</t>
  </si>
  <si>
    <t>-598.21600688013 144.585089735599 -100.906098067922</t>
  </si>
  <si>
    <t>-585.258134883501 163.065406937752 314.055604604167</t>
  </si>
  <si>
    <t>-598.234433907267 206.688422693125 774.996564598448</t>
  </si>
  <si>
    <t>-447.105920417468 203.642770902104 830.084913045599</t>
  </si>
  <si>
    <t>-488.081719578558 -17.0880295281249 311.811548134277</t>
  </si>
  <si>
    <t>-481.969891249447 -66.6684934461587 772.224547712291</t>
  </si>
  <si>
    <t>-340.777058828991 -4.09854858451126 817.317999913954</t>
  </si>
  <si>
    <t>9763-20170724T121415.101434000.bin</t>
  </si>
  <si>
    <t>-553.805532247717 62.4748869049063 -100.34040135851</t>
  </si>
  <si>
    <t>-577.562583362056 51.3395220627563 -207.900307094463</t>
  </si>
  <si>
    <t>-589.329813017489 47.6392476991496 -299.952737501757</t>
  </si>
  <si>
    <t>-597.318979052998 45.9450297585668 -383.447880770277</t>
  </si>
  <si>
    <t>-602.020511531405 45.9100242037866 -467.209714172021</t>
  </si>
  <si>
    <t>-605.192212993973 47.4912457246928 -589.816168783269</t>
  </si>
  <si>
    <t>-588.528371784232 51.0542531052088 -666.300423031902</t>
  </si>
  <si>
    <t>-609.793558375672 77.5755835942869 -535.465470682406</t>
  </si>
  <si>
    <t>-641.686608671722 228.163073275009 -510.09465343217</t>
  </si>
  <si>
    <t>-758.498976219726 288.302155369221 -260.461431602339</t>
  </si>
  <si>
    <t>-556.051997233283 280.419798741718 -146.876108812515</t>
  </si>
  <si>
    <t>-597.807509079944 16.0191086973673 -536.569583806835</t>
  </si>
  <si>
    <t>-597.92797789189 144.405891359804 -100.87910442686</t>
  </si>
  <si>
    <t>-584.802953613554 163.148704998141 314.065523257505</t>
  </si>
  <si>
    <t>-598.163344561556 206.69684985799 775.003626418615</t>
  </si>
  <si>
    <t>-447.050353254904 203.756182711747 830.140130708184</t>
  </si>
  <si>
    <t>-487.907774056359 -16.9675963400578 311.829226590152</t>
  </si>
  <si>
    <t>-482.035236433761 -66.6439517151935 772.218450504609</t>
  </si>
  <si>
    <t>-340.961994940631 -3.78437042867836 817.283436801777</t>
  </si>
  <si>
    <t>9763-20170724T121415.165605700.bin</t>
  </si>
  <si>
    <t>-553.551221111648 62.4385501293777 -100.317794178629</t>
  </si>
  <si>
    <t>-577.323412271126 51.2947910578823 -207.873361618045</t>
  </si>
  <si>
    <t>-589.030076420756 47.5958372688633 -299.933683086801</t>
  </si>
  <si>
    <t>-596.935059573868 45.9049220334805 -383.436857967672</t>
  </si>
  <si>
    <t>-601.522875933659 45.873279247196 -467.204946245846</t>
  </si>
  <si>
    <t>-604.495928664371 47.458723918236 -589.816368152742</t>
  </si>
  <si>
    <t>-587.917578773753 51.0076837889219 -666.319895706541</t>
  </si>
  <si>
    <t>-609.184015001611 77.5415296874021 -535.472254017554</t>
  </si>
  <si>
    <t>-641.04282888071 228.138314579883 -510.094551670379</t>
  </si>
  <si>
    <t>-758.049681176764 287.616604052334 -260.394050895352</t>
  </si>
  <si>
    <t>-555.616336604352 280.63102560531 -146.725984580822</t>
  </si>
  <si>
    <t>-597.198698817218 15.9845994161701 -536.558980683996</t>
  </si>
  <si>
    <t>-597.589209454695 144.394641116868 -100.865314601795</t>
  </si>
  <si>
    <t>-584.396398350523 163.202681611768 314.074130299864</t>
  </si>
  <si>
    <t>-598.099153585413 206.723962014984 775.00672370872</t>
  </si>
  <si>
    <t>-446.984871467862 203.913108835381 830.146579177101</t>
  </si>
  <si>
    <t>-487.866866532803 -16.853690828023 311.855500694263</t>
  </si>
  <si>
    <t>-482.125354028383 -66.6466133217136 772.216822983939</t>
  </si>
  <si>
    <t>-340.870090448079 -4.12317816685118 817.179335246114</t>
  </si>
  <si>
    <t>9763-20170724T121415.230813100.bin</t>
  </si>
  <si>
    <t>-553.412707787742 62.3828879358753 -100.311745210081</t>
  </si>
  <si>
    <t>-577.178822344464 51.2616567711516 -207.871007284766</t>
  </si>
  <si>
    <t>-588.863002790524 47.566951651293 -299.934417370086</t>
  </si>
  <si>
    <t>-596.742092027205 45.8747253458382 -383.440053397515</t>
  </si>
  <si>
    <t>-601.299077613515 45.8370471939552 -467.20968254852</t>
  </si>
  <si>
    <t>-604.222222320252 47.4088287694708 -589.822637000305</t>
  </si>
  <si>
    <t>-587.657369401103 50.9466121386245 -666.329452071665</t>
  </si>
  <si>
    <t>-608.936349425478 77.4970544629432 -535.483609944091</t>
  </si>
  <si>
    <t>-640.755308024481 228.098561863664 -510.102650460808</t>
  </si>
  <si>
    <t>-758.217182972616 287.315502020007 -260.553733742651</t>
  </si>
  <si>
    <t>-555.875384986602 280.503027189573 -146.712158619115</t>
  </si>
  <si>
    <t>-596.942699186251 15.9413944048638 -536.558685078191</t>
  </si>
  <si>
    <t>-597.344796290045 144.32101645594 -100.863871525398</t>
  </si>
  <si>
    <t>-584.23699950822 163.239681562077 314.073338682814</t>
  </si>
  <si>
    <t>-598.104566454763 206.687985089289 775.002560243036</t>
  </si>
  <si>
    <t>-446.985517441783 203.798009358767 830.12521589351</t>
  </si>
  <si>
    <t>-487.871077458438 -16.8808118834113 311.867306223529</t>
  </si>
  <si>
    <t>-482.153946572163 -66.6795955568036 772.220551600635</t>
  </si>
  <si>
    <t>-340.685175661979 -4.59001099763373 817.113092123007</t>
  </si>
  <si>
    <t>9763-20170724T121415.235827700.bin</t>
  </si>
  <si>
    <t>-553.278342740595 62.3945198471897 -100.30139048295</t>
  </si>
  <si>
    <t>-577.025040639142 51.2920740467484 -207.866860134061</t>
  </si>
  <si>
    <t>-588.682500914118 47.5980785345396 -299.933542653479</t>
  </si>
  <si>
    <t>-596.534854802291 45.9020004592853 -383.441729386262</t>
  </si>
  <si>
    <t>-601.063070953487 45.8558326042571 -467.213011828353</t>
  </si>
  <si>
    <t>-603.942572760127 47.4112196029532 -589.827091043431</t>
  </si>
  <si>
    <t>-587.372191327947 50.9456349438592 -666.332917443306</t>
  </si>
  <si>
    <t>-608.681605127126 77.505531734098 -535.493695739289</t>
  </si>
  <si>
    <t>-640.467182984071 228.112839111063 -510.11111190425</t>
  </si>
  <si>
    <t>-758.558530755692 287.469226346678 -260.892675627689</t>
  </si>
  <si>
    <t>-556.391867437237 280.657510237079 -146.740218485971</t>
  </si>
  <si>
    <t>-596.676549395302 15.951790091322 -536.556509401782</t>
  </si>
  <si>
    <t>-597.105540010112 144.37552207366 -100.874051059686</t>
  </si>
  <si>
    <t>-584.020330245366 163.308700992323 314.063227537218</t>
  </si>
  <si>
    <t>-598.094070024526 206.679565816893 774.9952972249</t>
  </si>
  <si>
    <t>-446.976450241901 203.595555464205 830.111309963752</t>
  </si>
  <si>
    <t>-487.906684976242 -16.9075344022158 311.882153996912</t>
  </si>
  <si>
    <t>-482.238899552061 -66.6709485028732 772.22900567114</t>
  </si>
  <si>
    <t>-340.94039409959 -4.12720557793773 817.026750621339</t>
  </si>
  <si>
    <t>9763-20170724T121415.303590100.bin</t>
  </si>
  <si>
    <t>-552.880372159933 62.4563800158467 -100.277464371196</t>
  </si>
  <si>
    <t>-576.626066274317 51.3777291379365 -207.845627063261</t>
  </si>
  <si>
    <t>-588.285835163683 47.6597587380265 -299.911154909443</t>
  </si>
  <si>
    <t>-596.144345293027 45.9265901235558 -383.417854522551</t>
  </si>
  <si>
    <t>-600.684029171591 45.8288196533435 -467.1885761506</t>
  </si>
  <si>
    <t>-603.587550594127 47.2934818783197 -589.803144522539</t>
  </si>
  <si>
    <t>-587.013985723106 50.8338704855032 -666.308006168673</t>
  </si>
  <si>
    <t>-608.312768221012 77.4285683366365 -535.491142859823</t>
  </si>
  <si>
    <t>-639.975185106271 228.080377628696 -510.192022724796</t>
  </si>
  <si>
    <t>-759.32129191227 287.906913307487 -261.684813952125</t>
  </si>
  <si>
    <t>-557.478804825593 281.46253466279 -146.938823269846</t>
  </si>
  <si>
    <t>-596.314268144277 15.8729025355146 -536.510672710588</t>
  </si>
  <si>
    <t>-596.594608349279 144.489147750553 -100.869020088031</t>
  </si>
  <si>
    <t>-583.461692382272 163.434996978542 314.066098954014</t>
  </si>
  <si>
    <t>-598.041181190449 206.700806518983 774.990464093443</t>
  </si>
  <si>
    <t>-446.929019667176 203.638046916231 830.12262223629</t>
  </si>
  <si>
    <t>-487.766165804678 -16.8967455397628 311.920232659185</t>
  </si>
  <si>
    <t>-482.283515029659 -66.7277762702224 772.261191416234</t>
  </si>
  <si>
    <t>-340.730854490691 -4.66994643269072 816.932241558803</t>
  </si>
  <si>
    <t>9763-20170724T121415.335674700.bin</t>
  </si>
  <si>
    <t>-552.693608009338 62.5475195402614 -100.269476471469</t>
  </si>
  <si>
    <t>-576.424927088118 51.4833354910365 -207.842160064867</t>
  </si>
  <si>
    <t>-588.108691268762 47.7483438622462 -299.90399030719</t>
  </si>
  <si>
    <t>-596.004961376049 45.9904895390328 -383.406690780797</t>
  </si>
  <si>
    <t>-600.599034359315 45.8593885482874 -467.174209522589</t>
  </si>
  <si>
    <t>-603.600964562195 47.2669134595239 -589.787121110158</t>
  </si>
  <si>
    <t>-587.014702271934 50.8039240661328 -666.289411623324</t>
  </si>
  <si>
    <t>-608.271982486063 77.4295326605984 -535.485627229684</t>
  </si>
  <si>
    <t>-639.812224346374 228.118102975009 -510.237247182703</t>
  </si>
  <si>
    <t>-759.752449338431 288.248611114544 -262.089595983733</t>
  </si>
  <si>
    <t>-558.091346773202 282.193969792642 -147.004124564303</t>
  </si>
  <si>
    <t>-596.295483886967 15.8692802578312 -536.48570478908</t>
  </si>
  <si>
    <t>-596.33361228052 144.614192414443 -100.870807154979</t>
  </si>
  <si>
    <t>-583.24120563111 163.50306887513 314.068278934935</t>
  </si>
  <si>
    <t>-597.998944368886 206.757731575428 774.985040400027</t>
  </si>
  <si>
    <t>-446.886386544181 203.938877861314 830.129191044735</t>
  </si>
  <si>
    <t>-487.647121371114 -16.7875368358268 311.942974766792</t>
  </si>
  <si>
    <t>-482.373112877621 -66.6340869238925 772.282408731713</t>
  </si>
  <si>
    <t>-341.248329215784 -3.59714612505013 816.93677209973</t>
  </si>
  <si>
    <t>9763-20170724T121415.400715700.bin</t>
  </si>
  <si>
    <t>-552.273246931338 62.7288281606507 -100.252669811812</t>
  </si>
  <si>
    <t>-575.960599407357 51.6679508373054 -207.835523112857</t>
  </si>
  <si>
    <t>-587.66203376796 47.911521922656 -299.89413550417</t>
  </si>
  <si>
    <t>-595.597561136579 46.126887280217 -383.392489023103</t>
  </si>
  <si>
    <t>-600.255187031922 45.9628614924636 -467.156494577107</t>
  </si>
  <si>
    <t>-603.376532060831 47.3181545518523 -589.767135130162</t>
  </si>
  <si>
    <t>-586.728668877635 50.8344891707447 -666.256900370269</t>
  </si>
  <si>
    <t>-608.005397233998 77.5017390608214 -535.473735038609</t>
  </si>
  <si>
    <t>-639.492878433157 228.194975258734 -510.217415810504</t>
  </si>
  <si>
    <t>-760.493038066731 289.379624792217 -262.843231369145</t>
  </si>
  <si>
    <t>-559.047355112407 284.34012477821 -147.332413244983</t>
  </si>
  <si>
    <t>-596.008333102539 15.9453698702532 -536.459597723893</t>
  </si>
  <si>
    <t>-595.893058025424 144.779277842956 -100.864878721317</t>
  </si>
  <si>
    <t>-582.822513744456 163.581044346593 314.078747285769</t>
  </si>
  <si>
    <t>-597.942688867486 206.807642919113 774.976594821257</t>
  </si>
  <si>
    <t>-446.855860005529 203.68025053945 830.174297729258</t>
  </si>
  <si>
    <t>-487.304914879285 -16.7112950645355 311.983709881637</t>
  </si>
  <si>
    <t>-482.383203235271 -66.6298344277134 772.31977766435</t>
  </si>
  <si>
    <t>-340.96952254088 -4.24806244848105 816.980311459671</t>
  </si>
  <si>
    <t>9763-20170724T121415.433804200.bin</t>
  </si>
  <si>
    <t>-552.022142504918 62.7659357378102 -100.238646755683</t>
  </si>
  <si>
    <t>-575.657222011619 51.7193304718626 -207.834304777037</t>
  </si>
  <si>
    <t>-587.332606934312 47.9678651053287 -299.896636556916</t>
  </si>
  <si>
    <t>-595.252170044582 46.1848605121436 -383.396565148963</t>
  </si>
  <si>
    <t>-599.901631490712 46.0207186468451 -467.160975336504</t>
  </si>
  <si>
    <t>-603.019728843658 47.3742936666254 -589.771687430268</t>
  </si>
  <si>
    <t>-586.34692368342 50.894200089127 -666.255935799041</t>
  </si>
  <si>
    <t>-607.664642391572 77.5557007307484 -535.478528680616</t>
  </si>
  <si>
    <t>-639.215818027791 228.241308756594 -510.209778735506</t>
  </si>
  <si>
    <t>-760.688122368356 289.911816388842 -263.187970602422</t>
  </si>
  <si>
    <t>-559.296695648547 285.487003217048 -147.557390482331</t>
  </si>
  <si>
    <t>-595.638442345973 16.005070013081 -536.463716818335</t>
  </si>
  <si>
    <t>-595.655260938086 144.764507878589 -100.851751123481</t>
  </si>
  <si>
    <t>-582.614982814733 163.627777953031 314.090148118154</t>
  </si>
  <si>
    <t>-597.899108920356 206.837028505078 774.981150989907</t>
  </si>
  <si>
    <t>-446.831270797841 203.633619558232 830.226633696549</t>
  </si>
  <si>
    <t>-487.141222980199 -16.7300818813392 311.996042795581</t>
  </si>
  <si>
    <t>-482.331524850627 -66.6989205111713 772.335221262339</t>
  </si>
  <si>
    <t>-340.597531657118 -5.04821566843339 816.994647184845</t>
  </si>
  <si>
    <t>9763-20170724T121415.498992500.bin</t>
  </si>
  <si>
    <t>-551.657204380912 63.0652634282601 -100.208489390907</t>
  </si>
  <si>
    <t>-575.200095660578 52.031866734184 -207.825896140411</t>
  </si>
  <si>
    <t>-586.773044707411 48.3010703083264 -299.901841988458</t>
  </si>
  <si>
    <t>-594.589717338601 46.5382149827087 -383.411844593661</t>
  </si>
  <si>
    <t>-599.125960228516 46.3971788451431 -467.182607697275</t>
  </si>
  <si>
    <t>-602.067980784731 47.7863234028573 -589.797163971381</t>
  </si>
  <si>
    <t>-585.302724789546 51.3251698019926 -666.260424573922</t>
  </si>
  <si>
    <t>-606.863016315039 77.9377794302177 -535.500472039968</t>
  </si>
  <si>
    <t>-638.888953360301 228.520504402095 -510.26723613053</t>
  </si>
  <si>
    <t>-761.145482195018 290.811617466538 -263.78873332753</t>
  </si>
  <si>
    <t>-559.796139287201 287.559970616245 -148.045852479518</t>
  </si>
  <si>
    <t>-594.691143894536 16.4158479317271 -536.489496044144</t>
  </si>
  <si>
    <t>-595.433379036607 145.008755646364 -100.822336904609</t>
  </si>
  <si>
    <t>-582.46021811614 163.727810350356 314.12817726979</t>
  </si>
  <si>
    <t>-597.800092528017 206.926884728153 775.003255555233</t>
  </si>
  <si>
    <t>-446.737620579002 204.403886469844 830.29863117661</t>
  </si>
  <si>
    <t>-486.749311357803 -16.6154805218148 312.036242818114</t>
  </si>
  <si>
    <t>-482.306032220861 -66.6725874330214 772.37049471229</t>
  </si>
  <si>
    <t>-340.851291783498 -4.43748309411967 817.105211506742</t>
  </si>
  <si>
    <t>9763-20170724T121415.536090000.bin</t>
  </si>
  <si>
    <t>-551.478382530947 63.218495019647 -100.20210631531</t>
  </si>
  <si>
    <t>-574.978203318072 52.179809074732 -207.828219801808</t>
  </si>
  <si>
    <t>-586.491505203957 48.4673852908218 -299.912563081809</t>
  </si>
  <si>
    <t>-594.243536897135 46.7288860338817 -383.429084421694</t>
  </si>
  <si>
    <t>-598.704740283417 46.6194231217964 -467.203973450544</t>
  </si>
  <si>
    <t>-601.524816394486 48.0631161638307 -589.820701342116</t>
  </si>
  <si>
    <t>-584.727052210292 51.639586024749 -666.274897847564</t>
  </si>
  <si>
    <t>-606.424221496091 78.1803352790639 -535.514272890877</t>
  </si>
  <si>
    <t>-638.742535690459 228.698889487182 -510.257158114715</t>
  </si>
  <si>
    <t>-761.438327721763 291.125275802932 -264.031130894682</t>
  </si>
  <si>
    <t>-560.0836015005 288.28676707025 -148.286794374474</t>
  </si>
  <si>
    <t>-594.150596578651 16.6786296297305 -536.520786064511</t>
  </si>
  <si>
    <t>-595.334143418308 145.061503766386 -100.818783822171</t>
  </si>
  <si>
    <t>-582.493156575295 163.7004367226 314.139465511626</t>
  </si>
  <si>
    <t>-597.802176356839 206.888013154107 775.00982891665</t>
  </si>
  <si>
    <t>-446.744210596255 204.207915664035 830.309995129888</t>
  </si>
  <si>
    <t>-486.546493872741 -16.499416398648 312.039823509408</t>
  </si>
  <si>
    <t>-482.311568390423 -66.5966435584 772.377608336753</t>
  </si>
  <si>
    <t>-341.037403455696 -4.01587637155944 817.200488370603</t>
  </si>
  <si>
    <t>9763-20170724T121415.602279000.bin</t>
  </si>
  <si>
    <t>-551.120666287132 63.5404587912094 -100.204199569877</t>
  </si>
  <si>
    <t>-574.538817069748 52.464868861558 -207.844545107513</t>
  </si>
  <si>
    <t>-585.945799691675 48.7651049489614 -299.942442631835</t>
  </si>
  <si>
    <t>-593.58399157573 47.0514026689125 -383.470022767071</t>
  </si>
  <si>
    <t>-597.913278248848 46.9804195663669 -467.251804662546</t>
  </si>
  <si>
    <t>-600.51983676474 48.4950333696261 -589.872470930372</t>
  </si>
  <si>
    <t>-583.704432478262 52.1442228952119 -666.31940676057</t>
  </si>
  <si>
    <t>-605.608022184903 78.5620593003864 -535.555410534001</t>
  </si>
  <si>
    <t>-638.393138948959 228.960795346787 -510.211615493968</t>
  </si>
  <si>
    <t>-762.006595398653 291.032924429603 -264.355281117581</t>
  </si>
  <si>
    <t>-560.853052294205 288.807891256949 -148.248315597316</t>
  </si>
  <si>
    <t>-593.144199526103 17.0989396992436 -536.579652694769</t>
  </si>
  <si>
    <t>-595.241413193359 145.160457107185 -100.807700896561</t>
  </si>
  <si>
    <t>-582.497283356373 163.818688707 314.152667561045</t>
  </si>
  <si>
    <t>-597.762522989035 206.883659304815 775.028594963171</t>
  </si>
  <si>
    <t>-446.70614186149 204.271241808858 830.336503551806</t>
  </si>
  <si>
    <t>-486.179187535018 -16.247042221778 312.06462985092</t>
  </si>
  <si>
    <t>-482.267290684982 -66.5278558342675 772.386523656596</t>
  </si>
  <si>
    <t>-340.981763000357 -4.06608812702052 817.338670821828</t>
  </si>
  <si>
    <t>9763-20170724T121415.636369700.bin</t>
  </si>
  <si>
    <t>-550.908697426731 63.7145326571067 -100.219521248922</t>
  </si>
  <si>
    <t>-574.264884694264 52.6619842571959 -207.875545642734</t>
  </si>
  <si>
    <t>-585.602556849351 48.9828169329126 -299.982843456094</t>
  </si>
  <si>
    <t>-593.171645536024 47.2868089875524 -383.51717998311</t>
  </si>
  <si>
    <t>-597.425481158264 47.2340525627333 -467.302776365631</t>
  </si>
  <si>
    <t>-599.915403798627 48.7749888689796 -589.925594965992</t>
  </si>
  <si>
    <t>-583.10351495529 52.4675082612075 -666.371266474656</t>
  </si>
  <si>
    <t>-605.095290934105 78.8221323023081 -535.606311082741</t>
  </si>
  <si>
    <t>-638.064844809949 229.174596909396 -510.219509228998</t>
  </si>
  <si>
    <t>-762.379137286022 290.995100857005 -264.653146541646</t>
  </si>
  <si>
    <t>-561.397954791808 289.045678157905 -148.243083122459</t>
  </si>
  <si>
    <t>-592.550350978166 17.3756196683312 -536.633182189783</t>
  </si>
  <si>
    <t>-595.048073877764 145.268843045407 -100.812032073075</t>
  </si>
  <si>
    <t>-582.503924709904 163.924048487422 314.154542811735</t>
  </si>
  <si>
    <t>-597.740180616468 206.906678239321 775.037080269315</t>
  </si>
  <si>
    <t>-446.674263415923 204.537605437695 830.329944746856</t>
  </si>
  <si>
    <t>-486.04555253832 -16.1657875900291 312.050523657502</t>
  </si>
  <si>
    <t>-482.284262785037 -66.4660026534307 772.375106787903</t>
  </si>
  <si>
    <t>-341.082903005485 -3.85391414301012 817.383194474701</t>
  </si>
  <si>
    <t>9763-20170724T121415.701545300.bin</t>
  </si>
  <si>
    <t>-550.307165851227 64.0431320082939 -100.223026225529</t>
  </si>
  <si>
    <t>-573.553017767221 53.0480858170235 -207.90886817863</t>
  </si>
  <si>
    <t>-584.741612689325 49.4100634971701 -300.036063850039</t>
  </si>
  <si>
    <t>-592.155161359972 47.7478908029534 -383.584969642564</t>
  </si>
  <si>
    <t>-596.233559224573 47.7263946558305 -467.379292104785</t>
  </si>
  <si>
    <t>-598.446298859908 49.3109120956765 -590.006751019855</t>
  </si>
  <si>
    <t>-581.643870239856 53.0627396902673 -666.451707091533</t>
  </si>
  <si>
    <t>-603.816539567672 79.3247474068894 -535.687699999375</t>
  </si>
  <si>
    <t>-637.102646363957 229.613995648608 -510.277663990429</t>
  </si>
  <si>
    <t>-763.307477004871 291.420695728655 -265.674158314879</t>
  </si>
  <si>
    <t>-562.848857544536 289.940366559648 -148.359744062639</t>
  </si>
  <si>
    <t>-591.134152006776 17.906321210512 -536.71016284435</t>
  </si>
  <si>
    <t>-594.472109553889 145.623355006066 -100.834947417098</t>
  </si>
  <si>
    <t>-582.380546579815 163.999225614229 314.15743784041</t>
  </si>
  <si>
    <t>-597.680765457339 206.926435251482 775.04463233508</t>
  </si>
  <si>
    <t>-446.636789480639 204.26477125886 830.38378071903</t>
  </si>
  <si>
    <t>-485.674441713065 -16.0697513822274 312.040160006927</t>
  </si>
  <si>
    <t>-482.220926670618 -66.4079553262814 772.360159573976</t>
  </si>
  <si>
    <t>-341.182680474893 -3.55173625512134 817.538975801865</t>
  </si>
  <si>
    <t>9763-20170724T121415.736638900.bin</t>
  </si>
  <si>
    <t>-549.914440008977 64.2068283005724 -100.235674709108</t>
  </si>
  <si>
    <t>-573.109945564684 53.2405859848732 -207.935280812135</t>
  </si>
  <si>
    <t>-584.216303402371 49.6198380456208 -300.073102626327</t>
  </si>
  <si>
    <t>-591.539978555502 47.9697309183953 -383.630208434562</t>
  </si>
  <si>
    <t>-595.513676912126 47.956317551369 -467.429608487117</t>
  </si>
  <si>
    <t>-597.557834769966 49.5475794347408 -590.059946003847</t>
  </si>
  <si>
    <t>-580.739446859446 53.2981599447326 -666.50139731035</t>
  </si>
  <si>
    <t>-603.02928779074 79.5529684908865 -535.746193588392</t>
  </si>
  <si>
    <t>-636.526920052383 229.80398634557 -510.40040867586</t>
  </si>
  <si>
    <t>-763.816481903296 291.879266289512 -266.42790049338</t>
  </si>
  <si>
    <t>-563.708944409936 290.698065309638 -148.512154709386</t>
  </si>
  <si>
    <t>-590.292514589065 18.1455334627226 -536.755430295057</t>
  </si>
  <si>
    <t>-594.130536550899 145.814897145221 -100.843983558503</t>
  </si>
  <si>
    <t>-582.199825192821 164.026794916204 314.160346633723</t>
  </si>
  <si>
    <t>-597.628431021457 206.954616755227 775.05176034277</t>
  </si>
  <si>
    <t>-446.606236043032 204.363124594652 830.453993050415</t>
  </si>
  <si>
    <t>-485.407181640137 -16.0502839039054 312.034378011869</t>
  </si>
  <si>
    <t>-482.181412898073 -66.348200880228 772.361932465764</t>
  </si>
  <si>
    <t>-341.029737325757 -3.84216925528654 817.672291716781</t>
  </si>
  <si>
    <t>9763-20170724T121415.802543000.bin</t>
  </si>
  <si>
    <t>-549.155810522898 64.6774045807465 -100.256504455393</t>
  </si>
  <si>
    <t>-572.254961041563 53.747237738854 -207.980579105876</t>
  </si>
  <si>
    <t>-583.20276323624 50.136620352614 -300.137750664921</t>
  </si>
  <si>
    <t>-590.352707697867 48.4842032977276 -383.709789888193</t>
  </si>
  <si>
    <t>-594.123464827558 48.4560407934159 -467.518486955466</t>
  </si>
  <si>
    <t>-595.839731414833 50.0110740242276 -590.154510138022</t>
  </si>
  <si>
    <t>-578.954515376106 53.7193445419384 -666.583212871407</t>
  </si>
  <si>
    <t>-601.514179526939 80.0204379417878 -535.863695990129</t>
  </si>
  <si>
    <t>-635.490682100694 230.19022597801 -510.683199988567</t>
  </si>
  <si>
    <t>-764.731105971824 293.391857652002 -268.029041613961</t>
  </si>
  <si>
    <t>-565.083842535247 292.845114959064 -149.331230547589</t>
  </si>
  <si>
    <t>-588.659189445191 18.6368814715011 -536.822053988478</t>
  </si>
  <si>
    <t>-593.61506120098 146.318365000077 -100.841053030228</t>
  </si>
  <si>
    <t>-582.172354301351 164.039149945364 314.198305271206</t>
  </si>
  <si>
    <t>-597.508396878055 206.992261900545 775.08188104303</t>
  </si>
  <si>
    <t>-446.543583009698 204.574731751057 830.648160549745</t>
  </si>
  <si>
    <t>-484.782296341858 -15.9038765065388 312.024669122495</t>
  </si>
  <si>
    <t>-482.011639498852 -66.2884581875351 772.363270028131</t>
  </si>
  <si>
    <t>-340.837091076732 -4.05797602797247 817.981038825027</t>
  </si>
  <si>
    <t>9763-20170724T121415.834628000.bin</t>
  </si>
  <si>
    <t>-548.818914134115 64.9421538880028 -100.278710452282</t>
  </si>
  <si>
    <t>-571.862046050336 54.0081487901389 -208.014362233389</t>
  </si>
  <si>
    <t>-582.748764501882 50.3814385081182 -300.178040411898</t>
  </si>
  <si>
    <t>-589.837505570965 48.7058227014059 -383.754950791954</t>
  </si>
  <si>
    <t>-593.541208584189 48.6467003192338 -467.566701271214</t>
  </si>
  <si>
    <t>-595.153302615552 50.1466963619491 -590.204654378373</t>
  </si>
  <si>
    <t>-578.211008059099 53.7998908957056 -666.623377289525</t>
  </si>
  <si>
    <t>-600.893474235821 80.1764696061282 -535.932201816149</t>
  </si>
  <si>
    <t>-635.027818180031 230.324229395709 -510.841931441125</t>
  </si>
  <si>
    <t>-764.983919597731 293.904760681658 -268.66941479293</t>
  </si>
  <si>
    <t>-565.449647888646 293.957527173684 -149.78026431091</t>
  </si>
  <si>
    <t>-587.998257332043 18.8007794614623 -536.852204234729</t>
  </si>
  <si>
    <t>-593.456735278189 146.514342859134 -100.854301929942</t>
  </si>
  <si>
    <t>-582.270304302519 164.010696069946 314.201506150137</t>
  </si>
  <si>
    <t>-597.480618682283 206.9782501993 775.096135652992</t>
  </si>
  <si>
    <t>-446.527355051526 204.492795068193 830.690764992238</t>
  </si>
  <si>
    <t>-484.482486748898 -15.7381397922122 312.012224113315</t>
  </si>
  <si>
    <t>-481.976845827066 -66.2501479504404 772.34537291677</t>
  </si>
  <si>
    <t>-340.821898068824 -4.05302061763086 818.068899584512</t>
  </si>
  <si>
    <t>9763-20170724T121415.900825200.bin</t>
  </si>
  <si>
    <t>-548.311494023427 65.4593689211874 -100.321835259273</t>
  </si>
  <si>
    <t>-571.253905795749 54.4967279391503 -208.076007665616</t>
  </si>
  <si>
    <t>-582.075673759422 50.8293844482014 -300.245850675218</t>
  </si>
  <si>
    <t>-589.112620771447 49.1066526111226 -383.826108647239</t>
  </si>
  <si>
    <t>-592.7718672118 48.9909062374159 -467.639740769009</t>
  </si>
  <si>
    <t>-594.327431759223 50.3961213063199 -590.279554604638</t>
  </si>
  <si>
    <t>-577.277919278303 53.9610427122925 -666.678609512339</t>
  </si>
  <si>
    <t>-600.146312177216 80.4562396874685 -536.032216770994</t>
  </si>
  <si>
    <t>-634.591648674602 230.554149668508 -511.102993303952</t>
  </si>
  <si>
    <t>-765.833433383871 294.845453456952 -269.813030673157</t>
  </si>
  <si>
    <t>-566.502658841824 296.388966279801 -150.593094026697</t>
  </si>
  <si>
    <t>-587.143409629234 19.1027137193582 -536.900319736156</t>
  </si>
  <si>
    <t>-593.257108074769 146.841115996209 -100.886787648483</t>
  </si>
  <si>
    <t>-582.477992673566 164.079594115476 314.190647977327</t>
  </si>
  <si>
    <t>-597.427432196734 206.973244223602 775.100363360121</t>
  </si>
  <si>
    <t>-446.478755298676 204.641771310041 830.714331529099</t>
  </si>
  <si>
    <t>-483.981331057796 -15.4067093125846 311.975991781705</t>
  </si>
  <si>
    <t>-481.972578083914 -66.1448898090416 772.289673402796</t>
  </si>
  <si>
    <t>-341.117072782494 -3.39472712470979 818.180601417732</t>
  </si>
  <si>
    <t>9763-20170724T121415.936921200.bin</t>
  </si>
  <si>
    <t>-548.120601113859 65.6368454068142 -100.343773336781</t>
  </si>
  <si>
    <t>-571.016768398261 54.6529991946882 -208.105702846846</t>
  </si>
  <si>
    <t>-581.791666309955 50.9610722432758 -300.280004548161</t>
  </si>
  <si>
    <t>-588.782556739947 49.2117451999193 -383.863544045658</t>
  </si>
  <si>
    <t>-592.392767427023 49.0644962310457 -467.679342361909</t>
  </si>
  <si>
    <t>-593.872923326241 50.4185375875818 -590.32066408053</t>
  </si>
  <si>
    <t>-576.749916938071 53.9361917793949 -666.705493962164</t>
  </si>
  <si>
    <t>-599.748184953064 80.4964111207905 -536.089261495891</t>
  </si>
  <si>
    <t>-634.407231671196 230.563112753712 -511.223773302161</t>
  </si>
  <si>
    <t>-766.41131446267 295.287985912747 -270.466229694571</t>
  </si>
  <si>
    <t>-567.204435143904 297.553476669996 -151.050842405875</t>
  </si>
  <si>
    <t>-586.698754382581 19.1522984747612 -536.923909710479</t>
  </si>
  <si>
    <t>-593.170930538527 146.974365171955 -100.91107353239</t>
  </si>
  <si>
    <t>-582.513482077628 164.080288259214 314.174949028955</t>
  </si>
  <si>
    <t>-597.411918985324 206.971184979948 775.098695567098</t>
  </si>
  <si>
    <t>-446.46036298442 204.662294749847 830.70554196579</t>
  </si>
  <si>
    <t>-483.806643653442 -15.2487382640766 311.966642254972</t>
  </si>
  <si>
    <t>-482.011311345033 -66.0682179064656 772.26472651319</t>
  </si>
  <si>
    <t>-341.366785665497 -2.89037562854082 818.215841553543</t>
  </si>
  <si>
    <t>9763-20170724T121416.001096400.bin</t>
  </si>
  <si>
    <t>-547.747458690186 65.7542079433465 -100.353262425258</t>
  </si>
  <si>
    <t>-570.530175832374 54.7150920639965 -208.133507188853</t>
  </si>
  <si>
    <t>-581.198649108504 50.9511716819638 -300.317223162904</t>
  </si>
  <si>
    <t>-588.088255817296 49.1222872177523 -383.907491201144</t>
  </si>
  <si>
    <t>-591.592724237732 48.8807660105513 -467.727615368752</t>
  </si>
  <si>
    <t>-592.914050870854 50.0794442948009 -590.372282575279</t>
  </si>
  <si>
    <t>-575.645568267777 53.4892447536595 -666.72913970025</t>
  </si>
  <si>
    <t>-598.905968179684 80.2161521101875 -536.186379403264</t>
  </si>
  <si>
    <t>-634.019499280391 230.203283257673 -511.496480682528</t>
  </si>
  <si>
    <t>-767.142877389085 295.906555532431 -271.621864702853</t>
  </si>
  <si>
    <t>-568.088898078731 299.362546760427 -151.980336981453</t>
  </si>
  <si>
    <t>-585.762642939721 18.8905328557803 -536.927259429925</t>
  </si>
  <si>
    <t>-593.053112160893 146.866938812252 -100.921059474602</t>
  </si>
  <si>
    <t>-582.46745774171 164.119760870759 314.160708910415</t>
  </si>
  <si>
    <t>-597.376177224822 206.981103967447 775.077548623111</t>
  </si>
  <si>
    <t>-446.405658480691 205.032172776198 830.647093445433</t>
  </si>
  <si>
    <t>-483.465139849277 -15.2490114758375 311.960397359403</t>
  </si>
  <si>
    <t>-481.966331238056 -66.0820473261833 772.238750718748</t>
  </si>
  <si>
    <t>-341.07661357253 -3.51508762567937 818.274288713448</t>
  </si>
  <si>
    <t>9763-20170724T121416.033180000.bin</t>
  </si>
  <si>
    <t>-547.606681967528 65.8187568453441 -100.362995094582</t>
  </si>
  <si>
    <t>-570.341662004594 54.7493705022052 -208.150216909498</t>
  </si>
  <si>
    <t>-580.974272046154 50.9379489714979 -300.336225686877</t>
  </si>
  <si>
    <t>-587.833020298575 49.0544087828089 -383.927826084322</t>
  </si>
  <si>
    <t>-591.308525568289 48.7463309101408 -467.748803675079</t>
  </si>
  <si>
    <t>-592.589698090237 49.8339082907692 -590.395094095442</t>
  </si>
  <si>
    <t>-575.236640474136 53.1675372317227 -666.736185966241</t>
  </si>
  <si>
    <t>-598.609318536959 80.0174408195148 -536.23820075519</t>
  </si>
  <si>
    <t>-633.886412722491 229.973757843728 -511.602558530234</t>
  </si>
  <si>
    <t>-767.395898554004 296.02382411046 -272.03802220515</t>
  </si>
  <si>
    <t>-568.45700431337 300.131921568794 -152.225609463964</t>
  </si>
  <si>
    <t>-585.445853317016 18.6956148362747 -536.919641813419</t>
  </si>
  <si>
    <t>-593.080137266222 146.85907103178 -100.928597942863</t>
  </si>
  <si>
    <t>-582.483819155304 164.11486347379 314.152786403307</t>
  </si>
  <si>
    <t>-597.363403868502 206.973521342824 775.076959037117</t>
  </si>
  <si>
    <t>-446.382588824519 205.218838434029 830.624126781736</t>
  </si>
  <si>
    <t>-483.426832888478 -15.226979728493 311.96524093946</t>
  </si>
  <si>
    <t>-482.03512034748 -65.9986705663359 772.233872816558</t>
  </si>
  <si>
    <t>-341.419049050367 -2.83211391389386 818.287099086449</t>
  </si>
  <si>
    <t>9763-20170724T121416.101278100.bin</t>
  </si>
  <si>
    <t>-547.33078499064 65.8927685408016 -100.403888066669</t>
  </si>
  <si>
    <t>-569.962767717515 54.8366847319589 -208.214216048987</t>
  </si>
  <si>
    <t>-580.524436445109 50.9729533847917 -300.406191758862</t>
  </si>
  <si>
    <t>-587.327382196497 49.0151802743467 -384.000495648945</t>
  </si>
  <si>
    <t>-590.756900725121 48.6065156548366 -467.822946028046</t>
  </si>
  <si>
    <t>-591.98306498623 49.5190584104007 -590.471284113785</t>
  </si>
  <si>
    <t>-574.491309647413 52.728434291128 -666.786087468875</t>
  </si>
  <si>
    <t>-598.065620044959 79.771637789655 -536.36006174624</t>
  </si>
  <si>
    <t>-633.554191514498 229.69957948823 -511.863809935488</t>
  </si>
  <si>
    <t>-768.086622131955 296.49009685392 -273.078104404449</t>
  </si>
  <si>
    <t>-569.234813965724 302.233892967374 -153.188462469775</t>
  </si>
  <si>
    <t>-584.824458578035 18.4656505114913 -536.948325608356</t>
  </si>
  <si>
    <t>-592.862337185 146.734392991415 -100.950697747734</t>
  </si>
  <si>
    <t>-582.503734702444 164.073440161309 314.133234014649</t>
  </si>
  <si>
    <t>-597.334874871632 207.00365021829 775.056464206744</t>
  </si>
  <si>
    <t>-446.324678752529 205.5494753073 830.53286903194</t>
  </si>
  <si>
    <t>-483.319832742566 -15.2821901470161 311.945500172747</t>
  </si>
  <si>
    <t>-482.053133574259 -65.9776057056506 772.219265173972</t>
  </si>
  <si>
    <t>-341.69608007374 -2.25325401586133 818.294782106273</t>
  </si>
  <si>
    <t>9763-20170724T121416.137375200.bin</t>
  </si>
  <si>
    <t>-547.17214022333 65.8493416211504 -100.396031064007</t>
  </si>
  <si>
    <t>-569.770025764313 54.807656341286 -208.214988493563</t>
  </si>
  <si>
    <t>-580.283617318349 50.9243276390234 -300.411586796802</t>
  </si>
  <si>
    <t>-587.036934099077 48.9361068692033 -384.009325174752</t>
  </si>
  <si>
    <t>-590.411874136225 48.4849034881304 -467.833743827018</t>
  </si>
  <si>
    <t>-591.554039811179 49.3213606395661 -590.483403976397</t>
  </si>
  <si>
    <t>-573.994382545084 52.4598497363691 -666.785653925163</t>
  </si>
  <si>
    <t>-597.702239106544 79.6013036351687 -536.39486989342</t>
  </si>
  <si>
    <t>-633.365726796311 229.508067790247 -511.998531056534</t>
  </si>
  <si>
    <t>-768.494444171869 296.908333271443 -273.721257764174</t>
  </si>
  <si>
    <t>-569.526032640822 303.541562835041 -154.071281391155</t>
  </si>
  <si>
    <t>-584.403570904568 18.3073034220365 -536.936807712802</t>
  </si>
  <si>
    <t>-592.728510291446 146.70011532338 -100.954842650427</t>
  </si>
  <si>
    <t>-582.358865117384 164.068201219226 314.127566719541</t>
  </si>
  <si>
    <t>-597.306209009238 206.995390577465 775.053228199674</t>
  </si>
  <si>
    <t>-446.304704456201 205.385596695482 830.549084740163</t>
  </si>
  <si>
    <t>-483.217244794154 -15.370770094074 311.939190681157</t>
  </si>
  <si>
    <t>-482.002802523205 -66.0523859870095 772.21325352129</t>
  </si>
  <si>
    <t>-341.14952855462 -3.44503409457593 818.305473127737</t>
  </si>
  <si>
    <t>9763-20170724T121416.203096000.bin</t>
  </si>
  <si>
    <t>-546.935363563188 65.952496517818 -100.389595322399</t>
  </si>
  <si>
    <t>-569.51807903168 54.9245313693964 -208.213205386479</t>
  </si>
  <si>
    <t>-579.983023482228 50.9835668795504 -300.412784508849</t>
  </si>
  <si>
    <t>-586.680741733955 48.9145604060363 -384.013059284288</t>
  </si>
  <si>
    <t>-589.990646965699 48.3533538496386 -467.839386435676</t>
  </si>
  <si>
    <t>-591.028927390065 48.9979022885236 -590.491168388284</t>
  </si>
  <si>
    <t>-573.355363976869 51.9626612474963 -666.773852741098</t>
  </si>
  <si>
    <t>-597.254150700826 79.3558809412452 -536.454996722002</t>
  </si>
  <si>
    <t>-633.124261260905 229.24833702278 -512.279933989068</t>
  </si>
  <si>
    <t>-769.293653394534 297.777172214853 -274.918881372222</t>
  </si>
  <si>
    <t>-570.18624032713 306.200936652454 -155.613334639525</t>
  </si>
  <si>
    <t>-583.892515428571 18.0746147543382 -536.890215676432</t>
  </si>
  <si>
    <t>-592.52532954157 146.837885365304 -100.938853339015</t>
  </si>
  <si>
    <t>-582.087713625556 164.086632834697 314.146843355101</t>
  </si>
  <si>
    <t>-597.232504191654 207.017839567684 775.060994137128</t>
  </si>
  <si>
    <t>-446.242054159669 205.617693898779 830.592604847115</t>
  </si>
  <si>
    <t>-483.068866158207 -15.2573761112981 311.941500984043</t>
  </si>
  <si>
    <t>-482.045169590342 -66.0236859804641 772.20564098278</t>
  </si>
  <si>
    <t>-341.539690847988 -2.6461419527277 818.306728334537</t>
  </si>
  <si>
    <t>9763-20170724T121416.236183800.bin</t>
  </si>
  <si>
    <t>-546.847007249138 66.0535788731131 -100.398143792612</t>
  </si>
  <si>
    <t>-569.409794760089 55.0277718223433 -208.225985035863</t>
  </si>
  <si>
    <t>-579.853035501053 51.0516426365116 -300.426685903422</t>
  </si>
  <si>
    <t>-586.530519027097 48.9341819353976 -384.027340123855</t>
  </si>
  <si>
    <t>-589.819833199807 48.3086347782973 -467.854037893473</t>
  </si>
  <si>
    <t>-590.828745082099 48.8399340487144 -590.506402835728</t>
  </si>
  <si>
    <t>-573.098200819728 51.715776613652 -666.779499646062</t>
  </si>
  <si>
    <t>-597.056466473102 79.2497964602771 -536.500000868522</t>
  </si>
  <si>
    <t>-632.879552796221 229.172866330056 -512.461483541563</t>
  </si>
  <si>
    <t>-769.593903289671 298.325641559279 -275.595241791432</t>
  </si>
  <si>
    <t>-570.544540128551 307.707876318364 -156.264147460873</t>
  </si>
  <si>
    <t>-583.715716817933 17.9634898030504 -536.875353478972</t>
  </si>
  <si>
    <t>-592.457612252335 146.927726197964 -100.932172095177</t>
  </si>
  <si>
    <t>-582.072676320852 164.12534140492 314.156980162929</t>
  </si>
  <si>
    <t>-597.207609077603 207.033756786464 775.062431287552</t>
  </si>
  <si>
    <t>-446.217040926019 205.676609777559 830.594444806514</t>
  </si>
  <si>
    <t>-482.922499350792 -15.1289631114742 311.941498948746</t>
  </si>
  <si>
    <t>-482.020317431859 -66.0357945668693 772.198646036916</t>
  </si>
  <si>
    <t>-341.385658447052 -2.96864460555889 818.331841667099</t>
  </si>
  <si>
    <t>9763-20170724T121416.298834400.bin</t>
  </si>
  <si>
    <t>-546.685754975252 66.3350866859405 -100.423357413833</t>
  </si>
  <si>
    <t>-569.133604628407 55.3646738567209 -208.280881216416</t>
  </si>
  <si>
    <t>-579.500535107314 51.340247217996 -300.487956752624</t>
  </si>
  <si>
    <t>-586.121000904112 49.1418420433001 -384.091070903838</t>
  </si>
  <si>
    <t>-589.367626561099 48.3983699963419 -467.918580770158</t>
  </si>
  <si>
    <t>-590.331791300317 48.7177084728023 -590.57209992315</t>
  </si>
  <si>
    <t>-572.48394549428 51.4132735523663 -666.824245953158</t>
  </si>
  <si>
    <t>-596.572183623076 79.2225482918675 -536.620600433186</t>
  </si>
  <si>
    <t>-632.230539597497 229.216789578077 -512.807792193935</t>
  </si>
  <si>
    <t>-770.034333299526 300.525875062321 -277.215566274486</t>
  </si>
  <si>
    <t>-571.091812906027 311.778875155786 -157.868188778984</t>
  </si>
  <si>
    <t>-583.24524516591 17.9326822157518 -536.88493178521</t>
  </si>
  <si>
    <t>-592.228462557325 147.200723484828 -100.959245006933</t>
  </si>
  <si>
    <t>-582.219522158609 164.224523240958 314.146311236086</t>
  </si>
  <si>
    <t>-597.197459944596 207.025617851125 775.060320442517</t>
  </si>
  <si>
    <t>-446.194737276369 205.571797462355 830.557200644821</t>
  </si>
  <si>
    <t>-482.856024360929 -15.033109764845 311.934881257708</t>
  </si>
  <si>
    <t>-482.061618214238 -65.9846809219921 772.185737462482</t>
  </si>
  <si>
    <t>-341.712066359801 -2.31312152967621 818.356522064381</t>
  </si>
  <si>
    <t>9763-20170724T121416.336936000.bin</t>
  </si>
  <si>
    <t>-546.596398937191 66.5391269259126 -100.427367738732</t>
  </si>
  <si>
    <t>-568.972498263343 55.6106554651237 -208.304122835777</t>
  </si>
  <si>
    <t>-579.308507999496 51.568925408475 -300.513933484461</t>
  </si>
  <si>
    <t>-585.915413228076 49.3354865018482 -384.117154949493</t>
  </si>
  <si>
    <t>-589.16423518649 48.5379524644377 -467.944001386116</t>
  </si>
  <si>
    <t>-590.150128270753 48.7585250709826 -590.597649095438</t>
  </si>
  <si>
    <t>-572.263438881736 51.3359645015225 -666.844847636385</t>
  </si>
  <si>
    <t>-596.379200179688 79.3070940574362 -536.669483121668</t>
  </si>
  <si>
    <t>-631.97101075963 229.33302936871 -512.936503632273</t>
  </si>
  <si>
    <t>-770.195172169948 301.85807770186 -277.962481740406</t>
  </si>
  <si>
    <t>-571.199767594409 314.104278463429 -158.801316777166</t>
  </si>
  <si>
    <t>-583.055863444557 18.016346678246 -536.886871722175</t>
  </si>
  <si>
    <t>-592.074811605118 147.385054643451 -100.980843273386</t>
  </si>
  <si>
    <t>-582.218392571839 164.351688975086 314.130643800662</t>
  </si>
  <si>
    <t>-597.19176040039 207.03317724778 775.054881499321</t>
  </si>
  <si>
    <t>-446.182169143583 205.565991630325 830.532692256009</t>
  </si>
  <si>
    <t>-482.869654375477 -15.0466652060686 311.92792993882</t>
  </si>
  <si>
    <t>-482.077226544506 -65.9883417044334 772.175795917423</t>
  </si>
  <si>
    <t>-341.473861456582 -2.87428718045021 818.340061822149</t>
  </si>
  <si>
    <t>9763-20170724T121416.399826700.bin</t>
  </si>
  <si>
    <t>-546.352940146511 67.0563180668319 -100.448683840475</t>
  </si>
  <si>
    <t>-568.623131500445 56.2059951745337 -208.355178182335</t>
  </si>
  <si>
    <t>-578.908387447279 52.1255768573847 -300.56899453854</t>
  </si>
  <si>
    <t>-585.489735706425 49.8169392696059 -384.172128529846</t>
  </si>
  <si>
    <t>-588.73540379774 48.9047299064464 -467.997996228974</t>
  </si>
  <si>
    <t>-589.743292139421 48.9158896806343 -590.651627835966</t>
  </si>
  <si>
    <t>-571.774646565025 51.1738370763933 -666.889614283249</t>
  </si>
  <si>
    <t>-595.922252430022 79.5650761950656 -536.775075471784</t>
  </si>
  <si>
    <t>-631.265266887158 229.687739442109 -513.259026130514</t>
  </si>
  <si>
    <t>-770.130001490972 303.949111553974 -279.206827651457</t>
  </si>
  <si>
    <t>-571.004245801598 318.60391479626 -160.536284291388</t>
  </si>
  <si>
    <t>-582.679808242734 18.2568052532724 -536.88950987171</t>
  </si>
  <si>
    <t>-591.642741254199 147.941979298127 -101.029574351463</t>
  </si>
  <si>
    <t>-582.255591178677 164.673691975117 314.102334562368</t>
  </si>
  <si>
    <t>-597.190472635782 207.041407660958 775.04618217016</t>
  </si>
  <si>
    <t>-446.169122070651 205.583672151989 830.492147406939</t>
  </si>
  <si>
    <t>-482.822490762057 -14.8044608972218 311.911755412158</t>
  </si>
  <si>
    <t>-482.092872156166 -65.9694182325502 772.148802250825</t>
  </si>
  <si>
    <t>-341.691583659847 -2.41570636441338 818.324080854878</t>
  </si>
  <si>
    <t>9763-20170724T121416.436924500.bin</t>
  </si>
  <si>
    <t>-546.155213406894 67.3412297586033 -100.463831127745</t>
  </si>
  <si>
    <t>-568.383038009264 56.5358126196493 -208.383592968788</t>
  </si>
  <si>
    <t>-578.636699038029 52.4386556441923 -300.600181781853</t>
  </si>
  <si>
    <t>-585.193818055423 50.0941191502611 -384.204263480692</t>
  </si>
  <si>
    <t>-588.42094684162 49.1250565578089 -468.0301241633</t>
  </si>
  <si>
    <t>-589.409090085271 49.0308922852978 -590.683951600345</t>
  </si>
  <si>
    <t>-571.397118784817 51.132004214503 -666.916324364879</t>
  </si>
  <si>
    <t>-595.586456636016 79.7285548729383 -536.83478510127</t>
  </si>
  <si>
    <t>-630.815997079927 229.892806031006 -513.436000560914</t>
  </si>
  <si>
    <t>-769.989739634097 305.039584739456 -279.850355029234</t>
  </si>
  <si>
    <t>-570.73371134546 321.023097632073 -161.570637086307</t>
  </si>
  <si>
    <t>-582.364697125174 18.4155238260005 -536.89425426927</t>
  </si>
  <si>
    <t>-591.37249939416 148.232674609278 -101.043120347077</t>
  </si>
  <si>
    <t>-582.219464308453 164.844480431456 314.098918866178</t>
  </si>
  <si>
    <t>-597.190790797437 207.049886940174 775.04577247258</t>
  </si>
  <si>
    <t>-446.164549933132 205.568339397499 830.477679212523</t>
  </si>
  <si>
    <t>-482.689577041 -14.6493553837258 311.89978135606</t>
  </si>
  <si>
    <t>-482.087229501379 -65.9504858006994 772.133175708092</t>
  </si>
  <si>
    <t>-341.626964147937 -2.55232751278527 818.343870920719</t>
  </si>
  <si>
    <t>9763-20170724T121416.498090900.bin</t>
  </si>
  <si>
    <t>-545.62750058184 68.2395054495082 -100.504382884289</t>
  </si>
  <si>
    <t>-567.756498362964 57.4879823700785 -208.44974553983</t>
  </si>
  <si>
    <t>-577.892426377323 53.3637967568452 -300.678218907458</t>
  </si>
  <si>
    <t>-584.332871824779 50.9657103591931 -384.289835263875</t>
  </si>
  <si>
    <t>-587.434726621755 49.9139818433587 -468.119399265308</t>
  </si>
  <si>
    <t>-588.232453432872 49.6664750952464 -590.774304178899</t>
  </si>
  <si>
    <t>-570.128609463374 51.5156551314267 -666.991396691877</t>
  </si>
  <si>
    <t>-594.491205151083 80.4321417812398 -536.973315198655</t>
  </si>
  <si>
    <t>-629.634799789453 230.64806529339 -513.831954615174</t>
  </si>
  <si>
    <t>-769.399038393656 307.531583095903 -281.165982657463</t>
  </si>
  <si>
    <t>-569.785110126192 326.173942756543 -163.883092162149</t>
  </si>
  <si>
    <t>-581.273596700638 19.1180992345203 -536.935480604024</t>
  </si>
  <si>
    <t>-590.677896536236 149.187071391118 -101.115737560386</t>
  </si>
  <si>
    <t>-582.139763964959 165.365154787259 314.056482183606</t>
  </si>
  <si>
    <t>-597.181435753825 207.12082388575 775.041697867737</t>
  </si>
  <si>
    <t>-446.145672823821 205.642716938653 830.447751300557</t>
  </si>
  <si>
    <t>-482.476863996082 -14.1942596040185 311.890646692575</t>
  </si>
  <si>
    <t>-482.098713607002 -65.9054002390567 772.080976994699</t>
  </si>
  <si>
    <t>-341.471454122274 -2.89985368760063 818.320483947306</t>
  </si>
  <si>
    <t>9763-20170724T121416.536200000.bin</t>
  </si>
  <si>
    <t>-545.275980508952 68.7686559383719 -100.54473406104</t>
  </si>
  <si>
    <t>-567.348864360148 58.0485411549939 -208.504797975705</t>
  </si>
  <si>
    <t>-577.43175844491 53.923884955429 -300.739022789286</t>
  </si>
  <si>
    <t>-583.823433791097 51.5149457684133 -384.354155433067</t>
  </si>
  <si>
    <t>-586.876404497627 50.4419623511039 -468.185275230203</t>
  </si>
  <si>
    <t>-587.603235564784 50.1522813947099 -590.840528220884</t>
  </si>
  <si>
    <t>-569.479972463869 51.903447747311 -667.055295650425</t>
  </si>
  <si>
    <t>-593.895050542152 80.9360565123611 -537.053732096586</t>
  </si>
  <si>
    <t>-628.924286867819 231.204446941453 -514.016737229</t>
  </si>
  <si>
    <t>-768.942359765294 308.892368073124 -281.770961995294</t>
  </si>
  <si>
    <t>-569.202787825518 328.714268546906 -164.896047699347</t>
  </si>
  <si>
    <t>-580.673459124487 19.623112792367 -536.987228747974</t>
  </si>
  <si>
    <t>-590.22469294315 149.718622706016 -101.152308460647</t>
  </si>
  <si>
    <t>-582.015279062308 165.619972328679 314.037236852088</t>
  </si>
  <si>
    <t>-597.180509312192 207.133710611857 775.039434185231</t>
  </si>
  <si>
    <t>-446.146619109365 205.507792521205 830.446754101187</t>
  </si>
  <si>
    <t>-482.313378949637 -13.8528073699963 311.880569405396</t>
  </si>
  <si>
    <t>-482.118729322951 -65.8434772243086 772.053177952553</t>
  </si>
  <si>
    <t>-341.628425932912 -2.55588567050154 818.324322422353</t>
  </si>
  <si>
    <t>9763-20170724T121416.602389100.bin</t>
  </si>
  <si>
    <t>-544.44059599605 69.8920831931787 -100.557608948442</t>
  </si>
  <si>
    <t>-566.39067051127 59.2230047462463 -208.54776844812</t>
  </si>
  <si>
    <t>-576.339372665571 55.0674676492013 -300.795214157532</t>
  </si>
  <si>
    <t>-582.601607956534 52.6014744859363 -384.418364190542</t>
  </si>
  <si>
    <t>-585.518876904025 51.4427671619596 -468.253232664185</t>
  </si>
  <si>
    <t>-586.042632015234 50.9970721966497 -590.908962819238</t>
  </si>
  <si>
    <t>-567.892431877057 52.5433842870557 -667.121869812064</t>
  </si>
  <si>
    <t>-592.438657199945 81.8458182760087 -537.171794046782</t>
  </si>
  <si>
    <t>-627.383449572926 232.166341313459 -514.354916639957</t>
  </si>
  <si>
    <t>-767.834320601409 311.69536650467 -282.995209340103</t>
  </si>
  <si>
    <t>-567.852121393735 334.085826000201 -167.002699038324</t>
  </si>
  <si>
    <t>-579.187085873748 20.5395024960612 -537.005700616979</t>
  </si>
  <si>
    <t>-589.218399011703 150.869491584869 -101.20487526071</t>
  </si>
  <si>
    <t>-581.827847923104 166.15739880347 314.023127020659</t>
  </si>
  <si>
    <t>-597.175198960028 207.16211216279 775.044496342714</t>
  </si>
  <si>
    <t>-446.146233129148 205.335502249469 830.45856383128</t>
  </si>
  <si>
    <t>-481.704550921626 -13.2526149968239 311.901640936338</t>
  </si>
  <si>
    <t>-482.016723649643 -65.8204147915576 772.00215596064</t>
  </si>
  <si>
    <t>-341.176313217196 -3.41071704522392 818.400761872642</t>
  </si>
  <si>
    <t>9763-20170724T121416.635476900.bin</t>
  </si>
  <si>
    <t>-543.925549091507 70.4818750438108 -100.57210454382</t>
  </si>
  <si>
    <t>-565.831598903729 59.8513819744257 -208.574946456662</t>
  </si>
  <si>
    <t>-575.73982794915 55.6853760960494 -300.826238816243</t>
  </si>
  <si>
    <t>-581.966521022292 53.1941331197299 -384.451358371532</t>
  </si>
  <si>
    <t>-584.850610048747 51.9948770318933 -468.286885073703</t>
  </si>
  <si>
    <t>-585.329530759379 51.4741854680342 -590.942595383732</t>
  </si>
  <si>
    <t>-567.165224132765 52.9194299972633 -667.154016734752</t>
  </si>
  <si>
    <t>-591.748140485166 82.3550377167967 -537.226558574357</t>
  </si>
  <si>
    <t>-626.581765443599 232.726460033877 -514.564235753535</t>
  </si>
  <si>
    <t>-767.552852919748 313.091810772171 -283.810708821898</t>
  </si>
  <si>
    <t>-567.435958479538 336.938976347795 -168.341815178683</t>
  </si>
  <si>
    <t>-578.49061680263 21.0502325837133 -537.017946607229</t>
  </si>
  <si>
    <t>-588.5647015307 151.475322372205 -101.236580950204</t>
  </si>
  <si>
    <t>-581.769295641862 166.470520008637 314.01215417739</t>
  </si>
  <si>
    <t>-597.177737415527 207.182032535244 775.046947090675</t>
  </si>
  <si>
    <t>-446.145920528173 205.330625691226 830.452706078869</t>
  </si>
  <si>
    <t>-481.3402403514 -12.943522649392 311.899753660679</t>
  </si>
  <si>
    <t>-481.928907368699 -65.8294425590766 771.970205805101</t>
  </si>
  <si>
    <t>-341.32515052867 -2.94743474475536 818.449325124723</t>
  </si>
  <si>
    <t>9763-20170724T121416.700656000.bin</t>
  </si>
  <si>
    <t>-542.836730218681 71.5527987314172 -100.580885027199</t>
  </si>
  <si>
    <t>-564.674892667449 61.014639769568 -208.606497074082</t>
  </si>
  <si>
    <t>-574.528113642315 56.8397025609706 -300.863281134413</t>
  </si>
  <si>
    <t>-580.711023780453 54.3103501838636 -384.490588594477</t>
  </si>
  <si>
    <t>-583.559491001614 53.0428675328412 -468.326183174529</t>
  </si>
  <si>
    <t>-583.997457713186 52.3913108904189 -590.981473806287</t>
  </si>
  <si>
    <t>-565.753651961551 53.602746675138 -667.177991512968</t>
  </si>
  <si>
    <t>-590.416643130296 83.3334773916804 -537.300635696846</t>
  </si>
  <si>
    <t>-625.005522929679 233.799888349973 -514.895623158189</t>
  </si>
  <si>
    <t>-767.113282673282 315.733620827333 -285.394366610487</t>
  </si>
  <si>
    <t>-566.379804164808 343.093663975857 -171.789862279416</t>
  </si>
  <si>
    <t>-577.193876618283 22.0211738069447 -537.022082544145</t>
  </si>
  <si>
    <t>-587.274060932118 152.703937680097 -101.283020858887</t>
  </si>
  <si>
    <t>-581.640757646391 167.085775462413 314.004922205029</t>
  </si>
  <si>
    <t>-597.181861832066 207.146304703136 775.068214930293</t>
  </si>
  <si>
    <t>-446.157341695656 205.187382250641 830.490329778222</t>
  </si>
  <si>
    <t>-480.408258739658 -12.4722007240393 311.890198083284</t>
  </si>
  <si>
    <t>-481.7747910274 -65.7480203525911 771.913800076231</t>
  </si>
  <si>
    <t>-340.957952540869 -3.54172524429168 818.656159697593</t>
  </si>
  <si>
    <t>9763-20170724T121416.734747100.bin</t>
  </si>
  <si>
    <t>-542.317563927624 72.0520677398677 -100.609137161979</t>
  </si>
  <si>
    <t>-564.103879201565 61.5757782329483 -208.651266812659</t>
  </si>
  <si>
    <t>-573.940395396605 57.3869930896649 -300.909273970032</t>
  </si>
  <si>
    <t>-580.12244357415 54.8212840718438 -384.535357459862</t>
  </si>
  <si>
    <t>-582.985827307775 53.4940737618467 -468.369583641897</t>
  </si>
  <si>
    <t>-583.464082317927 52.7314054932804 -591.024052912076</t>
  </si>
  <si>
    <t>-565.157608834984 53.7976420246096 -667.207730721584</t>
  </si>
  <si>
    <t>-589.846893142629 83.7261519435797 -537.369350377242</t>
  </si>
  <si>
    <t>-624.343148458943 234.237467304859 -515.08144379277</t>
  </si>
  <si>
    <t>-766.78436733184 316.951817928826 -286.067397378767</t>
  </si>
  <si>
    <t>-565.683173526801 345.95901691061 -173.526513004093</t>
  </si>
  <si>
    <t>-576.661600480834 22.4059970809171 -537.039324034337</t>
  </si>
  <si>
    <t>-586.713722883804 153.295892205033 -101.307460153518</t>
  </si>
  <si>
    <t>-581.80796912033 167.420677533925 313.99843513058</t>
  </si>
  <si>
    <t>-597.201141588703 207.060419282312 775.093206963614</t>
  </si>
  <si>
    <t>-446.181719131902 204.831255053538 830.518952879197</t>
  </si>
  <si>
    <t>-479.923807111868 -12.3443642750235 311.868316655856</t>
  </si>
  <si>
    <t>-481.692809751291 -65.6724543119481 771.886296291095</t>
  </si>
  <si>
    <t>-340.925661678339 -3.47674506400381 818.791712137447</t>
  </si>
  <si>
    <t>9763-20170724T121416.800933300.bin</t>
  </si>
  <si>
    <t>-541.147760918613 73.0856676775447 -100.686791551786</t>
  </si>
  <si>
    <t>-562.832078213693 62.7143518816019 -208.7595452268</t>
  </si>
  <si>
    <t>-572.656653451408 58.4686572315291 -301.016213800743</t>
  </si>
  <si>
    <t>-578.863959482966 55.7962333354121 -384.637221217928</t>
  </si>
  <si>
    <t>-581.791751135634 54.3086132358767 -468.466502682465</t>
  </si>
  <si>
    <t>-582.41006457099 53.2546498174816 -591.118130393977</t>
  </si>
  <si>
    <t>-563.970597859014 54.0540636062196 -667.272939548635</t>
  </si>
  <si>
    <t>-588.701468689647 84.3832110443745 -537.530001680019</t>
  </si>
  <si>
    <t>-622.947723323375 234.962009594464 -515.367206260629</t>
  </si>
  <si>
    <t>-765.949993013716 319.578496046738 -287.400203349198</t>
  </si>
  <si>
    <t>-564.375504675579 352.644274413939 -176.842841491345</t>
  </si>
  <si>
    <t>-575.576033800505 23.0510233424257 -537.06917761202</t>
  </si>
  <si>
    <t>-585.712827307018 154.294645895428 -101.380561086193</t>
  </si>
  <si>
    <t>-582.642765770612 167.771862068379 313.964600098724</t>
  </si>
  <si>
    <t>-597.408982051346 206.613797487098 775.145682444279</t>
  </si>
  <si>
    <t>-446.277035762421 204.443141286659 830.265941625864</t>
  </si>
  <si>
    <t>-478.945157622707 -12.1901493861465 311.770547814718</t>
  </si>
  <si>
    <t>-481.528285894406 -65.5671477981009 771.784439342072</t>
  </si>
  <si>
    <t>-340.681179251862 -3.81318899923417 819.03264080703</t>
  </si>
  <si>
    <t>9763-20170724T121416.878132500.bin</t>
  </si>
  <si>
    <t>-540.651519855625 73.5945391972805 -100.771413460835</t>
  </si>
  <si>
    <t>-562.254657047011 63.2567900399936 -208.863706756188</t>
  </si>
  <si>
    <t>-572.06888425049 58.9871925254524 -301.120275575601</t>
  </si>
  <si>
    <t>-578.29224601296 56.2739975749696 -384.738749205121</t>
  </si>
  <si>
    <t>-581.262618517218 54.7276761903108 -468.565354123653</t>
  </si>
  <si>
    <t>-581.973044134765 53.5694095500025 -591.21561545727</t>
  </si>
  <si>
    <t>-563.46445548356 54.2544081828232 -667.354896313726</t>
  </si>
  <si>
    <t>-588.216235462103 84.7451871245844 -537.64950651486</t>
  </si>
  <si>
    <t>-622.402514174551 235.348720923808 -515.543781260498</t>
  </si>
  <si>
    <t>-765.626128683538 321.069131357699 -288.128703084998</t>
  </si>
  <si>
    <t>-563.895613347351 356.157889926951 -178.483157254884</t>
  </si>
  <si>
    <t>-575.106374731315 23.4101284994035 -537.146160024093</t>
  </si>
  <si>
    <t>-585.293315437619 154.690909888011 -101.470504830942</t>
  </si>
  <si>
    <t>-583.043126760225 167.670196377383 313.895666957467</t>
  </si>
  <si>
    <t>-597.614884762312 206.251655741968 775.118152654552</t>
  </si>
  <si>
    <t>-446.389895673149 203.859491932011 829.973592801811</t>
  </si>
  <si>
    <t>-478.430279862396 -12.0315599326759 311.710809032265</t>
  </si>
  <si>
    <t>-481.430209914453 -65.5725498048027 771.708835862078</t>
  </si>
  <si>
    <t>-340.328158191272 -4.50772744067081 819.091501390003</t>
  </si>
  <si>
    <t>9763-20170724T121416.898695400.bin</t>
  </si>
  <si>
    <t>-539.822537910078 74.4173935866124 -100.866285769517</t>
  </si>
  <si>
    <t>-561.302903618854 64.0505456083101 -208.980241449814</t>
  </si>
  <si>
    <t>-571.09697641317 59.6758637819803 -301.233971725109</t>
  </si>
  <si>
    <t>-577.337520297459 56.8342537768908 -384.84699953775</t>
  </si>
  <si>
    <t>-580.36212698861 55.1283586091135 -468.668669099479</t>
  </si>
  <si>
    <t>-581.194065465726 53.7024053236037 -591.315358339579</t>
  </si>
  <si>
    <t>-562.596478273321 54.1308783573377 -667.434625669952</t>
  </si>
  <si>
    <t>-587.409934576598 84.9894619045172 -537.810834538456</t>
  </si>
  <si>
    <t>-622.226382061953 235.486206687043 -515.955756821246</t>
  </si>
  <si>
    <t>-765.209505726638 323.687066902762 -289.339301123492</t>
  </si>
  <si>
    <t>-563.137889366878 362.393230991585 -181.554980100128</t>
  </si>
  <si>
    <t>-574.248046806866 23.6667418874549 -537.187181692739</t>
  </si>
  <si>
    <t>-584.726472238647 155.179366593165 -101.57646109661</t>
  </si>
  <si>
    <t>-582.90319306889 167.823980779875 313.802107205595</t>
  </si>
  <si>
    <t>-597.723154742305 205.913650980254 775.085041379523</t>
  </si>
  <si>
    <t>-446.424432688437 203.683704886138 829.743374868453</t>
  </si>
  <si>
    <t>-477.535339085588 -11.605678020393 311.626621823671</t>
  </si>
  <si>
    <t>-481.31585200384 -65.5816226946322 771.554832031323</t>
  </si>
  <si>
    <t>-340.065657261668 -4.99245973798543 819.106197185803</t>
  </si>
  <si>
    <t>9763-20170724T121416.931920300.bin</t>
  </si>
  <si>
    <t>-539.426923132977 74.8770316147302 -100.872147866342</t>
  </si>
  <si>
    <t>-560.902245833763 64.4546368664619 -208.981747032522</t>
  </si>
  <si>
    <t>-570.668585575544 60.0295459220829 -301.236193220902</t>
  </si>
  <si>
    <t>-576.873911498074 57.1378775789458 -384.849962688899</t>
  </si>
  <si>
    <t>-579.853540153297 55.3767818635042 -468.672100689847</t>
  </si>
  <si>
    <t>-580.608723797693 53.8642070235146 -591.318135499196</t>
  </si>
  <si>
    <t>-561.96971782167 54.1930500894696 -667.427865236102</t>
  </si>
  <si>
    <t>-586.883862099381 85.1835181101355 -537.839574487752</t>
  </si>
  <si>
    <t>-622.07326319929 235.596540267394 -516.067776826058</t>
  </si>
  <si>
    <t>-764.916055012799 324.79305083494 -289.752750314327</t>
  </si>
  <si>
    <t>-562.525919212429 365.134536263398 -183.17262672863</t>
  </si>
  <si>
    <t>-573.67078694445 23.872260846902 -537.164719101925</t>
  </si>
  <si>
    <t>-584.447668520712 155.523447034486 -101.585744817909</t>
  </si>
  <si>
    <t>-582.610676201935 167.993671495638 313.798006634085</t>
  </si>
  <si>
    <t>-597.63597027132 205.894587547331 775.103391478302</t>
  </si>
  <si>
    <t>-446.370265640648 203.917867902161 829.862902834035</t>
  </si>
  <si>
    <t>-477.187199707186 -11.1771856255373 311.620613164192</t>
  </si>
  <si>
    <t>-481.405270097178 -65.4457144194166 771.488363057897</t>
  </si>
  <si>
    <t>-340.542088311047 -3.99405561780668 819.081320440221</t>
  </si>
  <si>
    <t>9763-20170724T121417.011858300.bin</t>
  </si>
  <si>
    <t>-538.600561075701 75.6548543422609 -100.870955637527</t>
  </si>
  <si>
    <t>-560.076645786886 65.10533011297 -208.968077807463</t>
  </si>
  <si>
    <t>-569.791823810562 60.5987573241314 -301.223910916563</t>
  </si>
  <si>
    <t>-575.928125292524 57.6401756985474 -384.840535848435</t>
  </si>
  <si>
    <t>-578.815527873833 55.8176155427336 -468.664640336691</t>
  </si>
  <si>
    <t>-579.41020016259 54.2195619199201 -591.310531650146</t>
  </si>
  <si>
    <t>-560.725588490789 54.4183161858418 -667.409515621593</t>
  </si>
  <si>
    <t>-585.777989873272 85.5713643713161 -537.861659999566</t>
  </si>
  <si>
    <t>-621.249600795892 235.938662988484 -516.138142876967</t>
  </si>
  <si>
    <t>-764.333222119068 326.607702309104 -290.561498843046</t>
  </si>
  <si>
    <t>-561.341730534797 370.005551056175 -186.352136049462</t>
  </si>
  <si>
    <t>-572.520421667515 24.2705154934492 -537.127156279889</t>
  </si>
  <si>
    <t>-583.657353959579 156.182643084657 -101.573738188231</t>
  </si>
  <si>
    <t>-582.148327222086 168.425230935217 313.818111081052</t>
  </si>
  <si>
    <t>-597.472091152214 205.976857168613 775.14666738672</t>
  </si>
  <si>
    <t>-446.290514319405 204.001006953228 830.137908098714</t>
  </si>
  <si>
    <t>-476.467076838824 -10.4454669339812 311.67728724512</t>
  </si>
  <si>
    <t>-481.309376001719 -65.4497868897379 771.410634645867</t>
  </si>
  <si>
    <t>-340.086176294308 -4.92449785671988 819.123528791801</t>
  </si>
  <si>
    <t>9763-20170724T121417.034917700.bin</t>
  </si>
  <si>
    <t>-538.294188154227 75.9990859777963 -100.863062483997</t>
  </si>
  <si>
    <t>-559.737079723448 65.4363378911603 -208.96554238392</t>
  </si>
  <si>
    <t>-569.422819002976 60.8849584886584 -301.222287776686</t>
  </si>
  <si>
    <t>-575.533602423397 57.8718120759468 -384.838716688367</t>
  </si>
  <si>
    <t>-578.39711986263 55.9819460222516 -468.662134878402</t>
  </si>
  <si>
    <t>-578.95979802946 54.2709561751562 -591.306753666886</t>
  </si>
  <si>
    <t>-560.273258018031 54.403736459652 -667.405416260476</t>
  </si>
  <si>
    <t>-585.35082850961 85.6697505995739 -537.888395850204</t>
  </si>
  <si>
    <t>-620.941933301264 236.019397961417 -516.245188315099</t>
  </si>
  <si>
    <t>-764.23758328286 327.320503541298 -291.05850390888</t>
  </si>
  <si>
    <t>-561.050016015557 371.87334980589 -187.722229091768</t>
  </si>
  <si>
    <t>-572.074964730876 24.3737545038348 -537.094170216626</t>
  </si>
  <si>
    <t>-583.316708612792 156.631160744416 -101.594146863</t>
  </si>
  <si>
    <t>-581.932655827032 168.640041511905 313.804964444594</t>
  </si>
  <si>
    <t>-597.419144079649 206.039949340213 775.145354145427</t>
  </si>
  <si>
    <t>-446.264851284517 203.98958508203 830.209006723886</t>
  </si>
  <si>
    <t>-476.22502247645 -10.2566210921036 311.696291676555</t>
  </si>
  <si>
    <t>-481.253539326743 -65.4717668031813 771.395543498773</t>
  </si>
  <si>
    <t>-339.884045040654 -5.32627466795338 819.155673924489</t>
  </si>
  <si>
    <t>9763-20170724T121417.098588700.bin</t>
  </si>
  <si>
    <t>-538.308003885982 76.9931581626738 -100.831682429592</t>
  </si>
  <si>
    <t>-559.657422382545 66.4491476829157 -208.95444148365</t>
  </si>
  <si>
    <t>-569.260504510664 61.846349664946 -301.217218402008</t>
  </si>
  <si>
    <t>-575.298313218807 58.761317507232 -384.836397239909</t>
  </si>
  <si>
    <t>-578.092237728 56.7741768086571 -468.659872490721</t>
  </si>
  <si>
    <t>-578.558576824762 54.8947680506467 -591.302279954019</t>
  </si>
  <si>
    <t>-559.946580307399 54.9400632757379 -667.419416530131</t>
  </si>
  <si>
    <t>-585.002768502578 86.3644915595778 -537.932179827704</t>
  </si>
  <si>
    <t>-620.763257996982 236.694426229184 -516.468776427269</t>
  </si>
  <si>
    <t>-764.602578973043 329.034105008643 -292.053424908074</t>
  </si>
  <si>
    <t>-561.082863010619 375.527822703509 -190.236935078449</t>
  </si>
  <si>
    <t>-571.705012814107 25.0745137238018 -537.043564766732</t>
  </si>
  <si>
    <t>-583.082225836529 157.678958644593 -101.621810272277</t>
  </si>
  <si>
    <t>-581.818191281919 169.273138457374 313.789541455067</t>
  </si>
  <si>
    <t>-597.376199584415 206.142263220598 775.140836580917</t>
  </si>
  <si>
    <t>-446.242282738713 204.088343685253 830.260105278288</t>
  </si>
  <si>
    <t>-476.28022956189 -9.84876561444071 311.730660959216</t>
  </si>
  <si>
    <t>-481.207812627489 -65.4863477114332 771.368887965665</t>
  </si>
  <si>
    <t>-339.89438037283 -5.25523664343382 819.186304699051</t>
  </si>
  <si>
    <t>9763-20170724T121417.136929100.bin</t>
  </si>
  <si>
    <t>-538.47391361349 77.5698544393808 -100.835381767321</t>
  </si>
  <si>
    <t>-559.784992119669 67.0194552954872 -208.965128159315</t>
  </si>
  <si>
    <t>-569.357907511403 62.399338171515 -301.230124735682</t>
  </si>
  <si>
    <t>-575.370099572858 59.2950481627108 -384.850461643025</t>
  </si>
  <si>
    <t>-578.140666603454 57.2847655024357 -468.674065934528</t>
  </si>
  <si>
    <t>-578.575319608541 55.3680788150791 -591.316181827268</t>
  </si>
  <si>
    <t>-560.042142982907 55.3971188196133 -667.452526567344</t>
  </si>
  <si>
    <t>-585.031967643209 86.8542973963818 -537.95741197386</t>
  </si>
  <si>
    <t>-620.806983752393 237.17640768519 -516.519456735126</t>
  </si>
  <si>
    <t>-764.818393666086 330.012015026212 -292.419317044229</t>
  </si>
  <si>
    <t>-561.080195943798 377.194402902806 -191.359505152394</t>
  </si>
  <si>
    <t>-571.737219189419 25.5636805674526 -537.046561443657</t>
  </si>
  <si>
    <t>-583.092874831955 158.337539878192 -101.666228162949</t>
  </si>
  <si>
    <t>-581.915870522567 169.636273341992 313.753483305934</t>
  </si>
  <si>
    <t>-597.376333356052 206.181060654963 775.135403966687</t>
  </si>
  <si>
    <t>-446.24331358237 204.178212656291 830.259079483505</t>
  </si>
  <si>
    <t>-476.345720273797 -9.58807878402104 311.743079882878</t>
  </si>
  <si>
    <t>-481.224185981599 -65.456039153878 771.370453637679</t>
  </si>
  <si>
    <t>-339.948777638537 -5.12928647330546 819.180102234514</t>
  </si>
  <si>
    <t>9763-20170724T121417.203108700.bin</t>
  </si>
  <si>
    <t>-538.943425151493 78.8035419519679 -100.850925621572</t>
  </si>
  <si>
    <t>-560.215328617375 68.2170795217125 -208.984825936948</t>
  </si>
  <si>
    <t>-569.797592942345 63.5499249912618 -301.246514834191</t>
  </si>
  <si>
    <t>-575.836436636097 60.3985904959472 -384.863183652707</t>
  </si>
  <si>
    <t>-578.65204666266 58.3389822713416 -468.684132065646</t>
  </si>
  <si>
    <t>-579.173258573334 56.3476808667924 -591.324700757192</t>
  </si>
  <si>
    <t>-560.773597984025 56.3836807980038 -667.493326552109</t>
  </si>
  <si>
    <t>-585.589189921378 87.8670293692308 -537.980380536057</t>
  </si>
  <si>
    <t>-621.340951601363 238.209599847191 -516.60006285732</t>
  </si>
  <si>
    <t>-765.083826024068 331.924534160349 -292.693762438936</t>
  </si>
  <si>
    <t>-560.853203502681 380.940082608502 -193.517996206145</t>
  </si>
  <si>
    <t>-572.29993565814 26.5756736673538 -537.041829226942</t>
  </si>
  <si>
    <t>-583.34005060726 159.725531874126 -101.753848656751</t>
  </si>
  <si>
    <t>-582.098900870182 170.453859585075 313.680845165856</t>
  </si>
  <si>
    <t>-597.378406792825 206.259405175182 775.108860352083</t>
  </si>
  <si>
    <t>-446.260449131006 204.106938966101 830.268430243103</t>
  </si>
  <si>
    <t>-476.542732258568 -8.75102588014624 311.768688723504</t>
  </si>
  <si>
    <t>-481.177470113325 -65.4637036148761 771.331384215249</t>
  </si>
  <si>
    <t>-339.503896927855 -6.06643712038249 819.126409243808</t>
  </si>
  <si>
    <t>9763-20170724T121417.237199000.bin</t>
  </si>
  <si>
    <t>-539.249846220461 79.5733715542237 -100.855163042289</t>
  </si>
  <si>
    <t>-560.515504145841 68.9507941390643 -208.986750500237</t>
  </si>
  <si>
    <t>-570.105051278553 64.257592122432 -301.246327229947</t>
  </si>
  <si>
    <t>-576.155423415503 61.085511105287 -384.861353660776</t>
  </si>
  <si>
    <t>-578.987229876466 59.0075210178993 -468.681287388345</t>
  </si>
  <si>
    <t>-579.537009451996 56.9930445023433 -591.321391729743</t>
  </si>
  <si>
    <t>-561.188124179957 57.0704869826468 -667.502206216138</t>
  </si>
  <si>
    <t>-585.932157193413 88.5242122846116 -537.981751708784</t>
  </si>
  <si>
    <t>-621.697489543431 238.86263988596 -516.615398258366</t>
  </si>
  <si>
    <t>-765.150227220501 333.200379487172 -292.784412081699</t>
  </si>
  <si>
    <t>-560.543476337807 383.091565995555 -194.827955660624</t>
  </si>
  <si>
    <t>-572.659398948473 27.2295978076645 -537.034358296376</t>
  </si>
  <si>
    <t>-583.507990946245 160.59281012262 -101.80012550403</t>
  </si>
  <si>
    <t>-582.144197816207 170.951528435739 313.643521085186</t>
  </si>
  <si>
    <t>-597.357341843812 206.36956145139 775.108863841653</t>
  </si>
  <si>
    <t>-446.253134497845 204.197189443416 830.304926228283</t>
  </si>
  <si>
    <t>-476.715832231522 -8.05974577574443 311.800686089532</t>
  </si>
  <si>
    <t>-481.205825381699 -65.3339757302542 771.316562324823</t>
  </si>
  <si>
    <t>-339.885683163857 -5.14954499067471 819.173233776513</t>
  </si>
  <si>
    <t>9763-20170724T121417.299961300.bin</t>
  </si>
  <si>
    <t>-539.928676776715 81.32428777001 -100.856775932367</t>
  </si>
  <si>
    <t>-561.233132738869 70.6062525146467 -208.971298517426</t>
  </si>
  <si>
    <t>-570.816846044786 65.8734599061472 -301.22950169603</t>
  </si>
  <si>
    <t>-576.844897475057 62.6810597933481 -384.84542293951</t>
  </si>
  <si>
    <t>-579.636205408569 60.5967601436078 -468.66649557449</t>
  </si>
  <si>
    <t>-580.106103621703 58.5871135504458 -591.306943273356</t>
  </si>
  <si>
    <t>-561.793806684335 58.7396335524713 -667.496498218233</t>
  </si>
  <si>
    <t>-586.510823082961 90.1217406000915 -537.970474313585</t>
  </si>
  <si>
    <t>-622.157076129659 240.507246315921 -516.6624576927</t>
  </si>
  <si>
    <t>-765.149488654676 336.329580415303 -293.167747657311</t>
  </si>
  <si>
    <t>-559.490539649381 388.776400841519 -198.815945938143</t>
  </si>
  <si>
    <t>-573.28893606205 28.816045392753 -537.0165121266</t>
  </si>
  <si>
    <t>-583.933998089269 162.597271830268 -101.888726978001</t>
  </si>
  <si>
    <t>-582.22797399058 172.104395671303 313.574013729987</t>
  </si>
  <si>
    <t>-597.371738836164 206.510526636904 775.102985652985</t>
  </si>
  <si>
    <t>-446.284120256057 204.045318486086 830.332115695301</t>
  </si>
  <si>
    <t>-476.973189848751 -6.69377412762879 311.872977718135</t>
  </si>
  <si>
    <t>-481.091739515962 -65.2931435933247 771.28550103833</t>
  </si>
  <si>
    <t>-339.495487514562 -5.80185554211994 819.193129254423</t>
  </si>
  <si>
    <t>9763-20170724T121417.337060200.bin</t>
  </si>
  <si>
    <t>-540.394135456468 82.2433551281533 -100.859893585212</t>
  </si>
  <si>
    <t>-561.726752053642 71.4715887252578 -208.963445609786</t>
  </si>
  <si>
    <t>-571.310655915661 66.7022614629086 -301.219772789127</t>
  </si>
  <si>
    <t>-577.328865585441 63.4805204092372 -384.835199469861</t>
  </si>
  <si>
    <t>-580.100352895967 61.3692779992552 -468.656429135474</t>
  </si>
  <si>
    <t>-580.529822155239 59.3228514715984 -591.296414193569</t>
  </si>
  <si>
    <t>-562.1965543502 59.4851808611711 -667.480954504528</t>
  </si>
  <si>
    <t>-586.935615371709 90.8769932534915 -537.971502597253</t>
  </si>
  <si>
    <t>-622.538089326252 241.274669396113 -516.735322637365</t>
  </si>
  <si>
    <t>-765.236624214209 337.984905688242 -293.435424550762</t>
  </si>
  <si>
    <t>-558.962839213367 391.443166385285 -201.012854234394</t>
  </si>
  <si>
    <t>-573.747084148606 29.5645607021465 -536.994584337478</t>
  </si>
  <si>
    <t>-584.26818294098 163.676185011978 -101.93515548313</t>
  </si>
  <si>
    <t>-582.366564570114 172.703511011594 313.53747302747</t>
  </si>
  <si>
    <t>-597.403567334391 206.553428637665 775.102179946355</t>
  </si>
  <si>
    <t>-446.318173969083 203.996038454683 830.333540746818</t>
  </si>
  <si>
    <t>-496.843030577123 0.538930389650886 -103.16213144975</t>
  </si>
  <si>
    <t>-477.189920571151 -6.05010398165632 311.895627070613</t>
  </si>
  <si>
    <t>-481.052963111745 -65.2869060123089 771.249897641903</t>
  </si>
  <si>
    <t>-339.402419699559 -5.89627962832492 819.121294353421</t>
  </si>
  <si>
    <t>9763-20170724T121417.400235400.bin</t>
  </si>
  <si>
    <t>-541.457248652305 84.1130600187239 -100.918972396139</t>
  </si>
  <si>
    <t>-562.858111154524 73.2741745068183 -209.002373301195</t>
  </si>
  <si>
    <t>-572.48252001686 68.4301944140734 -301.250697629997</t>
  </si>
  <si>
    <t>-578.532212602592 65.1348778948955 -384.860906638208</t>
  </si>
  <si>
    <t>-581.329943235785 62.9438607914963 -468.679271820863</t>
  </si>
  <si>
    <t>-581.792312521556 60.7742858557012 -591.316811482448</t>
  </si>
  <si>
    <t>-563.527837417836 60.8879844290718 -667.517920711686</t>
  </si>
  <si>
    <t>-588.134186817035 92.392636054587 -538.022458514519</t>
  </si>
  <si>
    <t>-623.510158921272 242.866169156235 -516.927267490941</t>
  </si>
  <si>
    <t>-765.598456078554 341.509010162151 -294.08404130875</t>
  </si>
  <si>
    <t>-557.971071555221 396.486578813662 -205.671050684321</t>
  </si>
  <si>
    <t>-575.044574507855 31.0600740854961 -536.986610857761</t>
  </si>
  <si>
    <t>-584.881132505734 165.923823977679 -102.067390798448</t>
  </si>
  <si>
    <t>-583.084971360536 173.972708654253 313.425783143241</t>
  </si>
  <si>
    <t>-597.563268370319 206.588904394247 775.076310783471</t>
  </si>
  <si>
    <t>-446.442557427263 203.565422296224 830.187494353354</t>
  </si>
  <si>
    <t>-498.335848202329 2.00542615268523 -103.131412812935</t>
  </si>
  <si>
    <t>-477.957131990984 -4.93515493007408 311.885625752084</t>
  </si>
  <si>
    <t>-481.06164813811 -65.2143017537278 771.156044459343</t>
  </si>
  <si>
    <t>-339.020581613749 -6.66036383821302 818.900825638263</t>
  </si>
  <si>
    <t>9763-20170724T121417.465407900.bin</t>
  </si>
  <si>
    <t>-542.69793031695 86.0767848631758 -100.986176603371</t>
  </si>
  <si>
    <t>-564.193403441516 75.2169698097082 -209.048716370891</t>
  </si>
  <si>
    <t>-573.804499521938 70.3538019772627 -301.297404009708</t>
  </si>
  <si>
    <t>-579.806539188611 67.0428956047604 -384.910363720194</t>
  </si>
  <si>
    <t>-582.520701309728 64.8354511561097 -468.731003603692</t>
  </si>
  <si>
    <t>-582.822265584966 62.6398640252687 -591.368762110561</t>
  </si>
  <si>
    <t>-564.664482167698 62.7121647066933 -667.595433581451</t>
  </si>
  <si>
    <t>-589.172190263326 94.2827014393793 -538.089631730632</t>
  </si>
  <si>
    <t>-624.226160742845 244.845055593549 -517.099496428754</t>
  </si>
  <si>
    <t>-765.98628397724 345.471793279306 -294.935382864159</t>
  </si>
  <si>
    <t>-557.056516842107 401.239779226711 -210.160262357079</t>
  </si>
  <si>
    <t>-576.207726275682 32.9239910411447 -537.023114697194</t>
  </si>
  <si>
    <t>-585.550355312142 168.260107714841 -102.240449037009</t>
  </si>
  <si>
    <t>-583.77442209271 175.371382542514 313.269906332279</t>
  </si>
  <si>
    <t>-597.692514652365 206.589696703792 775.027040280559</t>
  </si>
  <si>
    <t>-446.565766359 203.050631711802 830.09048627598</t>
  </si>
  <si>
    <t>-500.119441399514 3.61062222726514 -103.136927505592</t>
  </si>
  <si>
    <t>-478.988555031677 -3.67487911613716 311.836590591301</t>
  </si>
  <si>
    <t>-481.073346361961 -65.0498987115393 771.026631371281</t>
  </si>
  <si>
    <t>-339.376663708561 -5.64748947639146 818.746822841772</t>
  </si>
  <si>
    <t>9763-20170724T121417.502526800.bin</t>
  </si>
  <si>
    <t>-543.378276772165 87.12802560509 -101.012747311775</t>
  </si>
  <si>
    <t>-564.914926495874 76.2538845183135 -209.065678942641</t>
  </si>
  <si>
    <t>-574.488697403145 71.3781384803524 -301.317563014618</t>
  </si>
  <si>
    <t>-580.428830827756 68.0560771551245 -384.934490645306</t>
  </si>
  <si>
    <t>-583.052725112837 65.8353220639419 -468.757715406215</t>
  </si>
  <si>
    <t>-583.191725340887 63.6172917811341 -591.395352627046</t>
  </si>
  <si>
    <t>-565.068135653178 63.6578395812699 -667.630195162612</t>
  </si>
  <si>
    <t>-589.565654401314 95.2796431189963 -538.130765953838</t>
  </si>
  <si>
    <t>-624.480680309685 245.887000699446 -517.178962359601</t>
  </si>
  <si>
    <t>-766.01006933925 347.43352458957 -295.286428656572</t>
  </si>
  <si>
    <t>-556.517415021239 403.345840043449 -212.008860268979</t>
  </si>
  <si>
    <t>-576.695818370071 33.9015612887451 -537.03530016699</t>
  </si>
  <si>
    <t>-585.928296338964 169.586111751152 -102.328706969801</t>
  </si>
  <si>
    <t>-583.937646340435 176.207561364718 313.188791362588</t>
  </si>
  <si>
    <t>-597.73818116826 206.668590180555 775.022250405693</t>
  </si>
  <si>
    <t>-446.613330626865 202.930753699849 830.077965595649</t>
  </si>
  <si>
    <t>-501.124673961911 4.45872132582963 -103.105645158705</t>
  </si>
  <si>
    <t>-479.355994449685 -2.92099007837442 311.833225001598</t>
  </si>
  <si>
    <t>-480.916074768647 -65.0906136794383 770.96891232323</t>
  </si>
  <si>
    <t>-338.703570146873 -6.9767083773645 818.741224346741</t>
  </si>
  <si>
    <t>9763-20170724T121417.535615700.bin</t>
  </si>
  <si>
    <t>-544.120593352306 88.2567100274896 -101.010819353806</t>
  </si>
  <si>
    <t>-565.72176527545 77.3627978185086 -209.04879564654</t>
  </si>
  <si>
    <t>-575.288607221842 72.4753451762958 -301.300758230707</t>
  </si>
  <si>
    <t>-581.19828221676 69.1442890124272 -384.919630200982</t>
  </si>
  <si>
    <t>-583.766847932643 66.9146521798907 -468.744204912828</t>
  </si>
  <si>
    <t>-583.79804596322 64.6820842875777 -591.381710860847</t>
  </si>
  <si>
    <t>-565.6958011812 64.7022420751314 -667.621541026439</t>
  </si>
  <si>
    <t>-590.166611938251 96.3616249814345 -538.126650441831</t>
  </si>
  <si>
    <t>-624.826788322718 247.024079854516 -517.205012496827</t>
  </si>
  <si>
    <t>-766.232345511762 349.477673952335 -295.65051132503</t>
  </si>
  <si>
    <t>-556.25484422647 405.289835197803 -213.534842970335</t>
  </si>
  <si>
    <t>-577.402094596582 34.9618691600917 -537.012191528828</t>
  </si>
  <si>
    <t>-586.353757023913 170.938291071971 -102.379411277896</t>
  </si>
  <si>
    <t>-584.157262135783 177.044757228107 313.144871289443</t>
  </si>
  <si>
    <t>-597.79798711748 206.728284564165 775.004945180784</t>
  </si>
  <si>
    <t>-446.677414905723 202.811707266932 830.059898534055</t>
  </si>
  <si>
    <t>-502.206618646085 5.37579402927668 -103.055038924189</t>
  </si>
  <si>
    <t>-479.656926979631 -2.07777566763616 311.84081078364</t>
  </si>
  <si>
    <t>-480.861369313757 -65.0062038410774 770.907148460554</t>
  </si>
  <si>
    <t>-338.743889954577 -6.69108598099047 818.716485742383</t>
  </si>
  <si>
    <t>9763-20170724T121417.602365100.bin</t>
  </si>
  <si>
    <t>-545.512587898765 90.7551657872405 -101.030686572467</t>
  </si>
  <si>
    <t>-567.309802181981 79.7529641389897 -209.018299477608</t>
  </si>
  <si>
    <t>-576.993438390351 74.8342963876403 -301.256377545418</t>
  </si>
  <si>
    <t>-582.987227189734 71.5003581915325 -384.869185485193</t>
  </si>
  <si>
    <t>-585.616046354698 69.2896987954787 -468.692484616783</t>
  </si>
  <si>
    <t>-585.707899229797 67.106958852989 -591.330675899464</t>
  </si>
  <si>
    <t>-567.641526887281 67.121295343818 -667.579129337467</t>
  </si>
  <si>
    <t>-591.923128631094 98.7909647199717 -538.060189466848</t>
  </si>
  <si>
    <t>-625.886286186307 249.608291657859 -517.116593580499</t>
  </si>
  <si>
    <t>-767.033754600306 354.096182477583 -296.349216409849</t>
  </si>
  <si>
    <t>-556.126352899407 409.132506956349 -216.11488456979</t>
  </si>
  <si>
    <t>-579.412096231271 37.3384528758597 -536.976027234567</t>
  </si>
  <si>
    <t>-587.126665358146 173.928262435746 -102.496627357366</t>
  </si>
  <si>
    <t>-584.590436746169 178.839024423096 313.041613866178</t>
  </si>
  <si>
    <t>-597.911257828315 206.902424298867 774.987882640998</t>
  </si>
  <si>
    <t>-446.818465971589 202.355265981182 830.070716156589</t>
  </si>
  <si>
    <t>-504.209385367465 7.3197502467674 -102.969162620447</t>
  </si>
  <si>
    <t>-480.201507301119 -0.136407531222631 311.844824698176</t>
  </si>
  <si>
    <t>-480.705657793656 -64.8658202033193 770.751319414702</t>
  </si>
  <si>
    <t>-338.408777284785 -7.03072120933348 818.61084369013</t>
  </si>
  <si>
    <t>9763-20170724T121417.634450400.bin</t>
  </si>
  <si>
    <t>-546.312528096804 92.1142919635436 -101.029255074466</t>
  </si>
  <si>
    <t>-568.253660112407 81.0257635886283 -208.979003150121</t>
  </si>
  <si>
    <t>-578.049934765723 76.0777064609515 -301.203508667441</t>
  </si>
  <si>
    <t>-584.140383078431 72.736203519145 -384.809088977403</t>
  </si>
  <si>
    <t>-586.85962152585 70.5350842451594 -468.629705892947</t>
  </si>
  <si>
    <t>-587.075245237586 68.3855493485112 -591.268414902551</t>
  </si>
  <si>
    <t>-569.021493979079 68.4083196721972 -667.519809927199</t>
  </si>
  <si>
    <t>-593.18740732442 100.065047952368 -537.983459234703</t>
  </si>
  <si>
    <t>-626.837090129213 250.947937507973 -516.99939083806</t>
  </si>
  <si>
    <t>-767.517786093264 356.453084693952 -296.417697636253</t>
  </si>
  <si>
    <t>-556.201135786029 411.08450717996 -216.987090547593</t>
  </si>
  <si>
    <t>-580.773940806858 38.5922861678541 -536.927893651293</t>
  </si>
  <si>
    <t>-587.648873635814 175.550961491459 -102.552265584498</t>
  </si>
  <si>
    <t>-584.786432311555 179.825356961581 312.990906246443</t>
  </si>
  <si>
    <t>-597.958916216647 206.97539911777 774.971745462421</t>
  </si>
  <si>
    <t>-446.882713211726 202.188325737045 830.079556480362</t>
  </si>
  <si>
    <t>-505.3138871882 8.43030408640834 -102.910395550264</t>
  </si>
  <si>
    <t>-480.530409588811 0.893842933719952 311.856519263229</t>
  </si>
  <si>
    <t>-480.693487313716 -64.75344968228 770.666533921521</t>
  </si>
  <si>
    <t>-338.465446582161 -6.70992432854382 818.478538814996</t>
  </si>
  <si>
    <t>9763-20170724T121417.700198000.bin</t>
  </si>
  <si>
    <t>-548.112486601231 94.8797537563923 -101.033137999507</t>
  </si>
  <si>
    <t>-570.402869702996 83.5811856344922 -208.889435981225</t>
  </si>
  <si>
    <t>-580.462543029533 78.5874292434905 -301.08321782284</t>
  </si>
  <si>
    <t>-586.773556883934 75.2591983301973 -384.672862344582</t>
  </si>
  <si>
    <t>-589.691910303221 73.1234820189516 -468.488607044826</t>
  </si>
  <si>
    <t>-590.172021747527 71.1249775669362 -591.128969872329</t>
  </si>
  <si>
    <t>-572.088381453876 71.1939625454074 -667.373251727515</t>
  </si>
  <si>
    <t>-596.061948455621 102.760459342159 -537.792791242098</t>
  </si>
  <si>
    <t>-629.137051522055 253.726333306874 -516.554574317435</t>
  </si>
  <si>
    <t>-768.791848926193 360.657970528685 -296.008241966872</t>
  </si>
  <si>
    <t>-556.608986564708 414.616567131726 -218.449119650383</t>
  </si>
  <si>
    <t>-583.860662476648 41.24355402623 -536.838086041161</t>
  </si>
  <si>
    <t>-588.81284732656 178.854919335324 -102.675394636922</t>
  </si>
  <si>
    <t>-584.886993283785 181.977655836431 312.869302124519</t>
  </si>
  <si>
    <t>-598.034371504642 207.185047469058 774.954953610224</t>
  </si>
  <si>
    <t>-447.037294034647 201.646295990246 830.20929664142</t>
  </si>
  <si>
    <t>-507.729293169247 10.5924321207417 -102.795511134659</t>
  </si>
  <si>
    <t>-481.431333967303 2.79576708880222 311.873275640349</t>
  </si>
  <si>
    <t>-480.663101366932 -64.6482010090876 770.478882710972</t>
  </si>
  <si>
    <t>-337.969849812468 -7.51184191182892 817.996273354453</t>
  </si>
  <si>
    <t>9763-20170724T121417.734288700.bin</t>
  </si>
  <si>
    <t>-549.126827945499 96.3072350006378 -101.056245510154</t>
  </si>
  <si>
    <t>-571.588129188706 84.9205618361834 -208.867888183524</t>
  </si>
  <si>
    <t>-581.764634931254 79.9212853662775 -301.04853362911</t>
  </si>
  <si>
    <t>-588.168505426837 76.618444117184 -384.632132254968</t>
  </si>
  <si>
    <t>-591.164933610738 74.5367244571621 -468.446222644513</t>
  </si>
  <si>
    <t>-591.741481511685 72.648903432837 -591.088239211887</t>
  </si>
  <si>
    <t>-573.602715258607 72.7556427561108 -667.319363239712</t>
  </si>
  <si>
    <t>-597.524602952163 104.248871718093 -537.719248761334</t>
  </si>
  <si>
    <t>-630.259639911354 255.271896262655 -516.333519355697</t>
  </si>
  <si>
    <t>-769.598407402557 362.735576417353 -295.845917664119</t>
  </si>
  <si>
    <t>-557.012804286301 416.48570403978 -219.250746858172</t>
  </si>
  <si>
    <t>-585.452402445477 42.7057191338909 -536.828791138684</t>
  </si>
  <si>
    <t>-589.297761538762 180.566649281575 -102.74794937902</t>
  </si>
  <si>
    <t>-584.956610429867 183.183776108066 312.796167276325</t>
  </si>
  <si>
    <t>-598.092882634446 207.314355579809 774.930054293498</t>
  </si>
  <si>
    <t>-447.123074562361 201.486044156439 830.229014148169</t>
  </si>
  <si>
    <t>-509.240463639024 11.6465622683077 -102.736123819344</t>
  </si>
  <si>
    <t>-482.090374398384 3.64085953138647 311.873779767515</t>
  </si>
  <si>
    <t>-480.737447126056 -64.57109927386 770.378149769068</t>
  </si>
  <si>
    <t>-337.893113629382 -7.58134430871542 817.616653115501</t>
  </si>
  <si>
    <t>9763-20170724T121417.802193600.bin</t>
  </si>
  <si>
    <t>-551.684223564235 99.2550141728216 -101.066886137814</t>
  </si>
  <si>
    <t>-574.428176565506 87.6929740164642 -208.800531507708</t>
  </si>
  <si>
    <t>-584.71596223868 82.6834883999641 -300.968242285537</t>
  </si>
  <si>
    <t>-591.1665047802 79.4312887205201 -384.550346716447</t>
  </si>
  <si>
    <t>-594.151656113213 77.4548548467155 -468.367401405386</t>
  </si>
  <si>
    <t>-594.645517610062 75.7799257373276 -591.012739336659</t>
  </si>
  <si>
    <t>-576.422001087636 75.965620935403 -667.223582917228</t>
  </si>
  <si>
    <t>-600.295520131471 107.319944182575 -537.594032441353</t>
  </si>
  <si>
    <t>-632.24889018998 258.506864571146 -516.128188256313</t>
  </si>
  <si>
    <t>-771.075446918604 366.368104312814 -295.511431357574</t>
  </si>
  <si>
    <t>-558.103611668731 420.006719727949 -219.917801218308</t>
  </si>
  <si>
    <t>-588.562169970575 45.7098567863854 -536.799941383431</t>
  </si>
  <si>
    <t>-590.747918692706 184.331732846898 -102.922552024415</t>
  </si>
  <si>
    <t>-585.184418961432 185.710806152787 312.612863974361</t>
  </si>
  <si>
    <t>-598.207037594733 207.465111391552 774.869791559241</t>
  </si>
  <si>
    <t>-447.340260107109 200.646451663149 830.336339662832</t>
  </si>
  <si>
    <t>-512.977414093151 13.7982827220631 -102.566682246008</t>
  </si>
  <si>
    <t>-484.01468707947 5.2271199314232 311.909260231741</t>
  </si>
  <si>
    <t>-480.874526129834 -64.484954936805 770.228125499831</t>
  </si>
  <si>
    <t>-337.409956075301 -8.53197493593188 816.821927160543</t>
  </si>
  <si>
    <t>9763-20170724T121417.836281400.bin</t>
  </si>
  <si>
    <t>-553.282544862167 100.870475870869 -101.045525477538</t>
  </si>
  <si>
    <t>-576.170093307479 89.2083857759862 -208.737927736654</t>
  </si>
  <si>
    <t>-586.455745286644 84.1825122788682 -300.905068644406</t>
  </si>
  <si>
    <t>-592.853541413886 80.9434614206689 -384.491658599487</t>
  </si>
  <si>
    <t>-595.732715067632 79.0045299691569 -468.313454109161</t>
  </si>
  <si>
    <t>-596.012357976752 77.4085388783524 -590.960507006862</t>
  </si>
  <si>
    <t>-577.740382872702 77.6079305383932 -667.159571740242</t>
  </si>
  <si>
    <t>-601.649206168262 108.934353836739 -537.531894162963</t>
  </si>
  <si>
    <t>-633.093746371161 260.229521167558 -516.079752336843</t>
  </si>
  <si>
    <t>-771.442430247133 367.718924107071 -294.98189150746</t>
  </si>
  <si>
    <t>-558.389177430441 421.538634415909 -219.746920238643</t>
  </si>
  <si>
    <t>-590.130068411292 47.2835844458887 -536.755960348254</t>
  </si>
  <si>
    <t>-591.698258669744 186.362066599521 -103.011912958559</t>
  </si>
  <si>
    <t>-585.494953394731 187.124433217116 312.51607963852</t>
  </si>
  <si>
    <t>-598.257142462131 207.621078856022 774.833211023904</t>
  </si>
  <si>
    <t>-447.428223315631 200.702357796902 830.390259968825</t>
  </si>
  <si>
    <t>-515.256053558165 15.0347817930547 -102.435812864017</t>
  </si>
  <si>
    <t>-485.303274605712 6.03882464482103 311.960801210253</t>
  </si>
  <si>
    <t>-480.974785202048 -64.4160271326546 770.1791874853</t>
  </si>
  <si>
    <t>-337.341332292187 -8.59172005347364 816.405506936496</t>
  </si>
  <si>
    <t>9763-20170724T121417.902460600.bin</t>
  </si>
  <si>
    <t>-557.14668064713 104.541284232331 -100.940430030953</t>
  </si>
  <si>
    <t>-580.167480412879 92.7768188279383 -208.593237853917</t>
  </si>
  <si>
    <t>-590.347079763953 87.7649891395095 -300.772980024765</t>
  </si>
  <si>
    <t>-596.560600669874 84.5836243124322 -384.375725574782</t>
  </si>
  <si>
    <t>-599.163643692935 82.7387602842236 -468.208610898125</t>
  </si>
  <si>
    <t>-598.937737863074 81.3175439413853 -590.857802210879</t>
  </si>
  <si>
    <t>-580.557208408829 81.5354040893453 -667.030810031363</t>
  </si>
  <si>
    <t>-604.532279960477 112.815139267763 -537.408230496987</t>
  </si>
  <si>
    <t>-634.887371539222 264.320707587461 -515.912055710199</t>
  </si>
  <si>
    <t>-772.450663863 371.940361669477 -294.387982772279</t>
  </si>
  <si>
    <t>-558.607004414921 425.081041755644 -220.933847731422</t>
  </si>
  <si>
    <t>-593.541301698084 51.0675546558491 -536.67256858713</t>
  </si>
  <si>
    <t>-593.969706258982 190.993632074704 -103.199191397504</t>
  </si>
  <si>
    <t>-586.683522140796 190.265022436658 312.311355016807</t>
  </si>
  <si>
    <t>-598.581587789574 207.976049219785 774.729699274607</t>
  </si>
  <si>
    <t>-447.74087768838 200.198106732542 830.140963965874</t>
  </si>
  <si>
    <t>-520.63941818346 17.8016156590975 -102.040891489448</t>
  </si>
  <si>
    <t>-488.279667485131 7.9323261928871 312.154750105091</t>
  </si>
  <si>
    <t>-481.035526861851 -64.3134945461029 770.134050417024</t>
  </si>
  <si>
    <t>-336.775626069906 -9.5508443910503 815.674562790859</t>
  </si>
  <si>
    <t>9763-20170724T121417.935550200.bin</t>
  </si>
  <si>
    <t>-559.477680436416 106.5899143584 -100.852604097518</t>
  </si>
  <si>
    <t>-582.515567432063 94.8282798662144 -208.502134883062</t>
  </si>
  <si>
    <t>-592.609668364941 89.8167761239988 -300.691225957837</t>
  </si>
  <si>
    <t>-598.708066290299 86.6387928816871 -384.302475263733</t>
  </si>
  <si>
    <t>-601.157541380565 84.7961019403006 -468.140046594077</t>
  </si>
  <si>
    <t>-600.665333638624 83.375766853208 -590.788545813897</t>
  </si>
  <si>
    <t>-582.209194671367 83.5614045176794 -666.943371286161</t>
  </si>
  <si>
    <t>-606.230487004502 114.898450009564 -537.35075450057</t>
  </si>
  <si>
    <t>-636.033819622227 266.529146787528 -515.965617722194</t>
  </si>
  <si>
    <t>-773.219789311341 374.756941372139 -294.503786147737</t>
  </si>
  <si>
    <t>-558.911407214284 426.955029079969 -221.731614101607</t>
  </si>
  <si>
    <t>-595.532040428838 53.099685884129 -536.59225855609</t>
  </si>
  <si>
    <t>-595.47794670166 193.521322800332 -103.277839505817</t>
  </si>
  <si>
    <t>-587.663731280772 191.9975921287 312.220898913519</t>
  </si>
  <si>
    <t>-598.820683326896 208.052535755719 774.664832863283</t>
  </si>
  <si>
    <t>-447.948784853533 199.816013800328 829.924759381167</t>
  </si>
  <si>
    <t>-523.845875237 19.3291090762068 -101.793741802828</t>
  </si>
  <si>
    <t>-489.852602000493 9.02525743783099 312.260494327062</t>
  </si>
  <si>
    <t>-481.100962346609 -64.2699012819116 770.104001946908</t>
  </si>
  <si>
    <t>-336.616470684739 -9.72838020492418 815.195744670508</t>
  </si>
  <si>
    <t>9763-20170724T121418.000318600.bin</t>
  </si>
  <si>
    <t>-565.002976616458 111.054584495372 -100.623194515018</t>
  </si>
  <si>
    <t>-588.064347281621 99.355010911604 -208.274458306476</t>
  </si>
  <si>
    <t>-597.95236893148 94.2908299620653 -300.483026443877</t>
  </si>
  <si>
    <t>-603.781606015009 91.0280586706635 -384.110163714387</t>
  </si>
  <si>
    <t>-605.879626296077 89.0551419829758 -467.954393025768</t>
  </si>
  <si>
    <t>-604.787122242616 87.3916385800271 -590.59606138382</t>
  </si>
  <si>
    <t>-586.128160686576 87.3897192434324 -666.701468307272</t>
  </si>
  <si>
    <t>-610.301166021069 119.072433610806 -537.246510289184</t>
  </si>
  <si>
    <t>-638.905209043614 271.026341379207 -516.473692010046</t>
  </si>
  <si>
    <t>-774.826414818906 381.265049759694 -295.224027529884</t>
  </si>
  <si>
    <t>-559.735033931701 430.975838022624 -223.022558585588</t>
  </si>
  <si>
    <t>-600.231897319875 57.1705020848794 -536.317259919616</t>
  </si>
  <si>
    <t>-599.243103552405 199.022563976137 -103.380150671702</t>
  </si>
  <si>
    <t>-590.239812197552 195.683908924779 312.083957360819</t>
  </si>
  <si>
    <t>-599.445598192107 208.025360815191 774.567052622798</t>
  </si>
  <si>
    <t>-448.516294048961 198.304677924584 829.427541953683</t>
  </si>
  <si>
    <t>-531.193542585542 22.7960931139569 -101.297974936039</t>
  </si>
  <si>
    <t>-493.396798204936 11.545115594181 312.401751057701</t>
  </si>
  <si>
    <t>-481.230451885071 -64.147545717397 769.880474331952</t>
  </si>
  <si>
    <t>-335.958661188899 -10.9919959416998 814.089203927929</t>
  </si>
  <si>
    <t>9763-20170724T121418.034408500.bin</t>
  </si>
  <si>
    <t>-568.054463936923 113.471099808628 -100.523450191345</t>
  </si>
  <si>
    <t>-591.171654563872 101.826784189119 -208.1687975834</t>
  </si>
  <si>
    <t>-600.96896427515 96.7115967769914 -300.384177486814</t>
  </si>
  <si>
    <t>-606.665589843478 93.3646971745579 -384.017193665923</t>
  </si>
  <si>
    <t>-608.581789464821 91.2631015123011 -467.862557824393</t>
  </si>
  <si>
    <t>-607.171934701201 89.3612143396977 -590.497399794272</t>
  </si>
  <si>
    <t>-588.38228629412 89.2039943915838 -666.570593096738</t>
  </si>
  <si>
    <t>-612.648654932298 121.173827736464 -537.222625020335</t>
  </si>
  <si>
    <t>-640.564029104167 273.305968762493 -516.84537598692</t>
  </si>
  <si>
    <t>-775.460865735364 384.736889387866 -295.565797454374</t>
  </si>
  <si>
    <t>-559.993017438222 432.962073381902 -223.47940322787</t>
  </si>
  <si>
    <t>-602.932464088899 59.2176955256841 -536.149957686429</t>
  </si>
  <si>
    <t>-601.390352287666 201.923585640781 -103.393901448302</t>
  </si>
  <si>
    <t>-591.763353731162 197.71228507525 312.048212026963</t>
  </si>
  <si>
    <t>-599.854939271811 207.996135560744 774.514572013402</t>
  </si>
  <si>
    <t>-448.829126868175 197.93619772792 829.047245045078</t>
  </si>
  <si>
    <t>-535.128634276085 24.7456554616283 -101.050085960002</t>
  </si>
  <si>
    <t>-494.984789188444 13.2254432651589 312.421045048553</t>
  </si>
  <si>
    <t>-481.064332169026 -64.0109085727249 769.726602864254</t>
  </si>
  <si>
    <t>-335.545510233645 -11.4740172709603 813.862343641496</t>
  </si>
  <si>
    <t>9763-20170724T121418.103175900.bin</t>
  </si>
  <si>
    <t>-574.66219378426 118.451935005763 -100.232530617722</t>
  </si>
  <si>
    <t>-597.907764589188 107.047177139526 -207.875880239535</t>
  </si>
  <si>
    <t>-607.51255968959 101.827720060073 -300.105582664117</t>
  </si>
  <si>
    <t>-612.927956188183 98.2631402327961 -383.748365419193</t>
  </si>
  <si>
    <t>-614.459947514145 95.80666186503 -467.591893515344</t>
  </si>
  <si>
    <t>-612.383044713196 93.2284033307624 -590.204941688515</t>
  </si>
  <si>
    <t>-593.286260730739 92.5122314758337 -666.198614233431</t>
  </si>
  <si>
    <t>-617.696103130354 125.40203318169 -537.130780776944</t>
  </si>
  <si>
    <t>-643.738051802624 277.994025453653 -517.68157817153</t>
  </si>
  <si>
    <t>-777.031415826561 391.577429520692 -296.524871009625</t>
  </si>
  <si>
    <t>-560.930750104566 436.065893379736 -223.931103594007</t>
  </si>
  <si>
    <t>-608.892561840278 63.3175701618184 -535.67621805777</t>
  </si>
  <si>
    <t>-606.196158511027 208.082112522018 -103.291463080885</t>
  </si>
  <si>
    <t>-595.290299351816 201.951975099484 312.095198459728</t>
  </si>
  <si>
    <t>-600.884527774062 207.663629940922 774.472314048524</t>
  </si>
  <si>
    <t>-449.62623872135 196.246715588923 828.08566574621</t>
  </si>
  <si>
    <t>-543.461334678239 28.5615815695792 -100.4764910505</t>
  </si>
  <si>
    <t>-497.386702481219 17.6553607912606 312.392492361455</t>
  </si>
  <si>
    <t>-480.413182972489 -63.6759607692261 769.187399661903</t>
  </si>
  <si>
    <t>-334.425505436641 -12.7559527475937 813.668298684988</t>
  </si>
  <si>
    <t>9763-20170724T121418.136265500.bin</t>
  </si>
  <si>
    <t>-577.886244713508 120.708485832474 -100.096887911708</t>
  </si>
  <si>
    <t>-601.199723154925 109.683725279718 -207.765101875412</t>
  </si>
  <si>
    <t>-610.694098067197 104.509311543555 -300.008803668114</t>
  </si>
  <si>
    <t>-615.954112066128 100.877314719631 -383.658424604141</t>
  </si>
  <si>
    <t>-617.280459301865 98.2358949594286 -467.500102884175</t>
  </si>
  <si>
    <t>-614.853889949535 95.2573547612701 -590.097514703243</t>
  </si>
  <si>
    <t>-595.603308947415 94.1740690843808 -666.047890362305</t>
  </si>
  <si>
    <t>-620.042925099064 127.642101238702 -537.139627627415</t>
  </si>
  <si>
    <t>-644.909239527873 280.501011846702 -518.246783006834</t>
  </si>
  <si>
    <t>-777.951706344471 395.097153137711 -297.46176341254</t>
  </si>
  <si>
    <t>-561.657500402173 437.190150742537 -224.020758630798</t>
  </si>
  <si>
    <t>-611.794211445736 65.4867814632712 -535.466258970898</t>
  </si>
  <si>
    <t>-608.329338172023 210.976941525786 -103.159242351466</t>
  </si>
  <si>
    <t>-597.144252510411 204.111125296173 312.20849764839</t>
  </si>
  <si>
    <t>-601.420159724176 207.493482085133 774.485745546095</t>
  </si>
  <si>
    <t>-449.992806709892 195.725961884475 827.543218623971</t>
  </si>
  <si>
    <t>-547.724119525157 30.3170287077301 -100.242530538792</t>
  </si>
  <si>
    <t>-497.637441878897 20.6609001079514 312.190122716301</t>
  </si>
  <si>
    <t>-479.696842291481 -63.5125438634941 768.730546975632</t>
  </si>
  <si>
    <t>-333.532552457858 -13.7702613067504 813.958514058366</t>
  </si>
  <si>
    <t>9763-20170724T121418.199955900.bin</t>
  </si>
  <si>
    <t>-583.620573378958 124.273727632985 -99.845914599548</t>
  </si>
  <si>
    <t>-606.863923328499 114.653807810337 -207.66383076899</t>
  </si>
  <si>
    <t>-616.052228801419 109.871776027445 -299.959817758978</t>
  </si>
  <si>
    <t>-620.972326903809 106.286744473507 -383.632237217289</t>
  </si>
  <si>
    <t>-621.910361174834 103.37280558302 -467.469957198307</t>
  </si>
  <si>
    <t>-618.88137163442 99.6430691016503 -590.033548546754</t>
  </si>
  <si>
    <t>-599.334974894815 97.7350077357114 -665.892020408048</t>
  </si>
  <si>
    <t>-623.740934320727 132.424059618304 -537.288671665782</t>
  </si>
  <si>
    <t>-645.928908506329 285.822266861739 -519.442031241705</t>
  </si>
  <si>
    <t>-778.966985664722 402.305050043369 -299.643772684535</t>
  </si>
  <si>
    <t>-562.754335688238 439.527508860967 -223.386922985497</t>
  </si>
  <si>
    <t>-616.680023792119 70.1350209810639 -535.218652114616</t>
  </si>
  <si>
    <t>-612.212573844078 215.677618445551 -102.629482930443</t>
  </si>
  <si>
    <t>-600.2080061171 207.617539269415 312.693936442882</t>
  </si>
  <si>
    <t>-602.452867503126 207.199131697574 774.651365815198</t>
  </si>
  <si>
    <t>-450.738476389322 194.558539563811 826.678070123038</t>
  </si>
  <si>
    <t>-555.079607453431 32.9303725228797 -99.963476786643</t>
  </si>
  <si>
    <t>-493.925012301089 29.8030371907544 311.075421969613</t>
  </si>
  <si>
    <t>-478.115566690948 -62.7866058556183 767.074691716743</t>
  </si>
  <si>
    <t>-331.34829730662 -16.8068814125108 814.287512487878</t>
  </si>
  <si>
    <t>9763-20170724T121418.237053400.bin</t>
  </si>
  <si>
    <t>-585.57779288807 125.284198257205 -99.6478164224477</t>
  </si>
  <si>
    <t>-608.950151829893 116.527547560033 -207.511439207974</t>
  </si>
  <si>
    <t>-618.050276211182 112.042640377704 -299.831078677036</t>
  </si>
  <si>
    <t>-622.829969429189 108.557054133309 -383.515719155649</t>
  </si>
  <si>
    <t>-623.575015843145 105.565444626889 -467.352788347403</t>
  </si>
  <si>
    <t>-620.216351347767 101.525384604211 -589.897964521468</t>
  </si>
  <si>
    <t>-600.494711916258 99.2051962088067 -665.699472243829</t>
  </si>
  <si>
    <t>-624.905122758149 134.47418723906 -537.241959022374</t>
  </si>
  <si>
    <t>-645.648304573112 288.116603928801 -519.770169015354</t>
  </si>
  <si>
    <t>-778.803425229729 405.305997540233 -300.419058064095</t>
  </si>
  <si>
    <t>-562.766343532209 440.552605858408 -222.738798819441</t>
  </si>
  <si>
    <t>-618.475075779757 72.1221243727841 -535.010292265443</t>
  </si>
  <si>
    <t>-613.875209960617 217.265715285345 -102.193517499448</t>
  </si>
  <si>
    <t>-601.266979715388 208.952050434115 313.106996129397</t>
  </si>
  <si>
    <t>-602.961486032727 207.083475909595 774.849719933479</t>
  </si>
  <si>
    <t>-451.086783020434 194.091226767601 826.319025293212</t>
  </si>
  <si>
    <t>-557.313335127471 33.3113761439554 -99.9286312169704</t>
  </si>
  <si>
    <t>-488.000555794896 35.4793841469927 309.819584994389</t>
  </si>
  <si>
    <t>-477.391414388314 -62.2454404583514 765.662677501625</t>
  </si>
  <si>
    <t>-330.105219937887 -18.9016352207518 813.745150449659</t>
  </si>
  <si>
    <t>9763-20170724T121418.298218700.bin</t>
  </si>
  <si>
    <t>-586.198852861356 125.944989875144 -98.6871563095704</t>
  </si>
  <si>
    <t>-610.327518211128 118.24309699649 -206.464574028764</t>
  </si>
  <si>
    <t>-619.382500943395 114.177123711701 -298.80811389416</t>
  </si>
  <si>
    <t>-623.86357052704 110.865885416315 -382.516486646318</t>
  </si>
  <si>
    <t>-624.06145469205 107.817982187498 -466.354439789042</t>
  </si>
  <si>
    <t>-619.643597444312 103.427557167468 -588.854031817808</t>
  </si>
  <si>
    <t>-599.488052379857 100.493343235983 -664.520090474027</t>
  </si>
  <si>
    <t>-624.232073415224 136.579321157681 -536.316937391954</t>
  </si>
  <si>
    <t>-642.379645261552 290.620526933805 -519.459718067182</t>
  </si>
  <si>
    <t>-775.692112532897 409.96658562526 -301.370483069211</t>
  </si>
  <si>
    <t>-559.969698314122 442.523471085603 -221.668808988383</t>
  </si>
  <si>
    <t>-618.932168574618 74.1285495037287 -533.887467810208</t>
  </si>
  <si>
    <t>-616.111535759065 218.758515875745 -101.081327065676</t>
  </si>
  <si>
    <t>-601.786808989952 210.417076836064 314.162940479341</t>
  </si>
  <si>
    <t>-603.799568155629 206.808831456286 775.393746171703</t>
  </si>
  <si>
    <t>-451.621131008589 193.177684312256 825.789452400918</t>
  </si>
  <si>
    <t>-555.879656239052 33.5120000263296 -99.5911182083983</t>
  </si>
  <si>
    <t>-466.517350177141 47.2319062579677 306.030361686117</t>
  </si>
  <si>
    <t>-475.399651351912 -57.8335836849465 760.405046439906</t>
  </si>
  <si>
    <t>-325.967563213197 -23.4305979916444 809.091054279251</t>
  </si>
  <si>
    <t>9763-20170724T121418.335543600.bin</t>
  </si>
  <si>
    <t>-583.704524921205 131.664262104767 -99.3919070531676</t>
  </si>
  <si>
    <t>-608.47467727463 123.966041569698 -207.023962849815</t>
  </si>
  <si>
    <t>-617.662500156474 119.936350656791 -299.355927089766</t>
  </si>
  <si>
    <t>-622.094652132965 116.651124679719 -383.067865973992</t>
  </si>
  <si>
    <t>-622.074274633529 113.606182760395 -466.906187142683</t>
  </si>
  <si>
    <t>-617.15336102272 109.181024962842 -589.385244050155</t>
  </si>
  <si>
    <t>-596.754662119252 106.091973388539 -664.980022494783</t>
  </si>
  <si>
    <t>-621.766806482634 142.363540603934 -536.869776090402</t>
  </si>
  <si>
    <t>-638.979826097422 296.494915133088 -520.19390876413</t>
  </si>
  <si>
    <t>-772.056873210795 417.748337912001 -303.014853188192</t>
  </si>
  <si>
    <t>-556.374108271693 449.240010142514 -222.779226373748</t>
  </si>
  <si>
    <t>-616.858571072652 79.8815608809468 -534.415228989566</t>
  </si>
  <si>
    <t>-462.997279624509 0.259271341169097 -301.433701122363</t>
  </si>
  <si>
    <t>-616.105942490402 221.727935534245 -101.289144953935</t>
  </si>
  <si>
    <t>-600.842047000291 213.509543687502 313.924189101681</t>
  </si>
  <si>
    <t>-604.051831890411 206.764758555782 775.381942016388</t>
  </si>
  <si>
    <t>-451.749048794057 192.949727858714 825.350116237098</t>
  </si>
  <si>
    <t>-551.026426758164 43.3887394157287 -101.400483884231</t>
  </si>
  <si>
    <t>-452.955121232344 61.9072969245481 302.012087061019</t>
  </si>
  <si>
    <t>-474.911638222246 -39.3015124833364 753.754066305454</t>
  </si>
  <si>
    <t>-323.686745175324 -12.8556997609671 801.873175375431</t>
  </si>
  <si>
    <t>9763-20170724T121418.400450500.bin</t>
  </si>
  <si>
    <t>-582.405823774913 139.458120814405 -102.408700802448</t>
  </si>
  <si>
    <t>-608.263709469459 131.562438090945 -209.770365604666</t>
  </si>
  <si>
    <t>-617.957335246687 127.468811368407 -302.047784669004</t>
  </si>
  <si>
    <t>-622.669733886872 124.13293932947 -385.742463419161</t>
  </si>
  <si>
    <t>-622.750848384315 121.022886119143 -469.578214500087</t>
  </si>
  <si>
    <t>-617.78271791828 116.46702189926 -592.050721021886</t>
  </si>
  <si>
    <t>-597.077545681538 113.200924996301 -667.554630134704</t>
  </si>
  <si>
    <t>-622.211929895695 149.721538962653 -539.564707871733</t>
  </si>
  <si>
    <t>-638.495271638811 303.994654207947 -523.136403764838</t>
  </si>
  <si>
    <t>-770.064282234269 428.730808395238 -307.01349964934</t>
  </si>
  <si>
    <t>-554.308223221833 458.871911424329 -226.456672379881</t>
  </si>
  <si>
    <t>-617.713463344891 87.2108103854748 -537.057020087022</t>
  </si>
  <si>
    <t>-464.883419036083 6.18460330706375 -301.898781985425</t>
  </si>
  <si>
    <t>-616.765809833747 224.921981579099 -102.891180188214</t>
  </si>
  <si>
    <t>-600.839277822628 217.581755663751 312.313605179793</t>
  </si>
  <si>
    <t>-604.314069145276 206.750524568688 774.802600623427</t>
  </si>
  <si>
    <t>-451.818299223433 192.968954918822 824.188012379125</t>
  </si>
  <si>
    <t>-549.109557161259 54.2638875632142 -105.632728643509</t>
  </si>
  <si>
    <t>-438.335142768709 77.4713651672714 294.233495985074</t>
  </si>
  <si>
    <t>-495.477273201512 -27.0686795239212 741.142268795872</t>
  </si>
  <si>
    <t>-343.550145059306 -19.0319997638376 793.462363199371</t>
  </si>
  <si>
    <t>9763-20170724T121418.434549300.bin</t>
  </si>
  <si>
    <t>-582.527459875234 138.708548922341 -103.47179252012</t>
  </si>
  <si>
    <t>-608.600324964391 130.630727852802 -210.767800391433</t>
  </si>
  <si>
    <t>-618.506805848917 126.434208821977 -303.018042399254</t>
  </si>
  <si>
    <t>-623.421087490513 123.023107981245 -386.697965660457</t>
  </si>
  <si>
    <t>-623.711670335243 119.855402403682 -470.531343397079</t>
  </si>
  <si>
    <t>-619.056675458002 115.232652878393 -593.013512338545</t>
  </si>
  <si>
    <t>-598.322460337023 111.918935901726 -668.507377096792</t>
  </si>
  <si>
    <t>-623.327306308642 148.517350766823 -540.533655005277</t>
  </si>
  <si>
    <t>-639.623709089116 302.792752697593 -524.127798213129</t>
  </si>
  <si>
    <t>-770.495398792599 428.738334633745 -308.283109624461</t>
  </si>
  <si>
    <t>-554.523152581602 459.030170011472 -228.36479425052</t>
  </si>
  <si>
    <t>-618.871264431996 86.0045102342519 -538.005006435562</t>
  </si>
  <si>
    <t>-465.694486423825 5.01123448633689 -301.60085551453</t>
  </si>
  <si>
    <t>-616.703045214154 223.569493976236 -103.669317587162</t>
  </si>
  <si>
    <t>-600.86976535753 217.198870579837 311.555131526096</t>
  </si>
  <si>
    <t>-604.27248063485 206.810393157768 774.465283697815</t>
  </si>
  <si>
    <t>-451.728809651236 193.372884617868 823.797721521662</t>
  </si>
  <si>
    <t>-549.098457673597 53.0713496861745 -106.823188701471</t>
  </si>
  <si>
    <t>-437.827265255773 78.145932451705 292.792365765742</t>
  </si>
  <si>
    <t>-510.555261996501 -36.1792985356615 735.469623316878</t>
  </si>
  <si>
    <t>-360.472360959729 -29.6527168943221 793.057217991058</t>
  </si>
  <si>
    <t>9763-20170724T121418.501369500.bin</t>
  </si>
  <si>
    <t>-581.861885202523 132.30302063951 -104.291078407677</t>
  </si>
  <si>
    <t>-607.86152356442 123.488307592906 -211.546975249595</t>
  </si>
  <si>
    <t>-618.041745181532 118.97672660063 -303.752469959689</t>
  </si>
  <si>
    <t>-623.325950427524 115.413880665796 -387.403544625128</t>
  </si>
  <si>
    <t>-624.10098727202 112.236068788748 -471.233431911264</t>
  </si>
  <si>
    <t>-620.270329491773 107.760080305376 -593.749637094704</t>
  </si>
  <si>
    <t>-599.6860456808 104.563048285081 -669.2893729764</t>
  </si>
  <si>
    <t>-624.270240772538 140.975829140672 -541.204736204848</t>
  </si>
  <si>
    <t>-640.960594865998 295.174396883375 -524.537776137304</t>
  </si>
  <si>
    <t>-771.549983672578 421.721565319745 -308.874029778399</t>
  </si>
  <si>
    <t>-555.111310625609 452.544052286893 -230.434279797009</t>
  </si>
  <si>
    <t>-619.632150159398 78.4723414909026 -538.776267961345</t>
  </si>
  <si>
    <t>-615.829577878644 217.594260108548 -104.666551694694</t>
  </si>
  <si>
    <t>-600.660269516913 213.989454387491 310.615905238223</t>
  </si>
  <si>
    <t>-604.027463717229 206.956441761664 773.979529204698</t>
  </si>
  <si>
    <t>-451.53783973858 194.047392603329 823.619034262129</t>
  </si>
  <si>
    <t>-548.564732638854 46.1562157797739 -107.200175314922</t>
  </si>
  <si>
    <t>-447.448472155048 70.9496111835379 295.122288296814</t>
  </si>
  <si>
    <t>-535.817885658861 -61.8721871085127 729.907461684803</t>
  </si>
  <si>
    <t>-390.548977455574 -44.5243144330561 796.838852134831</t>
  </si>
  <si>
    <t>9763-20170724T121418.536465500.bin</t>
  </si>
  <si>
    <t>-580.834610734055 127.894460831929 -104.261931387767</t>
  </si>
  <si>
    <t>-606.622007813927 118.670766105296 -211.534626034761</t>
  </si>
  <si>
    <t>-616.884779266888 113.970202008275 -303.721504269124</t>
  </si>
  <si>
    <t>-622.343788406855 110.310972566243 -387.357275774431</t>
  </si>
  <si>
    <t>-623.389944751912 107.119834495878 -471.183717571877</t>
  </si>
  <si>
    <t>-620.055709476378 102.723332439556 -593.717139331324</t>
  </si>
  <si>
    <t>-599.662318818097 99.6945048513589 -669.315768297391</t>
  </si>
  <si>
    <t>-623.951481540371 135.896513864752 -541.137817268225</t>
  </si>
  <si>
    <t>-641.26486045882 290.002467317055 -524.325500359506</t>
  </si>
  <si>
    <t>-772.117988209377 416.033421305848 -308.519343571156</t>
  </si>
  <si>
    <t>-555.649168133716 445.720209829794 -229.72584313506</t>
  </si>
  <si>
    <t>-619.08619168334 73.4080594024822 -538.76322849485</t>
  </si>
  <si>
    <t>-614.737268938384 213.5400010998 -104.940461555414</t>
  </si>
  <si>
    <t>-600.487366017788 211.422407403648 310.384733120905</t>
  </si>
  <si>
    <t>-603.967120078615 206.933799139367 773.807141235631</t>
  </si>
  <si>
    <t>-451.528631886858 193.985256273069 823.593338092405</t>
  </si>
  <si>
    <t>-547.356470209872 41.0113175819947 -107.026199355279</t>
  </si>
  <si>
    <t>-455.934308097236 64.2701491549756 297.700363948902</t>
  </si>
  <si>
    <t>-539.825118121941 -67.8806970170781 733.349982451525</t>
  </si>
  <si>
    <t>-393.93161267209 -48.641041514697 798.378853414509</t>
  </si>
  <si>
    <t>9763-20170724T121418.598639000.bin</t>
  </si>
  <si>
    <t>-578.415579686317 118.535763392948 -104.305662139137</t>
  </si>
  <si>
    <t>-604.097806087641 108.644526035276 -211.543987275871</t>
  </si>
  <si>
    <t>-614.533061937619 103.629966989517 -303.695058378912</t>
  </si>
  <si>
    <t>-620.244895253025 99.8036074810825 -387.306430538518</t>
  </si>
  <si>
    <t>-621.634866575813 96.5765158894155 -471.126456485334</t>
  </si>
  <si>
    <t>-618.895448952337 92.2816782497371 -593.678352223567</t>
  </si>
  <si>
    <t>-598.89942403335 89.6410756662031 -669.397565000336</t>
  </si>
  <si>
    <t>-622.785038964958 125.390836625901 -541.057852175</t>
  </si>
  <si>
    <t>-641.74974126372 279.27330411496 -524.005826375421</t>
  </si>
  <si>
    <t>-773.102275488519 402.603121507029 -306.946271606879</t>
  </si>
  <si>
    <t>-557.29422104663 426.669196026903 -224.506639890732</t>
  </si>
  <si>
    <t>-617.409945831341 62.9418366796685 -538.74932447167</t>
  </si>
  <si>
    <t>-612.410990614111 204.768596449332 -105.348819592583</t>
  </si>
  <si>
    <t>-599.588395289742 205.876518340554 310.026802369822</t>
  </si>
  <si>
    <t>-603.872063492785 206.826439627791 773.577182933366</t>
  </si>
  <si>
    <t>-451.384309026667 194.806619795196 823.44554336984</t>
  </si>
  <si>
    <t>-544.238740200757 31.7975148045521 -106.822179792887</t>
  </si>
  <si>
    <t>-471.134600438216 50.7424781615669 301.83350719172</t>
  </si>
  <si>
    <t>-539.738976236322 -68.4115386336521 744.521042870321</t>
  </si>
  <si>
    <t>-392.016803715991 -47.6185232397006 804.767483442562</t>
  </si>
  <si>
    <t>9763-20170724T121418.635740600.bin</t>
  </si>
  <si>
    <t>-577.77034239574 113.694089757887 -104.404097166736</t>
  </si>
  <si>
    <t>-603.592677053308 103.810688758218 -211.609677300619</t>
  </si>
  <si>
    <t>-614.126976270953 98.7434340344139 -303.746471034831</t>
  </si>
  <si>
    <t>-619.922859452659 94.8468209117032 -387.348792716422</t>
  </si>
  <si>
    <t>-621.392967428421 91.5283301490376 -471.163909415792</t>
  </si>
  <si>
    <t>-618.76726684044 87.0795799134708 -593.712717137088</t>
  </si>
  <si>
    <t>-598.926147021891 84.5370703532517 -669.476073740217</t>
  </si>
  <si>
    <t>-622.674049445962 120.248920023517 -541.131694751819</t>
  </si>
  <si>
    <t>-642.279980875825 274.112556871474 -524.317048988487</t>
  </si>
  <si>
    <t>-773.416452158703 394.834937010768 -305.666795343484</t>
  </si>
  <si>
    <t>-558.019203009573 416.671489430987 -221.549622200402</t>
  </si>
  <si>
    <t>-617.164734691118 57.8143809534463 -538.747081816886</t>
  </si>
  <si>
    <t>-611.961537835929 200.108732844845 -105.40465420676</t>
  </si>
  <si>
    <t>-598.83565352848 202.800607117502 309.954263594373</t>
  </si>
  <si>
    <t>-603.800423959983 206.709100372324 773.514933972989</t>
  </si>
  <si>
    <t>-451.29367070183 195.13975886761 823.431521233626</t>
  </si>
  <si>
    <t>-543.877253856881 27.0014262422337 -106.785782826012</t>
  </si>
  <si>
    <t>-475.256774740163 43.5756012653401 302.749482592826</t>
  </si>
  <si>
    <t>-538.876352240516 -68.2868549326327 748.040151861053</t>
  </si>
  <si>
    <t>-390.762726603654 -44.9783674265555 806.374451053327</t>
  </si>
  <si>
    <t>9763-20170724T121418.700519600.bin</t>
  </si>
  <si>
    <t>-576.608724205573 102.394692674043 -104.6962387503</t>
  </si>
  <si>
    <t>-602.754406470189 92.6879029705601 -211.839422633273</t>
  </si>
  <si>
    <t>-613.456636253397 87.4964064087376 -303.950087896665</t>
  </si>
  <si>
    <t>-619.370702715019 83.3713836813395 -387.533173848925</t>
  </si>
  <si>
    <t>-620.931979936419 79.7064923759212 -471.332127764717</t>
  </si>
  <si>
    <t>-618.416122817343 74.6186992613498 -593.858442307768</t>
  </si>
  <si>
    <t>-598.777231123315 71.9998375810828 -669.671759954046</t>
  </si>
  <si>
    <t>-622.289457054496 108.060486358163 -541.447740664669</t>
  </si>
  <si>
    <t>-642.265061316457 262.023417500579 -525.55557693892</t>
  </si>
  <si>
    <t>-772.584712514648 379.814691096464 -304.828238301632</t>
  </si>
  <si>
    <t>-557.800952766314 395.529841407259 -217.825203857885</t>
  </si>
  <si>
    <t>-616.750693405262 45.6416771592508 -538.742104669502</t>
  </si>
  <si>
    <t>-611.231253956433 188.661845733538 -105.366744660217</t>
  </si>
  <si>
    <t>-597.890477027125 195.083181010568 309.944447252763</t>
  </si>
  <si>
    <t>-603.611992759234 206.32867061332 773.415493400603</t>
  </si>
  <si>
    <t>-451.035021821747 196.312259091324 823.45318285489</t>
  </si>
  <si>
    <t>-542.525074332486 16.3566709077118 -107.22366186154</t>
  </si>
  <si>
    <t>-481.483406667029 28.6655929464791 303.659526779234</t>
  </si>
  <si>
    <t>-538.705928291656 -70.3440973950073 751.356109363091</t>
  </si>
  <si>
    <t>-390.046203446254 -44.8617623627697 807.344921076001</t>
  </si>
  <si>
    <t>9763-20170724T121418.734609900.bin</t>
  </si>
  <si>
    <t>-575.817142242106 96.1861317860557 -104.789266567208</t>
  </si>
  <si>
    <t>-601.869982702181 86.5163914490686 -211.958530547681</t>
  </si>
  <si>
    <t>-612.49142567662 81.1970383003068 -304.071096701908</t>
  </si>
  <si>
    <t>-618.33722044499 76.8897525918273 -387.649797352884</t>
  </si>
  <si>
    <t>-619.8388871823 72.9740662700356 -471.438480508045</t>
  </si>
  <si>
    <t>-617.249498249858 67.4431321387233 -593.944206088115</t>
  </si>
  <si>
    <t>-597.653610446653 64.6816401757742 -669.763657637533</t>
  </si>
  <si>
    <t>-621.116312703483 101.077552576579 -541.656461866705</t>
  </si>
  <si>
    <t>-641.192090101768 255.06952779715 -526.463926356078</t>
  </si>
  <si>
    <t>-770.35012338872 372.805880606596 -305.025644473681</t>
  </si>
  <si>
    <t>-555.686315893872 386.426101998362 -217.376042136961</t>
  </si>
  <si>
    <t>-615.655245701282 38.6621697413821 -538.723136908496</t>
  </si>
  <si>
    <t>-610.686220761973 181.916863363565 -105.380453804139</t>
  </si>
  <si>
    <t>-597.56213159707 190.729074364599 309.893810727603</t>
  </si>
  <si>
    <t>-603.510691380705 206.031743774047 773.350673961003</t>
  </si>
  <si>
    <t>-450.889028695905 196.976233474768 823.434854397919</t>
  </si>
  <si>
    <t>-541.315975317593 10.9766739855904 -107.685915664887</t>
  </si>
  <si>
    <t>-485.166657184032 22.4792638391373 303.917685644116</t>
  </si>
  <si>
    <t>-539.872960296846 -70.0872993647977 752.715391471608</t>
  </si>
  <si>
    <t>-390.76325088327 -44.0569019433829 807.236401777704</t>
  </si>
  <si>
    <t>9763-20170724T121418.800367000.bin</t>
  </si>
  <si>
    <t>-574.624522955063 84.0352831077389 -105.08290402544</t>
  </si>
  <si>
    <t>-600.611476124538 74.2160702394099 -212.254608932845</t>
  </si>
  <si>
    <t>-611.084087203152 68.677564522266 -304.371301985278</t>
  </si>
  <si>
    <t>-616.757379387358 64.1072396055229 -387.947898400493</t>
  </si>
  <si>
    <t>-618.051731723289 59.8502158283081 -471.723519080777</t>
  </si>
  <si>
    <t>-615.12546660775 53.7218551106143 -594.193075992294</t>
  </si>
  <si>
    <t>-595.467746602525 50.7658810512976 -669.98916957809</t>
  </si>
  <si>
    <t>-618.985676298757 87.623785230664 -542.077892891747</t>
  </si>
  <si>
    <t>-638.971602534778 241.693068174076 -528.030090105969</t>
  </si>
  <si>
    <t>-763.032522627375 361.255921400828 -304.664358858312</t>
  </si>
  <si>
    <t>-548.587411703378 368.781792361518 -215.753331783128</t>
  </si>
  <si>
    <t>-613.83336034786 25.1977617106354 -538.830999094612</t>
  </si>
  <si>
    <t>-610.874264588169 168.316128445554 -105.281761852605</t>
  </si>
  <si>
    <t>-596.3480262982 182.726406455221 309.789191772834</t>
  </si>
  <si>
    <t>-603.209985358405 205.618747381442 773.165594787605</t>
  </si>
  <si>
    <t>-450.468852099999 199.562750660447 823.338324624823</t>
  </si>
  <si>
    <t>-490.68445582809 12.3289533980146 303.986668674305</t>
  </si>
  <si>
    <t>-541.586190263176 -69.6145665392619 755.215990652998</t>
  </si>
  <si>
    <t>-392.253455137803 -40.0149763134305 807.248764750433</t>
  </si>
  <si>
    <t>9763-20170724T121418.833455900.bin</t>
  </si>
  <si>
    <t>-573.562571561693 78.1419209942474 -105.061606990538</t>
  </si>
  <si>
    <t>-599.493924670993 68.0948871571172 -212.22572220178</t>
  </si>
  <si>
    <t>-609.869464758654 62.3818087045888 -304.342645080065</t>
  </si>
  <si>
    <t>-615.431198452865 57.6429173352658 -387.917436191364</t>
  </si>
  <si>
    <t>-616.59071791302 53.2000249783655 -471.685166847933</t>
  </si>
  <si>
    <t>-613.442963384912 46.7717477067522 -594.134004183241</t>
  </si>
  <si>
    <t>-593.671477246826 43.7585827219177 -669.898343977326</t>
  </si>
  <si>
    <t>-617.346264394683 80.8056565753336 -542.108018967405</t>
  </si>
  <si>
    <t>-637.355446766599 234.942184020469 -528.681725428617</t>
  </si>
  <si>
    <t>-756.943371408686 356.248474885358 -303.821544202774</t>
  </si>
  <si>
    <t>-542.479696873093 359.889553112096 -214.711497992102</t>
  </si>
  <si>
    <t>-612.301969802018 18.3791672817842 -538.7010695635</t>
  </si>
  <si>
    <t>-610.757089161941 161.612509866408 -105.135035157689</t>
  </si>
  <si>
    <t>-595.235177569716 179.005394861895 309.785612844697</t>
  </si>
  <si>
    <t>-603.079662946294 205.517420646426 773.055414828328</t>
  </si>
  <si>
    <t>-450.298748616326 200.674781405765 823.238728932106</t>
  </si>
  <si>
    <t>-492.408673456017 7.69757710925978 304.364571572553</t>
  </si>
  <si>
    <t>-542.18527275659 -69.8853887109885 756.481429130829</t>
  </si>
  <si>
    <t>-392.79585602159 -38.9295537413154 807.553618154758</t>
  </si>
  <si>
    <t>9763-20170724T121418.902327700.bin</t>
  </si>
  <si>
    <t>-570.582720354465 65.874860763498 -104.404969411289</t>
  </si>
  <si>
    <t>-596.378159138825 55.2514212316369 -211.546261453332</t>
  </si>
  <si>
    <t>-606.6102705979 49.1631150341404 -303.655248330456</t>
  </si>
  <si>
    <t>-612.02172337797 44.106838945384 -387.221189147937</t>
  </si>
  <si>
    <t>-613.008990757779 39.3586416264029 -470.974534348619</t>
  </si>
  <si>
    <t>-609.584864277033 32.486444404502 -593.391768631039</t>
  </si>
  <si>
    <t>-589.618936915831 29.3639917075097 -669.100610323602</t>
  </si>
  <si>
    <t>-613.56165622454 66.7124639732383 -541.497417334148</t>
  </si>
  <si>
    <t>-633.987322169633 220.880621664041 -529.307378428407</t>
  </si>
  <si>
    <t>-740.587002719427 345.917336337932 -300.002350159866</t>
  </si>
  <si>
    <t>-525.475606737062 341.040726184285 -212.527745010367</t>
  </si>
  <si>
    <t>-608.613025443826 4.29162777829288 -537.85499682107</t>
  </si>
  <si>
    <t>-609.775761770466 148.179460937769 -104.542600789326</t>
  </si>
  <si>
    <t>-592.71602254292 171.438988053136 310.030139208111</t>
  </si>
  <si>
    <t>-602.748918983932 205.605429208643 772.824562866852</t>
  </si>
  <si>
    <t>-449.87989724077 203.626380740707 822.934227351962</t>
  </si>
  <si>
    <t>-493.039276612315 -1.016790622798 305.883528418942</t>
  </si>
  <si>
    <t>-543.429616476843 -70.3780106298254 758.963903931031</t>
  </si>
  <si>
    <t>-393.713186041361 -37.9854683235935 808.152668093062</t>
  </si>
  <si>
    <t>9763-20170724T121418.935412700.bin</t>
  </si>
  <si>
    <t>-569.332945764296 59.7363591547614 -103.801569041536</t>
  </si>
  <si>
    <t>-595.010263913456 48.8643573156232 -210.94623543749</t>
  </si>
  <si>
    <t>-605.158456777429 42.6361462093073 -303.055105794326</t>
  </si>
  <si>
    <t>-610.495802409827 37.471153746525 -386.619271556462</t>
  </si>
  <si>
    <t>-611.409118247029 32.6299061329664 -470.368164179154</t>
  </si>
  <si>
    <t>-607.876412664316 25.6338359735651 -592.775172168507</t>
  </si>
  <si>
    <t>-587.778374839125 22.5008688187377 -668.448664570288</t>
  </si>
  <si>
    <t>-611.892056534382 59.9126892531735 -540.918873598178</t>
  </si>
  <si>
    <t>-632.439807760553 214.140108286961 -529.513106456153</t>
  </si>
  <si>
    <t>-730.024866906984 340.770229164124 -297.089947964274</t>
  </si>
  <si>
    <t>-514.00619837946 331.758934782866 -212.217843805876</t>
  </si>
  <si>
    <t>-609.580795415576 141.39861204464 -104.04934590505</t>
  </si>
  <si>
    <t>-591.446759946354 167.883174140362 310.284211056068</t>
  </si>
  <si>
    <t>-602.553905495665 205.735835978244 772.757323222472</t>
  </si>
  <si>
    <t>-449.664385714396 204.767342891847 822.834198154791</t>
  </si>
  <si>
    <t>-492.685294034899 -4.59309160765679 306.751848141713</t>
  </si>
  <si>
    <t>-543.763339146743 -70.4802150179348 760.214334846678</t>
  </si>
  <si>
    <t>-394.190087012727 -36.8361416192652 808.997161249386</t>
  </si>
  <si>
    <t>9763-20170724T121419.002148600.bin</t>
  </si>
  <si>
    <t>-567.117200037736 47.8131316038994 -102.058456655496</t>
  </si>
  <si>
    <t>-592.502681829637 36.358400746431 -209.211923857907</t>
  </si>
  <si>
    <t>-602.514670594179 29.7815619602634 -301.31154460067</t>
  </si>
  <si>
    <t>-607.762222340667 24.3384039072589 -384.863749029244</t>
  </si>
  <si>
    <t>-608.616879210532 19.2503371792423 -468.598524906403</t>
  </si>
  <si>
    <t>-605.030281216449 11.9202467153036 -590.984477937507</t>
  </si>
  <si>
    <t>-584.79237957379 8.68002402998945 -666.616131785192</t>
  </si>
  <si>
    <t>-609.092133248246 46.3388798286419 -539.22430092827</t>
  </si>
  <si>
    <t>-629.706473369558 200.640340860321 -528.896874167132</t>
  </si>
  <si>
    <t>-704.437589340165 327.247198520457 -288.138801725949</t>
  </si>
  <si>
    <t>-486.216683681319 314.144944598321 -209.675273869012</t>
  </si>
  <si>
    <t>-609.907289808521 128.462270128602 -102.594461734367</t>
  </si>
  <si>
    <t>-588.341311476729 161.582723246569 311.096926754393</t>
  </si>
  <si>
    <t>-601.891509876222 206.339980912397 772.735847060886</t>
  </si>
  <si>
    <t>-449.119984702678 207.157447877368 823.174278719941</t>
  </si>
  <si>
    <t>-490.734140843114 -11.493267457226 308.753746084819</t>
  </si>
  <si>
    <t>-544.497409617126 -70.9535751752724 762.632324734914</t>
  </si>
  <si>
    <t>-395.021402455893 -35.5791340459969 810.480215132517</t>
  </si>
  <si>
    <t>9763-20170724T121419.066318600.bin</t>
  </si>
  <si>
    <t>-565.159075915751 36.6720003929045 -100.177229283223</t>
  </si>
  <si>
    <t>-590.016984048344 24.9108458365899 -207.421068491522</t>
  </si>
  <si>
    <t>-599.825916987251 18.0864931314991 -299.52467449509</t>
  </si>
  <si>
    <t>-604.982385367952 12.4006348976882 -383.066317161236</t>
  </si>
  <si>
    <t>-605.839442457587 7.04834312807452 -466.784662178802</t>
  </si>
  <si>
    <t>-606.355886951005 33.8965842670736 -537.501854990571</t>
  </si>
  <si>
    <t>-626.431834020279 188.287344224637 -527.60973731051</t>
  </si>
  <si>
    <t>-677.225690662979 310.155555441756 -278.31731060615</t>
  </si>
  <si>
    <t>-456.389803942703 294.89970834137 -207.980242342091</t>
  </si>
  <si>
    <t>-610.420745079112 116.264876710902 -100.818873479003</t>
  </si>
  <si>
    <t>-584.764143200212 156.33264499153 312.023603911265</t>
  </si>
  <si>
    <t>-601.353365284324 207.024607723056 772.803267331134</t>
  </si>
  <si>
    <t>-448.65581605539 209.617435969564 823.405279941867</t>
  </si>
  <si>
    <t>-488.853039340211 -18.1950920739405 310.759725217829</t>
  </si>
  <si>
    <t>-545.898074629716 -71.7295796704279 764.716269272061</t>
  </si>
  <si>
    <t>-395.830093154756 -36.19548288433 810.550219625537</t>
  </si>
  <si>
    <t>9763-20170724T121419.098429000.bin</t>
  </si>
  <si>
    <t>-564.567845266936 31.0656558318956 -99.29995867094</t>
  </si>
  <si>
    <t>-589.110250762248 19.2654005699892 -206.612270382698</t>
  </si>
  <si>
    <t>-598.767995638309 12.3559333727626 -298.725312678431</t>
  </si>
  <si>
    <t>-603.834189678495 6.5606993315937 -382.264996025836</t>
  </si>
  <si>
    <t>-604.650279968412 1.06357928725356 -465.97439480235</t>
  </si>
  <si>
    <t>-605.12214432773 27.7675448009113 -536.746315325963</t>
  </si>
  <si>
    <t>-624.697151770706 182.263800624342 -527.212352371331</t>
  </si>
  <si>
    <t>-665.236049487286 300.301231906648 -274.225583281247</t>
  </si>
  <si>
    <t>-443.445189475488 284.626927716602 -207.056611720815</t>
  </si>
  <si>
    <t>-610.996080412609 110.109208850459 -99.8772278403521</t>
  </si>
  <si>
    <t>-583.112923620264 154.327416036356 312.396857662777</t>
  </si>
  <si>
    <t>-601.055476381574 207.247021347214 772.83079542264</t>
  </si>
  <si>
    <t>-448.393889560803 210.67335586081 823.491523411776</t>
  </si>
  <si>
    <t>-488.214940544844 -22.2535399221429 311.554929343354</t>
  </si>
  <si>
    <t>-546.864228610736 -72.134466955566 765.611981771457</t>
  </si>
  <si>
    <t>-396.254758498708 -37.0749974971445 810.013087379884</t>
  </si>
  <si>
    <t>9763-20170724T121419.135076100.bin</t>
  </si>
  <si>
    <t>-564.333948689841 25.5349463266552 -98.4323915022309</t>
  </si>
  <si>
    <t>-588.538137625083 13.7834127637611 -205.826682007057</t>
  </si>
  <si>
    <t>-598.010736281376 6.81762758414106 -297.954837779356</t>
  </si>
  <si>
    <t>-602.953338890743 0.922007435728574 -381.494922897395</t>
  </si>
  <si>
    <t>-604.085913804852 21.818853509018 -536.027008223261</t>
  </si>
  <si>
    <t>-623.13142395534 176.361604462295 -526.813736640413</t>
  </si>
  <si>
    <t>-654.726034371799 289.962530195234 -270.542070870228</t>
  </si>
  <si>
    <t>-432.105401934163 275.819889677096 -205.822628408332</t>
  </si>
  <si>
    <t>-611.832960689196 104.22863005148 -98.90969992155</t>
  </si>
  <si>
    <t>-581.550539792818 152.808950756319 312.703601983005</t>
  </si>
  <si>
    <t>-600.654736901693 207.320311192821 772.870068946458</t>
  </si>
  <si>
    <t>-448.094464297449 211.728155109551 823.759755677542</t>
  </si>
  <si>
    <t>-487.840478876874 -26.4007143429963 312.290463270831</t>
  </si>
  <si>
    <t>-547.846990431983 -72.5189107834026 766.472350620288</t>
  </si>
  <si>
    <t>-396.988713626235 -36.8347946455156 809.510060348402</t>
  </si>
  <si>
    <t>9763-20170724T121419.199750700.bin</t>
  </si>
  <si>
    <t>-564.470173732915 15.2969595539989 -96.8637634384015</t>
  </si>
  <si>
    <t>-588.041440719635 3.5794216093559 -204.402569965653</t>
  </si>
  <si>
    <t>-602.097987647165 10.7261658161169 -534.736184920214</t>
  </si>
  <si>
    <t>-620.037836762391 165.446104801185 -525.815367350998</t>
  </si>
  <si>
    <t>-640.979602117339 270.436171061194 -264.822758294483</t>
  </si>
  <si>
    <t>-417.72613178096 260.055107837766 -201.587763215764</t>
  </si>
  <si>
    <t>-613.650061897837 93.7181505844101 -97.3624954449904</t>
  </si>
  <si>
    <t>-579.366373073279 149.705860229606 312.994192771778</t>
  </si>
  <si>
    <t>-600.186833073658 207.408029924631 772.931522479068</t>
  </si>
  <si>
    <t>-447.731015953413 213.287587843249 823.985055027569</t>
  </si>
  <si>
    <t>-488.341167906506 -34.3956681408522 313.785790850205</t>
  </si>
  <si>
    <t>-549.194957340696 -73.4214424995325 768.369872303533</t>
  </si>
  <si>
    <t>-397.817527450775 -37.9237853813111 809.705461250388</t>
  </si>
  <si>
    <t>9763-20170724T121419.236852400.bin</t>
  </si>
  <si>
    <t>-564.725122547562 10.1225240076883 -96.1964976530192</t>
  </si>
  <si>
    <t>-600.408719034667 5.25845416246102 -534.255969620558</t>
  </si>
  <si>
    <t>-618.10843455716 159.991565968379 -525.781395221882</t>
  </si>
  <si>
    <t>-637.450503432122 262.055407834012 -263.507817669184</t>
  </si>
  <si>
    <t>-414.329124565996 254.078170204333 -199.462946697441</t>
  </si>
  <si>
    <t>-614.286499556778 88.210562954474 -96.6881838935892</t>
  </si>
  <si>
    <t>-579.514327876362 147.777098223085 313.123177782081</t>
  </si>
  <si>
    <t>-600.134355800544 207.450309726522 772.847192362162</t>
  </si>
  <si>
    <t>-447.59530079118 213.403959446418 823.642978084421</t>
  </si>
  <si>
    <t>-489.031732460845 -38.7289285769843 314.548115011146</t>
  </si>
  <si>
    <t>-549.642566058628 -73.8025091352074 769.402619191597</t>
  </si>
  <si>
    <t>-398.364419696977 -37.5371519956971 810.433844023516</t>
  </si>
  <si>
    <t>9763-20170724T121419.301047000.bin</t>
  </si>
  <si>
    <t>-566.708586731307 0.757143178175738 -94.7526848961568</t>
  </si>
  <si>
    <t>-616.016448430874 150.084707506461 -525.428519126939</t>
  </si>
  <si>
    <t>-637.533164281114 248.292573107426 -261.855256319682</t>
  </si>
  <si>
    <t>-414.886444176027 246.513438959923 -195.720556611666</t>
  </si>
  <si>
    <t>-617.767837685461 78.6515337862406 -95.3799840139179</t>
  </si>
  <si>
    <t>-583.039388633271 143.199164397413 313.680118047056</t>
  </si>
  <si>
    <t>-600.320586985147 206.912505222995 772.750359545696</t>
  </si>
  <si>
    <t>-447.40978958345 212.941721122274 822.40685481582</t>
  </si>
  <si>
    <t>-491.316269797024 -46.7334526466307 316.083099334853</t>
  </si>
  <si>
    <t>-549.724234883833 -74.6176437141057 771.736543301919</t>
  </si>
  <si>
    <t>-398.726886980988 -37.7616953971442 813.273096815738</t>
  </si>
  <si>
    <t>9763-20170724T121419.337142700.bin</t>
  </si>
  <si>
    <t>-616.023330801873 145.883079280906 -525.765559799073</t>
  </si>
  <si>
    <t>-639.735107493613 243.241695082741 -262.065540587659</t>
  </si>
  <si>
    <t>-417.669462925531 246.393351396816 -194.054994429681</t>
  </si>
  <si>
    <t>-620.738319399889 74.9224760722241 -94.8351655678684</t>
  </si>
  <si>
    <t>-585.798953024297 140.751998049363 314.002573350877</t>
  </si>
  <si>
    <t>-600.402801872904 206.551491940385 772.640948667004</t>
  </si>
  <si>
    <t>-447.335436112722 212.546676275771 821.816957858291</t>
  </si>
  <si>
    <t>-492.761657890039 -49.8583866013864 316.814077138229</t>
  </si>
  <si>
    <t>-549.333900003116 -74.9600644514485 772.80356331188</t>
  </si>
  <si>
    <t>-398.888294160195 -37.215759238908 815.527009255719</t>
  </si>
  <si>
    <t>9763-20170724T121419.402323300.bin</t>
  </si>
  <si>
    <t>-609.067461198508 139.8478609305 -527.747759221136</t>
  </si>
  <si>
    <t>-637.579635841325 235.700988492809 -263.971784500442</t>
  </si>
  <si>
    <t>-417.034096228725 247.525906310545 -192.080546438891</t>
  </si>
  <si>
    <t>-617.244604690107 73.0854630053545 -94.9440439963367</t>
  </si>
  <si>
    <t>-579.366018235904 142.704105794667 313.003340788675</t>
  </si>
  <si>
    <t>-585.919903774026 212.473439492806 770.947435234477</t>
  </si>
  <si>
    <t>-432.79534475776 219.540886629587 819.801740871635</t>
  </si>
  <si>
    <t>-492.971651690691 -53.4466454146359 318.69340689027</t>
  </si>
  <si>
    <t>-548.77186839528 -75.2808948182451 775.901748294955</t>
  </si>
  <si>
    <t>-398.872940701486 -37.1942885935391 820.213654056082</t>
  </si>
  <si>
    <t>9763-20170724T121419.435410700.bin</t>
  </si>
  <si>
    <t>-599.831546475569 140.595203669022 -530.116203404168</t>
  </si>
  <si>
    <t>-629.92053302841 235.556552282055 -266.19286214807</t>
  </si>
  <si>
    <t>-410.362904764938 250.518113959775 -191.902008131211</t>
  </si>
  <si>
    <t>-606.238304736471 79.1137500989284 -96.9854655751698</t>
  </si>
  <si>
    <t>-563.993846747348 150.6550716257 310.199783773903</t>
  </si>
  <si>
    <t>-570.685425287259 216.955432003033 768.435538845115</t>
  </si>
  <si>
    <t>-417.805852607169 228.199563414003 817.27426459779</t>
  </si>
  <si>
    <t>-491.033370323224 -52.6381324582758 318.605574408091</t>
  </si>
  <si>
    <t>-548.755450385497 -75.1978152309539 776.557557809562</t>
  </si>
  <si>
    <t>-399.245712648419 -35.8024611405576 821.040188753402</t>
  </si>
  <si>
    <t>9763-20170724T121419.501611100.bin</t>
  </si>
  <si>
    <t>-559.587015604494 2.66554174097473 -96.8374615295803</t>
  </si>
  <si>
    <t>-593.801137979985 140.400571658127 -534.993032948531</t>
  </si>
  <si>
    <t>-626.449389668555 235.180752697087 -271.308907765914</t>
  </si>
  <si>
    <t>-408.449496339908 251.468551867746 -192.827910957075</t>
  </si>
  <si>
    <t>-603.88811802392 83.5367363360783 -100.961833707165</t>
  </si>
  <si>
    <t>-553.9065632874 161.249979910939 304.211043573335</t>
  </si>
  <si>
    <t>-575.722044453677 206.836735921831 764.980482324417</t>
  </si>
  <si>
    <t>-425.941117263799 239.038135377954 814.098480150741</t>
  </si>
  <si>
    <t>-493.902325083758 -52.6261652303742 317.632780074781</t>
  </si>
  <si>
    <t>-548.565680427918 -74.9720157826787 777.090518118664</t>
  </si>
  <si>
    <t>-399.631247148172 -33.8048376681022 821.897240164977</t>
  </si>
  <si>
    <t>9763-20170724T121419.534697800.bin</t>
  </si>
  <si>
    <t>-561.913586312325 4.62326655190418 -97.9103692495537</t>
  </si>
  <si>
    <t>-595.748975018341 140.742144770612 -536.520686865697</t>
  </si>
  <si>
    <t>-629.100053748537 236.036037023875 -273.109592632329</t>
  </si>
  <si>
    <t>-411.588679675751 252.592126739152 -193.339693848193</t>
  </si>
  <si>
    <t>-606.457683213882 85.4887185563857 -102.162220219545</t>
  </si>
  <si>
    <t>-554.744623862228 165.052490757713 302.433847964529</t>
  </si>
  <si>
    <t>-593.174961190441 201.695207126249 762.553393424094</t>
  </si>
  <si>
    <t>-445.729607305833 240.516444487959 813.900987571276</t>
  </si>
  <si>
    <t>-497.376548101721 -53.1540891104846 317.189759846556</t>
  </si>
  <si>
    <t>-548.455059794269 -74.8346306996946 777.238064233447</t>
  </si>
  <si>
    <t>-399.845668980103 -32.6368786474527 822.164571492391</t>
  </si>
  <si>
    <t>9763-20170724T121419.601881300.bin</t>
  </si>
  <si>
    <t>-567.760044711695 10.4512960152365 -99.163940189118</t>
  </si>
  <si>
    <t>-603.953573370426 146.254729110512 -537.278333121192</t>
  </si>
  <si>
    <t>-636.987773084026 240.954169225426 -273.61320598097</t>
  </si>
  <si>
    <t>-419.669778386379 255.895944205269 -193.001863895216</t>
  </si>
  <si>
    <t>-612.19410580132 91.4069166135032 -103.10783171885</t>
  </si>
  <si>
    <t>-562.633756574019 164.088178553997 303.049565090864</t>
  </si>
  <si>
    <t>-637.053673682422 205.212130705426 758.22802183689</t>
  </si>
  <si>
    <t>-490.205429850024 229.610969690641 819.253666293715</t>
  </si>
  <si>
    <t>-504.781466790362 -52.7185387950735 316.533671644212</t>
  </si>
  <si>
    <t>-548.338464858153 -74.6451334010794 777.323909378454</t>
  </si>
  <si>
    <t>-399.666106425766 -32.7695927685668 822.343754902133</t>
  </si>
  <si>
    <t>9763-20170724T121419.633967300.bin</t>
  </si>
  <si>
    <t>-570.70306009833 15.1531443433155 -99.1541381814802</t>
  </si>
  <si>
    <t>-588.618410164616 2.41064005813678 -207.663031196365</t>
  </si>
  <si>
    <t>-608.525120289907 152.625766658514 -536.664805583747</t>
  </si>
  <si>
    <t>-641.069379866935 245.530103577671 -272.300857182013</t>
  </si>
  <si>
    <t>-423.647613603476 259.599211904005 -191.812590109068</t>
  </si>
  <si>
    <t>-614.826255391847 96.2499501929929 -102.506075865226</t>
  </si>
  <si>
    <t>-574.932558910883 161.493342523078 305.972111556296</t>
  </si>
  <si>
    <t>-649.361306578271 214.541716142954 759.802893135569</t>
  </si>
  <si>
    <t>-501.085426670464 228.529845920843 820.650152345123</t>
  </si>
  <si>
    <t>-508.541054511396 -51.357116781568 316.367222341357</t>
  </si>
  <si>
    <t>-548.276124969989 -74.3935930057391 777.374955182984</t>
  </si>
  <si>
    <t>-399.810458051139 -31.9549691018246 822.549498772998</t>
  </si>
  <si>
    <t>9763-20170724T121419.698150300.bin</t>
  </si>
  <si>
    <t>-576.495539941335 27.3510357732903 -98.6965811832082</t>
  </si>
  <si>
    <t>-594.683911521199 16.2762717275032 -207.342883885502</t>
  </si>
  <si>
    <t>-600.693514267221 7.63991013512396 -299.620539578099</t>
  </si>
  <si>
    <t>-601.575859809046 13.8756457165105 -538.432238228341</t>
  </si>
  <si>
    <t>-617.097576445154 169.123151492991 -534.808458849953</t>
  </si>
  <si>
    <t>-649.407339592957 257.458392018634 -268.854462271133</t>
  </si>
  <si>
    <t>-431.535823731224 266.322003221064 -188.841913365232</t>
  </si>
  <si>
    <t>-618.883530368345 110.401981711177 -101.888607360362</t>
  </si>
  <si>
    <t>-601.459207526583 159.569372636945 310.399620469554</t>
  </si>
  <si>
    <t>-651.59093615173 213.568465055428 767.459281815648</t>
  </si>
  <si>
    <t>-501.551964274005 222.239301651474 824.878321034659</t>
  </si>
  <si>
    <t>-517.501243360934 -48.0011544278768 316.063233623244</t>
  </si>
  <si>
    <t>-548.200867797416 -73.9815823750837 777.450062221598</t>
  </si>
  <si>
    <t>-399.910064517034 -31.0757384100884 822.757653543531</t>
  </si>
  <si>
    <t>9763-20170724T121419.735242500.bin</t>
  </si>
  <si>
    <t>-580.034282165489 33.7793053888799 -98.8466010990835</t>
  </si>
  <si>
    <t>-598.230026865504 23.6583481087828 -207.584657595247</t>
  </si>
  <si>
    <t>-604.612969181133 15.5288112570211 -299.883144471995</t>
  </si>
  <si>
    <t>-607.705507921659 7.61722050201615 -383.345559073608</t>
  </si>
  <si>
    <t>-607.154710388211 22.5591356401724 -538.688879760518</t>
  </si>
  <si>
    <t>-621.499404108485 177.886393967267 -534.304223389344</t>
  </si>
  <si>
    <t>-653.021457631775 263.308320337205 -267.306089401491</t>
  </si>
  <si>
    <t>-435.086236819227 269.727661937872 -187.233897231022</t>
  </si>
  <si>
    <t>-622.559488901633 116.599238013222 -101.645827116934</t>
  </si>
  <si>
    <t>-610.036898975416 158.688500233591 311.602631726639</t>
  </si>
  <si>
    <t>-651.419720150358 210.509643727924 769.432783584166</t>
  </si>
  <si>
    <t>-501.109488829339 219.346445902453 826.112353384377</t>
  </si>
  <si>
    <t>-523.235861648634 -46.5152204516539 315.617656487422</t>
  </si>
  <si>
    <t>-548.136628727989 -73.7478113667144 777.38637316592</t>
  </si>
  <si>
    <t>-400.224519380453 -29.7649807463895 822.898620743133</t>
  </si>
  <si>
    <t>9763-20170724T121419.800925200.bin</t>
  </si>
  <si>
    <t>-585.257948570138 45.3499872436469 -98.9694480846946</t>
  </si>
  <si>
    <t>-603.597995199542 36.5935105267195 -207.801811210589</t>
  </si>
  <si>
    <t>-610.583010425115 29.4123101859145 -300.1351557046</t>
  </si>
  <si>
    <t>-614.424797601292 22.3226425882185 -383.640327130084</t>
  </si>
  <si>
    <t>-615.293844416291 14.5378103511016 -467.167402591411</t>
  </si>
  <si>
    <t>-613.367590116593 2.1658084399819 -589.184462478363</t>
  </si>
  <si>
    <t>-615.540223367805 38.7656604388339 -538.825961263298</t>
  </si>
  <si>
    <t>-628.817256061711 194.014204394574 -532.559912001226</t>
  </si>
  <si>
    <t>-656.572812858732 273.498028536791 -263.319353505069</t>
  </si>
  <si>
    <t>-438.863090829013 275.546462961812 -182.406944459924</t>
  </si>
  <si>
    <t>-624.217147715314 128.075480212194 -101.320143389445</t>
  </si>
  <si>
    <t>-622.083766706665 159.718774091736 313.042954607468</t>
  </si>
  <si>
    <t>-652.744206809156 209.294470659093 771.439275795854</t>
  </si>
  <si>
    <t>-501.580154548951 216.185604318609 826.081437216248</t>
  </si>
  <si>
    <t>-531.975662511588 -42.2337725108082 314.994170919122</t>
  </si>
  <si>
    <t>-547.685375364893 -73.4783311130527 777.336703886134</t>
  </si>
  <si>
    <t>-399.951494373804 -29.5624029656246 823.487687218547</t>
  </si>
  <si>
    <t>9763-20170724T121419.833091600.bin</t>
  </si>
  <si>
    <t>-587.618532029915 52.3015980649147 -98.9908119584501</t>
  </si>
  <si>
    <t>-606.105273776086 44.1301081792158 -207.84381504131</t>
  </si>
  <si>
    <t>-613.416776280743 37.5088366228479 -300.193837734231</t>
  </si>
  <si>
    <t>-617.632923887539 30.983575303665 -383.726952879276</t>
  </si>
  <si>
    <t>-618.947497715044 23.8277736898199 -467.304521728762</t>
  </si>
  <si>
    <t>-617.742812145436 12.4572685588078 -589.428092019294</t>
  </si>
  <si>
    <t>-601.083304660159 6.08122798794784 -665.730284788805</t>
  </si>
  <si>
    <t>-619.437068960445 48.6499853881614 -538.758085475748</t>
  </si>
  <si>
    <t>-631.722301675404 203.914267330164 -531.060902454346</t>
  </si>
  <si>
    <t>-658.593723614224 280.65864755005 -260.937279977303</t>
  </si>
  <si>
    <t>-441.006487445113 280.70078316004 -179.670191874009</t>
  </si>
  <si>
    <t>-625.255588707579 136.718756084082 -101.231131085735</t>
  </si>
  <si>
    <t>-626.458792096792 162.255782189455 313.556763863146</t>
  </si>
  <si>
    <t>-653.127581073394 208.994048776208 772.485044636364</t>
  </si>
  <si>
    <t>-501.72532895511 214.969873291214 826.572707091656</t>
  </si>
  <si>
    <t>-534.404813974265 -38.0379576215942 314.796466275217</t>
  </si>
  <si>
    <t>-547.477220129534 -73.2317929249957 777.227965491324</t>
  </si>
  <si>
    <t>-399.426585723031 -30.7071562216647 823.666023742137</t>
  </si>
  <si>
    <t>9763-20170724T121419.901986300.bin</t>
  </si>
  <si>
    <t>-592.592451357542 63.9686583598282 -98.5980766505274</t>
  </si>
  <si>
    <t>-611.165192268021 56.9017948520495 -207.513772503333</t>
  </si>
  <si>
    <t>-618.98779462888 51.4666516534003 -299.899328342139</t>
  </si>
  <si>
    <t>-623.832799909879 46.1784727988547 -383.485754401109</t>
  </si>
  <si>
    <t>-625.925564126326 40.4304527830577 -467.156025215406</t>
  </si>
  <si>
    <t>-626.005474310451 31.3240653977577 -589.475207292396</t>
  </si>
  <si>
    <t>-609.986623892878 26.2604101326324 -666.012598555986</t>
  </si>
  <si>
    <t>-626.583600485304 66.5883642440026 -538.130113209891</t>
  </si>
  <si>
    <t>-635.348988916795 221.999725231551 -527.335274190672</t>
  </si>
  <si>
    <t>-663.217285296039 294.906124503723 -256.251071177336</t>
  </si>
  <si>
    <t>-446.317934832302 288.368482996172 -173.423071195563</t>
  </si>
  <si>
    <t>-625.357258052972 4.05116390576814 -533.475081668378</t>
  </si>
  <si>
    <t>-627.273630510194 150.525664995972 -100.464814379219</t>
  </si>
  <si>
    <t>-633.966929467979 167.675999835789 314.702183840655</t>
  </si>
  <si>
    <t>-654.019928058988 208.784419396065 774.615169123836</t>
  </si>
  <si>
    <t>-502.130587626918 212.403337223849 827.533604506715</t>
  </si>
  <si>
    <t>-537.038039457622 -29.4522851628108 314.895754052829</t>
  </si>
  <si>
    <t>-546.882885203895 -72.743853277414 777.067828415435</t>
  </si>
  <si>
    <t>-398.291629158314 -32.9819023172799 824.221166571111</t>
  </si>
  <si>
    <t>9763-20170724T121419.936079100.bin</t>
  </si>
  <si>
    <t>-594.632883298803 69.2452186801511 -98.2062090762199</t>
  </si>
  <si>
    <t>-613.238752329056 62.6172492104092 -207.143679837904</t>
  </si>
  <si>
    <t>-621.284888968808 57.7293509536476 -299.540648986863</t>
  </si>
  <si>
    <t>-626.403456555393 53.0298005962177 -383.146058835439</t>
  </si>
  <si>
    <t>-628.832518465548 47.966130313062 -466.851463807744</t>
  </si>
  <si>
    <t>-629.465061270386 39.9703498577624 -589.246624983172</t>
  </si>
  <si>
    <t>-613.686134418949 35.5862890314547 -665.875795034846</t>
  </si>
  <si>
    <t>-629.537288620551 74.7715704424077 -537.583268158099</t>
  </si>
  <si>
    <t>-636.461325591182 230.147741491997 -525.077107943069</t>
  </si>
  <si>
    <t>-664.859816925592 301.221921144576 -253.561762612203</t>
  </si>
  <si>
    <t>-448.558784928252 290.700532204796 -169.587510476556</t>
  </si>
  <si>
    <t>-628.837652099808 12.186229918515 -533.498181090608</t>
  </si>
  <si>
    <t>-627.50957840177 157.154537898856 -99.9900785749103</t>
  </si>
  <si>
    <t>-636.045109425868 170.812996930788 315.27277647931</t>
  </si>
  <si>
    <t>-654.300505638427 208.755005352757 775.624285509711</t>
  </si>
  <si>
    <t>-502.287810956795 211.276110144589 828.251199321496</t>
  </si>
  <si>
    <t>-537.960327214794 -25.5543392212958 315.086654971652</t>
  </si>
  <si>
    <t>-546.587758010195 -72.464503840587 777.025504176315</t>
  </si>
  <si>
    <t>-397.909464995377 -33.4075256256669 824.492908457117</t>
  </si>
  <si>
    <t>9763-20170724T121420.004264700.bin</t>
  </si>
  <si>
    <t>-598.017632837801 79.1475380727748 -98.0182963153125</t>
  </si>
  <si>
    <t>-616.985874622592 73.3309406513399 -206.939636745643</t>
  </si>
  <si>
    <t>-625.537355721476 69.5071240724205 -299.341503415418</t>
  </si>
  <si>
    <t>-631.176388862171 65.9485255959157 -382.969653443956</t>
  </si>
  <si>
    <t>-634.174770777803 62.2038454814888 -466.725973670171</t>
  </si>
  <si>
    <t>-635.679030343515 56.337232192162 -589.234044075791</t>
  </si>
  <si>
    <t>-620.221325389583 53.26012306247 -665.992147918986</t>
  </si>
  <si>
    <t>-635.014626062905 90.236927697058 -536.978785619672</t>
  </si>
  <si>
    <t>-639.544415599665 245.380921433306 -521.235110453675</t>
  </si>
  <si>
    <t>-668.00870744574 312.307433397058 -248.674806343073</t>
  </si>
  <si>
    <t>-452.862547982456 293.401839809942 -163.215628769129</t>
  </si>
  <si>
    <t>-635.023300772656 27.5861431005851 -533.97846622779</t>
  </si>
  <si>
    <t>-628.170069061778 168.178041070594 -99.3954399585671</t>
  </si>
  <si>
    <t>-637.750045653889 177.113029805954 315.973036462816</t>
  </si>
  <si>
    <t>-654.684108879998 208.88961622507 776.815116311236</t>
  </si>
  <si>
    <t>-502.604444679456 209.31232657557 829.307150288751</t>
  </si>
  <si>
    <t>-539.662012450122 -18.6325706491111 314.480962745215</t>
  </si>
  <si>
    <t>-546.03490213533 -72.0454309500724 775.908230124683</t>
  </si>
  <si>
    <t>-396.95123708179 -35.1949216473809 823.865751499374</t>
  </si>
  <si>
    <t>9763-20170724T121420.035345800.bin</t>
  </si>
  <si>
    <t>-599.307393274358 83.7830941206703 -98.219998135179</t>
  </si>
  <si>
    <t>-618.434536275651 78.266006520053 -207.129230297095</t>
  </si>
  <si>
    <t>-627.231555261145 74.924143242737 -299.526585394844</t>
  </si>
  <si>
    <t>-633.127086457563 71.9079558750914 -383.158403291538</t>
  </si>
  <si>
    <t>-636.408177539782 68.8140026282549 -466.930627311007</t>
  </si>
  <si>
    <t>-638.346301967856 64.0200796759209 -589.479414162109</t>
  </si>
  <si>
    <t>-623.019127628788 61.6138388185605 -666.287577019243</t>
  </si>
  <si>
    <t>-637.38823560828 97.4604182724415 -536.933511543502</t>
  </si>
  <si>
    <t>-641.149529898547 252.447576622092 -519.656395024329</t>
  </si>
  <si>
    <t>-669.248055911218 316.532491822946 -246.375936159156</t>
  </si>
  <si>
    <t>-454.412884277585 294.560485877463 -160.868177082577</t>
  </si>
  <si>
    <t>-637.60363085807 34.7864156595892 -534.478516127207</t>
  </si>
  <si>
    <t>-628.128898827625 173.199157466054 -99.3535941521031</t>
  </si>
  <si>
    <t>-638.320782133331 179.913506565925 316.042151869581</t>
  </si>
  <si>
    <t>-654.896581494876 208.962908159167 776.993423935991</t>
  </si>
  <si>
    <t>-502.808639805821 208.373257339495 829.459773098968</t>
  </si>
  <si>
    <t>-540.02496751896 -15.2984399802763 313.938127823419</t>
  </si>
  <si>
    <t>-545.80761128061 -71.8595729083818 775.084429737288</t>
  </si>
  <si>
    <t>-396.669386495699 -35.3849896975266 823.159547613244</t>
  </si>
  <si>
    <t>9763-20170724T121420.101536200.bin</t>
  </si>
  <si>
    <t>-600.751486867016 91.0915536748385 -98.658904594808</t>
  </si>
  <si>
    <t>-620.201892365268 86.1650701464391 -207.539125467396</t>
  </si>
  <si>
    <t>-629.504007381881 83.7702189305046 -299.916536230473</t>
  </si>
  <si>
    <t>-635.930681838395 81.819234566015 -383.540770337874</t>
  </si>
  <si>
    <t>-639.801809843515 80.0045888655777 -467.325318260481</t>
  </si>
  <si>
    <t>-642.651144982313 77.3254491584062 -589.920771530148</t>
  </si>
  <si>
    <t>-627.577800129053 76.3014861128058 -666.810012739585</t>
  </si>
  <si>
    <t>-641.161693166459 109.853470568383 -536.817684511261</t>
  </si>
  <si>
    <t>-643.857433530791 264.529686085243 -516.577382798143</t>
  </si>
  <si>
    <t>-670.666914055008 322.104430381455 -241.722973895385</t>
  </si>
  <si>
    <t>-456.193606784402 295.220621310561 -156.711223404664</t>
  </si>
  <si>
    <t>-641.6400717387 47.1483262572833 -535.436242085902</t>
  </si>
  <si>
    <t>-627.467195235758 181.350586619392 -99.4598212521003</t>
  </si>
  <si>
    <t>-639.483830045982 184.508640687674 315.929378144672</t>
  </si>
  <si>
    <t>-655.339412923548 208.961815032117 777.153624922875</t>
  </si>
  <si>
    <t>-503.229576636292 207.079041678751 829.526104498623</t>
  </si>
  <si>
    <t>-574.243822993023 0.736834483213897 -101.14476901248</t>
  </si>
  <si>
    <t>-539.114332289139 -9.23510830845044 312.822686446792</t>
  </si>
  <si>
    <t>-545.260684017329 -71.5863670519643 773.299736858124</t>
  </si>
  <si>
    <t>-395.652900440343 -37.5215677946212 821.682736804883</t>
  </si>
  <si>
    <t>9763-20170724T121420.134627300.bin</t>
  </si>
  <si>
    <t>-600.912728619294 93.8324139166521 -98.8813378013551</t>
  </si>
  <si>
    <t>-620.524936248889 89.1469412735828 -207.743216977705</t>
  </si>
  <si>
    <t>-630.064955940682 87.1954787584195 -300.106644401662</t>
  </si>
  <si>
    <t>-636.737011520635 85.7527675312117 -383.722127693617</t>
  </si>
  <si>
    <t>-640.87625414585 84.5556545819118 -467.504929312926</t>
  </si>
  <si>
    <t>-644.134971802276 82.9016741767341 -590.108293976184</t>
  </si>
  <si>
    <t>-629.155515978685 82.5720743986913 -667.021957351241</t>
  </si>
  <si>
    <t>-642.411806729299 114.984167209293 -536.741762554033</t>
  </si>
  <si>
    <t>-644.599898979152 269.464058613292 -515.067048610586</t>
  </si>
  <si>
    <t>-671.019945209012 323.973919821573 -239.550662191906</t>
  </si>
  <si>
    <t>-456.70135962042 294.902531360446 -154.869370876308</t>
  </si>
  <si>
    <t>-642.998379274617 52.27031701746 -535.880239842914</t>
  </si>
  <si>
    <t>-626.862333083298 184.555474360169 -99.5570568433609</t>
  </si>
  <si>
    <t>-639.513691199685 186.09726019645 315.822546415614</t>
  </si>
  <si>
    <t>-655.543212854067 208.889665804729 777.167578037345</t>
  </si>
  <si>
    <t>-503.432795992001 206.66942705588 829.52497527223</t>
  </si>
  <si>
    <t>-575.132556784502 3.23096071914551 -101.513776471699</t>
  </si>
  <si>
    <t>-538.050588624501 -6.687571169889 312.284695245717</t>
  </si>
  <si>
    <t>-545.020929708939 -71.410470026136 772.41143866593</t>
  </si>
  <si>
    <t>-395.305159750125 -37.9796610089506 820.902642607729</t>
  </si>
  <si>
    <t>9763-20170724T121420.199305700.bin</t>
  </si>
  <si>
    <t>-600.123976778556 98.3940984833957 -99.280688667897</t>
  </si>
  <si>
    <t>-620.252459418778 93.953223643216 -208.05859547592</t>
  </si>
  <si>
    <t>-630.28824533592 92.7975380759153 -300.382829038361</t>
  </si>
  <si>
    <t>-637.406769303466 92.3197304072733 -383.972545042893</t>
  </si>
  <si>
    <t>-641.973657957224 92.3335935431573 -467.741620218799</t>
  </si>
  <si>
    <t>-645.820094637605 92.720768586511 -590.338478550309</t>
  </si>
  <si>
    <t>-630.974500126231 93.7648478181727 -667.271835427177</t>
  </si>
  <si>
    <t>-643.772777549929 123.909765486288 -536.456486861442</t>
  </si>
  <si>
    <t>-645.089235589214 277.995679793664 -512.174739760866</t>
  </si>
  <si>
    <t>-671.020298003552 327.740270708543 -235.712026914405</t>
  </si>
  <si>
    <t>-457.096868441645 294.495957556113 -151.568421319098</t>
  </si>
  <si>
    <t>-644.491901693559 61.1917078166684 -536.631824135127</t>
  </si>
  <si>
    <t>-625.18528017695 189.360121515231 -99.6603736543652</t>
  </si>
  <si>
    <t>-638.415727706822 188.547200876342 315.703235053861</t>
  </si>
  <si>
    <t>-655.837759753961 208.589527154591 777.180508580433</t>
  </si>
  <si>
    <t>-503.794482443452 205.603508414752 829.694739120031</t>
  </si>
  <si>
    <t>-575.298448510361 7.40855994646972 -102.281044231258</t>
  </si>
  <si>
    <t>-535.879616788822 -2.11259747789154 311.310609700188</t>
  </si>
  <si>
    <t>-544.769952337336 -71.0221873807923 770.739170256035</t>
  </si>
  <si>
    <t>-394.835144834541 -38.3183593594117 819.048857090455</t>
  </si>
  <si>
    <t>9763-20170724T121420.237918700.bin</t>
  </si>
  <si>
    <t>-599.195611448849 99.9163169125723 -99.4647114179049</t>
  </si>
  <si>
    <t>-619.609601494678 95.537716826314 -208.191948563388</t>
  </si>
  <si>
    <t>-629.883106487547 94.7363088352949 -300.493798633798</t>
  </si>
  <si>
    <t>-637.202320716509 94.7040318152749 -384.067585061424</t>
  </si>
  <si>
    <t>-641.947303378738 95.2882646162834 -467.824812187577</t>
  </si>
  <si>
    <t>-646.021478499448 96.6450751120447 -590.407327148765</t>
  </si>
  <si>
    <t>-631.237733827013 98.3479866007506 -667.340799916684</t>
  </si>
  <si>
    <t>-643.867467670746 127.406923940443 -536.284292514131</t>
  </si>
  <si>
    <t>-645.037998931256 281.310863216402 -510.840892679941</t>
  </si>
  <si>
    <t>-670.647658881176 329.223449107218 -234.024816874252</t>
  </si>
  <si>
    <t>-456.908313644558 294.432860559881 -150.038813107279</t>
  </si>
  <si>
    <t>-644.600086708098 64.6924832141872 -536.954202415203</t>
  </si>
  <si>
    <t>-623.879458837167 190.849814945248 -99.6765744362945</t>
  </si>
  <si>
    <t>-637.545950780416 189.446572058459 315.671291511908</t>
  </si>
  <si>
    <t>-655.962386163172 208.331342213345 777.182185884732</t>
  </si>
  <si>
    <t>-503.949411914339 205.380983218325 829.786001273014</t>
  </si>
  <si>
    <t>-574.708816304967 8.85223532201962 -102.601596222827</t>
  </si>
  <si>
    <t>-534.710342535614 -0.325517129638683 310.942176773723</t>
  </si>
  <si>
    <t>-544.67224208325 -70.8740856161235 770.021664723987</t>
  </si>
  <si>
    <t>-394.400252800024 -39.3785223164155 818.086143598966</t>
  </si>
  <si>
    <t>9763-20170724T121420.302089700.bin</t>
  </si>
  <si>
    <t>-596.714563102993 102.183953404012 -99.8530806202434</t>
  </si>
  <si>
    <t>-617.572279623496 97.9272196446723 -208.500832613908</t>
  </si>
  <si>
    <t>-628.262407917886 97.7814599894928 -300.758801445917</t>
  </si>
  <si>
    <t>-635.952062334716 98.5720460190341 -384.295502098007</t>
  </si>
  <si>
    <t>-641.046274528803 100.210586493107 -468.018247059359</t>
  </si>
  <si>
    <t>-645.593010397774 103.363488303275 -590.551121997675</t>
  </si>
  <si>
    <t>-630.973653340835 106.24619508335 -667.480894386606</t>
  </si>
  <si>
    <t>-643.240659778555 133.329117233645 -535.99136737897</t>
  </si>
  <si>
    <t>-644.404124921652 286.852467408828 -508.300198057805</t>
  </si>
  <si>
    <t>-669.629498706844 331.345633738225 -230.878798931624</t>
  </si>
  <si>
    <t>-455.832401087392 294.955086151811 -147.722019063536</t>
  </si>
  <si>
    <t>-643.955231680583 70.6308142259713 -537.578171816357</t>
  </si>
  <si>
    <t>-620.944890964211 192.964288835165 -99.7673835504554</t>
  </si>
  <si>
    <t>-635.68322374336 190.095120772354 315.53636663649</t>
  </si>
  <si>
    <t>-656.331289689638 207.59190157529 777.148096743275</t>
  </si>
  <si>
    <t>-504.344466036334 204.269480780187 829.80521433192</t>
  </si>
  <si>
    <t>-572.785784066351 11.4575564095398 -103.224600167832</t>
  </si>
  <si>
    <t>-532.287416826995 1.96665807318914 310.263470868747</t>
  </si>
  <si>
    <t>-544.774016569326 -70.4638771691048 768.782490625907</t>
  </si>
  <si>
    <t>-394.244814932465 -38.9697091179637 816.036644976164</t>
  </si>
  <si>
    <t>9763-20170724T121420.336184600.bin</t>
  </si>
  <si>
    <t>-594.922037284604 102.895662786802 -100.051972577765</t>
  </si>
  <si>
    <t>-615.936514464008 98.6345095882639 -208.669336302033</t>
  </si>
  <si>
    <t>-626.81043369372 98.7347813174306 -300.905996213939</t>
  </si>
  <si>
    <t>-634.676365018771 99.8513780553485 -384.422503345942</t>
  </si>
  <si>
    <t>-639.950641712213 101.921168417064 -468.124559212073</t>
  </si>
  <si>
    <t>-644.757956857253 105.821771468476 -590.626017756582</t>
  </si>
  <si>
    <t>-630.234946365605 109.207029528803 -667.553451276433</t>
  </si>
  <si>
    <t>-642.330324205472 135.454344753127 -535.887876715783</t>
  </si>
  <si>
    <t>-643.616935175851 288.791323425587 -507.190001109754</t>
  </si>
  <si>
    <t>-668.86624607759 331.540190529206 -229.496704602519</t>
  </si>
  <si>
    <t>-454.899493740425 295.260550440102 -146.728910335086</t>
  </si>
  <si>
    <t>-642.966858757667 72.766179685203 -537.858982858059</t>
  </si>
  <si>
    <t>-619.137615476659 193.349615070704 -99.8061578073173</t>
  </si>
  <si>
    <t>-634.692509153045 190.100345613587 315.464966716144</t>
  </si>
  <si>
    <t>-656.606933729899 207.095098855448 777.096219422098</t>
  </si>
  <si>
    <t>-504.596917224636 203.542859147054 829.671575448687</t>
  </si>
  <si>
    <t>-570.84562124309 12.3205319405929 -103.598021320006</t>
  </si>
  <si>
    <t>-531.540832222908 2.37209088229611 309.994486373387</t>
  </si>
  <si>
    <t>-544.795405070995 -70.3421082064979 768.317794384966</t>
  </si>
  <si>
    <t>-394.117508017131 -39.0034525731403 815.199450806896</t>
  </si>
  <si>
    <t>9763-20170724T121420.367265700.bin</t>
  </si>
  <si>
    <t>-592.696328111879 102.927093647768 -100.2557473561</t>
  </si>
  <si>
    <t>-613.813621829915 98.6535090338748 -208.852720481003</t>
  </si>
  <si>
    <t>-624.807068171536 98.962933120165 -301.074548320315</t>
  </si>
  <si>
    <t>-632.785225360241 100.358321674382 -384.576345838856</t>
  </si>
  <si>
    <t>-638.170300913192 102.798969323587 -468.261346591775</t>
  </si>
  <si>
    <t>-643.132378535715 107.343607064549 -590.734388231822</t>
  </si>
  <si>
    <t>-628.672339735455 111.193132681457 -667.651894899075</t>
  </si>
  <si>
    <t>-640.716912557343 136.688574376439 -535.840961758798</t>
  </si>
  <si>
    <t>-642.394324491009 289.869468282112 -506.314215148771</t>
  </si>
  <si>
    <t>-667.855818334674 331.125236800275 -228.414553672427</t>
  </si>
  <si>
    <t>-453.729840529011 295.291587181348 -145.864198755013</t>
  </si>
  <si>
    <t>-641.193179534247 74.010283016325 -538.14755385309</t>
  </si>
  <si>
    <t>-617.0780032261 193.21050197641 -99.8720417200659</t>
  </si>
  <si>
    <t>-633.449486393834 189.860396863725 315.36684933475</t>
  </si>
  <si>
    <t>-656.880393542622 206.633272017514 777.007001954808</t>
  </si>
  <si>
    <t>-504.825274173494 203.024202095969 829.44777196068</t>
  </si>
  <si>
    <t>-568.390222710219 12.4508159975717 -103.950055585596</t>
  </si>
  <si>
    <t>-530.715498568093 1.98585033369318 309.781419017168</t>
  </si>
  <si>
    <t>-544.786785166746 -70.2331797291517 768.015505432998</t>
  </si>
  <si>
    <t>-393.948929151782 -39.1909562929295 814.578805146518</t>
  </si>
  <si>
    <t>9763-20170724T121420.433449100.bin</t>
  </si>
  <si>
    <t>-588.36518834539 102.570332895806 -100.523492301913</t>
  </si>
  <si>
    <t>-609.500520181543 98.15750833931 -209.111426548621</t>
  </si>
  <si>
    <t>-620.568946153598 98.7063919425896 -301.323162402532</t>
  </si>
  <si>
    <t>-628.62327547783 100.460602992226 -384.810898035282</t>
  </si>
  <si>
    <t>-634.084272895964 103.407632969 -468.474695966482</t>
  </si>
  <si>
    <t>-639.148550207088 108.855234348145 -590.906707605923</t>
  </si>
  <si>
    <t>-624.793444641307 113.468385029456 -667.801801983532</t>
  </si>
  <si>
    <t>-636.910750571426 137.795160307434 -535.791187643807</t>
  </si>
  <si>
    <t>-639.827679624059 290.706562493206 -504.985774431391</t>
  </si>
  <si>
    <t>-666.566211666914 330.361162469641 -226.972834179457</t>
  </si>
  <si>
    <t>-452.137092094401 296.146544936752 -144.522629115624</t>
  </si>
  <si>
    <t>-636.942149859282 75.1345333057247 -538.57792196628</t>
  </si>
  <si>
    <t>-613.490685977317 192.454585477312 -100.018891123902</t>
  </si>
  <si>
    <t>-630.792920686566 188.854842348163 315.180298787923</t>
  </si>
  <si>
    <t>-657.259571337058 205.939627408333 776.819228846599</t>
  </si>
  <si>
    <t>-505.189402072774 202.523373839468 829.229161310239</t>
  </si>
  <si>
    <t>-563.538927252799 12.7387406834027 -104.338585057777</t>
  </si>
  <si>
    <t>-528.74566169549 1.172122502202 309.615831010687</t>
  </si>
  <si>
    <t>-544.727378379863 -70.0183707275692 767.731040601023</t>
  </si>
  <si>
    <t>-393.691102283714 -39.2111240000872 813.804918868373</t>
  </si>
  <si>
    <t>9763-20170724T121420.516187200.bin</t>
  </si>
  <si>
    <t>-583.915634957416 102.369820445487 -100.569671971724</t>
  </si>
  <si>
    <t>-604.919059634533 97.7642300444177 -209.17516471943</t>
  </si>
  <si>
    <t>-615.957205901586 98.360125514354 -301.390205915061</t>
  </si>
  <si>
    <t>-624.006870791286 100.236250184166 -384.875704744105</t>
  </si>
  <si>
    <t>-629.481874881581 103.392597244228 -468.530927574021</t>
  </si>
  <si>
    <t>-634.581843774216 109.244130489854 -590.942840356664</t>
  </si>
  <si>
    <t>-620.275878665948 114.418104315535 -667.81154369103</t>
  </si>
  <si>
    <t>-632.662319227018 137.999818584837 -535.718965921982</t>
  </si>
  <si>
    <t>-637.249692655038 290.745738848348 -504.315012539596</t>
  </si>
  <si>
    <t>-665.681887970393 330.059455802133 -226.421873506186</t>
  </si>
  <si>
    <t>-451.120527638452 297.400858646096 -143.684874747357</t>
  </si>
  <si>
    <t>-632.025643831109 75.3534033278092 -538.740153868589</t>
  </si>
  <si>
    <t>-610.109133767329 191.531710559815 -99.9954559857756</t>
  </si>
  <si>
    <t>-628.449041255651 187.950489210012 315.159206514804</t>
  </si>
  <si>
    <t>-657.414809125362 205.615298133978 776.710038402825</t>
  </si>
  <si>
    <t>-505.397769507899 203.019848271567 829.320684901532</t>
  </si>
  <si>
    <t>-557.909853627909 13.2542848530334 -104.471745547369</t>
  </si>
  <si>
    <t>-526.90193506506 0.289392480229253 309.741993653833</t>
  </si>
  <si>
    <t>-544.471413069965 -69.8559212832183 767.789125679212</t>
  </si>
  <si>
    <t>-393.413650486495 -39.0005055234092 813.759953243296</t>
  </si>
  <si>
    <t>9763-20170724T121420.536239800.bin</t>
  </si>
  <si>
    <t>-581.593928529947 102.280805539038 -100.528337746277</t>
  </si>
  <si>
    <t>-602.493961315381 97.5629304767963 -209.148936251642</t>
  </si>
  <si>
    <t>-613.496111640257 98.1351384587797 -301.368444586787</t>
  </si>
  <si>
    <t>-621.530150872084 100.016053253894 -384.855339439515</t>
  </si>
  <si>
    <t>-627.005239366885 103.208358575069 -468.509360060897</t>
  </si>
  <si>
    <t>-632.121027734601 109.147173193998 -590.916375201304</t>
  </si>
  <si>
    <t>-617.819101829864 114.521081012556 -667.771979776465</t>
  </si>
  <si>
    <t>-630.395586953531 137.86019485295 -535.663784438902</t>
  </si>
  <si>
    <t>-635.977924741598 290.538514601585 -504.143874324115</t>
  </si>
  <si>
    <t>-665.143690052278 330.122844146436 -226.365130613112</t>
  </si>
  <si>
    <t>-450.513162107936 298.163520594975 -143.534724162346</t>
  </si>
  <si>
    <t>-629.356961005834 75.2221328272099 -538.746383381967</t>
  </si>
  <si>
    <t>-608.400687866041 191.030097348912 -99.9395425736823</t>
  </si>
  <si>
    <t>-627.345158170148 187.481832167462 315.188278389668</t>
  </si>
  <si>
    <t>-657.465773217775 205.521323310978 776.674343379988</t>
  </si>
  <si>
    <t>-505.490877372758 203.303997459378 829.42397885357</t>
  </si>
  <si>
    <t>-555.004489296267 13.5891130827581 -104.422299112718</t>
  </si>
  <si>
    <t>-525.930325496922 -0.250711901937848 309.903400455187</t>
  </si>
  <si>
    <t>-544.332355596207 -69.797280104212 767.917578015304</t>
  </si>
  <si>
    <t>-393.273035258111 -38.9352598395226 813.879144693126</t>
  </si>
  <si>
    <t>9763-20170724T121420.601418600.bin</t>
  </si>
  <si>
    <t>-577.288985379306 102.172468716444 -100.357103380776</t>
  </si>
  <si>
    <t>-597.9357019963 97.293642822694 -209.018912020163</t>
  </si>
  <si>
    <t>-608.857675778432 97.7791224471821 -301.248634822273</t>
  </si>
  <si>
    <t>-616.869765069646 99.5967173020081 -384.739027221467</t>
  </si>
  <si>
    <t>-622.374200576788 102.752342491044 -468.392226573012</t>
  </si>
  <si>
    <t>-627.587734590765 108.672059957054 -590.796093121653</t>
  </si>
  <si>
    <t>-613.295405266409 114.334022776193 -667.632858564253</t>
  </si>
  <si>
    <t>-626.258204261201 137.382666248834 -535.531442019956</t>
  </si>
  <si>
    <t>-633.93433304835 289.956125380822 -503.922125490514</t>
  </si>
  <si>
    <t>-664.246157453727 329.782582678673 -226.300826564566</t>
  </si>
  <si>
    <t>-449.278385352909 299.707618779826 -143.639634852904</t>
  </si>
  <si>
    <t>-624.341947854236 74.7666840993429 -538.641336767424</t>
  </si>
  <si>
    <t>-605.354691855975 190.053704772661 -99.7516933304048</t>
  </si>
  <si>
    <t>-625.362159580986 186.551066960083 315.326630720955</t>
  </si>
  <si>
    <t>-657.514211089781 205.427800684135 776.658372938682</t>
  </si>
  <si>
    <t>-505.64537090327 203.90130389739 829.736956843492</t>
  </si>
  <si>
    <t>-549.547146824496 14.3599433805252 -104.282616097549</t>
  </si>
  <si>
    <t>-524.296854951011 -1.41150240824254 310.224587242511</t>
  </si>
  <si>
    <t>-544.019115062015 -69.7098226782259 768.242641579827</t>
  </si>
  <si>
    <t>-393.055737000719 -38.4487639945587 814.24928812374</t>
  </si>
  <si>
    <t>9763-20170724T121420.635010400.bin</t>
  </si>
  <si>
    <t>-575.441567297045 102.291583392019 -100.267928352672</t>
  </si>
  <si>
    <t>-595.937864756041 97.4203599727066 -208.958637385863</t>
  </si>
  <si>
    <t>-606.801142377569 97.8782110151128 -301.195357035952</t>
  </si>
  <si>
    <t>-614.788875579754 99.6547025424898 -384.688895965654</t>
  </si>
  <si>
    <t>-620.29941934157 102.759624764605 -468.343698637354</t>
  </si>
  <si>
    <t>-625.556347815669 108.59754938772 -590.749672465624</t>
  </si>
  <si>
    <t>-611.271090414244 114.359544909024 -667.580324497818</t>
  </si>
  <si>
    <t>-624.442246087193 137.336586428107 -535.495048811995</t>
  </si>
  <si>
    <t>-633.210316215032 289.864471352663 -503.991127071539</t>
  </si>
  <si>
    <t>-663.850769415236 329.644195820888 -226.399112327221</t>
  </si>
  <si>
    <t>-448.711791010776 300.703868261458 -143.778199746464</t>
  </si>
  <si>
    <t>-622.057013542719 74.7356206534018 -538.582965903275</t>
  </si>
  <si>
    <t>-604.086610498229 189.642747065967 -99.6070365439653</t>
  </si>
  <si>
    <t>-624.500197879039 186.228192147249 315.452232931847</t>
  </si>
  <si>
    <t>-657.524234856794 205.434293241409 776.680144943493</t>
  </si>
  <si>
    <t>-505.711061450867 204.381089724473 829.929291242347</t>
  </si>
  <si>
    <t>-547.187003575063 14.9814642630968 -104.237061728517</t>
  </si>
  <si>
    <t>-523.652166057549 -2.15218295190198 310.31703151994</t>
  </si>
  <si>
    <t>-543.825945547469 -69.7003877323664 768.393145308022</t>
  </si>
  <si>
    <t>-393.034871721011 -37.7393447787681 814.484018096462</t>
  </si>
  <si>
    <t>9763-20170724T121420.701691300.bin</t>
  </si>
  <si>
    <t>-572.232049134333 102.623019720696 -99.9621833516674</t>
  </si>
  <si>
    <t>-592.310483839241 97.6461296648604 -208.726065659316</t>
  </si>
  <si>
    <t>-603.028701351122 97.944266097833 -300.980449539635</t>
  </si>
  <si>
    <t>-610.971325907212 99.5491856194149 -384.481883805764</t>
  </si>
  <si>
    <t>-616.526986901664 102.469421162358 -468.140253671891</t>
  </si>
  <si>
    <t>-621.950611678948 108.029929278996 -590.551835362089</t>
  </si>
  <si>
    <t>-607.684156806271 113.866497760784 -667.380229805344</t>
  </si>
  <si>
    <t>-621.21781995795 136.872465621507 -535.344694850992</t>
  </si>
  <si>
    <t>-632.207890393324 289.330175174654 -504.136025211383</t>
  </si>
  <si>
    <t>-663.334570334857 328.908648589927 -226.569513807404</t>
  </si>
  <si>
    <t>-447.89031246249 302.271675031182 -143.96943610271</t>
  </si>
  <si>
    <t>-617.923605637665 74.3078903665578 -538.332695833379</t>
  </si>
  <si>
    <t>-601.812269076165 189.029812924332 -99.3213733931309</t>
  </si>
  <si>
    <t>-623.201489116717 185.723906790946 315.689672633287</t>
  </si>
  <si>
    <t>-657.637390278425 205.504926876868 776.718265266915</t>
  </si>
  <si>
    <t>-505.912012886351 204.732940906983 830.222019750244</t>
  </si>
  <si>
    <t>-542.786445418109 16.053292389201 -104.01929415152</t>
  </si>
  <si>
    <t>-522.969505624626 -3.47798260507398 310.623237760517</t>
  </si>
  <si>
    <t>-543.447502052568 -69.7216763023607 768.731964086062</t>
  </si>
  <si>
    <t>-392.737832391511 -37.6110176276788 814.984644374207</t>
  </si>
  <si>
    <t>9763-20170724T121420.736287700.bin</t>
  </si>
  <si>
    <t>-570.82317978483 102.628637562284 -99.8350591977257</t>
  </si>
  <si>
    <t>-590.667337349505 97.5789084685489 -208.638521752257</t>
  </si>
  <si>
    <t>-601.301168590914 97.7699948706982 -300.903015463307</t>
  </si>
  <si>
    <t>-609.214545514051 99.2607897010143 -384.409283461339</t>
  </si>
  <si>
    <t>-614.790233942936 102.056715712115 -468.070638813147</t>
  </si>
  <si>
    <t>-620.298090445816 107.428181624364 -590.486880416822</t>
  </si>
  <si>
    <t>-606.039012508425 113.243639360171 -667.318411528889</t>
  </si>
  <si>
    <t>-619.738341889171 136.343602658387 -535.31591458846</t>
  </si>
  <si>
    <t>-631.735045671712 288.773117385812 -504.333827516779</t>
  </si>
  <si>
    <t>-663.105824815236 328.137133229204 -226.764058879096</t>
  </si>
  <si>
    <t>-447.582964617667 302.527478998328 -144.04427311586</t>
  </si>
  <si>
    <t>-616.024217761823 73.7988591103053 -538.227436526546</t>
  </si>
  <si>
    <t>-600.939347919467 188.690979345491 -99.2256989280045</t>
  </si>
  <si>
    <t>-622.798609921099 185.406689689748 315.761046222102</t>
  </si>
  <si>
    <t>-657.71569722794 205.577886515498 776.721595296338</t>
  </si>
  <si>
    <t>-506.02022780647 204.887637998762 830.311039251993</t>
  </si>
  <si>
    <t>-540.867125968936 16.3266339210559 -103.8885015388</t>
  </si>
  <si>
    <t>-523.024421371884 -4.08063641394529 310.801453344307</t>
  </si>
  <si>
    <t>-543.273404541186 -69.724691258044 768.934845889489</t>
  </si>
  <si>
    <t>-392.726385989511 -36.9407107773854 815.245105971242</t>
  </si>
  <si>
    <t>9763-20170724T121420.798957600.bin</t>
  </si>
  <si>
    <t>-568.35090279976 101.984286619291 -99.6633092347058</t>
  </si>
  <si>
    <t>-587.657799801312 96.7554460744559 -208.554969919031</t>
  </si>
  <si>
    <t>-598.05275134457 96.675234618901 -300.846845742916</t>
  </si>
  <si>
    <t>-605.84104390602 97.873990929384 -384.369537636009</t>
  </si>
  <si>
    <t>-611.387026888198 100.343359129044 -468.043141415189</t>
  </si>
  <si>
    <t>-616.958677195469 105.20723636379 -590.477751458915</t>
  </si>
  <si>
    <t>-602.699373537831 110.867207656197 -667.320767336018</t>
  </si>
  <si>
    <t>-616.712501139917 134.328496750113 -535.412771564549</t>
  </si>
  <si>
    <t>-630.282294339805 286.739734461214 -504.96784928908</t>
  </si>
  <si>
    <t>-662.580445346831 325.628611263329 -227.43764870112</t>
  </si>
  <si>
    <t>-447.050908516699 301.796511119503 -144.205504888428</t>
  </si>
  <si>
    <t>-612.315215690781 71.8177177228599 -538.09620118312</t>
  </si>
  <si>
    <t>-599.405821251968 187.515285984279 -99.1441630921065</t>
  </si>
  <si>
    <t>-622.497135716591 184.474298618476 315.777672210786</t>
  </si>
  <si>
    <t>-657.90521727772 205.740966159211 776.695378800206</t>
  </si>
  <si>
    <t>-506.234040649864 205.544266854499 830.357691255001</t>
  </si>
  <si>
    <t>-537.437076931499 16.1842373735949 -103.579139489662</t>
  </si>
  <si>
    <t>-523.042685810076 -5.56133363724257 311.176802625789</t>
  </si>
  <si>
    <t>-542.936435337399 -69.7962576183527 769.433282972451</t>
  </si>
  <si>
    <t>-392.406707876745 -37.0352548323308 815.815699255484</t>
  </si>
  <si>
    <t>9763-20170724T121420.834558200.bin</t>
  </si>
  <si>
    <t>-567.418631959324 101.519605741581 -99.5606495076499</t>
  </si>
  <si>
    <t>-586.440322966561 96.2630055330137 -208.501185017025</t>
  </si>
  <si>
    <t>-596.680348483558 96.0578793537675 -300.810208816462</t>
  </si>
  <si>
    <t>-604.367119907047 97.104302386238 -384.34421434729</t>
  </si>
  <si>
    <t>-609.853128975818 99.3869985313208 -468.027208259423</t>
  </si>
  <si>
    <t>-615.385286913376 103.942787350478 -590.475348313191</t>
  </si>
  <si>
    <t>-601.101728393913 109.475333681685 -667.323187498111</t>
  </si>
  <si>
    <t>-615.287164188001 133.192657175487 -535.47822233159</t>
  </si>
  <si>
    <t>-629.462069712953 285.616979945591 -505.373765054147</t>
  </si>
  <si>
    <t>-662.531557120917 324.522016626077 -227.936621913848</t>
  </si>
  <si>
    <t>-447.08827333057 301.42243600851 -144.275767926124</t>
  </si>
  <si>
    <t>-610.628525952217 70.6949036839355 -538.013977275824</t>
  </si>
  <si>
    <t>-598.849642746606 186.816114832498 -99.1240477039978</t>
  </si>
  <si>
    <t>-622.471084021718 184.017611180025 315.769705655063</t>
  </si>
  <si>
    <t>-658.004031929103 205.789968648309 776.686012887395</t>
  </si>
  <si>
    <t>-506.340693047782 205.821618454335 830.370635739829</t>
  </si>
  <si>
    <t>-536.169839513532 16.1101067808004 -103.410664443058</t>
  </si>
  <si>
    <t>-522.921550286483 -6.29574885873853 311.348356603296</t>
  </si>
  <si>
    <t>-542.843902496033 -69.7858653839799 769.678419334102</t>
  </si>
  <si>
    <t>-392.392501359493 -36.6147467725245 816.023653044249</t>
  </si>
  <si>
    <t>9763-20170724T121420.901743400.bin</t>
  </si>
  <si>
    <t>-565.998083427554 100.465050213199 -99.3116513483865</t>
  </si>
  <si>
    <t>-584.72627000456 95.0697306383813 -208.296260347033</t>
  </si>
  <si>
    <t>-594.737350082108 94.5752110175836 -300.629189393077</t>
  </si>
  <si>
    <t>-602.2312843678 95.2881890316089 -384.184396517338</t>
  </si>
  <si>
    <t>-607.544250446594 97.169681375402 -467.888445485838</t>
  </si>
  <si>
    <t>-612.849221967307 101.06692486549 -590.369500321277</t>
  </si>
  <si>
    <t>-598.428053141464 106.279759647105 -667.213854362518</t>
  </si>
  <si>
    <t>-613.052044721458 130.596326993581 -535.522142094616</t>
  </si>
  <si>
    <t>-628.242431117426 283.080063848867 -506.246739534782</t>
  </si>
  <si>
    <t>-663.047692832937 322.621350539609 -229.11195962115</t>
  </si>
  <si>
    <t>-447.879776352797 300.610922758975 -144.454823889401</t>
  </si>
  <si>
    <t>-607.990778988788 68.1174378867831 -537.729463849408</t>
  </si>
  <si>
    <t>-598.179606723715 185.406710033585 -99.0380345113874</t>
  </si>
  <si>
    <t>-622.218796905932 183.08501856287 315.834606304246</t>
  </si>
  <si>
    <t>-658.191652529945 205.821835401372 776.694478863873</t>
  </si>
  <si>
    <t>-506.551763365363 205.805130510357 830.445498659415</t>
  </si>
  <si>
    <t>-534.074391194824 15.3857813178024 -103.070518534332</t>
  </si>
  <si>
    <t>-522.555613959199 -7.51727023619969 311.71305640024</t>
  </si>
  <si>
    <t>-542.689023653429 -69.8429369949527 770.142148385483</t>
  </si>
  <si>
    <t>-392.256708205883 -36.3406622826574 816.310793476982</t>
  </si>
  <si>
    <t>9763-20170724T121420.934839300.bin</t>
  </si>
  <si>
    <t>-565.481985108023 99.950378793108 -99.2279896824873</t>
  </si>
  <si>
    <t>-584.13228093568 94.5025860984483 -208.223264069828</t>
  </si>
  <si>
    <t>-594.050452321337 93.8753825506174 -300.565486236539</t>
  </si>
  <si>
    <t>-601.453104313145 94.4304457113221 -384.129924614321</t>
  </si>
  <si>
    <t>-606.670046443582 96.1172167710474 -467.844182531562</t>
  </si>
  <si>
    <t>-611.832011781091 99.6891829438914 -590.341231700234</t>
  </si>
  <si>
    <t>-597.296226061908 104.704273448142 -667.177188133899</t>
  </si>
  <si>
    <t>-612.171874760613 129.357936524113 -535.569949679607</t>
  </si>
  <si>
    <t>-627.75110929914 281.874181631069 -506.691426826151</t>
  </si>
  <si>
    <t>-663.393279607388 321.977818025046 -229.743829991798</t>
  </si>
  <si>
    <t>-448.39745912096 300.366899925285 -144.548254819349</t>
  </si>
  <si>
    <t>-606.962027735636 66.8857991765749 -537.611207892285</t>
  </si>
  <si>
    <t>-597.980359482157 184.721400833672 -98.9777448852957</t>
  </si>
  <si>
    <t>-622.092837006161 182.588828539134 315.891679234406</t>
  </si>
  <si>
    <t>-658.264795036118 205.838227754446 776.710471487037</t>
  </si>
  <si>
    <t>-506.642141628373 205.943573195914 830.510153294864</t>
  </si>
  <si>
    <t>-533.288539466964 15.0890188366661 -102.923284235952</t>
  </si>
  <si>
    <t>-522.517507482003 -8.04288048043009 311.867569217486</t>
  </si>
  <si>
    <t>-542.618447015785 -69.8933805602646 770.348552944861</t>
  </si>
  <si>
    <t>-392.251171961135 -35.9482619170826 816.405600104118</t>
  </si>
  <si>
    <t>9763-20170724T121420.999512100.bin</t>
  </si>
  <si>
    <t>-564.751780562302 98.8562703155053 -99.0765124119414</t>
  </si>
  <si>
    <t>-583.200369554311 93.4120493977807 -208.106412891661</t>
  </si>
  <si>
    <t>-592.944796026974 92.570432079784 -300.465233192589</t>
  </si>
  <si>
    <t>-600.198433267458 92.8443247500554 -384.0442646173</t>
  </si>
  <si>
    <t>-605.280250411849 94.1646359837423 -467.773480485655</t>
  </si>
  <si>
    <t>-610.265520164235 97.1089483019005 -590.294492514921</t>
  </si>
  <si>
    <t>-595.469608603777 101.697312759675 -667.107372819712</t>
  </si>
  <si>
    <t>-610.77605926267 127.049853578288 -535.672951484882</t>
  </si>
  <si>
    <t>-626.930097148534 279.634790657918 -507.48491558483</t>
  </si>
  <si>
    <t>-664.37428847182 320.845824288029 -230.938061142088</t>
  </si>
  <si>
    <t>-449.652476820808 300.208769857452 -144.814852118598</t>
  </si>
  <si>
    <t>-605.380103986111 64.5836588845546 -537.393656710704</t>
  </si>
  <si>
    <t>-597.570368304964 183.327903920872 -98.8471732578304</t>
  </si>
  <si>
    <t>-622.031540216876 181.633160172369 316.003831218369</t>
  </si>
  <si>
    <t>-658.414620198481 205.853097241189 776.761146414461</t>
  </si>
  <si>
    <t>-506.828024902058 206.13796070637 830.66154828172</t>
  </si>
  <si>
    <t>-532.133451318375 14.265445904804 -102.698200879114</t>
  </si>
  <si>
    <t>-522.527219108563 -9.39514558503242 312.091522947752</t>
  </si>
  <si>
    <t>-542.483749067046 -70.0220613889878 770.72008308908</t>
  </si>
  <si>
    <t>-391.918204610677 -36.6850926906968 816.572919104863</t>
  </si>
  <si>
    <t>9763-20170724T121421.036993900.bin</t>
  </si>
  <si>
    <t>-564.416510042264 98.3436559538459 -99.0085139100011</t>
  </si>
  <si>
    <t>-582.769475743159 92.9036808311066 -208.054688375375</t>
  </si>
  <si>
    <t>-592.444898794993 91.9586296874481 -300.419992561561</t>
  </si>
  <si>
    <t>-599.645564885183 92.0966867791735 -384.003667941374</t>
  </si>
  <si>
    <t>-604.686660924393 93.2401923072694 -467.737932264109</t>
  </si>
  <si>
    <t>-609.628420338446 95.8822752148685 -590.267748304917</t>
  </si>
  <si>
    <t>-594.718384084073 100.26393053589 -667.070650958724</t>
  </si>
  <si>
    <t>-610.184029691928 125.955786695065 -535.719345596398</t>
  </si>
  <si>
    <t>-626.51604857566 278.587527154379 -507.913791809126</t>
  </si>
  <si>
    <t>-664.840655796087 320.277514813656 -231.559361363722</t>
  </si>
  <si>
    <t>-450.252668344227 300.167205399096 -144.979191526766</t>
  </si>
  <si>
    <t>-604.735979975153 63.4900987519759 -537.28598034315</t>
  </si>
  <si>
    <t>-597.299525964721 182.715616692961 -98.7993541069557</t>
  </si>
  <si>
    <t>-621.961287966563 181.241180011961 316.040635552625</t>
  </si>
  <si>
    <t>-658.464799013275 205.948272545118 776.776681351498</t>
  </si>
  <si>
    <t>-506.89057010024 206.628328484567 830.708386137656</t>
  </si>
  <si>
    <t>-531.668814560377 13.8189238663617 -102.611105804173</t>
  </si>
  <si>
    <t>-522.59972432527 -9.99262930605391 312.182012141191</t>
  </si>
  <si>
    <t>-542.430865758132 -70.0395938496267 770.89649789809</t>
  </si>
  <si>
    <t>-391.947339566666 -36.2299200686789 816.672696791871</t>
  </si>
  <si>
    <t>9763-20170724T121421.103679100.bin</t>
  </si>
  <si>
    <t>-563.903912848752 97.3648556723392 -98.8319046637909</t>
  </si>
  <si>
    <t>-582.11063353235 91.8997922038734 -207.901331638501</t>
  </si>
  <si>
    <t>-591.610450434322 90.7532979024531 -300.282516005961</t>
  </si>
  <si>
    <t>-598.63937121623 90.6368606948236 -383.881008107766</t>
  </si>
  <si>
    <t>-603.500568345499 91.4524803553009 -467.629559858744</t>
  </si>
  <si>
    <t>-608.17509721743 93.5351618960685 -590.180593237814</t>
  </si>
  <si>
    <t>-592.99704700505 97.5683192263541 -666.950142634277</t>
  </si>
  <si>
    <t>-608.865735694633 123.855997109501 -535.77084161763</t>
  </si>
  <si>
    <t>-625.387407870452 276.615629614137 -508.758281976404</t>
  </si>
  <si>
    <t>-665.838764944912 319.641667738845 -232.912213137484</t>
  </si>
  <si>
    <t>-451.63553474665 299.99241744303 -145.279951700023</t>
  </si>
  <si>
    <t>-603.382184553552 61.3865887839579 -537.041725833164</t>
  </si>
  <si>
    <t>-596.923882150025 181.690651260762 -98.711278413018</t>
  </si>
  <si>
    <t>-621.748819694647 180.59338972942 316.120134808903</t>
  </si>
  <si>
    <t>-658.598114162501 206.078348838647 776.802356133387</t>
  </si>
  <si>
    <t>-507.054094003234 207.064295927776 830.814124634878</t>
  </si>
  <si>
    <t>-531.052153248438 12.8786002570205 -102.383235326936</t>
  </si>
  <si>
    <t>-522.639679539994 -10.9237838581289 312.424294271238</t>
  </si>
  <si>
    <t>-542.287628597124 -70.1288180988126 771.244789102968</t>
  </si>
  <si>
    <t>-391.702559540441 -36.5985020125854 816.892246650883</t>
  </si>
  <si>
    <t>9763-20170724T121421.136998600.bin</t>
  </si>
  <si>
    <t>-563.773395856868 96.9372450670735 -98.7479525722495</t>
  </si>
  <si>
    <t>-581.93350650573 91.4427745087255 -207.823666296135</t>
  </si>
  <si>
    <t>-591.349664568244 90.1819155090116 -300.211824161101</t>
  </si>
  <si>
    <t>-598.289375503129 89.9247851692508 -383.81757407818</t>
  </si>
  <si>
    <t>-603.049845406142 90.5612009428614 -467.573579044685</t>
  </si>
  <si>
    <t>-607.566663682482 92.3401891363424 -590.135294057648</t>
  </si>
  <si>
    <t>-592.257392549607 96.2112770571698 -666.887144992619</t>
  </si>
  <si>
    <t>-608.312673698404 122.797033101333 -535.802313667387</t>
  </si>
  <si>
    <t>-624.7763852805 275.634214679708 -509.176221665506</t>
  </si>
  <si>
    <t>-666.22302893258 319.337461823443 -233.584493378781</t>
  </si>
  <si>
    <t>-452.284367291959 299.655969832483 -145.315349733502</t>
  </si>
  <si>
    <t>-602.856778721965 60.322287601296 -536.910211180206</t>
  </si>
  <si>
    <t>-596.852499249921 181.27026212499 -98.676691317949</t>
  </si>
  <si>
    <t>-621.707896483994 180.358032992834 316.153407362273</t>
  </si>
  <si>
    <t>-658.662871151213 206.164650837623 776.813157114353</t>
  </si>
  <si>
    <t>-507.12885692897 207.296437435311 830.849933104453</t>
  </si>
  <si>
    <t>-530.881953243003 12.4394076565563 -102.246444134502</t>
  </si>
  <si>
    <t>-522.705401713046 -11.2172633926593 312.574141401235</t>
  </si>
  <si>
    <t>-542.243974613488 -70.1255738469786 771.421156655897</t>
  </si>
  <si>
    <t>-391.84575613541 -35.6604956248862 816.98806396713</t>
  </si>
  <si>
    <t>9763-20170724T121421.201675300.bin</t>
  </si>
  <si>
    <t>-563.716584183184 96.1898637734107 -98.5690693644119</t>
  </si>
  <si>
    <t>-581.799901174644 90.5843105521567 -207.651841183372</t>
  </si>
  <si>
    <t>-591.088589535186 89.0691455851374 -300.049241290287</t>
  </si>
  <si>
    <t>-597.89456795505 88.5153941696253 -383.664396731659</t>
  </si>
  <si>
    <t>-602.506815484209 88.7870216197121 -467.430604319692</t>
  </si>
  <si>
    <t>-606.794777439621 89.9569578421729 -590.007929170796</t>
  </si>
  <si>
    <t>-591.261995576331 93.5095102157597 -666.730368309908</t>
  </si>
  <si>
    <t>-607.623005201839 120.68506957512 -535.829225321132</t>
  </si>
  <si>
    <t>-623.959815750412 273.678274347353 -510.032800357662</t>
  </si>
  <si>
    <t>-666.584070494827 318.621782564277 -234.820325370307</t>
  </si>
  <si>
    <t>-453.119150708122 298.750363974071 -145.453819835595</t>
  </si>
  <si>
    <t>-602.203420504721 58.2020906771509 -536.615049706363</t>
  </si>
  <si>
    <t>-596.997487648932 180.500240136969 -98.6175778644131</t>
  </si>
  <si>
    <t>-621.801285487817 179.942114745368 316.216185275546</t>
  </si>
  <si>
    <t>-658.822867111425 206.246452569868 776.836139431607</t>
  </si>
  <si>
    <t>-507.299534216692 207.304069861394 830.904716766683</t>
  </si>
  <si>
    <t>-530.618405778674 11.7442727593998 -101.955223071075</t>
  </si>
  <si>
    <t>-522.904785472992 -11.6310112790693 312.890186158346</t>
  </si>
  <si>
    <t>-542.143136653272 -70.2015929084619 771.755166382195</t>
  </si>
  <si>
    <t>-391.596484444864 -36.1797692034229 817.164897659123</t>
  </si>
  <si>
    <t>9763-20170724T121421.266105100.bin</t>
  </si>
  <si>
    <t>-563.955685440178 95.5541474356905 -98.4420133472144</t>
  </si>
  <si>
    <t>-582.007237255267 89.7625206678913 -207.520436295746</t>
  </si>
  <si>
    <t>-591.229675132006 87.9672253173653 -299.919299634949</t>
  </si>
  <si>
    <t>-597.964032584045 87.1082848591377 -383.537815671502</t>
  </si>
  <si>
    <t>-602.496158713972 87.0215259050301 -467.308825839095</t>
  </si>
  <si>
    <t>-606.660975009686 87.6070312873512 -589.894391451438</t>
  </si>
  <si>
    <t>-590.992048565918 90.7917073257931 -666.605276277219</t>
  </si>
  <si>
    <t>-607.544527860578 118.593152546493 -535.863493668323</t>
  </si>
  <si>
    <t>-623.902912256293 271.688331362164 -510.729926523509</t>
  </si>
  <si>
    <t>-666.961428182076 317.582700577075 -235.742239364703</t>
  </si>
  <si>
    <t>-453.818810234733 297.468457566238 -145.663516402729</t>
  </si>
  <si>
    <t>-602.122430319653 56.1072094503515 -536.346324221768</t>
  </si>
  <si>
    <t>-597.563959381635 179.801340857146 -98.6165824354565</t>
  </si>
  <si>
    <t>-622.28712063733 179.579698279537 316.222398868905</t>
  </si>
  <si>
    <t>-658.993995882573 206.298780202771 776.862009547768</t>
  </si>
  <si>
    <t>-507.467809356916 207.42218094135 830.921139928994</t>
  </si>
  <si>
    <t>-530.572022405776 11.2114197624774 -101.682612386236</t>
  </si>
  <si>
    <t>-523.323877098367 -11.778206102143 313.192739165397</t>
  </si>
  <si>
    <t>-542.178225997916 -70.215056103928 772.068871109259</t>
  </si>
  <si>
    <t>-391.625349161639 -35.7737699268778 817.140794826156</t>
  </si>
  <si>
    <t>9763-20170724T121421.299197900.bin</t>
  </si>
  <si>
    <t>-564.17550425892 95.2175282469698 -98.4090093538167</t>
  </si>
  <si>
    <t>-582.162816607853 89.3947989873222 -207.496370758744</t>
  </si>
  <si>
    <t>-591.339495886285 87.4956395229697 -299.897718537089</t>
  </si>
  <si>
    <t>-598.039056922031 86.5103789672148 -383.517543404567</t>
  </si>
  <si>
    <t>-602.544436553821 86.2658064463562 -467.289789743217</t>
  </si>
  <si>
    <t>-606.680861044674 86.5868416662033 -589.877344186238</t>
  </si>
  <si>
    <t>-590.987616324778 89.5858647574214 -666.590655612838</t>
  </si>
  <si>
    <t>-607.574609424286 117.689438042736 -535.913811756016</t>
  </si>
  <si>
    <t>-623.89380500685 270.850019531965 -511.12507347167</t>
  </si>
  <si>
    <t>-667.275316192314 317.064542464048 -236.241679498725</t>
  </si>
  <si>
    <t>-454.255405537308 296.867112761616 -145.891810407261</t>
  </si>
  <si>
    <t>-602.157115872906 55.2024443693058 -536.260223795535</t>
  </si>
  <si>
    <t>-597.899575461758 179.352782971669 -98.6209069266752</t>
  </si>
  <si>
    <t>-622.622977711265 179.382453443533 316.21805675067</t>
  </si>
  <si>
    <t>-659.098819994932 206.294135103016 776.869741374159</t>
  </si>
  <si>
    <t>-507.565298699082 207.186728955458 830.912184811872</t>
  </si>
  <si>
    <t>-530.642937765555 11.0294343778528 -101.598717633047</t>
  </si>
  <si>
    <t>-523.46015156985 -11.9932397689995 313.275997984028</t>
  </si>
  <si>
    <t>-542.161410123038 -70.2965027760883 772.189352625871</t>
  </si>
  <si>
    <t>-391.528029609471 -35.9750924896175 817.083272558947</t>
  </si>
  <si>
    <t>9763-20170724T121421.336861300.bin</t>
  </si>
  <si>
    <t>-564.415537618686 94.9405683160471 -98.3606275153638</t>
  </si>
  <si>
    <t>-582.368749977594 89.0563422834421 -207.450367172061</t>
  </si>
  <si>
    <t>-591.511434868261 87.0428192264462 -299.852676735331</t>
  </si>
  <si>
    <t>-598.180284455127 85.9281245512352 -383.473347312388</t>
  </si>
  <si>
    <t>-602.656516709568 85.5275927409084 -467.246470257126</t>
  </si>
  <si>
    <t>-606.753769353868 85.5909322905436 -589.83582250554</t>
  </si>
  <si>
    <t>-591.051308273061 88.404055323083 -666.554203512217</t>
  </si>
  <si>
    <t>-607.664307173804 116.806902618934 -535.93800532156</t>
  </si>
  <si>
    <t>-623.964521884587 270.019190285841 -511.494643775527</t>
  </si>
  <si>
    <t>-667.680649052007 316.596889353214 -236.725595152972</t>
  </si>
  <si>
    <t>-454.77513261105 296.34183184563 -146.11942301249</t>
  </si>
  <si>
    <t>-602.247663053117 54.3191703128241 -536.151314366133</t>
  </si>
  <si>
    <t>-598.290237249068 178.977254072147 -98.6214864389279</t>
  </si>
  <si>
    <t>-622.880389963231 179.204365992919 316.225350912746</t>
  </si>
  <si>
    <t>-659.182883214332 206.311949488144 776.878475102022</t>
  </si>
  <si>
    <t>-507.644683174119 207.199161970679 830.908040220509</t>
  </si>
  <si>
    <t>-530.732462756826 10.782299252146 -101.524861370804</t>
  </si>
  <si>
    <t>-523.652440452168 -12.1451008326571 313.356861735732</t>
  </si>
  <si>
    <t>-542.24512679498 -70.2136395171806 772.307839111739</t>
  </si>
  <si>
    <t>-391.817335109601 -34.7655096910385 817.014862199235</t>
  </si>
  <si>
    <t>9763-20170724T121421.400031600.bin</t>
  </si>
  <si>
    <t>-564.784451074896 94.4287716713534 -98.245744981102</t>
  </si>
  <si>
    <t>-582.760364822922 88.3734709575219 -207.322267856456</t>
  </si>
  <si>
    <t>-591.901935810402 86.1373170768106 -299.719547976254</t>
  </si>
  <si>
    <t>-598.564256416458 84.7863649720061 -383.337367112583</t>
  </si>
  <si>
    <t>-603.030694842473 84.1149585552312 -467.109351239993</t>
  </si>
  <si>
    <t>-607.111863467123 83.743650426471 -589.698551469207</t>
  </si>
  <si>
    <t>-591.460636181306 86.2281476186249 -666.438886859808</t>
  </si>
  <si>
    <t>-608.064303983165 115.14780738856 -535.910650484931</t>
  </si>
  <si>
    <t>-624.468828311242 268.439056917567 -512.046909689835</t>
  </si>
  <si>
    <t>-668.259970815435 315.824179234198 -237.428006110135</t>
  </si>
  <si>
    <t>-455.553715318194 295.529111544895 -146.363595900465</t>
  </si>
  <si>
    <t>-602.577763453504 52.6657870606318 -535.904171615961</t>
  </si>
  <si>
    <t>-598.969312296674 178.441850438324 -98.6085128163211</t>
  </si>
  <si>
    <t>-623.287019843179 178.916758159661 316.254217032425</t>
  </si>
  <si>
    <t>-659.329206943965 206.357515820825 776.904346068483</t>
  </si>
  <si>
    <t>-507.782742633794 207.541942601634 830.905355415107</t>
  </si>
  <si>
    <t>-530.79532548316 10.2557988331851 -101.339185766338</t>
  </si>
  <si>
    <t>-523.963837005782 -12.3008438737734 313.567034588421</t>
  </si>
  <si>
    <t>-542.254848806757 -70.3054673835709 772.536012781023</t>
  </si>
  <si>
    <t>-391.566045227392 -35.5497976695997 816.906860891716</t>
  </si>
  <si>
    <t>9763-20170724T121421.434053200.bin</t>
  </si>
  <si>
    <t>-564.914088401667 94.2210940085552 -98.2099374032288</t>
  </si>
  <si>
    <t>-582.946523586092 88.0180205835145 -207.268842977543</t>
  </si>
  <si>
    <t>-592.151811842808 85.654758110481 -299.656639497545</t>
  </si>
  <si>
    <t>-598.877429483287 84.1874384114126 -383.26732900928</t>
  </si>
  <si>
    <t>-603.41321900676 83.3985581421111 -467.034510766265</t>
  </si>
  <si>
    <t>-607.602464057325 82.8539005006182 -589.619612490452</t>
  </si>
  <si>
    <t>-592.030131955461 85.1900029314957 -666.380570480496</t>
  </si>
  <si>
    <t>-608.531094823356 114.331814878983 -535.874541660357</t>
  </si>
  <si>
    <t>-625.001763801254 267.653272891333 -512.242104351933</t>
  </si>
  <si>
    <t>-668.535944040837 315.284770456779 -237.624998668621</t>
  </si>
  <si>
    <t>-455.84862350193 295.134330538936 -146.484467388256</t>
  </si>
  <si>
    <t>-602.997245082841 51.8540406604184 -535.78612545547</t>
  </si>
  <si>
    <t>-599.272619922038 178.216459385469 -98.620880413562</t>
  </si>
  <si>
    <t>-623.536001916767 178.752678075491 316.244868940645</t>
  </si>
  <si>
    <t>-659.39498686534 206.399907061291 776.910153330099</t>
  </si>
  <si>
    <t>-507.843779769084 207.831723966838 830.891513867743</t>
  </si>
  <si>
    <t>-530.771098331316 10.0214386187554 -101.23473342874</t>
  </si>
  <si>
    <t>-524.176257439727 -12.2268736918445 313.691900120575</t>
  </si>
  <si>
    <t>-542.277774423261 -70.3031073258667 772.65261452862</t>
  </si>
  <si>
    <t>-391.619627598639 -35.2177701673795 816.867650210399</t>
  </si>
  <si>
    <t>9763-20170724T121421.501264400.bin</t>
  </si>
  <si>
    <t>-564.945166856793 93.7105311491464 -98.1622989360541</t>
  </si>
  <si>
    <t>-583.027760354952 87.3138452608 -207.201774144448</t>
  </si>
  <si>
    <t>-592.387354095669 84.7465635103104 -299.568690708214</t>
  </si>
  <si>
    <t>-599.298253815474 83.0791454002451 -383.160445929527</t>
  </si>
  <si>
    <t>-604.066374168061 82.0781194770193 -466.912375629724</t>
  </si>
  <si>
    <t>-608.64720617228 81.2142660047734 -589.481622394401</t>
  </si>
  <si>
    <t>-593.296381305973 83.2496935380045 -666.295799503107</t>
  </si>
  <si>
    <t>-609.485708189507 112.824752377824 -535.813069246174</t>
  </si>
  <si>
    <t>-626.318582019759 266.165995360988 -512.565058639353</t>
  </si>
  <si>
    <t>-668.745908362151 313.84331932856 -237.782605731689</t>
  </si>
  <si>
    <t>-455.845818723397 294.142066084215 -147.041618893727</t>
  </si>
  <si>
    <t>-603.788491859314 50.3622024931874 -535.585704098668</t>
  </si>
  <si>
    <t>-599.66262435325 177.599716540146 -98.6423520047859</t>
  </si>
  <si>
    <t>-623.974420907501 178.315478651359 316.220339479677</t>
  </si>
  <si>
    <t>-659.565466644925 206.401374132952 776.913569787832</t>
  </si>
  <si>
    <t>-508.008133106107 207.585623893568 830.883874094501</t>
  </si>
  <si>
    <t>-530.39675046979 9.75430145175278 -101.068711776158</t>
  </si>
  <si>
    <t>-524.513113276085 -12.4513249679321 313.870978993977</t>
  </si>
  <si>
    <t>-542.183294206529 -70.3612351326024 772.898217757453</t>
  </si>
  <si>
    <t>-391.48993950487 -35.2672038246883 816.98613616895</t>
  </si>
  <si>
    <t>9763-20170724T121421.533354400.bin</t>
  </si>
  <si>
    <t>-564.979806348196 93.5688423294341 -98.1292835808887</t>
  </si>
  <si>
    <t>-583.075805019125 87.1230604482598 -207.163670765397</t>
  </si>
  <si>
    <t>-592.514682696297 84.4925590164698 -299.520653286777</t>
  </si>
  <si>
    <t>-599.524903636814 82.760908318779 -383.102849216493</t>
  </si>
  <si>
    <t>-604.420860764165 81.6912295480593 -466.846681117016</t>
  </si>
  <si>
    <t>-609.220103884353 80.7224352101566 -589.406711667344</t>
  </si>
  <si>
    <t>-594.002798816507 82.6312672175222 -666.250764584353</t>
  </si>
  <si>
    <t>-610.009498356916 112.374470280032 -535.76190391309</t>
  </si>
  <si>
    <t>-627.046396736481 265.703765915086 -512.623033347448</t>
  </si>
  <si>
    <t>-668.880961177171 313.485038500763 -237.767918414781</t>
  </si>
  <si>
    <t>-455.769050556509 294.068544917632 -147.463481732972</t>
  </si>
  <si>
    <t>-604.218972120299 49.9205601655617 -535.495002392837</t>
  </si>
  <si>
    <t>-599.853584267 177.38605979711 -98.6293028388113</t>
  </si>
  <si>
    <t>-624.171868289422 178.155124766014 316.232863908749</t>
  </si>
  <si>
    <t>-659.650615276026 206.397895926108 776.92305978619</t>
  </si>
  <si>
    <t>-508.093407590024 207.282029096623 830.89965836766</t>
  </si>
  <si>
    <t>-530.282542318397 9.70396829534138 -101.004274111187</t>
  </si>
  <si>
    <t>-524.58372294226 -12.5546626252676 313.935165742345</t>
  </si>
  <si>
    <t>-542.174964324193 -70.2891813140836 773.005848197188</t>
  </si>
  <si>
    <t>-391.72319980535 -34.137197897574 817.064033490355</t>
  </si>
  <si>
    <t>9763-20170724T121421.601541700.bin</t>
  </si>
  <si>
    <t>-564.864127475494 93.2046880166167 -98.0438574030069</t>
  </si>
  <si>
    <t>-583.063967744089 86.6082491928823 -207.051939066273</t>
  </si>
  <si>
    <t>-592.704279580248 83.8370683784647 -299.383909127033</t>
  </si>
  <si>
    <t>-599.941930951304 81.9753080270448 -382.944107687146</t>
  </si>
  <si>
    <t>-605.111512800309 80.7756920689799 -466.669708256345</t>
  </si>
  <si>
    <t>-610.361009270376 79.6208673704509 -589.209586608615</t>
  </si>
  <si>
    <t>-595.415568094202 81.3067305259315 -666.112127642594</t>
  </si>
  <si>
    <t>-611.025078148031 111.347721966677 -535.607150173922</t>
  </si>
  <si>
    <t>-628.35245552454 264.684565742853 -512.672619571871</t>
  </si>
  <si>
    <t>-669.359744647267 312.524902793738 -237.702946728176</t>
  </si>
  <si>
    <t>-455.844408244068 293.675439671068 -148.235288479341</t>
  </si>
  <si>
    <t>-605.09010838909 48.9075140596442 -535.273054760969</t>
  </si>
  <si>
    <t>-600.095270369055 177.018901189486 -98.5974161086856</t>
  </si>
  <si>
    <t>-624.339919246693 177.875223365396 316.268966728156</t>
  </si>
  <si>
    <t>-659.763203918346 206.498545670232 776.943329819588</t>
  </si>
  <si>
    <t>-508.207103143606 207.803840482601 830.914383841981</t>
  </si>
  <si>
    <t>-529.776330633315 9.24044158556717 -100.894635682009</t>
  </si>
  <si>
    <t>-524.390035321364 -12.8477310896346 314.057916695254</t>
  </si>
  <si>
    <t>-541.946109714794 -70.4523288728001 773.186503427224</t>
  </si>
  <si>
    <t>-391.352219329449 -34.9174790420357 817.261298047405</t>
  </si>
  <si>
    <t>9763-20170724T121421.634643300.bin</t>
  </si>
  <si>
    <t>-564.789433072481 93.0745098549023 -97.9953333695835</t>
  </si>
  <si>
    <t>-583.06524262828 86.3724509099525 -206.984314496028</t>
  </si>
  <si>
    <t>-592.790719108346 83.5222558528599 -299.305026360875</t>
  </si>
  <si>
    <t>-600.112945118071 81.5919222266925 -382.856197126922</t>
  </si>
  <si>
    <t>-605.374598557705 80.3278876732647 -466.575052988041</t>
  </si>
  <si>
    <t>-610.766525402229 79.0834503120514 -589.107889008482</t>
  </si>
  <si>
    <t>-595.916454176503 80.6702934960435 -666.031071414473</t>
  </si>
  <si>
    <t>-611.395322247727 110.84657090419 -535.526875022064</t>
  </si>
  <si>
    <t>-628.861636728757 264.179871928473 -512.701764691671</t>
  </si>
  <si>
    <t>-669.632585963864 312.240754890217 -237.735470944111</t>
  </si>
  <si>
    <t>-455.899137455335 293.727895057954 -148.719715857755</t>
  </si>
  <si>
    <t>-605.405930541491 48.4120389609225 -535.156332744537</t>
  </si>
  <si>
    <t>-600.191363318498 176.896537357732 -98.577936737286</t>
  </si>
  <si>
    <t>-624.365869606191 177.775457135724 316.292407812397</t>
  </si>
  <si>
    <t>-659.813273929229 206.560106685927 776.952052867558</t>
  </si>
  <si>
    <t>-508.259496357601 208.004401868757 830.925922911528</t>
  </si>
  <si>
    <t>-529.551594011102 9.07035614688903 -100.809449582626</t>
  </si>
  <si>
    <t>-524.310115462748 -12.8563841500904 314.15363008001</t>
  </si>
  <si>
    <t>-541.888095537102 -70.4588113684522 773.277102748462</t>
  </si>
  <si>
    <t>-391.421316368546 -34.3692708181984 817.335169039427</t>
  </si>
  <si>
    <t>9763-20170724T121421.698306200.bin</t>
  </si>
  <si>
    <t>-564.684338277911 92.8164934891388 -97.9115786039758</t>
  </si>
  <si>
    <t>-583.065588993797 85.8989996964842 -206.869256963081</t>
  </si>
  <si>
    <t>-592.936866525828 82.8845425272125 -299.169256967293</t>
  </si>
  <si>
    <t>-600.411877556071 80.8122248101604 -382.703558944786</t>
  </si>
  <si>
    <t>-605.847061175621 79.4152148034582 -466.409195210195</t>
  </si>
  <si>
    <t>-611.514781019589 77.9868678328999 -588.927660338273</t>
  </si>
  <si>
    <t>-596.829215134749 79.3984932611506 -665.885779734587</t>
  </si>
  <si>
    <t>-612.079652069632 109.825195786706 -535.390302750642</t>
  </si>
  <si>
    <t>-629.918185071618 263.145454774683 -512.776925492658</t>
  </si>
  <si>
    <t>-670.26985568026 312.079878012865 -237.902810757387</t>
  </si>
  <si>
    <t>-456.048281450625 294.335954483364 -149.90961846413</t>
  </si>
  <si>
    <t>-605.976011023555 47.4020283885125 -534.944856670781</t>
  </si>
  <si>
    <t>-600.428678588238 176.68620909246 -98.5597447116007</t>
  </si>
  <si>
    <t>-624.601514689124 177.539191331285 316.310808126684</t>
  </si>
  <si>
    <t>-659.945396718078 206.611793404698 776.966136811402</t>
  </si>
  <si>
    <t>-508.388368562366 208.005744762344 830.932432140802</t>
  </si>
  <si>
    <t>-529.131928363226 8.80671429135327 -100.636727364672</t>
  </si>
  <si>
    <t>-524.29434639387 -12.9777937265849 314.338764868423</t>
  </si>
  <si>
    <t>-541.76558216268 -70.4915649497761 773.463651298497</t>
  </si>
  <si>
    <t>-391.189701732474 -34.8296657128872 817.497104793703</t>
  </si>
  <si>
    <t>9763-20170724T121421.734475200.bin</t>
  </si>
  <si>
    <t>-564.745068206477 92.7216982523096 -97.8845999651296</t>
  </si>
  <si>
    <t>-583.146716695544 85.7356159019123 -206.834454115935</t>
  </si>
  <si>
    <t>-593.074243473867 82.6587573873417 -299.126444574732</t>
  </si>
  <si>
    <t>-600.615361172087 80.5284376890436 -382.653233049204</t>
  </si>
  <si>
    <t>-606.132380672879 79.0726465803482 -466.352619891232</t>
  </si>
  <si>
    <t>-611.936859629614 77.5581313500534 -588.863591853938</t>
  </si>
  <si>
    <t>-597.319068174497 78.8977453105263 -665.835912258802</t>
  </si>
  <si>
    <t>-612.462906614464 109.431964720865 -535.346906995896</t>
  </si>
  <si>
    <t>-630.448410103131 262.754565939318 -512.843912599122</t>
  </si>
  <si>
    <t>-670.64645695153 312.036380543071 -238.009426672758</t>
  </si>
  <si>
    <t>-456.159902151781 295.006485178188 -150.521996783926</t>
  </si>
  <si>
    <t>-606.31686335731 47.0133578877221 -534.866643902452</t>
  </si>
  <si>
    <t>-600.62391936571 176.567511895953 -98.5605324343105</t>
  </si>
  <si>
    <t>-624.801127739382 177.464527527783 316.309648044983</t>
  </si>
  <si>
    <t>-660.01633761008 206.634182261166 776.968114918522</t>
  </si>
  <si>
    <t>-508.455756565166 207.937726089842 830.926535383919</t>
  </si>
  <si>
    <t>-529.063277213797 8.77092474996653 -100.574657211075</t>
  </si>
  <si>
    <t>-524.40036157435 -13.0479098998044 314.401056321468</t>
  </si>
  <si>
    <t>-541.695253989802 -70.5193182925454 773.551437804002</t>
  </si>
  <si>
    <t>-391.204881808091 -34.4857521447066 817.574777800096</t>
  </si>
  <si>
    <t>9763-20170724T121421.798670600.bin</t>
  </si>
  <si>
    <t>-565.029697080847 92.4959009091858 -97.8021257500662</t>
  </si>
  <si>
    <t>-583.505944097234 85.3766320473919 -206.730788131501</t>
  </si>
  <si>
    <t>-593.534109786293 82.2024870877508 -299.008578721847</t>
  </si>
  <si>
    <t>-601.18042607959 79.9901299468843 -382.523701705008</t>
  </si>
  <si>
    <t>-606.816162363736 78.4600028398777 -466.213704510307</t>
  </si>
  <si>
    <t>-612.808811763668 76.8454643631217 -588.714437731776</t>
  </si>
  <si>
    <t>-598.283190660571 78.0790599079032 -665.705996470343</t>
  </si>
  <si>
    <t>-613.275449201985 108.760864784474 -535.221980874395</t>
  </si>
  <si>
    <t>-631.435933889383 262.09470381748 -512.912424011001</t>
  </si>
  <si>
    <t>-671.72922987739 312.644296074757 -238.322186287451</t>
  </si>
  <si>
    <t>-456.635464416316 297.678382370912 -151.955285438325</t>
  </si>
  <si>
    <t>-607.083157874595 46.3471242569949 -534.702277549822</t>
  </si>
  <si>
    <t>-601.045259918536 176.380212750038 -98.5675063151922</t>
  </si>
  <si>
    <t>-625.230518500503 177.28950000584 316.302228246861</t>
  </si>
  <si>
    <t>-660.172229513408 206.670437308562 776.974914544718</t>
  </si>
  <si>
    <t>-508.600365992575 207.880303819269 830.903827084567</t>
  </si>
  <si>
    <t>-529.194921519646 8.45079815752888 -100.458510432622</t>
  </si>
  <si>
    <t>-524.690644133963 -13.1773137925502 314.528842293802</t>
  </si>
  <si>
    <t>-541.544895022234 -70.5715844250503 773.718948713558</t>
  </si>
  <si>
    <t>-390.967050420073 -34.9045412880046 817.741158243219</t>
  </si>
  <si>
    <t>9763-20170724T121421.834768000.bin</t>
  </si>
  <si>
    <t>-565.298199138786 92.3736192956635 -97.7767461654751</t>
  </si>
  <si>
    <t>-583.829786188559 85.1433635208405 -206.688730549494</t>
  </si>
  <si>
    <t>-593.869659153523 81.9020105630739 -298.962883008062</t>
  </si>
  <si>
    <t>-601.511257361777 79.6376486963259 -382.477023483893</t>
  </si>
  <si>
    <t>-607.126533007442 78.0633204278079 -466.167639636023</t>
  </si>
  <si>
    <t>-613.071273367079 76.3921769790645 -588.669886877442</t>
  </si>
  <si>
    <t>-598.545700807269 77.5789253263388 -665.662132993743</t>
  </si>
  <si>
    <t>-613.56612988883 108.331378535169 -535.192053296107</t>
  </si>
  <si>
    <t>-631.833294275027 261.675403426611 -513.020747583324</t>
  </si>
  <si>
    <t>-672.22329584414 313.085800390168 -238.604658933374</t>
  </si>
  <si>
    <t>-456.850492114146 299.09790873075 -152.770860625971</t>
  </si>
  <si>
    <t>-607.359521061196 45.9190803380352 -534.641851456567</t>
  </si>
  <si>
    <t>-601.338827727832 176.317304637844 -98.5907175047311</t>
  </si>
  <si>
    <t>-625.450936348319 177.234064373465 316.283304013327</t>
  </si>
  <si>
    <t>-660.225869009882 206.752524283595 776.965460967824</t>
  </si>
  <si>
    <t>-508.647259943874 208.393363370985 830.863733735836</t>
  </si>
  <si>
    <t>-529.436276869812 8.22370432971775 -100.385336245847</t>
  </si>
  <si>
    <t>-524.947170271845 -13.156409398925 314.615125028611</t>
  </si>
  <si>
    <t>-541.537320344453 -70.498301796501 773.811577806789</t>
  </si>
  <si>
    <t>-391.155990458913 -33.9825657685319 817.810180180187</t>
  </si>
  <si>
    <t>9763-20170724T121421.898476000.bin</t>
  </si>
  <si>
    <t>-566.117049943013 91.8617342240573 -97.7384474122132</t>
  </si>
  <si>
    <t>-584.658553246813 84.4107042864302 -206.633699409142</t>
  </si>
  <si>
    <t>-594.618573904713 81.0035555330855 -298.910626642355</t>
  </si>
  <si>
    <t>-602.151157657827 78.5929987128402 -382.430627745405</t>
  </si>
  <si>
    <t>-607.619713308363 76.8730997987955 -466.128070747012</t>
  </si>
  <si>
    <t>-613.308972282103 74.9862479777426 -588.63935519495</t>
  </si>
  <si>
    <t>-598.731754597328 76.0550439274948 -665.623562115632</t>
  </si>
  <si>
    <t>-613.891981429078 107.022060763187 -535.220057697746</t>
  </si>
  <si>
    <t>-632.289581111722 260.399260660563 -513.451745205655</t>
  </si>
  <si>
    <t>-673.118514246904 313.515994581685 -239.4258301394</t>
  </si>
  <si>
    <t>-457.326292890418 301.267554584383 -154.383032306279</t>
  </si>
  <si>
    <t>-607.733221974302 44.6062247414197 -534.544938908238</t>
  </si>
  <si>
    <t>-602.334073879805 175.935932896706 -98.6801750192568</t>
  </si>
  <si>
    <t>-626.120681294434 176.983965459537 316.212195843139</t>
  </si>
  <si>
    <t>-660.398060853667 206.728305704538 776.947747319521</t>
  </si>
  <si>
    <t>-508.803473556735 208.091069668447 830.809211882458</t>
  </si>
  <si>
    <t>-530.089859728097 7.60185932020431 -100.205098963858</t>
  </si>
  <si>
    <t>-525.562487917191 -13.3116312729308 314.81867737111</t>
  </si>
  <si>
    <t>-541.397851640325 -70.5457068270871 774.041945513903</t>
  </si>
  <si>
    <t>-390.945408368755 -34.2766888404981 818.001318717187</t>
  </si>
  <si>
    <t>9763-20170724T121421.937080200.bin</t>
  </si>
  <si>
    <t>-566.586813894384 91.5266979798971 -97.7390841312593</t>
  </si>
  <si>
    <t>-585.086819583654 84.0051309005476 -206.636691085367</t>
  </si>
  <si>
    <t>-594.974652765285 80.5379470255657 -298.918951478699</t>
  </si>
  <si>
    <t>-602.426803351308 78.0705299582787 -382.444529191271</t>
  </si>
  <si>
    <t>-607.799902496641 76.2893910305529 -466.146867204866</t>
  </si>
  <si>
    <t>-613.332862145475 74.3074011281628 -588.663856412441</t>
  </si>
  <si>
    <t>-598.714327163529 75.3108732272976 -665.641070217685</t>
  </si>
  <si>
    <t>-613.958913880524 106.387228647623 -535.271375795739</t>
  </si>
  <si>
    <t>-632.344078292431 259.796193837722 -513.707949275631</t>
  </si>
  <si>
    <t>-673.508651173753 313.842769881907 -239.914275701035</t>
  </si>
  <si>
    <t>-457.543190776265 302.442899443164 -155.194291672091</t>
  </si>
  <si>
    <t>-607.851175664378 43.9669990592897 -534.537552702166</t>
  </si>
  <si>
    <t>-602.859760276705 175.679642822829 -98.7325237580051</t>
  </si>
  <si>
    <t>-626.612968568906 176.835037160313 316.161496180125</t>
  </si>
  <si>
    <t>-660.481119649132 206.748312771313 776.932758004196</t>
  </si>
  <si>
    <t>-508.873573290315 207.996655056426 830.760578770582</t>
  </si>
  <si>
    <t>-530.497688886396 7.21202450523469 -100.124639616994</t>
  </si>
  <si>
    <t>-525.911089292655 -13.4944825171174 314.908875226882</t>
  </si>
  <si>
    <t>-541.303527121397 -70.6161776810727 774.165109257418</t>
  </si>
  <si>
    <t>-390.683329921785 -35.028499667997 818.10639607194</t>
  </si>
  <si>
    <t>9763-20170724T121422.000259700.bin</t>
  </si>
  <si>
    <t>-567.706029466787 90.9238473545324 -97.7243570230812</t>
  </si>
  <si>
    <t>-586.032008034688 83.3435229030206 -206.647259134846</t>
  </si>
  <si>
    <t>-595.744031583665 79.7878716709083 -298.944988098008</t>
  </si>
  <si>
    <t>-603.026876618323 77.2223061287132 -382.48251624528</t>
  </si>
  <si>
    <t>-608.220937957235 75.3232219889396 -466.19360695169</t>
  </si>
  <si>
    <t>-613.482551894694 73.1460929312689 -588.719101489521</t>
  </si>
  <si>
    <t>-598.747369458899 73.990072729282 -665.676093433432</t>
  </si>
  <si>
    <t>-614.18929681393 105.314627972014 -535.38119268311</t>
  </si>
  <si>
    <t>-632.492624965659 258.793162438365 -514.254601004525</t>
  </si>
  <si>
    <t>-674.016624492547 314.685999143145 -240.886129712302</t>
  </si>
  <si>
    <t>-457.562520854005 306.196792302122 -157.076310645132</t>
  </si>
  <si>
    <t>-608.15818837492 42.8885703088094 -534.530799020105</t>
  </si>
  <si>
    <t>-604.099406472542 175.127799146053 -98.830111621</t>
  </si>
  <si>
    <t>-627.577044868998 176.635666816792 316.078480211738</t>
  </si>
  <si>
    <t>-660.638066812049 206.769870315092 776.910515279278</t>
  </si>
  <si>
    <t>-509.000522427421 207.955372723824 830.655160260802</t>
  </si>
  <si>
    <t>-531.500013459076 6.60613375738376 -100.009641134753</t>
  </si>
  <si>
    <t>-526.767048032813 -13.9098324461588 315.031701889446</t>
  </si>
  <si>
    <t>-541.227421101801 -70.554468872841 774.400556001694</t>
  </si>
  <si>
    <t>-390.749414060621 -34.321414554166 818.302290206901</t>
  </si>
  <si>
    <t>9763-20170724T121422.065009300.bin</t>
  </si>
  <si>
    <t>-568.886081357855 90.3874961684655 -97.7008803129468</t>
  </si>
  <si>
    <t>-586.96235269683 82.8485156278575 -206.668277649841</t>
  </si>
  <si>
    <t>-596.465215144921 79.2448678869209 -298.985949990476</t>
  </si>
  <si>
    <t>-603.563113900272 76.6022298254784 -382.536856152284</t>
  </si>
  <si>
    <t>-608.578285774396 74.5928911288656 -466.256393389304</t>
  </si>
  <si>
    <t>-613.587193193943 72.2174819776833 -588.7889321936</t>
  </si>
  <si>
    <t>-598.697046262352 72.8683534421161 -665.717912208264</t>
  </si>
  <si>
    <t>-614.380160094073 104.474311439645 -535.505514104099</t>
  </si>
  <si>
    <t>-632.613697269551 258.020467120129 -514.804903419966</t>
  </si>
  <si>
    <t>-674.118338066123 315.653902595742 -241.79507217753</t>
  </si>
  <si>
    <t>-457.204008364062 309.654879584109 -158.965655099905</t>
  </si>
  <si>
    <t>-608.398446736021 42.0453449568267 -534.53981714721</t>
  </si>
  <si>
    <t>-605.390504965244 174.656057657028 -98.8877816642059</t>
  </si>
  <si>
    <t>-628.56453243312 176.421171616906 316.036788032744</t>
  </si>
  <si>
    <t>-660.817777583607 206.716285663814 776.914681866042</t>
  </si>
  <si>
    <t>-509.153245362753 207.716481399129 830.586634072794</t>
  </si>
  <si>
    <t>-532.555202529873 6.00688301760829 -99.9297951526139</t>
  </si>
  <si>
    <t>-527.664749174185 -14.3702660559024 315.11652358227</t>
  </si>
  <si>
    <t>-541.118403597493 -70.5419760763652 774.595986424739</t>
  </si>
  <si>
    <t>-390.796316540784 -33.645069016155 818.478551341664</t>
  </si>
  <si>
    <t>9763-20170724T121422.103664300.bin</t>
  </si>
  <si>
    <t>-569.417906616836 90.1002685962653 -97.7062580857266</t>
  </si>
  <si>
    <t>-587.362719583536 82.6003086909072 -206.698200653893</t>
  </si>
  <si>
    <t>-596.750579840941 78.9788665490451 -299.026787925003</t>
  </si>
  <si>
    <t>-603.745092720924 76.300057434587 -382.585433057812</t>
  </si>
  <si>
    <t>-608.658993730253 74.2336398277648 -466.309559150873</t>
  </si>
  <si>
    <t>-613.523090394357 71.753041886464 -588.845689741842</t>
  </si>
  <si>
    <t>-598.530950930192 72.3130778230457 -665.755611879188</t>
  </si>
  <si>
    <t>-614.381751709873 104.055371615749 -535.590899091347</t>
  </si>
  <si>
    <t>-632.619431503305 257.632874042952 -515.107902635378</t>
  </si>
  <si>
    <t>-673.971560689241 316.138982969079 -242.260569859147</t>
  </si>
  <si>
    <t>-456.830557921418 311.027841999136 -159.967250453627</t>
  </si>
  <si>
    <t>-608.39573862204 41.6277477248373 -534.56478329847</t>
  </si>
  <si>
    <t>-605.988914309592 174.372990183091 -98.9102390043352</t>
  </si>
  <si>
    <t>-629.015304748978 176.32953437151 316.02184837943</t>
  </si>
  <si>
    <t>-660.881715154013 206.726531238858 776.919300417342</t>
  </si>
  <si>
    <t>-509.202946152199 207.86184266249 830.548578257109</t>
  </si>
  <si>
    <t>-533.023829747664 5.71587138200221 -99.9064991921707</t>
  </si>
  <si>
    <t>-528.025581551708 -14.6187697225914 315.140635543906</t>
  </si>
  <si>
    <t>-541.06902693652 -70.5430656521207 774.673659616171</t>
  </si>
  <si>
    <t>-390.714593489701 -33.7605113796981 818.541635779722</t>
  </si>
  <si>
    <t>9763-20170724T121422.166336300.bin</t>
  </si>
  <si>
    <t>-570.424752769075 89.5715138107576 -97.7321490073069</t>
  </si>
  <si>
    <t>-588.157717584652 82.1305584989295 -206.762807800471</t>
  </si>
  <si>
    <t>-597.324138326568 78.4407314101477 -299.111025398222</t>
  </si>
  <si>
    <t>-604.106266984687 75.6500673822366 -382.683402542623</t>
  </si>
  <si>
    <t>-608.798782481291 73.4209719249689 -466.416058134123</t>
  </si>
  <si>
    <t>-613.33248765925 70.6462927883417 -588.958509150206</t>
  </si>
  <si>
    <t>-598.162790883385 71.0230826468387 -665.834851784105</t>
  </si>
  <si>
    <t>-614.351571960042 103.074592410937 -535.783416046002</t>
  </si>
  <si>
    <t>-632.785341794911 256.697062599237 -515.786200282712</t>
  </si>
  <si>
    <t>-673.561515081971 317.846599704769 -243.432465084489</t>
  </si>
  <si>
    <t>-456.051481497534 313.540089008427 -162.072891558296</t>
  </si>
  <si>
    <t>-608.334643583254 40.6527827668401 -534.592478253525</t>
  </si>
  <si>
    <t>-607.246435664174 173.833673653965 -98.9591243413572</t>
  </si>
  <si>
    <t>-629.883148292164 176.1028066875 315.992707529665</t>
  </si>
  <si>
    <t>-661.018067721081 206.704957164496 776.935786433346</t>
  </si>
  <si>
    <t>-509.312581505692 207.91808568321 830.48768142277</t>
  </si>
  <si>
    <t>-533.811478803312 5.20443549717447 -99.8998469606956</t>
  </si>
  <si>
    <t>-528.614030969469 -15.0263517778535 315.149887880092</t>
  </si>
  <si>
    <t>-540.959858164559 -70.6078964057615 774.776617991981</t>
  </si>
  <si>
    <t>-390.519502578397 -34.1138167776789 818.590762255893</t>
  </si>
  <si>
    <t>9763-20170724T121422.206450400.bin</t>
  </si>
  <si>
    <t>-570.89163811467 89.4110749751949 -97.7385537031707</t>
  </si>
  <si>
    <t>-588.572170024668 81.9443328866441 -206.776035453195</t>
  </si>
  <si>
    <t>-597.657566292755 78.2050975487746 -299.130154423056</t>
  </si>
  <si>
    <t>-604.35258766811 75.3551231269698 -382.707670667835</t>
  </si>
  <si>
    <t>-608.944711496692 73.0524422085009 -466.443870526948</t>
  </si>
  <si>
    <t>-613.318363510788 70.1518398322196 -588.989206676621</t>
  </si>
  <si>
    <t>-598.086780853911 70.4633059198381 -665.853532399848</t>
  </si>
  <si>
    <t>-614.417052221802 102.633846603671 -535.848442186604</t>
  </si>
  <si>
    <t>-632.943785250297 256.269344842288 -516.114651028892</t>
  </si>
  <si>
    <t>-673.495519449134 319.016617913301 -244.090856293026</t>
  </si>
  <si>
    <t>-455.802890418127 314.784340851786 -163.217020370675</t>
  </si>
  <si>
    <t>-608.381385550885 40.2153726283063 -534.586398066135</t>
  </si>
  <si>
    <t>-607.884289369204 173.617880330773 -98.9899096646842</t>
  </si>
  <si>
    <t>-630.253841731514 176.032424539473 315.97561155917</t>
  </si>
  <si>
    <t>-661.074561182448 206.69558499913 776.944105944376</t>
  </si>
  <si>
    <t>-509.356814857342 207.886114764485 830.461758860572</t>
  </si>
  <si>
    <t>-534.111227244743 5.08297825807267 -99.8945941059103</t>
  </si>
  <si>
    <t>-528.841104224457 -15.0712631237825 315.158002408634</t>
  </si>
  <si>
    <t>-540.983816420312 -70.5397937306861 774.812996779182</t>
  </si>
  <si>
    <t>-390.635576108205 -33.5959712047688 818.566426484936</t>
  </si>
  <si>
    <t>9763-20170724T121422.235528600.bin</t>
  </si>
  <si>
    <t>-571.332899425514 89.2420276419202 -97.7325702298807</t>
  </si>
  <si>
    <t>-589.000948613218 81.7271312201651 -206.768579516708</t>
  </si>
  <si>
    <t>-598.040760680554 77.9301645920777 -299.124959043065</t>
  </si>
  <si>
    <t>-604.68064005879 75.0183850404956 -382.704726003701</t>
  </si>
  <si>
    <t>-609.20419774018 72.6423509190308 -466.442508469686</t>
  </si>
  <si>
    <t>-613.463724348959 69.6209421669278 -588.989127656032</t>
  </si>
  <si>
    <t>-598.180772549983 69.8609363475989 -665.843362521283</t>
  </si>
  <si>
    <t>-614.610589815019 102.155633471832 -535.881443534034</t>
  </si>
  <si>
    <t>-633.135464626221 255.821744876252 -516.379753575807</t>
  </si>
  <si>
    <t>-673.504188206061 320.283014247647 -244.729808903455</t>
  </si>
  <si>
    <t>-455.679496075776 315.965400167623 -164.21722821082</t>
  </si>
  <si>
    <t>-608.578777991345 39.737822130207 -534.552081254587</t>
  </si>
  <si>
    <t>-608.511508094433 173.390029827434 -99.0142355661926</t>
  </si>
  <si>
    <t>-630.540494464051 175.97008452464 315.968517146501</t>
  </si>
  <si>
    <t>-661.134676463797 206.661924031426 776.955451123386</t>
  </si>
  <si>
    <t>-509.407572118979 207.90831662884 830.445415452507</t>
  </si>
  <si>
    <t>-534.371550021188 4.95676377316204 -99.8767962757324</t>
  </si>
  <si>
    <t>-528.97280624887 -15.0542643065537 315.181005323575</t>
  </si>
  <si>
    <t>-540.988210833694 -70.523010905501 774.841430288475</t>
  </si>
  <si>
    <t>-390.6199290148 -33.5718586850667 818.520458247919</t>
  </si>
  <si>
    <t>9763-20170724T121422.298731700.bin</t>
  </si>
  <si>
    <t>-572.039455967358 88.8825487678655 -97.7234808624223</t>
  </si>
  <si>
    <t>-589.778704853867 81.2598666437971 -206.740503407055</t>
  </si>
  <si>
    <t>-598.801511052481 77.3188275869047 -299.092493860916</t>
  </si>
  <si>
    <t>-605.396048519422 74.2487382142522 -382.670102669517</t>
  </si>
  <si>
    <t>-609.846338047974 71.6830247738371 -466.406303540385</t>
  </si>
  <si>
    <t>-613.969315739449 68.3478162350757 -588.949422633502</t>
  </si>
  <si>
    <t>-598.656841296996 68.4342540224311 -665.798130276142</t>
  </si>
  <si>
    <t>-615.16059340097 101.019588154491 -535.927104992227</t>
  </si>
  <si>
    <t>-633.71955008167 254.745458906563 -516.935789325073</t>
  </si>
  <si>
    <t>-673.612758834807 322.177544717113 -245.937506557131</t>
  </si>
  <si>
    <t>-455.526940262596 318.006985645839 -166.127352848774</t>
  </si>
  <si>
    <t>-609.159805761739 38.60293612239 -534.430031851412</t>
  </si>
  <si>
    <t>-609.609728276413 172.92200884873 -99.022654929438</t>
  </si>
  <si>
    <t>-630.976601081476 175.75664316152 315.993120526268</t>
  </si>
  <si>
    <t>-661.246782782951 206.589083015374 776.983085760202</t>
  </si>
  <si>
    <t>-509.503929082836 207.784291880214 830.42942424207</t>
  </si>
  <si>
    <t>-534.678893567964 4.66940264581945 -99.8457851558901</t>
  </si>
  <si>
    <t>-528.927735107812 -14.910828949467 315.227855845312</t>
  </si>
  <si>
    <t>-540.982024075648 -70.5862620776402 774.860848656294</t>
  </si>
  <si>
    <t>-390.505800690291 -33.8141679484247 818.31851872505</t>
  </si>
  <si>
    <t>9763-20170724T121422.336837700.bin</t>
  </si>
  <si>
    <t>-572.289241856775 88.7111706407782 -97.7372044990192</t>
  </si>
  <si>
    <t>-590.082986914851 81.0346426687547 -206.741600367216</t>
  </si>
  <si>
    <t>-599.140909387644 77.0394384707593 -299.087864770736</t>
  </si>
  <si>
    <t>-605.762711559764 73.9141044641538 -382.661217341059</t>
  </si>
  <si>
    <t>-610.235871707349 71.2869837638777 -466.394264701048</t>
  </si>
  <si>
    <t>-614.388106149721 67.8528025109636 -588.933700986206</t>
  </si>
  <si>
    <t>-599.108308257842 67.8780806888853 -665.788937375145</t>
  </si>
  <si>
    <t>-615.554102599036 100.568683208871 -535.937901938656</t>
  </si>
  <si>
    <t>-634.044730333332 254.329094538236 -517.164244999821</t>
  </si>
  <si>
    <t>-673.618457223513 322.961012568735 -246.420355480218</t>
  </si>
  <si>
    <t>-455.343778703222 319.010022512665 -167.116811592376</t>
  </si>
  <si>
    <t>-609.578130937353 38.150593066177 -534.391054095066</t>
  </si>
  <si>
    <t>-610.05293656712 172.723853785901 -99.0283553181741</t>
  </si>
  <si>
    <t>-631.14383621139 175.639961715886 316.000896228886</t>
  </si>
  <si>
    <t>-661.293146585316 206.549477573276 776.997967161666</t>
  </si>
  <si>
    <t>-509.545237364921 207.704295894134 830.430703363888</t>
  </si>
  <si>
    <t>-534.731871815798 4.53186920044845 -99.8479684299739</t>
  </si>
  <si>
    <t>-528.81042461909 -14.8381172367103 315.233161248889</t>
  </si>
  <si>
    <t>-541.015483476343 -70.5774238078766 774.854929358816</t>
  </si>
  <si>
    <t>-390.539433843431 -33.6606096576602 818.190133023914</t>
  </si>
  <si>
    <t>9763-20170724T121422.403016100.bin</t>
  </si>
  <si>
    <t>-572.591219852963 88.3715730193676 -97.750495957311</t>
  </si>
  <si>
    <t>-590.471966230401 80.608486609859 -206.734466056565</t>
  </si>
  <si>
    <t>-599.630106737702 76.4696167044885 -299.064435628726</t>
  </si>
  <si>
    <t>-606.355361468325 73.1841843927027 -382.623544993785</t>
  </si>
  <si>
    <t>-610.946823813456 70.367403791623 -466.344040949382</t>
  </si>
  <si>
    <t>-615.290200624472 66.6232405182036 -588.867642546586</t>
  </si>
  <si>
    <t>-600.099692482195 66.4625459154013 -665.740510424518</t>
  </si>
  <si>
    <t>-616.388740368926 99.4715825182134 -535.952331326456</t>
  </si>
  <si>
    <t>-635.003172697412 253.266689856827 -517.569840497793</t>
  </si>
  <si>
    <t>-673.733785668125 323.576648473202 -247.134995943288</t>
  </si>
  <si>
    <t>-455.086645127169 320.064095877226 -168.843249059222</t>
  </si>
  <si>
    <t>-610.380020454695 37.0607060230818 -534.258231599743</t>
  </si>
  <si>
    <t>-610.681404390971 172.299475739072 -99.0195549639509</t>
  </si>
  <si>
    <t>-631.412785968875 175.385198511099 316.026532186686</t>
  </si>
  <si>
    <t>-661.363232091228 206.528826838714 777.021286324826</t>
  </si>
  <si>
    <t>-509.60990414079 207.904844228274 830.433548124501</t>
  </si>
  <si>
    <t>-534.706673969139 4.30618473929781 -99.8669204133394</t>
  </si>
  <si>
    <t>-528.691117504695 -14.7954651289251 315.22532423572</t>
  </si>
  <si>
    <t>-541.049214154609 -70.5390862409495 774.838540177465</t>
  </si>
  <si>
    <t>-390.588044092973 -33.3824286987947 818.020103647431</t>
  </si>
  <si>
    <t>9763-20170724T121422.435112800.bin</t>
  </si>
  <si>
    <t>-572.713679176842 88.3703651290498 -97.7633538906452</t>
  </si>
  <si>
    <t>-590.622233165595 80.5757006202552 -206.740510913899</t>
  </si>
  <si>
    <t>-599.826438511369 76.3836257455814 -299.06354003755</t>
  </si>
  <si>
    <t>-606.603179095874 73.0389271024283 -382.616104646123</t>
  </si>
  <si>
    <t>-611.256660248761 70.1524511468378 -466.330777195015</t>
  </si>
  <si>
    <t>-615.702760852468 66.2963505749203 -588.847201463874</t>
  </si>
  <si>
    <t>-600.57995645303 66.0659508254716 -665.733229492286</t>
  </si>
  <si>
    <t>-616.775800903839 99.1914671255277 -535.960436447652</t>
  </si>
  <si>
    <t>-635.516338467402 252.980075131803 -517.730261134623</t>
  </si>
  <si>
    <t>-673.736048909301 323.981910110146 -247.403467703983</t>
  </si>
  <si>
    <t>-454.97702737448 320.447063404255 -169.425792657856</t>
  </si>
  <si>
    <t>-610.72779859759 36.7855970096066 -534.215660206952</t>
  </si>
  <si>
    <t>-610.960510478598 172.192600876106 -99.0212440877553</t>
  </si>
  <si>
    <t>-631.569323781291 175.325583662412 316.03064716905</t>
  </si>
  <si>
    <t>-661.4007976738 206.506650094936 777.033220288214</t>
  </si>
  <si>
    <t>-509.645989680198 207.752116375086 830.444295253566</t>
  </si>
  <si>
    <t>-534.665831394664 4.43925324993916 -99.8832032600651</t>
  </si>
  <si>
    <t>-528.702927023943 -14.7213617957495 315.207066863833</t>
  </si>
  <si>
    <t>-541.054632705248 -70.5036718657807 774.823004688581</t>
  </si>
  <si>
    <t>-390.675159245004 -32.9733659544213 817.966343249973</t>
  </si>
  <si>
    <t>9763-20170724T121422.503809300.bin</t>
  </si>
  <si>
    <t>-572.862036147402 88.4021552654272 -97.7702477550199</t>
  </si>
  <si>
    <t>-590.828470220744 80.5282545201489 -206.732146216178</t>
  </si>
  <si>
    <t>-600.166086052998 76.2483519921011 -299.037862000424</t>
  </si>
  <si>
    <t>-607.09726857635 72.8171186834038 -382.574120479441</t>
  </si>
  <si>
    <t>-611.94027530442 69.839292139166 -466.274808857049</t>
  </si>
  <si>
    <t>-616.701674572845 65.8465613810999 -588.775047647649</t>
  </si>
  <si>
    <t>-601.743590639348 65.5330004880052 -665.693120845665</t>
  </si>
  <si>
    <t>-617.688083924135 98.7956130423754 -535.920361520857</t>
  </si>
  <si>
    <t>-636.615061518384 252.590395785851 -517.862206762161</t>
  </si>
  <si>
    <t>-674.008714947882 324.162706636233 -247.570262609556</t>
  </si>
  <si>
    <t>-455.13527500538 320.815615901971 -169.905950064505</t>
  </si>
  <si>
    <t>-611.536750421848 36.4014034812717 -534.125720878133</t>
  </si>
  <si>
    <t>-611.411201136007 172.081022556695 -99.0306292707196</t>
  </si>
  <si>
    <t>-631.707628076969 175.28434492518 316.036120048921</t>
  </si>
  <si>
    <t>-661.461185557026 206.4892945289 777.050011092127</t>
  </si>
  <si>
    <t>-509.704069487486 207.734363303835 830.454445965193</t>
  </si>
  <si>
    <t>-534.501769916646 4.55259761567413 -99.8965902069897</t>
  </si>
  <si>
    <t>-528.520919731016 -14.5735207905595 315.19502087326</t>
  </si>
  <si>
    <t>-540.976743165266 -70.5667081503511 774.786641352345</t>
  </si>
  <si>
    <t>-390.415718451693 -33.7030966128009 817.870917370137</t>
  </si>
  <si>
    <t>9763-20170724T121422.532027500.bin</t>
  </si>
  <si>
    <t>-572.92961779042 88.4798504158798 -97.7746091507266</t>
  </si>
  <si>
    <t>-590.934570391287 80.5702047316722 -206.727508011958</t>
  </si>
  <si>
    <t>-600.377851125893 76.2600915314597 -299.02109668052</t>
  </si>
  <si>
    <t>-607.433726730506 72.8036920969985 -382.545908112225</t>
  </si>
  <si>
    <t>-612.430525280411 69.8053524583561 -466.236812055515</t>
  </si>
  <si>
    <t>-617.448422453603 65.7896669099032 -588.726183803908</t>
  </si>
  <si>
    <t>-602.622438161345 65.4612549981712 -665.669579494411</t>
  </si>
  <si>
    <t>-618.353105763705 98.7457233660139 -535.874280027687</t>
  </si>
  <si>
    <t>-637.358541662634 252.535266519253 -517.881677280455</t>
  </si>
  <si>
    <t>-674.36493699661 324.10640304837 -247.536158761301</t>
  </si>
  <si>
    <t>-455.448047678803 321.041325452915 -169.982697909641</t>
  </si>
  <si>
    <t>-612.140104812334 36.3574908069122 -534.083406284155</t>
  </si>
  <si>
    <t>-611.593077101656 172.099889122167 -99.0328596953414</t>
  </si>
  <si>
    <t>-631.748807527461 175.308791576199 316.040688689635</t>
  </si>
  <si>
    <t>-661.483666904919 206.510524877403 777.053806347459</t>
  </si>
  <si>
    <t>-509.724754768197 207.894277266191 830.450029732446</t>
  </si>
  <si>
    <t>-534.451168597377 4.6877705439133 -99.9091723530919</t>
  </si>
  <si>
    <t>-528.413230514763 -14.3990459023453 315.183394284125</t>
  </si>
  <si>
    <t>-540.993797688644 -70.5192505135192 774.763123948821</t>
  </si>
  <si>
    <t>-390.533173179971 -33.1972735402474 817.803827771777</t>
  </si>
  <si>
    <t>9763-20170724T121422.603728300.bin</t>
  </si>
  <si>
    <t>-573.068290186345 88.6409056868583 -97.7817592644942</t>
  </si>
  <si>
    <t>-591.162096915775 80.6531308600888 -206.71437339272</t>
  </si>
  <si>
    <t>-600.736128662849 76.2574811446129 -298.99018667643</t>
  </si>
  <si>
    <t>-607.932945141763 72.7161638052171 -382.49944757024</t>
  </si>
  <si>
    <t>-613.094262520997 69.6282760975373 -466.177285143391</t>
  </si>
  <si>
    <t>-618.378883603605 65.4780003234523 -588.650874543031</t>
  </si>
  <si>
    <t>-603.762415232243 65.1243384967647 -665.634227836262</t>
  </si>
  <si>
    <t>-619.231568109643 98.4859465954823 -535.830400507615</t>
  </si>
  <si>
    <t>-638.441446864337 252.278443865611 -517.968546484183</t>
  </si>
  <si>
    <t>-675.112815820744 323.779066631569 -247.558727075723</t>
  </si>
  <si>
    <t>-456.241206542236 320.598391730784 -169.882285227332</t>
  </si>
  <si>
    <t>-612.888404061862 36.1121748795704 -533.990423934045</t>
  </si>
  <si>
    <t>-611.971836392935 172.205392308157 -99.0303255197005</t>
  </si>
  <si>
    <t>-631.88688148268 175.314398949111 316.055700755365</t>
  </si>
  <si>
    <t>-661.549808671423 206.500090827095 777.067406708779</t>
  </si>
  <si>
    <t>-509.789356147086 207.961562779366 830.456963533724</t>
  </si>
  <si>
    <t>-534.369752557933 4.89550407125171 -99.9104906822965</t>
  </si>
  <si>
    <t>-528.100130432199 -14.0491068752144 315.185170529488</t>
  </si>
  <si>
    <t>-540.992040594087 -70.4887726123447 774.709902801604</t>
  </si>
  <si>
    <t>-390.553674706269 -32.9651096623134 817.652816574356</t>
  </si>
  <si>
    <t>9763-20170724T121422.630300500.bin</t>
  </si>
  <si>
    <t>-573.142953201142 88.7578190534382 -97.7941004016434</t>
  </si>
  <si>
    <t>-591.201120214388 80.7413959040105 -206.730437211251</t>
  </si>
  <si>
    <t>-600.763162565471 76.2885681005796 -299.004907047439</t>
  </si>
  <si>
    <t>-607.957257217383 72.6813781589176 -382.511555322676</t>
  </si>
  <si>
    <t>-613.124796566313 69.5142289053847 -466.18601872403</t>
  </si>
  <si>
    <t>-618.429692329843 65.2323738676077 -588.654099180947</t>
  </si>
  <si>
    <t>-603.920671742696 64.859353971955 -665.657783822125</t>
  </si>
  <si>
    <t>-619.288230903008 98.2955564676163 -535.868491030391</t>
  </si>
  <si>
    <t>-638.578477409024 252.085879090487 -518.168842416364</t>
  </si>
  <si>
    <t>-675.320544089024 323.631421296214 -247.780619294741</t>
  </si>
  <si>
    <t>-456.504894159614 320.156524229153 -169.959296208374</t>
  </si>
  <si>
    <t>-612.91575495548 35.9266319706303 -533.963923555032</t>
  </si>
  <si>
    <t>-612.219137313302 172.287304289985 -99.044760114808</t>
  </si>
  <si>
    <t>-631.996216337885 175.345419462502 316.048134146152</t>
  </si>
  <si>
    <t>-661.566091494012 206.537966385749 777.067730677713</t>
  </si>
  <si>
    <t>-509.804935196097 208.080795440524 830.453020271457</t>
  </si>
  <si>
    <t>-534.254176977911 5.07714858865165 -99.9203075155469</t>
  </si>
  <si>
    <t>-527.95469100047 -13.9121925247969 315.17289742754</t>
  </si>
  <si>
    <t>-540.983323991568 -70.4776355881813 774.678964324591</t>
  </si>
  <si>
    <t>-390.57824085444 -32.770367106928 817.577547993483</t>
  </si>
  <si>
    <t>9763-20170724T121422.719578200.bin</t>
  </si>
  <si>
    <t>-573.212108546712 89.0784267620165 -97.8171047707524</t>
  </si>
  <si>
    <t>-591.195266578627 80.997497686802 -206.761085630686</t>
  </si>
  <si>
    <t>-600.73669132249 76.4165844105296 -299.031438512013</t>
  </si>
  <si>
    <t>-607.931178850755 72.6615831444929 -382.531654492051</t>
  </si>
  <si>
    <t>-613.120603041573 69.3153218764237 -466.197559590988</t>
  </si>
  <si>
    <t>-618.482496017996 64.7377786595885 -588.652642407442</t>
  </si>
  <si>
    <t>-604.178367052831 64.2712795147263 -665.694169701467</t>
  </si>
  <si>
    <t>-619.320009537762 97.9279842948577 -535.946255611893</t>
  </si>
  <si>
    <t>-638.597218366075 251.771918669057 -518.668063628681</t>
  </si>
  <si>
    <t>-675.84543576859 323.514809331892 -248.401249151397</t>
  </si>
  <si>
    <t>-457.303249973522 318.900274067628 -169.874096347791</t>
  </si>
  <si>
    <t>-612.939464869106 35.5645951966335 -533.894510368943</t>
  </si>
  <si>
    <t>-612.62606252775 172.453920197217 -99.0741952967705</t>
  </si>
  <si>
    <t>-632.327084280586 175.475112626561 316.022563033562</t>
  </si>
  <si>
    <t>-661.647973155543 206.540171154593 777.07051509363</t>
  </si>
  <si>
    <t>-509.874341813767 207.822529947011 830.427270436178</t>
  </si>
  <si>
    <t>-533.958834264233 5.53311625578681 -99.925264241891</t>
  </si>
  <si>
    <t>-527.677381460432 -13.6194490682769 315.160703915574</t>
  </si>
  <si>
    <t>-540.991107595804 -70.415884330655 774.624793831495</t>
  </si>
  <si>
    <t>-390.577166561439 -32.6612797080616 817.451081695152</t>
  </si>
  <si>
    <t>9763-20170724T121422.766712500.bin</t>
  </si>
  <si>
    <t>-573.257714888432 89.6739604862109 -97.8316378190625</t>
  </si>
  <si>
    <t>-591.109901770788 81.5362230247551 -206.792981331928</t>
  </si>
  <si>
    <t>-600.605649836056 76.8060872307728 -299.060554331825</t>
  </si>
  <si>
    <t>-607.788600469296 72.8753713063797 -382.553462784711</t>
  </si>
  <si>
    <t>-612.999380132405 69.3140019845014 -466.209338430204</t>
  </si>
  <si>
    <t>-618.430735744621 64.3809196636698 -588.647572041789</t>
  </si>
  <si>
    <t>-604.317168773762 63.7186337068101 -665.722623706063</t>
  </si>
  <si>
    <t>-619.251814730183 97.7226016282139 -536.036726706639</t>
  </si>
  <si>
    <t>-638.676785041327 251.589895089577 -519.2460875261</t>
  </si>
  <si>
    <t>-676.358571006488 324.103324734888 -249.245134412151</t>
  </si>
  <si>
    <t>-458.009280721148 318.667807005127 -170.235463645708</t>
  </si>
  <si>
    <t>-612.843214175529 35.3682957587903 -533.808776504745</t>
  </si>
  <si>
    <t>-612.908691900483 172.918265795425 -99.1349130885239</t>
  </si>
  <si>
    <t>-632.547427691578 175.792282052114 315.965827515314</t>
  </si>
  <si>
    <t>-661.726747865281 206.56252408824 777.056616988763</t>
  </si>
  <si>
    <t>-509.942845668997 207.836027353621 830.384266963242</t>
  </si>
  <si>
    <t>-533.780169583281 6.28739942480161 -99.9113116983024</t>
  </si>
  <si>
    <t>-527.565333755005 -13.231079280411 315.158609485107</t>
  </si>
  <si>
    <t>-540.915668509054 -70.4211756857435 774.57394141919</t>
  </si>
  <si>
    <t>-390.483630400444 -32.7037694728665 817.36868064772</t>
  </si>
  <si>
    <t>9763-20170724T121422.800332400.bin</t>
  </si>
  <si>
    <t>-573.272431127239 90.0109016402616 -97.841059610232</t>
  </si>
  <si>
    <t>-591.047497795492 81.8590660871796 -206.814039497046</t>
  </si>
  <si>
    <t>-600.527573715617 77.0551800603739 -299.079260084238</t>
  </si>
  <si>
    <t>-607.718791189881 73.0346511602456 -382.567365698347</t>
  </si>
  <si>
    <t>-612.961830146166 69.3620638424604 -466.21634451862</t>
  </si>
  <si>
    <t>-618.468042064431 64.2443577496183 -588.643423413616</t>
  </si>
  <si>
    <t>-604.442789864719 63.4539365250976 -665.733642779232</t>
  </si>
  <si>
    <t>-619.261117091096 97.6651981831324 -536.082406604049</t>
  </si>
  <si>
    <t>-638.737669029017 251.567875671569 -519.537023871058</t>
  </si>
  <si>
    <t>-676.656383575026 324.684623931942 -249.732145382249</t>
  </si>
  <si>
    <t>-458.373573645518 319.127026993651 -170.547156322014</t>
  </si>
  <si>
    <t>-612.842591228165 35.3151693442446 -533.764615752318</t>
  </si>
  <si>
    <t>-612.953212566068 173.228340350412 -99.1653632617831</t>
  </si>
  <si>
    <t>-632.611613703241 176.004766555489 315.93520908569</t>
  </si>
  <si>
    <t>-661.751311729241 206.621479639457 777.044283775764</t>
  </si>
  <si>
    <t>-509.963203075476 208.071870856489 830.355347788334</t>
  </si>
  <si>
    <t>-533.755192567318 6.63981463191158 -99.8950685557397</t>
  </si>
  <si>
    <t>-527.577407088426 -13.0429320249341 315.167633832938</t>
  </si>
  <si>
    <t>-540.896203493411 -70.3688867844103 774.565333539049</t>
  </si>
  <si>
    <t>-390.507468470972 -32.4892900198643 817.369615481809</t>
  </si>
  <si>
    <t>9763-20170724T121422.837934500.bin</t>
  </si>
  <si>
    <t>-573.23905022896 90.2446721671554 -97.8425569047547</t>
  </si>
  <si>
    <t>-590.920205940111 82.0965939816406 -206.831005933485</t>
  </si>
  <si>
    <t>-600.384198221527 77.2160347781619 -299.093939312229</t>
  </si>
  <si>
    <t>-607.589930265174 73.0968775995361 -382.575953307352</t>
  </si>
  <si>
    <t>-612.878339327895 69.2986408358843 -466.216491787621</t>
  </si>
  <si>
    <t>-618.487126178444 63.9691345889464 -588.630050886155</t>
  </si>
  <si>
    <t>-604.531350270285 63.0334996099341 -665.731036408698</t>
  </si>
  <si>
    <t>-619.245172394222 97.4798189308649 -536.125722343319</t>
  </si>
  <si>
    <t>-638.792409923431 251.393391891903 -519.805026075273</t>
  </si>
  <si>
    <t>-676.914401426012 325.27350075281 -250.236859777881</t>
  </si>
  <si>
    <t>-458.631048944834 319.974174559009 -171.03546893875</t>
  </si>
  <si>
    <t>-612.806826443323 35.1356498528717 -533.706257111918</t>
  </si>
  <si>
    <t>-612.919495059103 173.463428938443 -99.1847429442319</t>
  </si>
  <si>
    <t>-632.649106969535 176.144044985055 315.913020298991</t>
  </si>
  <si>
    <t>-661.794305710512 206.65569765346 777.028998477245</t>
  </si>
  <si>
    <t>-509.999160749346 207.971608040129 830.323890428424</t>
  </si>
  <si>
    <t>-533.695226058503 6.82276796509132 -99.8746892830302</t>
  </si>
  <si>
    <t>-527.552048565399 -12.9821347034258 315.182613271149</t>
  </si>
  <si>
    <t>-540.860428440494 -70.3264995697373 774.570547573272</t>
  </si>
  <si>
    <t>-390.508160672976 -32.3279938701689 817.39789299148</t>
  </si>
  <si>
    <t>9763-20170724T121422.899604400.bin</t>
  </si>
  <si>
    <t>-573.085014447718 90.7569295194749 -97.8370469366215</t>
  </si>
  <si>
    <t>-590.574154293652 82.6118200468077 -206.856653089533</t>
  </si>
  <si>
    <t>-599.993895161574 77.56774397256 -299.115308197433</t>
  </si>
  <si>
    <t>-607.214344082967 73.2392285898254 -382.585587994868</t>
  </si>
  <si>
    <t>-612.576623986476 69.1740754663656 -466.208720908995</t>
  </si>
  <si>
    <t>-618.362058886202 63.3945972770384 -588.593637650356</t>
  </si>
  <si>
    <t>-604.486958421206 62.1195324456808 -665.70441091977</t>
  </si>
  <si>
    <t>-619.04573563378 97.0978983188202 -536.211826792421</t>
  </si>
  <si>
    <t>-638.674964084001 251.057417578679 -520.389963417083</t>
  </si>
  <si>
    <t>-677.255438036639 327.292806319048 -251.543701058015</t>
  </si>
  <si>
    <t>-458.793570149195 322.840463914117 -172.783785404369</t>
  </si>
  <si>
    <t>-612.601197870895 34.7633468273239 -533.572642256372</t>
  </si>
  <si>
    <t>-612.794460130586 173.968869435227 -99.2392659605869</t>
  </si>
  <si>
    <t>-632.71227638136 176.475531452414 315.850565402325</t>
  </si>
  <si>
    <t>-661.857312683974 206.766120436849 776.994056982818</t>
  </si>
  <si>
    <t>-510.050417036548 208.434722131894 830.245364458682</t>
  </si>
  <si>
    <t>-533.532362837467 7.39042110804075 -99.8193407424678</t>
  </si>
  <si>
    <t>-527.587792184681 -12.7591876824386 315.22435972898</t>
  </si>
  <si>
    <t>-540.756156509313 -70.2794072823849 774.5930542797</t>
  </si>
  <si>
    <t>-390.348465439901 -32.5712095776648 817.481745825706</t>
  </si>
  <si>
    <t>9763-20170724T121422.937210300.bin</t>
  </si>
  <si>
    <t>-573.018606304664 90.917714563554 -97.8289362331091</t>
  </si>
  <si>
    <t>-590.421517724192 82.7804337112862 -206.862926110847</t>
  </si>
  <si>
    <t>-599.832346754118 77.6468256264266 -299.11762986688</t>
  </si>
  <si>
    <t>-607.0745200386 73.201247349778 -382.579772094898</t>
  </si>
  <si>
    <t>-612.491127492867 68.9851567750998 -466.191945982662</t>
  </si>
  <si>
    <t>-618.393841185563 62.9497254825515 -588.558818919538</t>
  </si>
  <si>
    <t>-604.534169280786 61.4905731496815 -665.669201978894</t>
  </si>
  <si>
    <t>-619.037537566087 96.7613424978385 -536.246416226565</t>
  </si>
  <si>
    <t>-638.75675823422 250.742030985273 -520.729088521237</t>
  </si>
  <si>
    <t>-677.402332447593 328.339424963791 -252.282177144106</t>
  </si>
  <si>
    <t>-458.800822879857 324.464539088246 -173.879924077006</t>
  </si>
  <si>
    <t>-612.570070300498 34.4345114271073 -533.4843296815</t>
  </si>
  <si>
    <t>-612.783008827436 174.115146271294 -99.2552107912966</t>
  </si>
  <si>
    <t>-632.753275626246 176.565066531071 315.832401453622</t>
  </si>
  <si>
    <t>-661.898324439062 206.786334117563 776.980731924328</t>
  </si>
  <si>
    <t>-510.089156731422 208.231533323376 830.231942331298</t>
  </si>
  <si>
    <t>-533.436220768008 7.5732653096311 -99.7899596519965</t>
  </si>
  <si>
    <t>-527.55713697953 -12.7192547863115 315.24766630055</t>
  </si>
  <si>
    <t>-540.699207478939 -70.2529766719272 774.610724091309</t>
  </si>
  <si>
    <t>-390.276730954824 -32.6421326918567 817.533012172084</t>
  </si>
  <si>
    <t>9763-20170724T121423.003394400.bin</t>
  </si>
  <si>
    <t>-572.682436222084 91.1732998092803 -97.8352539477602</t>
  </si>
  <si>
    <t>-589.795956678759 83.0986132413518 -206.91979862652</t>
  </si>
  <si>
    <t>-599.136863079416 77.7865381174265 -299.171489247971</t>
  </si>
  <si>
    <t>-606.39622805318 73.0929917612052 -382.618424626848</t>
  </si>
  <si>
    <t>-611.916448244084 68.5489235730288 -466.206753255952</t>
  </si>
  <si>
    <t>-618.070969862292 61.9526034628129 -588.532318968209</t>
  </si>
  <si>
    <t>-604.241423284138 60.124357147442 -665.640214207596</t>
  </si>
  <si>
    <t>-618.655329659747 95.9989271236796 -536.371526573485</t>
  </si>
  <si>
    <t>-638.616349504108 250.0181918085 -521.536404178024</t>
  </si>
  <si>
    <t>-677.391352046897 330.774176726772 -254.041538408417</t>
  </si>
  <si>
    <t>-458.494523871503 328.086528473715 -176.41741706252</t>
  </si>
  <si>
    <t>-612.085471709905 33.6951199243899 -533.342459884461</t>
  </si>
  <si>
    <t>-612.583432237983 174.327933170878 -99.2718997923457</t>
  </si>
  <si>
    <t>-632.770668670964 176.728331732509 315.805625854071</t>
  </si>
  <si>
    <t>-661.955451521129 206.869250460939 776.95836767218</t>
  </si>
  <si>
    <t>-510.143021107523 208.338603793907 830.199628739209</t>
  </si>
  <si>
    <t>-532.900051651657 7.88497182393758 -99.7613226515987</t>
  </si>
  <si>
    <t>-527.496079776783 -12.8588915832725 315.26048777233</t>
  </si>
  <si>
    <t>-540.597624166582 -70.1594756148324 774.656880034731</t>
  </si>
  <si>
    <t>-390.277830156121 -32.2403113313017 817.667262276247</t>
  </si>
  <si>
    <t>9763-20170724T121423.032476500.bin</t>
  </si>
  <si>
    <t>-572.390516235822 91.2331708609918 -97.8254731464976</t>
  </si>
  <si>
    <t>-589.356398771062 83.1846040701762 -206.934935652825</t>
  </si>
  <si>
    <t>-598.66245033382 77.7796494269578 -299.18472152663</t>
  </si>
  <si>
    <t>-605.930718562621 72.9594201831837 -382.623732492112</t>
  </si>
  <si>
    <t>-611.504085091173 68.2483490594723 -466.19928500155</t>
  </si>
  <si>
    <t>-617.787213808389 61.3664532840921 -588.502511208026</t>
  </si>
  <si>
    <t>-603.976978184502 59.3542649484525 -665.609273222609</t>
  </si>
  <si>
    <t>-618.34947150387 95.5311535926439 -536.418934008278</t>
  </si>
  <si>
    <t>-638.482953760706 249.559061615226 -521.940996574903</t>
  </si>
  <si>
    <t>-677.332199395742 332.033671934276 -254.98179187225</t>
  </si>
  <si>
    <t>-458.205137420985 329.709193147986 -177.99819386879</t>
  </si>
  <si>
    <t>-611.710962852233 33.2411708922659 -533.255027646442</t>
  </si>
  <si>
    <t>-612.47183665362 174.335431074561 -99.2722557336162</t>
  </si>
  <si>
    <t>-632.777001993873 176.732265305957 315.799458799178</t>
  </si>
  <si>
    <t>-661.989686285303 206.893053744105 776.951690141102</t>
  </si>
  <si>
    <t>-510.176639951512 208.252052011998 830.19429497681</t>
  </si>
  <si>
    <t>-532.449128697255 8.02067769544374 -99.7515571431627</t>
  </si>
  <si>
    <t>-527.388513082976 -13.0240966856973 315.259418153711</t>
  </si>
  <si>
    <t>-540.515908021114 -70.1611805947882 774.681809051839</t>
  </si>
  <si>
    <t>-390.1589103479 -32.457308469915 817.751468399542</t>
  </si>
  <si>
    <t>9763-20170724T121423.104173100.bin</t>
  </si>
  <si>
    <t>-571.823491794422 91.343275580582 -97.7708168827673</t>
  </si>
  <si>
    <t>-588.583860610346 83.3363564968213 -206.915173843332</t>
  </si>
  <si>
    <t>-597.889778263517 77.7949527047522 -299.15674612521</t>
  </si>
  <si>
    <t>-605.234463572844 72.7856919026804 -382.578086812723</t>
  </si>
  <si>
    <t>-610.965477507483 67.8276854683113 -466.128662568038</t>
  </si>
  <si>
    <t>-617.572242816172 60.5258540062064 -588.390413024727</t>
  </si>
  <si>
    <t>-603.862599370018 58.2073236219157 -665.506585867759</t>
  </si>
  <si>
    <t>-618.075265807168 94.8607502277978 -536.418380648994</t>
  </si>
  <si>
    <t>-638.595863813332 248.871694060182 -522.413394217124</t>
  </si>
  <si>
    <t>-677.356556383795 335.135925131826 -256.641485434784</t>
  </si>
  <si>
    <t>-457.505238466345 333.441041103938 -181.734591357972</t>
  </si>
  <si>
    <t>-611.27136997684 32.5985138833121 -533.067640081324</t>
  </si>
  <si>
    <t>-612.367151974927 174.226096572236 -99.2353684200555</t>
  </si>
  <si>
    <t>-632.807092345148 176.70546442354 315.829327256407</t>
  </si>
  <si>
    <t>-662.042204384914 206.898654778924 776.962941559391</t>
  </si>
  <si>
    <t>-510.23218986015 208.418552095715 830.209922025457</t>
  </si>
  <si>
    <t>-531.468907367777 8.32909138672721 -99.7422658394612</t>
  </si>
  <si>
    <t>-526.902931743018 -13.188378879614 315.250187754502</t>
  </si>
  <si>
    <t>-540.407466670107 -70.1256547098915 774.699633910349</t>
  </si>
  <si>
    <t>-390.136129171514 -32.1566306073778 817.835460570926</t>
  </si>
  <si>
    <t>9763-20170724T121423.136765900.bin</t>
  </si>
  <si>
    <t>-571.586463461493 91.4336814137441 -97.755526021343</t>
  </si>
  <si>
    <t>-588.319531608094 83.4186410825278 -206.903326662877</t>
  </si>
  <si>
    <t>-597.656687619378 77.8369419049645 -299.139524808579</t>
  </si>
  <si>
    <t>-605.052222346495 72.7787019717121 -382.553250118761</t>
  </si>
  <si>
    <t>-610.857966511127 67.7611854358761 -466.095241138934</t>
  </si>
  <si>
    <t>-617.601285220466 60.3618704261635 -588.343731235053</t>
  </si>
  <si>
    <t>-603.960110645597 57.9650723195073 -665.46952957043</t>
  </si>
  <si>
    <t>-618.091275584568 94.7336085039965 -536.395657156979</t>
  </si>
  <si>
    <t>-638.805810579653 248.730821432864 -522.502685514461</t>
  </si>
  <si>
    <t>-677.341828905843 336.800596120292 -257.291100511615</t>
  </si>
  <si>
    <t>-457.041856405221 335.438741446589 -183.707165781794</t>
  </si>
  <si>
    <t>-611.193552398314 32.4835732898168 -533.008417586</t>
  </si>
  <si>
    <t>-612.327038830153 174.218120569007 -99.2143994805549</t>
  </si>
  <si>
    <t>-632.770787913838 176.711831841198 315.850018036672</t>
  </si>
  <si>
    <t>-662.058518989585 206.913019619767 776.975035436039</t>
  </si>
  <si>
    <t>-510.251216144465 208.540781734197 830.226577308055</t>
  </si>
  <si>
    <t>-531.037269229225 8.50013049925519 -99.7354381101991</t>
  </si>
  <si>
    <t>-526.596417982069 -13.1363637900854 315.252197343784</t>
  </si>
  <si>
    <t>-540.364802431482 -70.1264933625848 774.691046536984</t>
  </si>
  <si>
    <t>-389.995424454994 -32.5637261797715 817.84098609764</t>
  </si>
  <si>
    <t>9763-20170724T121423.202444000.bin</t>
  </si>
  <si>
    <t>-571.185790280558 91.6095792525821 -97.7234819519089</t>
  </si>
  <si>
    <t>-587.960956904335 83.5735534230353 -206.863312389239</t>
  </si>
  <si>
    <t>-597.412344646484 77.9733442957649 -299.086636626531</t>
  </si>
  <si>
    <t>-604.941989992454 72.8991125681218 -382.487465790218</t>
  </si>
  <si>
    <t>-610.913355583367 67.8697329633205 -466.017026563403</t>
  </si>
  <si>
    <t>-617.932376729768 60.4606555412929 -588.249413372059</t>
  </si>
  <si>
    <t>-604.444236613058 58.0350107643644 -665.40117155704</t>
  </si>
  <si>
    <t>-618.388057132894 94.827547522078 -536.297899162242</t>
  </si>
  <si>
    <t>-639.351488553052 248.786591188098 -522.401529905075</t>
  </si>
  <si>
    <t>-677.015834851128 340.677836650307 -258.363718693789</t>
  </si>
  <si>
    <t>-455.734133212131 339.47166940442 -187.783958500622</t>
  </si>
  <si>
    <t>-611.316853668214 32.5959328225872 -532.931832846542</t>
  </si>
  <si>
    <t>-612.151292208108 174.204735259278 -99.1425676115882</t>
  </si>
  <si>
    <t>-632.536715892908 176.762381533202 315.924237954039</t>
  </si>
  <si>
    <t>-662.078538325668 206.913123306277 777.007033715688</t>
  </si>
  <si>
    <t>-510.279376418872 208.789683786224 830.273431133059</t>
  </si>
  <si>
    <t>-530.385161315503 8.83814925658999 -99.7224909428728</t>
  </si>
  <si>
    <t>-526.051817776874 -12.7965727998167 315.266414209556</t>
  </si>
  <si>
    <t>-540.327256883991 -70.1099128967294 774.627635987833</t>
  </si>
  <si>
    <t>-390.004143240894 -32.3449768047853 817.762466268086</t>
  </si>
  <si>
    <t>9763-20170724T121423.235548700.bin</t>
  </si>
  <si>
    <t>-571.118677608701 91.6991944619699 -97.7063886747709</t>
  </si>
  <si>
    <t>-587.959345632883 83.6425496575166 -206.834629932757</t>
  </si>
  <si>
    <t>-597.499014400587 78.0529809507029 -299.04950883508</t>
  </si>
  <si>
    <t>-605.120251310303 73.0009987779467 -382.443404382716</t>
  </si>
  <si>
    <t>-611.194115322333 68.0084577647935 -465.96783929518</t>
  </si>
  <si>
    <t>-618.374258752552 60.6699477752195 -588.195096987074</t>
  </si>
  <si>
    <t>-604.98724397598 58.289827784783 -665.365936846512</t>
  </si>
  <si>
    <t>-618.814061793119 95.0009365616611 -536.219802312964</t>
  </si>
  <si>
    <t>-639.96845777252 248.914897248833 -522.191157104976</t>
  </si>
  <si>
    <t>-676.838056280474 342.759967472027 -258.728901006538</t>
  </si>
  <si>
    <t>-455.124751213671 341.222098502335 -189.523576066706</t>
  </si>
  <si>
    <t>-611.633346010841 32.7789471547803 -532.905814799097</t>
  </si>
  <si>
    <t>-612.15966666745 174.256891510806 -99.1186843705295</t>
  </si>
  <si>
    <t>-632.407269636716 176.755552388554 315.955252941078</t>
  </si>
  <si>
    <t>-662.096119180191 206.867096449896 777.028641362372</t>
  </si>
  <si>
    <t>-510.303223926383 208.41124123766 830.32368727917</t>
  </si>
  <si>
    <t>-530.270655543732 8.94949997159347 -99.7277442009461</t>
  </si>
  <si>
    <t>-525.794251646382 -12.5972281383829 315.264154977909</t>
  </si>
  <si>
    <t>-540.278515942633 -70.1315689285625 774.583911941469</t>
  </si>
  <si>
    <t>-389.894326971354 -32.6392458858854 817.74352234769</t>
  </si>
  <si>
    <t>9763-20170724T121423.301729700.bin</t>
  </si>
  <si>
    <t>-571.229999202157 91.9993966318425 -97.697914756598</t>
  </si>
  <si>
    <t>-588.281679914769 83.8453594584626 -206.786287490132</t>
  </si>
  <si>
    <t>-598.023031014748 78.3266912330628 -298.984242739043</t>
  </si>
  <si>
    <t>-605.828743997096 73.4011459601525 -382.368669781245</t>
  </si>
  <si>
    <t>-612.085155186007 68.5993987665356 -465.890650654032</t>
  </si>
  <si>
    <t>-619.526019779192 61.6105211764279 -588.122953733829</t>
  </si>
  <si>
    <t>-606.378675609725 59.4519851128894 -665.341411260579</t>
  </si>
  <si>
    <t>-619.950711376717 95.7818923528671 -536.042269205329</t>
  </si>
  <si>
    <t>-641.40157229339 249.62915811199 -521.619698304654</t>
  </si>
  <si>
    <t>-676.439657148903 346.578216719457 -259.032989974051</t>
  </si>
  <si>
    <t>-454.11834303509 344.28830598678 -191.827724602632</t>
  </si>
  <si>
    <t>-612.571310925091 33.5726624847821 -532.9346910037</t>
  </si>
  <si>
    <t>-612.291951843105 174.503558431346 -99.0988241606644</t>
  </si>
  <si>
    <t>-632.296319335144 176.918370409015 315.987415645135</t>
  </si>
  <si>
    <t>-662.140959523716 206.821041024294 777.061266893556</t>
  </si>
  <si>
    <t>-510.348418842823 208.607647961013 830.349674986258</t>
  </si>
  <si>
    <t>-530.3612118573 9.33355495837122 -99.7242421661927</t>
  </si>
  <si>
    <t>-525.268928835774 -11.7995813657499 315.281857916729</t>
  </si>
  <si>
    <t>-540.264485050342 -70.0844406767178 774.505297032612</t>
  </si>
  <si>
    <t>-390.002853524134 -32.0759467094163 817.640243480651</t>
  </si>
  <si>
    <t>9763-20170724T121423.333323500.bin</t>
  </si>
  <si>
    <t>-571.385981144473 92.1967240449449 -97.6788932940106</t>
  </si>
  <si>
    <t>-588.594965294012 83.9610599340995 -206.736379070129</t>
  </si>
  <si>
    <t>-598.409274881114 78.4914288842324 -298.92968318304</t>
  </si>
  <si>
    <t>-606.251499484124 73.6541720529563 -382.315600640142</t>
  </si>
  <si>
    <t>-612.51209639785 68.9832237888909 -465.844782503123</t>
  </si>
  <si>
    <t>-619.920679038238 62.2300007697067 -588.092274761035</t>
  </si>
  <si>
    <t>-606.870617370296 60.2072087493657 -665.330928880018</t>
  </si>
  <si>
    <t>-620.393139515253 96.2968088681459 -535.943834251489</t>
  </si>
  <si>
    <t>-641.90945830817 250.112286020229 -521.266018148355</t>
  </si>
  <si>
    <t>-676.192828357732 347.984083497372 -258.921986832504</t>
  </si>
  <si>
    <t>-453.666763245939 345.523021629637 -192.40427882511</t>
  </si>
  <si>
    <t>-612.946593441664 34.0896218544231 -532.958634052933</t>
  </si>
  <si>
    <t>-612.522018962373 174.611766469506 -99.0827968814826</t>
  </si>
  <si>
    <t>-632.308446867359 176.971984062029 316.01426570671</t>
  </si>
  <si>
    <t>-662.173295347517 206.783258023611 777.078439072174</t>
  </si>
  <si>
    <t>-510.376566634651 208.367347488018 830.361257415283</t>
  </si>
  <si>
    <t>-530.455142121655 9.62193660175899 -99.7114444949893</t>
  </si>
  <si>
    <t>-524.991152168871 -11.2487136134214 315.303238847153</t>
  </si>
  <si>
    <t>-540.253477102148 -70.0940939627299 774.44471418989</t>
  </si>
  <si>
    <t>-389.931827717922 -32.2897897379748 817.549944908635</t>
  </si>
  <si>
    <t>9763-20170724T121423.403010200.bin</t>
  </si>
  <si>
    <t>-571.693501730945 92.6680599787965 -97.6970038370732</t>
  </si>
  <si>
    <t>-589.165874539521 84.2691461184854 -206.700125823729</t>
  </si>
  <si>
    <t>-599.052390585286 78.8371656519193 -298.88779401959</t>
  </si>
  <si>
    <t>-606.891116078707 74.0959139192191 -382.279720694085</t>
  </si>
  <si>
    <t>-613.075645015125 69.5780728531277 -465.823117839287</t>
  </si>
  <si>
    <t>-620.288964972578 63.107025833126 -588.09739498177</t>
  </si>
  <si>
    <t>-607.391843241204 61.3076913030795 -665.367316286155</t>
  </si>
  <si>
    <t>-620.883018737704 97.0488315048142 -535.868711964579</t>
  </si>
  <si>
    <t>-642.479199838272 250.823542371415 -520.802361610079</t>
  </si>
  <si>
    <t>-675.88462292035 349.699099279915 -258.721708613453</t>
  </si>
  <si>
    <t>-453.099246377673 347.224147020006 -193.078009462493</t>
  </si>
  <si>
    <t>-613.364642224775 34.844103770718 -533.020358829679</t>
  </si>
  <si>
    <t>-612.982508489196 174.912080165217 -99.0788026212697</t>
  </si>
  <si>
    <t>-632.509763726545 177.064429562693 316.031628077414</t>
  </si>
  <si>
    <t>-662.236270829154 206.735682912002 777.097463102282</t>
  </si>
  <si>
    <t>-510.428629246957 208.215819951722 830.352308720518</t>
  </si>
  <si>
    <t>-530.581362422109 10.2836150032767 -99.703760269959</t>
  </si>
  <si>
    <t>-524.592824899443 -10.152268133726 315.325293677723</t>
  </si>
  <si>
    <t>-540.275723816984 -70.0916915866042 774.296494065191</t>
  </si>
  <si>
    <t>-390.006418152424 -31.954647735573 817.29070255096</t>
  </si>
  <si>
    <t>9763-20170724T121423.432590900.bin</t>
  </si>
  <si>
    <t>-571.764812822661 92.8587024252456 -97.7276953540687</t>
  </si>
  <si>
    <t>-589.313938619574 84.4174068009279 -206.715188105778</t>
  </si>
  <si>
    <t>-599.203018418803 78.9940562322918 -298.903221754902</t>
  </si>
  <si>
    <t>-607.016958653168 74.2744385216229 -382.298619701666</t>
  </si>
  <si>
    <t>-613.148402856814 69.790481273873 -465.847631285535</t>
  </si>
  <si>
    <t>-620.252333557438 63.3807061824123 -588.131747245527</t>
  </si>
  <si>
    <t>-607.400052801407 61.6535137583155 -665.410659886499</t>
  </si>
  <si>
    <t>-620.90652106043 97.2949220846658 -535.885627740323</t>
  </si>
  <si>
    <t>-642.516484458119 251.054740352993 -520.733882875051</t>
  </si>
  <si>
    <t>-675.740118015499 350.313929088364 -258.775122781115</t>
  </si>
  <si>
    <t>-452.899950802249 347.664773951408 -193.324330967449</t>
  </si>
  <si>
    <t>-613.363884256773 35.0916034650231 -533.063203857271</t>
  </si>
  <si>
    <t>-613.131287163237 174.979999668781 -99.0824095884232</t>
  </si>
  <si>
    <t>-632.606178959912 177.108688823082 316.03055661654</t>
  </si>
  <si>
    <t>-662.259041167131 206.740296078674 777.104102468239</t>
  </si>
  <si>
    <t>-510.449316848667 208.191643363089 830.353795526778</t>
  </si>
  <si>
    <t>-530.556068259487 10.5892773577671 -99.7264622891578</t>
  </si>
  <si>
    <t>-524.466137354993 -9.80528433053723 315.303171583478</t>
  </si>
  <si>
    <t>-540.307517512046 -70.0997055295393 774.215022918527</t>
  </si>
  <si>
    <t>-390.058980920086 -31.7703164478426 817.111590606672</t>
  </si>
  <si>
    <t>9763-20170724T121423.497770000.bin</t>
  </si>
  <si>
    <t>-571.633790927605 93.0727130376995 -97.7967559169512</t>
  </si>
  <si>
    <t>-589.225140904076 84.6036313930626 -206.775252788248</t>
  </si>
  <si>
    <t>-599.067721448337 79.2198528009999 -298.970642341</t>
  </si>
  <si>
    <t>-606.803380383818 74.5553311072777 -382.376474065897</t>
  </si>
  <si>
    <t>-612.819036167745 70.1446848663786 -465.937796868884</t>
  </si>
  <si>
    <t>-619.711468930773 63.8581066481752 -588.24025237366</t>
  </si>
  <si>
    <t>-606.881403729634 62.2184324943373 -665.524801602681</t>
  </si>
  <si>
    <t>-620.486983846224 97.7159244493532 -535.95931528898</t>
  </si>
  <si>
    <t>-642.002522771203 251.472744763589 -520.639009952633</t>
  </si>
  <si>
    <t>-675.130475727207 351.595807099078 -258.997061749448</t>
  </si>
  <si>
    <t>-452.183163682491 348.44867963221 -193.934823824078</t>
  </si>
  <si>
    <t>-612.887212537225 35.517414073789 -533.190687837198</t>
  </si>
  <si>
    <t>-613.101501077997 175.024735922796 -99.111483444236</t>
  </si>
  <si>
    <t>-632.691852983279 177.135917694017 315.996170124155</t>
  </si>
  <si>
    <t>-662.303449237783 206.749175297438 777.1022530885</t>
  </si>
  <si>
    <t>-510.492410077941 208.294103675362 830.345660067288</t>
  </si>
  <si>
    <t>-530.305103514759 10.9197815398993 -99.8267496868914</t>
  </si>
  <si>
    <t>-524.363379266659 -9.67139029274313 315.195329584572</t>
  </si>
  <si>
    <t>-540.358452318416 -70.1452949464478 774.055292522562</t>
  </si>
  <si>
    <t>-389.935383723021 -32.3039883402171 816.772247800366</t>
  </si>
  <si>
    <t>9763-20170724T121423.534552200.bin</t>
  </si>
  <si>
    <t>-571.463253271986 93.114644939878 -97.8107639920934</t>
  </si>
  <si>
    <t>-589.063499084833 84.6504957826505 -206.788276256188</t>
  </si>
  <si>
    <t>-598.88327032617 79.2818150659496 -298.986786293489</t>
  </si>
  <si>
    <t>-606.585598819285 74.6338542608778 -382.396752758794</t>
  </si>
  <si>
    <t>-612.554956850108 70.2423267911868 -465.962359312239</t>
  </si>
  <si>
    <t>-619.365290900995 63.9861998218175 -588.270992735947</t>
  </si>
  <si>
    <t>-606.527100267591 62.3602144908073 -665.554571707001</t>
  </si>
  <si>
    <t>-620.201435922198 97.8282611385939 -535.980588108533</t>
  </si>
  <si>
    <t>-641.795789315314 251.559625348055 -520.607057446853</t>
  </si>
  <si>
    <t>-674.746647633316 351.910575492734 -259.030009417392</t>
  </si>
  <si>
    <t>-451.746063037468 348.790943074651 -194.148810854962</t>
  </si>
  <si>
    <t>-612.552282232632 35.6349156231408 -533.225541676382</t>
  </si>
  <si>
    <t>-612.969172841363 175.048775694754 -99.1202374382017</t>
  </si>
  <si>
    <t>-632.611635956666 177.144856808832 315.985023871888</t>
  </si>
  <si>
    <t>-662.312799409672 206.767796851383 777.097757237036</t>
  </si>
  <si>
    <t>-510.505246802394 208.454448151769 830.346594682695</t>
  </si>
  <si>
    <t>-530.116793998325 10.9797445600816 -99.8752965718008</t>
  </si>
  <si>
    <t>-524.275322419468 -9.68980599982615 315.14425739864</t>
  </si>
  <si>
    <t>-540.411484627327 -70.1110603315678 773.99230984207</t>
  </si>
  <si>
    <t>-390.023249491815 -32.0374403007295 816.624988525751</t>
  </si>
  <si>
    <t>9763-20170724T121423.600751900.bin</t>
  </si>
  <si>
    <t>-570.943344914187 93.0949855807589 -97.8517875514785</t>
  </si>
  <si>
    <t>-588.553938761269 84.6547392879997 -206.829399570103</t>
  </si>
  <si>
    <t>-598.306032199762 79.336888472365 -299.038113090128</t>
  </si>
  <si>
    <t>-605.915073463288 74.7451809941522 -382.45979901741</t>
  </si>
  <si>
    <t>-611.758633224126 70.4179253546895 -466.037601530386</t>
  </si>
  <si>
    <t>-618.348948193724 64.2634438221703 -588.363490862542</t>
  </si>
  <si>
    <t>-605.419611294003 62.6865823425701 -665.632882395412</t>
  </si>
  <si>
    <t>-619.318211689132 98.0571910280296 -536.044285233874</t>
  </si>
  <si>
    <t>-640.95909072171 251.770900377146 -520.515971408308</t>
  </si>
  <si>
    <t>-673.970127949407 352.482899011375 -259.085287633314</t>
  </si>
  <si>
    <t>-450.835488086171 349.805521741315 -194.646715049441</t>
  </si>
  <si>
    <t>-611.596195572638 35.8710603028685 -533.331547619913</t>
  </si>
  <si>
    <t>-612.424035020188 175.100630125016 -99.1246071443015</t>
  </si>
  <si>
    <t>-632.347845338957 177.087815057438 315.967790939771</t>
  </si>
  <si>
    <t>-662.339947714919 206.788985084406 777.082900697078</t>
  </si>
  <si>
    <t>-510.544680249965 208.288465141853 830.372566303813</t>
  </si>
  <si>
    <t>-529.625037493721 10.8831067107708 -99.959091883793</t>
  </si>
  <si>
    <t>-523.996904202011 -9.91061346118295 315.057202528794</t>
  </si>
  <si>
    <t>-540.370249508508 -70.2156204249363 773.916791031736</t>
  </si>
  <si>
    <t>-389.826834617366 -32.6371977968388 816.441595192788</t>
  </si>
  <si>
    <t>9763-20170724T121423.633437300.bin</t>
  </si>
  <si>
    <t>-570.639445937435 93.0832118087128 -97.8689001653594</t>
  </si>
  <si>
    <t>-588.239718508417 84.6492795162667 -206.848798600426</t>
  </si>
  <si>
    <t>-597.940406782566 79.3390671886559 -299.063404613702</t>
  </si>
  <si>
    <t>-605.486258238163 74.7530756890192 -382.490859161553</t>
  </si>
  <si>
    <t>-611.249537221436 70.430592252746 -466.074637912812</t>
  </si>
  <si>
    <t>-617.704022470765 64.2803337306518 -588.407942369316</t>
  </si>
  <si>
    <t>-604.715049714992 62.7270481648343 -665.667897332098</t>
  </si>
  <si>
    <t>-618.747891279917 98.0700223890003 -536.087619123084</t>
  </si>
  <si>
    <t>-640.472900409449 251.767563481047 -520.525425590903</t>
  </si>
  <si>
    <t>-673.627518094088 352.64933153942 -259.178418567057</t>
  </si>
  <si>
    <t>-450.436679879373 350.186760276615 -194.926659884935</t>
  </si>
  <si>
    <t>-610.995856751023 35.887967286435 -533.370653950781</t>
  </si>
  <si>
    <t>-612.102588965631 175.156310437457 -99.1255913351351</t>
  </si>
  <si>
    <t>-632.159623156599 177.08102056999 315.960707862359</t>
  </si>
  <si>
    <t>-662.347154849542 206.82000684074 777.072391640333</t>
  </si>
  <si>
    <t>-510.557626594002 208.489810872647 830.373103269851</t>
  </si>
  <si>
    <t>-529.3436971564 10.8046181660575 -99.976658845387</t>
  </si>
  <si>
    <t>-523.840101268821 -10.0781895656951 315.036876268468</t>
  </si>
  <si>
    <t>-540.358983106296 -70.23046936014 773.906794450211</t>
  </si>
  <si>
    <t>-389.82766384268 -32.5621875781276 816.395467969514</t>
  </si>
  <si>
    <t>9763-20170724T121423.701626100.bin</t>
  </si>
  <si>
    <t>-569.954809515396 93.3399742554129 -97.8615204897854</t>
  </si>
  <si>
    <t>-587.485099085111 84.944094192952 -206.855606275769</t>
  </si>
  <si>
    <t>-597.087429018892 79.6530240780721 -299.081569527521</t>
  </si>
  <si>
    <t>-604.529332693279 75.0782192404304 -382.51903841747</t>
  </si>
  <si>
    <t>-610.174040490134 70.7591334311678 -466.111075261615</t>
  </si>
  <si>
    <t>-616.439542886596 64.6053349590588 -588.453951358281</t>
  </si>
  <si>
    <t>-603.332208603259 63.094132027069 -665.694755445424</t>
  </si>
  <si>
    <t>-617.563185528919 98.3969234124288 -536.136507328137</t>
  </si>
  <si>
    <t>-639.141930157456 252.107464546993 -520.548707985407</t>
  </si>
  <si>
    <t>-673.017445369439 353.209138573479 -259.379324158168</t>
  </si>
  <si>
    <t>-449.796099561731 350.608269350791 -195.239005987653</t>
  </si>
  <si>
    <t>-609.817336433877 36.2143675676853 -533.405507326267</t>
  </si>
  <si>
    <t>-611.319677573958 175.447431131642 -99.1172306012988</t>
  </si>
  <si>
    <t>-631.735457891955 177.215537639108 315.952254930116</t>
  </si>
  <si>
    <t>-662.367725050811 206.877510633794 777.05194381725</t>
  </si>
  <si>
    <t>-510.5913986691 208.489169215829 830.392147008707</t>
  </si>
  <si>
    <t>-528.76291689829 11.0978041842695 -99.9582310390067</t>
  </si>
  <si>
    <t>-523.513343438297 -10.0259943584479 315.046360220372</t>
  </si>
  <si>
    <t>-540.366090451474 -70.1331369803315 773.908141227084</t>
  </si>
  <si>
    <t>-389.993032808981 -31.8279731223083 816.387564553694</t>
  </si>
  <si>
    <t>9763-20170724T121423.734715700.bin</t>
  </si>
  <si>
    <t>-569.59282999535 93.5183027299918 -97.8368585674218</t>
  </si>
  <si>
    <t>-587.089074006208 85.1475692996382 -206.838368207666</t>
  </si>
  <si>
    <t>-596.672411262494 79.875266997723 -299.067285991729</t>
  </si>
  <si>
    <t>-604.101094177904 75.3181465079315 -382.506992554445</t>
  </si>
  <si>
    <t>-609.736819081963 71.0169908292673 -466.100636265275</t>
  </si>
  <si>
    <t>-615.993725974012 64.8906468756436 -588.445338203632</t>
  </si>
  <si>
    <t>-602.834339501919 63.398086208193 -665.677542098889</t>
  </si>
  <si>
    <t>-617.123711698353 98.6701073329286 -536.120167770971</t>
  </si>
  <si>
    <t>-638.593749986772 252.391020790846 -520.481560768068</t>
  </si>
  <si>
    <t>-672.69148275654 353.673279983389 -259.410964039816</t>
  </si>
  <si>
    <t>-449.436962683878 350.763454160207 -195.399395109992</t>
  </si>
  <si>
    <t>-609.372752567291 36.4876139172893 -533.402909959097</t>
  </si>
  <si>
    <t>-610.874379348171 175.65968195966 -99.0984463307313</t>
  </si>
  <si>
    <t>-631.503954131857 177.311152551254 315.960952795534</t>
  </si>
  <si>
    <t>-662.372471614697 206.929263030901 777.043439051025</t>
  </si>
  <si>
    <t>-510.602755489371 208.530281512226 830.402662505933</t>
  </si>
  <si>
    <t>-528.472701396286 11.2239218278382 -99.9390115999702</t>
  </si>
  <si>
    <t>-523.367109770126 -10.0110494609094 315.061717503325</t>
  </si>
  <si>
    <t>-540.275955508566 -70.1782656758437 773.919151491189</t>
  </si>
  <si>
    <t>-389.726271782187 -32.6374485795923 816.454872037002</t>
  </si>
  <si>
    <t>9763-20170724T121423.805408700.bin</t>
  </si>
  <si>
    <t>-569.00250135563 94.0261635189645 -97.7792256950898</t>
  </si>
  <si>
    <t>-586.428584629154 85.6934321678441 -206.794866581919</t>
  </si>
  <si>
    <t>-595.999266405487 80.4321133426165 -299.025838703453</t>
  </si>
  <si>
    <t>-603.436801537674 75.8798977065421 -382.464989142602</t>
  </si>
  <si>
    <t>-609.101806412161 71.5817906773168 -466.056706713696</t>
  </si>
  <si>
    <t>-615.424347775717 65.4587581482692 -588.398218610883</t>
  </si>
  <si>
    <t>-602.156998867243 63.9825303523953 -665.612234550534</t>
  </si>
  <si>
    <t>-616.545384370288 99.2344168242489 -536.07033572531</t>
  </si>
  <si>
    <t>-637.966045570384 252.963244986932 -520.343966324972</t>
  </si>
  <si>
    <t>-672.266849241245 354.555252198718 -259.420208457024</t>
  </si>
  <si>
    <t>-448.901381369802 351.203117866668 -195.818845068477</t>
  </si>
  <si>
    <t>-608.754653416766 37.0567856981506 -533.361184121262</t>
  </si>
  <si>
    <t>-610.092392236572 176.229906193727 -99.0652219131496</t>
  </si>
  <si>
    <t>-631.128865517931 177.625772659861 315.974681876457</t>
  </si>
  <si>
    <t>-662.405581715809 206.979330721972 777.032896702847</t>
  </si>
  <si>
    <t>-510.650079438346 208.524124795283 830.434414168523</t>
  </si>
  <si>
    <t>-528.097633074275 11.6514287859127 -99.8632205221836</t>
  </si>
  <si>
    <t>-523.351516969727 -9.97536261868208 315.12157530891</t>
  </si>
  <si>
    <t>-540.19815957015 -70.1046648117513 773.961141552502</t>
  </si>
  <si>
    <t>-389.879437893452 -31.7585953225885 816.595787355773</t>
  </si>
  <si>
    <t>9763-20170724T121423.865997900.bin</t>
  </si>
  <si>
    <t>-568.600016961049 94.3286560565134 -97.7368343517244</t>
  </si>
  <si>
    <t>-585.917779415499 86.0385571314087 -206.773001266871</t>
  </si>
  <si>
    <t>-595.441612193928 80.7679381812559 -299.008315719734</t>
  </si>
  <si>
    <t>-602.857557111748 76.1933334590285 -382.44816273213</t>
  </si>
  <si>
    <t>-608.522399288301 71.8601139184675 -466.038051365168</t>
  </si>
  <si>
    <t>-614.869345311341 65.6748916266124 -588.375237415248</t>
  </si>
  <si>
    <t>-601.452076228163 64.2126277936195 -665.56367663291</t>
  </si>
  <si>
    <t>-615.995856286372 99.4750134028914 -536.063521808997</t>
  </si>
  <si>
    <t>-637.53180758439 253.191444879868 -520.369842147665</t>
  </si>
  <si>
    <t>-672.300044524743 354.692978477607 -259.472871552466</t>
  </si>
  <si>
    <t>-448.79501639017 351.569917403192 -196.351885666116</t>
  </si>
  <si>
    <t>-608.172930710352 37.302677165665 -533.325934403133</t>
  </si>
  <si>
    <t>-609.51727192582 176.732037569987 -99.0591502019602</t>
  </si>
  <si>
    <t>-630.87383025471 177.850301692846 315.965237400361</t>
  </si>
  <si>
    <t>-662.433750829098 207.058937806911 777.020399133731</t>
  </si>
  <si>
    <t>-510.690291691598 208.635393746969 830.455086026955</t>
  </si>
  <si>
    <t>-527.84101668423 11.7411470605466 -99.7975866973379</t>
  </si>
  <si>
    <t>-523.42280644217 -10.208226048916 315.173858448089</t>
  </si>
  <si>
    <t>-540.026416094038 -70.1393605594781 774.052609797352</t>
  </si>
  <si>
    <t>-389.610252158617 -32.3305803073281 816.822974098545</t>
  </si>
  <si>
    <t>9763-20170724T121423.903609100.bin</t>
  </si>
  <si>
    <t>-568.448567601661 94.4376424230113 -97.7182125631713</t>
  </si>
  <si>
    <t>-585.690040793088 86.1667176160586 -206.76783760466</t>
  </si>
  <si>
    <t>-595.148103566861 80.883994164386 -299.009186705126</t>
  </si>
  <si>
    <t>-602.505306242464 76.2877028230096 -382.453122703155</t>
  </si>
  <si>
    <t>-608.113019994627 71.9221396279868 -466.045073233069</t>
  </si>
  <si>
    <t>-614.378572082665 65.6781464987339 -588.383424300835</t>
  </si>
  <si>
    <t>-600.879802639107 64.216411964298 -665.5577410833</t>
  </si>
  <si>
    <t>-615.537473159362 99.5037115645764 -536.088914299037</t>
  </si>
  <si>
    <t>-637.161250688181 253.216714326914 -520.480419046992</t>
  </si>
  <si>
    <t>-672.502673974412 354.670655034213 -259.641920168707</t>
  </si>
  <si>
    <t>-448.982824085414 351.783900004023 -196.562164754424</t>
  </si>
  <si>
    <t>-607.721152109552 37.3319882664418 -533.316045085242</t>
  </si>
  <si>
    <t>-609.291684115021 176.873293556561 -99.061561944686</t>
  </si>
  <si>
    <t>-630.830090756203 177.94755306771 315.953576409728</t>
  </si>
  <si>
    <t>-662.459995065635 207.102920266361 777.009857065027</t>
  </si>
  <si>
    <t>-510.717023080189 208.64548423804 830.446715169281</t>
  </si>
  <si>
    <t>-527.756382434022 11.8388671206835 -99.7510025974343</t>
  </si>
  <si>
    <t>-523.462313658393 -10.2410458405607 315.214832649592</t>
  </si>
  <si>
    <t>-539.946905485966 -70.1642130084019 774.103441916788</t>
  </si>
  <si>
    <t>-389.50563818377 -32.5080631860956 816.920094309768</t>
  </si>
  <si>
    <t>9763-20170724T121423.934192300.bin</t>
  </si>
  <si>
    <t>-568.378733755149 94.5971705711136 -97.6880149982766</t>
  </si>
  <si>
    <t>-585.540698810895 86.3447170847085 -206.751498937552</t>
  </si>
  <si>
    <t>-594.921029595121 81.0445657858413 -298.999903799359</t>
  </si>
  <si>
    <t>-602.205113101973 76.419045229025 -382.448491379365</t>
  </si>
  <si>
    <t>-607.737753376153 72.0097403528525 -466.043341324457</t>
  </si>
  <si>
    <t>-613.892401735331 65.6866033093684 -588.383269022329</t>
  </si>
  <si>
    <t>-600.30983604973 64.2112642239222 -665.542587649151</t>
  </si>
  <si>
    <t>-615.080810165546 99.5484935741774 -536.112806608182</t>
  </si>
  <si>
    <t>-636.805158596311 253.257074363346 -520.623114730743</t>
  </si>
  <si>
    <t>-672.955596530647 354.58102172189 -259.844931501902</t>
  </si>
  <si>
    <t>-449.468240242758 351.921695015054 -196.64008067924</t>
  </si>
  <si>
    <t>-607.302771618864 37.3739257413199 -533.290390890877</t>
  </si>
  <si>
    <t>-609.182357741546 177.050251317087 -99.0611493272274</t>
  </si>
  <si>
    <t>-630.835234151968 178.076658145391 315.948160769816</t>
  </si>
  <si>
    <t>-662.490662766784 207.136036582148 777.000926095973</t>
  </si>
  <si>
    <t>-510.748401282616 208.76279544226 830.437334362703</t>
  </si>
  <si>
    <t>-527.730704445578 12.0162684690717 -99.7033872569666</t>
  </si>
  <si>
    <t>-523.481617155759 -10.2031794759632 315.255452357803</t>
  </si>
  <si>
    <t>-539.896645078133 -70.152456266625 774.147942070826</t>
  </si>
  <si>
    <t>-389.526723669738 -32.242334252066 816.990821828644</t>
  </si>
  <si>
    <t>9763-20170724T121423.999366100.bin</t>
  </si>
  <si>
    <t>-568.316569265001 94.8651199244382 -97.6497497587519</t>
  </si>
  <si>
    <t>-585.355325875392 86.6772789126735 -206.737504503866</t>
  </si>
  <si>
    <t>-594.620189684003 81.3648004116276 -298.996729640947</t>
  </si>
  <si>
    <t>-601.798383549464 76.7016264421413 -382.452618767439</t>
  </si>
  <si>
    <t>-607.225358674305 72.2271256543422 -466.050791150263</t>
  </si>
  <si>
    <t>-613.227296127354 65.7782447736608 -588.391763449591</t>
  </si>
  <si>
    <t>-599.473785876978 64.2536347255168 -665.519686867179</t>
  </si>
  <si>
    <t>-614.433208903803 99.6994122524097 -536.160134818186</t>
  </si>
  <si>
    <t>-636.056114564099 253.436941701975 -520.828153838799</t>
  </si>
  <si>
    <t>-674.278162468214 354.507478610979 -260.247282173016</t>
  </si>
  <si>
    <t>-450.966875452144 352.195342800646 -196.409290541693</t>
  </si>
  <si>
    <t>-606.754185464216 37.5163735804872 -533.259033244227</t>
  </si>
  <si>
    <t>-609.07133385044 177.401561110194 -99.0468473502606</t>
  </si>
  <si>
    <t>-630.954663476042 178.308518175618 315.950644599235</t>
  </si>
  <si>
    <t>-662.565425645143 207.188127621309 776.997639227642</t>
  </si>
  <si>
    <t>-510.815672357212 208.789067409363 830.413458125765</t>
  </si>
  <si>
    <t>-527.712560147805 12.1521371277831 -99.6545558566904</t>
  </si>
  <si>
    <t>-523.579539165334 -10.24027043045 315.296128362265</t>
  </si>
  <si>
    <t>-539.750756648884 -70.1712592668018 774.214901549444</t>
  </si>
  <si>
    <t>-389.255479591567 -32.8679206777365 817.150419003114</t>
  </si>
  <si>
    <t>9763-20170724T121424.035078500.bin</t>
  </si>
  <si>
    <t>-568.309022331697 94.9331627210358 -97.6424498645569</t>
  </si>
  <si>
    <t>-585.286121450807 86.7812948811134 -206.742584118335</t>
  </si>
  <si>
    <t>-594.504576350134 81.4693062468918 -299.006497385412</t>
  </si>
  <si>
    <t>-601.644694815573 76.7953935354731 -382.464920978259</t>
  </si>
  <si>
    <t>-607.038142532939 72.2993170780705 -466.064226906731</t>
  </si>
  <si>
    <t>-612.99697511485 65.8067568188367 -588.404906000137</t>
  </si>
  <si>
    <t>-599.161455851217 64.2553208899276 -665.517812593534</t>
  </si>
  <si>
    <t>-614.204691867035 99.7486034227354 -536.186792540414</t>
  </si>
  <si>
    <t>-635.835751072058 253.492040841806 -520.92223706343</t>
  </si>
  <si>
    <t>-674.99147991776 354.418955407561 -260.424360763656</t>
  </si>
  <si>
    <t>-451.800511419185 352.266775609975 -196.161490256986</t>
  </si>
  <si>
    <t>-606.559917206916 37.5627860955888 -533.258890533912</t>
  </si>
  <si>
    <t>-608.988995741315 177.512462647123 -99.050660172165</t>
  </si>
  <si>
    <t>-630.986173810228 178.404214949808 315.940795707342</t>
  </si>
  <si>
    <t>-662.603613272494 207.204337194823 776.995492812262</t>
  </si>
  <si>
    <t>-510.849125140262 208.669674284053 830.402064781955</t>
  </si>
  <si>
    <t>-527.767322223827 12.157086977079 -99.6370018012913</t>
  </si>
  <si>
    <t>-523.719031722503 -10.3340983126923 315.309218909653</t>
  </si>
  <si>
    <t>-539.70573548064 -70.1456593177868 774.247280715019</t>
  </si>
  <si>
    <t>-389.209332034727 -32.9057805469538 817.23419609848</t>
  </si>
  <si>
    <t>9763-20170724T121424.101757000.bin</t>
  </si>
  <si>
    <t>-568.373831682884 94.8976023980349 -97.6448153114582</t>
  </si>
  <si>
    <t>-585.254080124093 86.8562971413771 -206.768016025546</t>
  </si>
  <si>
    <t>-594.317790885787 81.6102888899541 -299.051165278823</t>
  </si>
  <si>
    <t>-601.29092307398 76.9851069835836 -382.526387905144</t>
  </si>
  <si>
    <t>-606.490555333609 72.5246449480001 -466.139811254</t>
  </si>
  <si>
    <t>-612.137574543905 66.0684036442935 -588.497281932614</t>
  </si>
  <si>
    <t>-598.061907657682 64.5404751862216 -665.567104574537</t>
  </si>
  <si>
    <t>-613.446581236013 99.9983755863077 -536.273873090798</t>
  </si>
  <si>
    <t>-635.073464167112 253.750645691582 -521.034970668426</t>
  </si>
  <si>
    <t>-676.014826073922 354.213789394339 -260.632354797773</t>
  </si>
  <si>
    <t>-453.015505342274 352.741099511128 -195.688685399391</t>
  </si>
  <si>
    <t>-605.872807428154 37.8042391454796 -533.341820876756</t>
  </si>
  <si>
    <t>-608.776760373851 177.653543493263 -99.046186561025</t>
  </si>
  <si>
    <t>-631.014400669775 178.506385399713 315.93250676339</t>
  </si>
  <si>
    <t>-662.676518821543 207.237520347503 776.991174635163</t>
  </si>
  <si>
    <t>-510.915374010544 208.651418641979 830.380037839519</t>
  </si>
  <si>
    <t>-528.105370136059 11.9553071697774 -99.6217909438633</t>
  </si>
  <si>
    <t>-524.025999967415 -10.5990808573092 315.320732525316</t>
  </si>
  <si>
    <t>-539.553432699508 -70.2158036354076 774.311985796448</t>
  </si>
  <si>
    <t>-389.008265270122 -33.2493934788472 817.363810712362</t>
  </si>
  <si>
    <t>9763-20170724T121424.166464000.bin</t>
  </si>
  <si>
    <t>-568.494632830125 94.7771468958931 -97.6323387551079</t>
  </si>
  <si>
    <t>-585.300824445111 86.8227199165999 -206.773382563188</t>
  </si>
  <si>
    <t>-594.233354553086 81.6306263498727 -299.072328443822</t>
  </si>
  <si>
    <t>-601.061805711308 77.0460378936118 -382.561783697156</t>
  </si>
  <si>
    <t>-606.090937859871 72.6148590603002 -466.187255580943</t>
  </si>
  <si>
    <t>-611.461042339491 66.1874463610952 -588.558649369875</t>
  </si>
  <si>
    <t>-597.196514036938 64.7654093849433 -665.595748204815</t>
  </si>
  <si>
    <t>-612.812486113313 100.114111753812 -536.334165675738</t>
  </si>
  <si>
    <t>-634.281536958265 253.879180388644 -521.065780382968</t>
  </si>
  <si>
    <t>-676.785029257671 353.816716517964 -260.711209760396</t>
  </si>
  <si>
    <t>-453.974834718976 353.235359518091 -195.107884685163</t>
  </si>
  <si>
    <t>-605.396934174842 37.9010277394132 -533.391968086039</t>
  </si>
  <si>
    <t>-608.707959849167 177.670095337837 -99.0517437649567</t>
  </si>
  <si>
    <t>-631.135175549088 178.576110691255 315.916697614946</t>
  </si>
  <si>
    <t>-662.727799858135 207.277294255717 776.985321407016</t>
  </si>
  <si>
    <t>-510.961600751286 208.86341543945 830.355025468145</t>
  </si>
  <si>
    <t>-528.452912490462 11.7665107673438 -99.6207382950868</t>
  </si>
  <si>
    <t>-524.27562614481 -10.8115652222596 315.319491830864</t>
  </si>
  <si>
    <t>-539.518223511429 -70.1681832496765 774.360588342723</t>
  </si>
  <si>
    <t>-388.945986962645 -33.3172361777415 817.416641910583</t>
  </si>
  <si>
    <t>9763-20170724T121424.203063900.bin</t>
  </si>
  <si>
    <t>-568.546128018078 94.6678846746991 -97.6215186335418</t>
  </si>
  <si>
    <t>-585.348924716875 86.7327597965145 -206.764496268019</t>
  </si>
  <si>
    <t>-594.250117196688 81.5758541435971 -299.068450706603</t>
  </si>
  <si>
    <t>-601.03821824485 77.0296530957248 -382.563307543056</t>
  </si>
  <si>
    <t>-606.014216160663 72.6420252539415 -466.194142867548</t>
  </si>
  <si>
    <t>-611.292410013262 66.2831182631508 -588.573230783649</t>
  </si>
  <si>
    <t>-596.949450330848 64.9421544029992 -665.597088748583</t>
  </si>
  <si>
    <t>-612.642423059843 100.185225276633 -536.332802732434</t>
  </si>
  <si>
    <t>-633.953535329474 253.966504064699 -520.987004380058</t>
  </si>
  <si>
    <t>-677.063709200385 353.672921736626 -260.643468847951</t>
  </si>
  <si>
    <t>-454.313931203744 353.347058077102 -194.833507325869</t>
  </si>
  <si>
    <t>-605.310356724703 37.9613702707024 -533.415893215248</t>
  </si>
  <si>
    <t>-608.706711176598 177.609823058953 -99.0468949449441</t>
  </si>
  <si>
    <t>-631.184968996488 178.567610656159 315.918706116571</t>
  </si>
  <si>
    <t>-662.737748631121 207.309294116447 776.987194023986</t>
  </si>
  <si>
    <t>-510.972593308255 209.075853809727 830.354289827805</t>
  </si>
  <si>
    <t>-528.551989586448 11.614511386605 -99.6149096484253</t>
  </si>
  <si>
    <t>-524.28452520455 -10.8676647235329 315.32954170802</t>
  </si>
  <si>
    <t>-539.476920823696 -70.2015372039036 774.379157082658</t>
  </si>
  <si>
    <t>-388.877587810268 -33.4369144885059 817.413744777486</t>
  </si>
  <si>
    <t>9763-20170724T121424.234567100.bin</t>
  </si>
  <si>
    <t>-568.58182472965 94.5038770132942 -97.6171227813129</t>
  </si>
  <si>
    <t>-585.407698294024 86.5807011277134 -206.757386493328</t>
  </si>
  <si>
    <t>-594.305599026439 81.4703292859881 -299.064302482923</t>
  </si>
  <si>
    <t>-601.080330893144 76.9801442196022 -382.563193206234</t>
  </si>
  <si>
    <t>-606.031146037923 72.6613232727418 -466.199154011567</t>
  </si>
  <si>
    <t>-611.259185784009 66.4157308881486 -588.586303949526</t>
  </si>
  <si>
    <t>-596.861735164311 65.1614265992107 -665.601474673594</t>
  </si>
  <si>
    <t>-612.597995006353 100.273313230938 -536.316590051078</t>
  </si>
  <si>
    <t>-633.804792925376 254.051325794055 -520.851198356639</t>
  </si>
  <si>
    <t>-677.287033576072 353.668555024418 -260.535492370624</t>
  </si>
  <si>
    <t>-454.590373323889 353.373402435752 -194.545673472385</t>
  </si>
  <si>
    <t>-605.332312136904 38.0391365757582 -533.450990847967</t>
  </si>
  <si>
    <t>-608.703359007225 177.455662439717 -99.0377505251336</t>
  </si>
  <si>
    <t>-631.211754810482 178.495529907746 315.925983522811</t>
  </si>
  <si>
    <t>-662.765950139365 207.298939178729 776.993426396309</t>
  </si>
  <si>
    <t>-511.001291915139 208.923035873752 830.366151758139</t>
  </si>
  <si>
    <t>-528.639492192581 11.4268567058975 -99.6145408048085</t>
  </si>
  <si>
    <t>-524.307989400065 -10.931837369918 315.33602126983</t>
  </si>
  <si>
    <t>-539.50628443903 -70.1488956916264 774.39377358081</t>
  </si>
  <si>
    <t>-389.064927796816 -32.6889351939608 817.382161365398</t>
  </si>
  <si>
    <t>9763-20170724T121424.299244800.bin</t>
  </si>
  <si>
    <t>-568.470180847253 94.1017449038254 -97.5819445758362</t>
  </si>
  <si>
    <t>-585.412008948352 86.1973488624612 -206.705602713</t>
  </si>
  <si>
    <t>-594.395107526488 81.199590371652 -299.010335920501</t>
  </si>
  <si>
    <t>-601.237747979563 76.8509141182994 -382.511285741065</t>
  </si>
  <si>
    <t>-606.244604786281 72.7114888931478 -466.152966648428</t>
  </si>
  <si>
    <t>-611.538694615345 66.7694229813164 -588.552304890753</t>
  </si>
  <si>
    <t>-597.10626431734 65.6895482560494 -665.563670333788</t>
  </si>
  <si>
    <t>-612.798339136716 100.503036526896 -536.200713837168</t>
  </si>
  <si>
    <t>-633.819552279679 254.270963542899 -520.323456798353</t>
  </si>
  <si>
    <t>-677.558873977567 353.609623733707 -259.944316626797</t>
  </si>
  <si>
    <t>-454.909891117623 353.275709776529 -193.794149635638</t>
  </si>
  <si>
    <t>-605.633142046433 38.2502359907312 -533.488395913465</t>
  </si>
  <si>
    <t>-608.49901527344 177.041187149276 -98.971360523977</t>
  </si>
  <si>
    <t>-631.069054371029 178.26979326781 315.988514883317</t>
  </si>
  <si>
    <t>-662.807493585165 207.264869818667 777.017847434214</t>
  </si>
  <si>
    <t>-511.05313453564 208.805024847595 830.4227387154</t>
  </si>
  <si>
    <t>-528.606829479102 11.0202924543391 -99.5966544944347</t>
  </si>
  <si>
    <t>-524.302523150001 -11.1388829681564 315.364832212413</t>
  </si>
  <si>
    <t>-539.472835759985 -70.1726921498685 774.445418170559</t>
  </si>
  <si>
    <t>-389.062130295916 -32.5291866925845 817.38060360551</t>
  </si>
  <si>
    <t>9763-20170724T121424.335406700.bin</t>
  </si>
  <si>
    <t>-568.335743920681 93.7378272938677 -97.5660898029173</t>
  </si>
  <si>
    <t>-585.367107827913 85.8382493383028 -206.676290468159</t>
  </si>
  <si>
    <t>-594.438025910802 80.9040843041971 -298.975842066333</t>
  </si>
  <si>
    <t>-601.362653786352 76.6375657705089 -382.474222158127</t>
  </si>
  <si>
    <t>-606.45215562496 72.6055948632647 -466.11612716484</t>
  </si>
  <si>
    <t>-611.866108759364 66.8479581975535 -588.519078302261</t>
  </si>
  <si>
    <t>-597.444818519772 65.880940565311 -665.53390920506</t>
  </si>
  <si>
    <t>-613.051081422208 100.505194355881 -536.116549297722</t>
  </si>
  <si>
    <t>-633.960653508309 254.257433379522 -519.990139658903</t>
  </si>
  <si>
    <t>-677.759837459993 353.404543255168 -259.548028253036</t>
  </si>
  <si>
    <t>-455.103003942852 353.19521524743 -193.423780515534</t>
  </si>
  <si>
    <t>-605.930041053607 38.243338946017 -533.502778110789</t>
  </si>
  <si>
    <t>-608.353428823 176.734570193665 -98.9338964864806</t>
  </si>
  <si>
    <t>-630.916372749683 178.055031192072 316.026115512646</t>
  </si>
  <si>
    <t>-662.810346806405 207.250460040129 777.03331955354</t>
  </si>
  <si>
    <t>-511.066296342764 208.658085236771 830.471200501928</t>
  </si>
  <si>
    <t>-528.488472181288 10.5448098522597 -99.6086705074226</t>
  </si>
  <si>
    <t>-524.256278666416 -11.4878392920014 315.360311170796</t>
  </si>
  <si>
    <t>-539.381877213349 -70.2851265594632 774.467740866343</t>
  </si>
  <si>
    <t>-388.755267150741 -33.5193431662269 817.406599428181</t>
  </si>
  <si>
    <t>9763-20170724T121424.399581300.bin</t>
  </si>
  <si>
    <t>-568.003250974644 92.9327482365798 -97.5652017725321</t>
  </si>
  <si>
    <t>-585.223854980531 85.0263036539714 -206.645102417184</t>
  </si>
  <si>
    <t>-594.481424657929 80.2139587968009 -298.93255316423</t>
  </si>
  <si>
    <t>-601.580112274317 76.1122033318948 -382.4247192479</t>
  </si>
  <si>
    <t>-606.845352127488 72.2982430526067 -466.065927834383</t>
  </si>
  <si>
    <t>-612.514716752138 66.9174301732287 -588.474407151083</t>
  </si>
  <si>
    <t>-598.134941129543 66.1958946534928 -665.49976706693</t>
  </si>
  <si>
    <t>-613.518399291751 100.421461331815 -535.969885728653</t>
  </si>
  <si>
    <t>-634.128341752237 254.154056592302 -519.29375445476</t>
  </si>
  <si>
    <t>-678.003890234745 352.761275460591 -258.659731702549</t>
  </si>
  <si>
    <t>-455.217988284216 352.877274909484 -192.971415793633</t>
  </si>
  <si>
    <t>-606.535731656158 38.1357303007158 -533.555350040181</t>
  </si>
  <si>
    <t>-607.939598835337 176.098742143147 -98.8848786616115</t>
  </si>
  <si>
    <t>-630.514233686788 177.603569856294 316.07379012529</t>
  </si>
  <si>
    <t>-662.800923227471 207.250816884157 777.057211610072</t>
  </si>
  <si>
    <t>-511.078703595086 209.118581496303 830.542879867538</t>
  </si>
  <si>
    <t>-528.227130762228 9.59905833469793 -99.6559273041505</t>
  </si>
  <si>
    <t>-524.190755686478 -12.1559434408682 315.329613227319</t>
  </si>
  <si>
    <t>-539.364583857656 -70.2919681081185 774.512075369364</t>
  </si>
  <si>
    <t>-388.7316092261 -33.5257793721753 817.428315762867</t>
  </si>
  <si>
    <t>9763-20170724T121424.433708600.bin</t>
  </si>
  <si>
    <t>-567.841048011806 92.5154903188945 -97.5682585916869</t>
  </si>
  <si>
    <t>-585.187638424266 84.5858827476391 -206.626574861839</t>
  </si>
  <si>
    <t>-594.57223874265 79.8329988435185 -298.90431845279</t>
  </si>
  <si>
    <t>-601.790787657594 75.818010333945 -382.39026029904</t>
  </si>
  <si>
    <t>-607.178580679962 72.1237994069161 -466.029132470665</t>
  </si>
  <si>
    <t>-613.027787858414 66.9545190502299 -588.43820215459</t>
  </si>
  <si>
    <t>-598.689177468275 66.3671795407822 -665.472486183047</t>
  </si>
  <si>
    <t>-613.92013559034 100.371399476782 -535.876185642538</t>
  </si>
  <si>
    <t>-634.356253500694 254.096259420221 -518.885946937758</t>
  </si>
  <si>
    <t>-678.137378642226 352.479212524867 -258.151270734983</t>
  </si>
  <si>
    <t>-455.28003952558 352.552878399388 -192.70572535064</t>
  </si>
  <si>
    <t>-607.002433528999 38.0740143702474 -533.576144944489</t>
  </si>
  <si>
    <t>-607.784444217541 175.732741838843 -98.8640766396881</t>
  </si>
  <si>
    <t>-630.277629565144 177.37241907713 316.09853407097</t>
  </si>
  <si>
    <t>-662.801193870801 207.232560428328 777.06432562054</t>
  </si>
  <si>
    <t>-511.088995601847 209.043474495733 830.580297469618</t>
  </si>
  <si>
    <t>-528.080317610028 9.13357351201012 -99.6749853081014</t>
  </si>
  <si>
    <t>-524.13728442305 -12.4284834146724 315.321569089114</t>
  </si>
  <si>
    <t>-539.357081886929 -70.2989004920132 774.537083058538</t>
  </si>
  <si>
    <t>-388.824765513415 -33.0922743857295 817.426448031982</t>
  </si>
  <si>
    <t>9763-20170724T121424.502929900.bin</t>
  </si>
  <si>
    <t>-567.559130325808 91.7669997813582 -97.5448089066342</t>
  </si>
  <si>
    <t>-585.196196988824 83.7522838490968 -206.550333389204</t>
  </si>
  <si>
    <t>-594.88120832026 79.0883707122143 -298.801546854942</t>
  </si>
  <si>
    <t>-602.386564208225 75.2217210002932 -382.269114478531</t>
  </si>
  <si>
    <t>-608.071847037417 71.7443766002016 -465.897632019582</t>
  </si>
  <si>
    <t>-614.363052441431 66.9675483656847 -588.300837812211</t>
  </si>
  <si>
    <t>-600.135324621096 66.6586039668714 -665.3572260096</t>
  </si>
  <si>
    <t>-615.027846417115 100.219640764576 -535.631198354925</t>
  </si>
  <si>
    <t>-635.228909274434 253.907502955645 -518.051048354541</t>
  </si>
  <si>
    <t>-678.493635257083 351.813064668851 -257.050542619006</t>
  </si>
  <si>
    <t>-455.529729949663 351.506595547874 -191.969649899271</t>
  </si>
  <si>
    <t>-608.177234359657 37.9073041390811 -533.551428981392</t>
  </si>
  <si>
    <t>-607.543223062756 175.097158893501 -98.8134930303344</t>
  </si>
  <si>
    <t>-629.836934016759 176.881599225197 316.159262180148</t>
  </si>
  <si>
    <t>-662.78640990256 207.190424677468 777.082645562591</t>
  </si>
  <si>
    <t>-511.097235825631 209.110508880265 830.660027599703</t>
  </si>
  <si>
    <t>-527.782868527116 8.28190741892558 -99.6841368536268</t>
  </si>
  <si>
    <t>-523.95917637161 -12.8786233949854 315.334215147036</t>
  </si>
  <si>
    <t>-539.376963594795 -70.3229802174105 774.584908999121</t>
  </si>
  <si>
    <t>-388.770556499788 -33.315721335232 817.386890173013</t>
  </si>
  <si>
    <t>9763-20170724T121424.536444400.bin</t>
  </si>
  <si>
    <t>-567.461934024536 91.5187461700903 -97.5326146376065</t>
  </si>
  <si>
    <t>-585.280461369686 83.4377495376184 -206.503789245861</t>
  </si>
  <si>
    <t>-595.127581248577 78.8073819547758 -298.739405216229</t>
  </si>
  <si>
    <t>-602.779110971264 75.0073443348097 -382.196893529331</t>
  </si>
  <si>
    <t>-608.607906959197 71.6318270205129 -465.819705478634</t>
  </si>
  <si>
    <t>-615.103111106332 67.0437203338688 -588.219290528506</t>
  </si>
  <si>
    <t>-600.948723801562 66.8766960301996 -665.28977617428</t>
  </si>
  <si>
    <t>-615.661674622202 100.216805896362 -535.498652034915</t>
  </si>
  <si>
    <t>-635.771019529609 253.884404705841 -517.639340279471</t>
  </si>
  <si>
    <t>-678.843946294314 351.659157054391 -256.55828250141</t>
  </si>
  <si>
    <t>-455.814073370309 351.132768865564 -191.705004172191</t>
  </si>
  <si>
    <t>-608.844351432051 37.897085295117 -533.524203358483</t>
  </si>
  <si>
    <t>-607.506892261561 174.838393600001 -98.7893852261628</t>
  </si>
  <si>
    <t>-629.668532233211 176.691272784599 316.190218828149</t>
  </si>
  <si>
    <t>-662.785458329445 207.14375322836 777.095488692869</t>
  </si>
  <si>
    <t>-511.1066386153 209.009417932839 830.704399966976</t>
  </si>
  <si>
    <t>-527.65010548091 8.0748020168644 -99.6748618897266</t>
  </si>
  <si>
    <t>-523.880812808933 -12.8856287610411 315.354129279654</t>
  </si>
  <si>
    <t>-539.401413109512 -70.3372483352787 774.598100668201</t>
  </si>
  <si>
    <t>-388.75890388738 -33.3850744552497 817.320529702222</t>
  </si>
  <si>
    <t>9763-20170724T121424.598113200.bin</t>
  </si>
  <si>
    <t>-567.326127545605 91.4051155006518 -97.4960379215757</t>
  </si>
  <si>
    <t>-585.532753742936 83.136400216817 -206.388772365945</t>
  </si>
  <si>
    <t>-595.689789440535 78.5201109057598 -298.591665820382</t>
  </si>
  <si>
    <t>-603.606272019474 74.8004994419402 -382.028052933052</t>
  </si>
  <si>
    <t>-609.680171138746 71.5720661956489 -465.639171054379</t>
  </si>
  <si>
    <t>-616.507852203689 67.2695316676623 -588.031177635362</t>
  </si>
  <si>
    <t>-602.494158992507 67.3696657286027 -665.127216512997</t>
  </si>
  <si>
    <t>-616.904746824054 100.321300011078 -535.232953611254</t>
  </si>
  <si>
    <t>-636.876294756302 253.963049850669 -516.968763273094</t>
  </si>
  <si>
    <t>-679.689730910681 351.216613684523 -255.650316821647</t>
  </si>
  <si>
    <t>-456.509428495148 350.669106201211 -191.316772887975</t>
  </si>
  <si>
    <t>-610.119152839212 37.9935668991416 -533.420190300724</t>
  </si>
  <si>
    <t>-607.473924250056 174.540326762497 -98.7452013101915</t>
  </si>
  <si>
    <t>-629.412391316221 176.468450143123 316.24590499348</t>
  </si>
  <si>
    <t>-662.780092007178 207.132976803449 777.116380871528</t>
  </si>
  <si>
    <t>-511.112054147632 209.143170340964 830.749988381569</t>
  </si>
  <si>
    <t>-527.389930456814 8.15301579832112 -99.6319805296182</t>
  </si>
  <si>
    <t>-523.698454473883 -12.4601901416345 315.415078549496</t>
  </si>
  <si>
    <t>-539.508649885593 -70.3102043208796 774.589022921208</t>
  </si>
  <si>
    <t>-389.006969012845 -32.5744205668611 817.122153782301</t>
  </si>
  <si>
    <t>9763-20170724T121424.665685900.bin</t>
  </si>
  <si>
    <t>-567.24850714037 91.3407951113454 -97.4688950300028</t>
  </si>
  <si>
    <t>-585.846008940302 82.8689932219154 -206.28002913279</t>
  </si>
  <si>
    <t>-596.276201841905 78.2239093643093 -298.450926612951</t>
  </si>
  <si>
    <t>-604.410095083087 74.5320504779252 -381.867565338284</t>
  </si>
  <si>
    <t>-610.668571964923 71.3832860197704 -465.46806968811</t>
  </si>
  <si>
    <t>-617.726247824065 67.2515056814154 -587.852909276187</t>
  </si>
  <si>
    <t>-603.844647812569 67.5506753101758 -664.97240580754</t>
  </si>
  <si>
    <t>-618.026281613163 100.229159206177 -535.007876764399</t>
  </si>
  <si>
    <t>-638.030764650111 253.833942285719 -516.465625913878</t>
  </si>
  <si>
    <t>-680.573164321477 350.554944338526 -254.905273699891</t>
  </si>
  <si>
    <t>-457.240294019323 350.420638913717 -191.10116417557</t>
  </si>
  <si>
    <t>-611.232607802458 37.8994046204643 -533.295290622382</t>
  </si>
  <si>
    <t>-607.573028958635 174.342680732759 -98.719930189448</t>
  </si>
  <si>
    <t>-629.193046320297 176.279354058159 316.287819454818</t>
  </si>
  <si>
    <t>-662.788437453903 207.098914293891 777.135311927025</t>
  </si>
  <si>
    <t>-511.124701872296 209.054851598077 830.782893034395</t>
  </si>
  <si>
    <t>-527.144960582948 8.14477564799608 -99.590122767476</t>
  </si>
  <si>
    <t>-523.430498618412 -12.1189670418262 315.473993086031</t>
  </si>
  <si>
    <t>-539.506153482093 -70.4235587869903 774.563792164744</t>
  </si>
  <si>
    <t>-388.694366229749 -33.8091169144072 816.978775932355</t>
  </si>
  <si>
    <t>9763-20170724T121424.706297200.bin</t>
  </si>
  <si>
    <t>-567.268348360867 91.3469105427275 -97.4528951031564</t>
  </si>
  <si>
    <t>-586.069106012857 82.7704627509233 -206.220955758533</t>
  </si>
  <si>
    <t>-596.636143493418 78.0910010523789 -298.374380738661</t>
  </si>
  <si>
    <t>-604.87728313221 74.387683440475 -381.780027950281</t>
  </si>
  <si>
    <t>-611.224951422539 71.2464445845499 -465.37417837538</t>
  </si>
  <si>
    <t>-618.392336206877 67.1447129388598 -587.753718755761</t>
  </si>
  <si>
    <t>-604.570393120133 67.503006230942 -664.883692550833</t>
  </si>
  <si>
    <t>-618.649041900689 100.10895049932 -534.899976047833</t>
  </si>
  <si>
    <t>-638.687589200162 253.699367330129 -516.281775869957</t>
  </si>
  <si>
    <t>-681.077109173297 350.233210620162 -254.627506295051</t>
  </si>
  <si>
    <t>-457.670224332158 350.292220745313 -191.083006374321</t>
  </si>
  <si>
    <t>-611.845785835059 37.7794443662569 -533.209356863957</t>
  </si>
  <si>
    <t>-607.681549254078 174.302352087259 -98.7080672030011</t>
  </si>
  <si>
    <t>-629.158723351773 176.203784731434 316.307280837678</t>
  </si>
  <si>
    <t>-662.785272905411 207.095474204408 777.143608921483</t>
  </si>
  <si>
    <t>-511.121341026603 209.042963306181 830.791465772224</t>
  </si>
  <si>
    <t>-527.08832762285 8.20248879571955 -99.5759164817905</t>
  </si>
  <si>
    <t>-523.344610910176 -11.8883054880635 315.496333923146</t>
  </si>
  <si>
    <t>-539.557882001833 -70.3865406509576 774.548086991759</t>
  </si>
  <si>
    <t>-388.864729211038 -33.2134009072938 816.898614663307</t>
  </si>
  <si>
    <t>9763-20170724T121424.735880000.bin</t>
  </si>
  <si>
    <t>-567.349633417965 91.4373770192615 -97.4396786287106</t>
  </si>
  <si>
    <t>-586.349149903537 82.7562304783883 -206.164882774121</t>
  </si>
  <si>
    <t>-597.059996470535 78.0335278484199 -298.299642442524</t>
  </si>
  <si>
    <t>-605.419328799457 74.3077656348751 -381.692547829947</t>
  </si>
  <si>
    <t>-611.872307940752 71.1595052381495 -465.278204137615</t>
  </si>
  <si>
    <t>-619.17834273826 67.06381578537 -587.649748354928</t>
  </si>
  <si>
    <t>-605.418968365507 67.4512634491703 -664.790832225981</t>
  </si>
  <si>
    <t>-619.377738964705 100.025583105747 -534.793915899548</t>
  </si>
  <si>
    <t>-639.428835794399 253.605775895589 -516.143504879591</t>
  </si>
  <si>
    <t>-681.657572677235 349.980873525805 -254.404718234353</t>
  </si>
  <si>
    <t>-458.160662575119 350.191866305878 -191.178147481823</t>
  </si>
  <si>
    <t>-612.567248529628 37.696625127995 -533.114437007292</t>
  </si>
  <si>
    <t>-607.847612987408 174.336737092013 -98.7016988551391</t>
  </si>
  <si>
    <t>-629.17106743956 176.190087034533 316.32179194207</t>
  </si>
  <si>
    <t>-662.779928551059 207.08457809762 777.153516121472</t>
  </si>
  <si>
    <t>-511.11657348713 208.959582226868 830.80564063225</t>
  </si>
  <si>
    <t>-527.10315955731 8.37424541170685 -99.5637076244425</t>
  </si>
  <si>
    <t>-523.328521462919 -11.5739262624475 315.515099063759</t>
  </si>
  <si>
    <t>-539.633564603276 -70.3117555153526 774.523453996602</t>
  </si>
  <si>
    <t>-389.090951884833 -32.4710150733499 816.817485278229</t>
  </si>
  <si>
    <t>9763-20170724T121424.802563500.bin</t>
  </si>
  <si>
    <t>-567.449659785502 91.7214825938604 -97.4475787156217</t>
  </si>
  <si>
    <t>-586.817263735578 82.8331254631785 -206.09090066864</t>
  </si>
  <si>
    <t>-597.802097851574 78.0212043633824 -298.188739194756</t>
  </si>
  <si>
    <t>-606.389997885912 74.24749525978 -381.556237276677</t>
  </si>
  <si>
    <t>-613.050850093394 71.0815773349314 -465.125157519333</t>
  </si>
  <si>
    <t>-620.635473443164 66.9932898207194 -587.479816990402</t>
  </si>
  <si>
    <t>-606.993440279511 67.3721520233548 -664.641760397536</t>
  </si>
  <si>
    <t>-620.728938865242 99.9503317386238 -534.620972879742</t>
  </si>
  <si>
    <t>-640.81686015549 253.516764188819 -515.922510361244</t>
  </si>
  <si>
    <t>-682.697301325629 349.743960705322 -254.073401171211</t>
  </si>
  <si>
    <t>-459.06865170736 349.902956508618 -191.313841861086</t>
  </si>
  <si>
    <t>-613.885902769215 37.6240890654926 -532.962490847851</t>
  </si>
  <si>
    <t>-608.020915714556 174.550798139675 -98.7135757712886</t>
  </si>
  <si>
    <t>-629.084197439736 176.299854732726 316.323590958649</t>
  </si>
  <si>
    <t>-662.789920713668 207.076783829237 777.167289294455</t>
  </si>
  <si>
    <t>-511.126051708932 208.7507130774 830.824377073309</t>
  </si>
  <si>
    <t>-527.085641327387 8.70566701288317 -99.5479131647739</t>
  </si>
  <si>
    <t>-523.336567735047 -10.8716577729006 315.548697116193</t>
  </si>
  <si>
    <t>-539.6633547851 -70.312342437921 774.467572847385</t>
  </si>
  <si>
    <t>-389.087204726349 -32.5456243979834 816.708876680185</t>
  </si>
  <si>
    <t>9763-20170724T121424.836156200.bin</t>
  </si>
  <si>
    <t>-567.579548546221 91.8465584873529 -97.4564177668417</t>
  </si>
  <si>
    <t>-587.097565977404 82.8792194602402 -206.066470100364</t>
  </si>
  <si>
    <t>-598.171992636764 78.0384908385959 -298.152044285887</t>
  </si>
  <si>
    <t>-606.824382029865 74.2521186702606 -381.512214751268</t>
  </si>
  <si>
    <t>-613.532110969083 71.0865818466395 -465.077307047418</t>
  </si>
  <si>
    <t>-621.165213504452 67.0113167631157 -587.429490811439</t>
  </si>
  <si>
    <t>-607.5494661786 67.3720091509713 -664.596181218953</t>
  </si>
  <si>
    <t>-621.240351385172 99.962358475062 -534.566742110506</t>
  </si>
  <si>
    <t>-641.321013455201 253.53336850312 -515.836389169964</t>
  </si>
  <si>
    <t>-683.092371878618 349.608435415562 -253.914069086843</t>
  </si>
  <si>
    <t>-459.410152271719 349.758838181398 -191.346041390854</t>
  </si>
  <si>
    <t>-614.391346268921 37.6365696831531 -532.918132042769</t>
  </si>
  <si>
    <t>-608.157318000359 174.679239307813 -98.7244686384397</t>
  </si>
  <si>
    <t>-629.051914832263 176.348360962308 316.321584233186</t>
  </si>
  <si>
    <t>-662.797157677264 207.095941445007 777.166753766696</t>
  </si>
  <si>
    <t>-511.129664486634 208.729804765923 830.814845967397</t>
  </si>
  <si>
    <t>-527.218942933573 8.80969431542098 -99.5392581202489</t>
  </si>
  <si>
    <t>-523.343476036414 -10.5546506747532 315.566307895002</t>
  </si>
  <si>
    <t>-539.654172143368 -70.3358498025941 774.439846364357</t>
  </si>
  <si>
    <t>-389.049036925468 -32.6638022351349 816.66252915186</t>
  </si>
  <si>
    <t>9763-20170724T121424.909853200.bin</t>
  </si>
  <si>
    <t>-567.980466719688 91.9874432222978 -97.4576995719498</t>
  </si>
  <si>
    <t>-587.687196244295 82.9129766454357 -206.024698436485</t>
  </si>
  <si>
    <t>-598.849051289105 78.0247588600814 -298.097261298893</t>
  </si>
  <si>
    <t>-607.54980034103 74.2092513263619 -381.451120902338</t>
  </si>
  <si>
    <t>-614.274002446943 71.0264652093038 -465.014239042651</t>
  </si>
  <si>
    <t>-621.895626685594 66.9363711304077 -587.366706240633</t>
  </si>
  <si>
    <t>-608.307152415804 67.280960138814 -664.538281780078</t>
  </si>
  <si>
    <t>-621.965511970211 99.8948805336549 -534.508477540644</t>
  </si>
  <si>
    <t>-642.03279947166 253.468524302368 -515.787331098373</t>
  </si>
  <si>
    <t>-683.949318364269 349.351297506161 -253.817734819371</t>
  </si>
  <si>
    <t>-460.255561735212 349.532272885781 -191.290932020594</t>
  </si>
  <si>
    <t>-615.137135982775 37.5673153991415 -532.850550594461</t>
  </si>
  <si>
    <t>-608.560161155814 174.842813122286 -98.7557438202689</t>
  </si>
  <si>
    <t>-629.123221830605 176.485340303968 316.306986528147</t>
  </si>
  <si>
    <t>-662.802225217133 207.160312615683 777.159739063519</t>
  </si>
  <si>
    <t>-511.126248025435 208.985376583482 830.77767304587</t>
  </si>
  <si>
    <t>-527.623232513235 8.94374151981992 -99.5459977153375</t>
  </si>
  <si>
    <t>-523.55071991269 -10.1282002624166 315.571202870848</t>
  </si>
  <si>
    <t>-539.678903358076 -70.3060238553921 774.386176889255</t>
  </si>
  <si>
    <t>-389.103805684468 -32.4993818531129 816.595367576679</t>
  </si>
  <si>
    <t>9763-20170724T121424.935423600.bin</t>
  </si>
  <si>
    <t>-568.237783796355 91.9884862306799 -97.473780875379</t>
  </si>
  <si>
    <t>-588.020677175137 82.8900587479316 -206.024826607021</t>
  </si>
  <si>
    <t>-599.209140927401 77.98737706869 -298.093418614204</t>
  </si>
  <si>
    <t>-607.918253319575 74.1606200850993 -381.445978270977</t>
  </si>
  <si>
    <t>-614.635526464607 70.9661273637894 -465.00917492348</t>
  </si>
  <si>
    <t>-622.229652585055 66.8592784334505 -587.362804856765</t>
  </si>
  <si>
    <t>-608.638283935129 67.2116976085504 -664.533695235393</t>
  </si>
  <si>
    <t>-622.310541290791 99.8251780703708 -534.509259328238</t>
  </si>
  <si>
    <t>-642.388323252957 253.40206696341 -515.819959048948</t>
  </si>
  <si>
    <t>-684.589369306639 349.240949782929 -253.880035550714</t>
  </si>
  <si>
    <t>-460.920921164145 349.386403833172 -191.262777735313</t>
  </si>
  <si>
    <t>-615.484184859409 37.4975490597767 -532.840874855897</t>
  </si>
  <si>
    <t>-608.797599320718 174.84243146518 -98.7696747962523</t>
  </si>
  <si>
    <t>-629.263153562831 176.514835289781 316.297777215053</t>
  </si>
  <si>
    <t>-662.836053404645 207.146137665509 777.155058815879</t>
  </si>
  <si>
    <t>-511.153011280223 208.64424085308 830.763297859875</t>
  </si>
  <si>
    <t>-527.90815591167 8.94232670136898 -99.5653307250641</t>
  </si>
  <si>
    <t>-523.757737035194 -10.0178940953597 315.556255850393</t>
  </si>
  <si>
    <t>-539.701712438084 -70.2746331763751 774.364535696248</t>
  </si>
  <si>
    <t>-389.320586641076 -31.6931258712734 816.564066057092</t>
  </si>
  <si>
    <t>9763-20170724T121425.001604500.bin</t>
  </si>
  <si>
    <t>-568.817877889613 91.7035183823104 -97.5430773720917</t>
  </si>
  <si>
    <t>-588.692754751519 82.5914324071887 -206.076280343377</t>
  </si>
  <si>
    <t>-599.876845471713 77.6978714375769 -298.145858717572</t>
  </si>
  <si>
    <t>-608.548726233285 73.8847393186916 -381.502862119435</t>
  </si>
  <si>
    <t>-615.195034257468 70.7081733382106 -465.072397172847</t>
  </si>
  <si>
    <t>-622.648446040838 66.6294981910705 -587.435541595038</t>
  </si>
  <si>
    <t>-609.006018150654 67.0494934539843 -664.597158950879</t>
  </si>
  <si>
    <t>-622.802611602919 99.5817750638967 -534.573849240017</t>
  </si>
  <si>
    <t>-643.033029306561 253.141951028806 -515.916928011836</t>
  </si>
  <si>
    <t>-686.128704784008 349.107341025242 -254.169002712293</t>
  </si>
  <si>
    <t>-462.568779039882 349.242245101124 -191.165390460921</t>
  </si>
  <si>
    <t>-615.95337298128 37.2563237323861 -532.913526178432</t>
  </si>
  <si>
    <t>-609.313382801722 174.599445008689 -98.8171350953351</t>
  </si>
  <si>
    <t>-629.519874071967 176.423647076207 316.262300568516</t>
  </si>
  <si>
    <t>-662.839497109057 207.222162009214 777.138119307555</t>
  </si>
  <si>
    <t>-511.144845301109 208.787696855027 830.711621155826</t>
  </si>
  <si>
    <t>-528.569251159655 8.57800063870582 -99.6348078685883</t>
  </si>
  <si>
    <t>-524.160916728471 -10.123021297662 315.495814023561</t>
  </si>
  <si>
    <t>-539.669899174244 -70.3303994209573 774.324542019792</t>
  </si>
  <si>
    <t>-389.204658830083 -32.0942711717448 816.539079532266</t>
  </si>
  <si>
    <t>9763-20170724T121425.034501300.bin</t>
  </si>
  <si>
    <t>-569.200359587195 91.4511772590204 -97.5704087848106</t>
  </si>
  <si>
    <t>-589.115586650905 82.3425145931992 -206.096359604381</t>
  </si>
  <si>
    <t>-600.285751044419 77.4669222406806 -298.168695969901</t>
  </si>
  <si>
    <t>-608.925251987559 73.6746999484913 -381.529907062187</t>
  </si>
  <si>
    <t>-615.518947297425 70.5230089181118 -465.104575772109</t>
  </si>
  <si>
    <t>-622.873317927161 66.4840330200514 -587.475082431685</t>
  </si>
  <si>
    <t>-609.18717788913 66.9510612108252 -664.628623433817</t>
  </si>
  <si>
    <t>-623.078185486426 99.4184603655522 -534.602385633464</t>
  </si>
  <si>
    <t>-643.413027118472 252.966360306406 -515.934185020102</t>
  </si>
  <si>
    <t>-687.103069811588 348.987292446314 -254.30515603536</t>
  </si>
  <si>
    <t>-463.635396237915 349.208143012544 -190.975294344035</t>
  </si>
  <si>
    <t>-616.214365071331 37.0943005452414 -532.957754088222</t>
  </si>
  <si>
    <t>-609.670271419359 174.428703692082 -98.8442372054079</t>
  </si>
  <si>
    <t>-629.677924200072 176.358368036758 316.244430789982</t>
  </si>
  <si>
    <t>-662.841265705698 207.243342598192 777.132028435851</t>
  </si>
  <si>
    <t>-511.141878433821 208.879491069739 830.689781055698</t>
  </si>
  <si>
    <t>-528.98049727005 8.27506692443694 -99.6832357060593</t>
  </si>
  <si>
    <t>-524.416070903788 -10.233204482588 315.454331843745</t>
  </si>
  <si>
    <t>-539.701253523531 -70.2838263315034 774.308808024006</t>
  </si>
  <si>
    <t>-389.337012740001 -31.6599620265183 816.530051150804</t>
  </si>
  <si>
    <t>9763-20170724T121425.102685400.bin</t>
  </si>
  <si>
    <t>-570.08855851559 90.8030596464628 -97.6425553815676</t>
  </si>
  <si>
    <t>-590.095820711538 81.7180693030286 -206.153650043267</t>
  </si>
  <si>
    <t>-601.228752651629 76.9066384953539 -298.233863155325</t>
  </si>
  <si>
    <t>-609.787193948399 73.1862190775978 -381.606746046287</t>
  </si>
  <si>
    <t>-616.251286784734 70.1172482236379 -465.194682733499</t>
  </si>
  <si>
    <t>-623.362241195564 66.2091660293913 -587.583610326723</t>
  </si>
  <si>
    <t>-609.507183614045 66.7746234435176 -664.706480811158</t>
  </si>
  <si>
    <t>-623.687124869284 99.0853090273567 -534.675362634639</t>
  </si>
  <si>
    <t>-644.14633740419 252.602355557343 -515.914703465287</t>
  </si>
  <si>
    <t>-689.171165717242 348.491349097049 -254.463802893711</t>
  </si>
  <si>
    <t>-465.946476478955 348.878826507985 -190.283291749633</t>
  </si>
  <si>
    <t>-616.796931132419 36.7627231487577 -533.085450771933</t>
  </si>
  <si>
    <t>-610.561103268279 173.928326523259 -98.8843437542646</t>
  </si>
  <si>
    <t>-630.157892899869 176.117229802493 316.222675950638</t>
  </si>
  <si>
    <t>-662.864541709282 207.245031245997 777.130799816999</t>
  </si>
  <si>
    <t>-511.150581374205 208.633136314341 830.654393446019</t>
  </si>
  <si>
    <t>-529.875188830368 7.48061857514176 -99.7871989859379</t>
  </si>
  <si>
    <t>-524.900377807022 -10.604494943022 315.364307735774</t>
  </si>
  <si>
    <t>-539.638453653926 -70.3871792924792 774.288915732895</t>
  </si>
  <si>
    <t>-389.162450740769 -32.2269924743546 816.533269464934</t>
  </si>
  <si>
    <t>9763-20170724T121425.165854300.bin</t>
  </si>
  <si>
    <t>-571.156418663175 90.0563245643302 -97.7314914718027</t>
  </si>
  <si>
    <t>-591.191998061989 80.9922274866085 -206.239113272573</t>
  </si>
  <si>
    <t>-602.258726492435 76.2366212631055 -298.330089007766</t>
  </si>
  <si>
    <t>-610.719158830642 72.5786671738201 -381.715863266389</t>
  </si>
  <si>
    <t>-617.046432921769 69.581655443521 -465.316813021954</t>
  </si>
  <si>
    <t>-623.914412789185 65.7857885850372 -587.723323591948</t>
  </si>
  <si>
    <t>-609.811384121601 66.4232013077954 -664.800656417611</t>
  </si>
  <si>
    <t>-624.35463477747 98.6122716891191 -534.784908429374</t>
  </si>
  <si>
    <t>-644.957914962976 252.098329003164 -515.903974918272</t>
  </si>
  <si>
    <t>-691.102651050489 347.419981783171 -254.440533918159</t>
  </si>
  <si>
    <t>-468.152426779058 347.738465726867 -189.312962509011</t>
  </si>
  <si>
    <t>-617.446949605931 36.290640865162 -533.239860655264</t>
  </si>
  <si>
    <t>-611.69837844345 173.277302638139 -98.9433786300847</t>
  </si>
  <si>
    <t>-630.785483967809 175.799948364087 316.18545689297</t>
  </si>
  <si>
    <t>-662.882784059664 207.230371785052 777.126434421355</t>
  </si>
  <si>
    <t>-511.148612444566 208.786798942417 830.587737923894</t>
  </si>
  <si>
    <t>-530.873698489183 6.65414631221392 -99.9010480254201</t>
  </si>
  <si>
    <t>-525.453129936688 -11.04092550827 315.26170994023</t>
  </si>
  <si>
    <t>-539.646854500591 -70.4241291042117 774.260787827558</t>
  </si>
  <si>
    <t>-389.215857058086 -32.0811469037753 816.499884463818</t>
  </si>
  <si>
    <t>9763-20170724T121425.199955900.bin</t>
  </si>
  <si>
    <t>-571.784224618633 89.7112867867017 -97.7781664634949</t>
  </si>
  <si>
    <t>-591.824176841265 80.6439208052484 -206.28488366944</t>
  </si>
  <si>
    <t>-602.850024163389 75.9082039618447 -298.381683232587</t>
  </si>
  <si>
    <t>-611.254372724061 72.2743076750144 -381.774158660801</t>
  </si>
  <si>
    <t>-617.505817030199 69.3057459979291 -465.381873697963</t>
  </si>
  <si>
    <t>-624.240696130516 65.5555858748376 -587.797083288628</t>
  </si>
  <si>
    <t>-610.000283652823 66.2251462802992 -664.848845245368</t>
  </si>
  <si>
    <t>-624.730773952153 98.3629617370621 -534.847418184012</t>
  </si>
  <si>
    <t>-645.411788664786 251.825877075598 -515.903456902519</t>
  </si>
  <si>
    <t>-692.028846100426 346.50885590409 -254.292092645481</t>
  </si>
  <si>
    <t>-469.253379037559 346.898421227909 -188.569404136246</t>
  </si>
  <si>
    <t>-617.840346703252 36.0390057269269 -533.317105438422</t>
  </si>
  <si>
    <t>-612.411851865601 172.956076610861 -98.9834262355741</t>
  </si>
  <si>
    <t>-631.152105808745 175.650701426075 316.160063968608</t>
  </si>
  <si>
    <t>-662.886078659772 207.209441450843 777.126304502552</t>
  </si>
  <si>
    <t>-511.143750543721 208.78303518239 830.564323317358</t>
  </si>
  <si>
    <t>-531.411189270975 6.29847219477733 -99.9608824139143</t>
  </si>
  <si>
    <t>-525.743771708013 -11.2111868267839 315.206439968261</t>
  </si>
  <si>
    <t>-539.686826834199 -70.400023737152 774.243681282335</t>
  </si>
  <si>
    <t>-389.281573738371 -31.9457003390939 816.473647626902</t>
  </si>
  <si>
    <t>9763-20170724T121425.236964500.bin</t>
  </si>
  <si>
    <t>-572.466562952356 89.4308888412952 -97.8237808726933</t>
  </si>
  <si>
    <t>-592.50393510906 80.3305204597737 -206.328133125508</t>
  </si>
  <si>
    <t>-603.506485017481 75.588139307019 -298.427538966071</t>
  </si>
  <si>
    <t>-611.879647693671 71.953656338846 -381.822922501565</t>
  </si>
  <si>
    <t>-618.088955670292 68.9886678401908 -465.433907651887</t>
  </si>
  <si>
    <t>-624.749901328806 65.2462145647996 -587.853477156433</t>
  </si>
  <si>
    <t>-610.390030782301 65.9342292124643 -664.882861746747</t>
  </si>
  <si>
    <t>-625.232832208774 98.0547866807165 -534.904335349178</t>
  </si>
  <si>
    <t>-645.897646858948 251.509163018238 -515.864086385443</t>
  </si>
  <si>
    <t>-693.082241665427 345.496400589747 -254.103499721347</t>
  </si>
  <si>
    <t>-470.483155535474 345.998990172843 -187.786416930953</t>
  </si>
  <si>
    <t>-618.421469122445 35.7220934494153 -533.369336074762</t>
  </si>
  <si>
    <t>-613.245287928993 172.68518085894 -99.0338284684765</t>
  </si>
  <si>
    <t>-631.567940688516 175.527842604975 316.127315977665</t>
  </si>
  <si>
    <t>-662.903585314543 207.163141548766 777.125969431487</t>
  </si>
  <si>
    <t>-511.151470393592 208.520813292881 830.542146365702</t>
  </si>
  <si>
    <t>-531.955474993026 6.00164402929113 -100.010797444385</t>
  </si>
  <si>
    <t>-526.020725614783 -11.3146115534682 315.160911652168</t>
  </si>
  <si>
    <t>-539.699641157113 -70.4154801987847 774.225499566317</t>
  </si>
  <si>
    <t>-389.314846106407 -31.8625839740535 816.438452104581</t>
  </si>
  <si>
    <t>9763-20170724T121425.303148600.bin</t>
  </si>
  <si>
    <t>-573.925318917689 88.9651270013574 -97.9296204158666</t>
  </si>
  <si>
    <t>-593.94630800673 79.7824548576846 -206.430031203524</t>
  </si>
  <si>
    <t>-604.924070397906 75.0215387326666 -298.531439056872</t>
  </si>
  <si>
    <t>-613.266174826414 71.3849721334959 -381.929934058176</t>
  </si>
  <si>
    <t>-619.433846966084 68.4287907314979 -465.544299604695</t>
  </si>
  <si>
    <t>-626.020358152781 64.707889735942 -587.968462346731</t>
  </si>
  <si>
    <t>-611.454168665528 65.4780739506509 -664.958434071217</t>
  </si>
  <si>
    <t>-626.410511516681 97.5202633277854 -535.021066863137</t>
  </si>
  <si>
    <t>-646.769381776568 250.993015744646 -515.874540861419</t>
  </si>
  <si>
    <t>-695.247974170271 343.540401382986 -253.837610174466</t>
  </si>
  <si>
    <t>-473.045362744268 343.912863887489 -186.203611536519</t>
  </si>
  <si>
    <t>-619.849978563121 35.1610540293068 -533.478610545181</t>
  </si>
  <si>
    <t>-615.011038104097 172.214125866305 -99.1564245976183</t>
  </si>
  <si>
    <t>-632.51349377346 175.453381675972 316.037182375455</t>
  </si>
  <si>
    <t>-662.930934462222 207.144135109478 777.110123342563</t>
  </si>
  <si>
    <t>-511.143014026916 208.750493254486 830.417472343835</t>
  </si>
  <si>
    <t>-533.11203665381 5.51190883834397 -100.088857184904</t>
  </si>
  <si>
    <t>-526.511975475565 -11.3560642258353 315.09117974693</t>
  </si>
  <si>
    <t>-539.753279140353 -70.4005865663153 774.19426567335</t>
  </si>
  <si>
    <t>-389.450395647524 -31.4754018389144 816.35731607472</t>
  </si>
  <si>
    <t>9763-20170724T121425.336904300.bin</t>
  </si>
  <si>
    <t>-574.665099089735 88.7174467097125 -97.9723769293449</t>
  </si>
  <si>
    <t>-594.666537832195 79.5063514185995 -206.473876613263</t>
  </si>
  <si>
    <t>-605.624312341924 74.7430632754567 -298.57751334159</t>
  </si>
  <si>
    <t>-613.94507662603 71.1113528853698 -381.978583107421</t>
  </si>
  <si>
    <t>-620.086901756438 68.1653447567096 -465.594955432647</t>
  </si>
  <si>
    <t>-626.630590985 64.4630966948121 -588.022169469699</t>
  </si>
  <si>
    <t>-611.990483855142 65.299946306016 -664.997413429528</t>
  </si>
  <si>
    <t>-626.979679229038 97.273419370405 -535.073104306788</t>
  </si>
  <si>
    <t>-647.165299093884 250.768280013152 -515.887353879145</t>
  </si>
  <si>
    <t>-696.097840565053 342.852240613312 -253.771443047751</t>
  </si>
  <si>
    <t>-474.030816225114 342.984578727185 -185.692612856136</t>
  </si>
  <si>
    <t>-620.538800200241 34.9019117581202 -533.531298363907</t>
  </si>
  <si>
    <t>-615.875071838801 172.010225638827 -99.2144796878129</t>
  </si>
  <si>
    <t>-632.973428857051 175.382068433963 315.995003611493</t>
  </si>
  <si>
    <t>-662.953219882486 207.132138224075 777.096976088434</t>
  </si>
  <si>
    <t>-511.145016980522 208.884380699282 830.341564600091</t>
  </si>
  <si>
    <t>-533.705177341296 5.1985466209444 -100.125604074258</t>
  </si>
  <si>
    <t>-526.753334891718 -11.4180427006154 315.058912883886</t>
  </si>
  <si>
    <t>-539.725072345863 -70.4657290201767 774.1764057014</t>
  </si>
  <si>
    <t>-389.220436482055 -32.3094589204902 816.322201251648</t>
  </si>
  <si>
    <t>9763-20170724T121425.402583500.bin</t>
  </si>
  <si>
    <t>-576.120784942295 88.4033118535085 -98.0767715091637</t>
  </si>
  <si>
    <t>-596.144441222309 79.150368310015 -206.570791825225</t>
  </si>
  <si>
    <t>-607.069449170028 74.400233463125 -298.678826947214</t>
  </si>
  <si>
    <t>-615.336611664591 70.7953581295524 -382.086212411245</t>
  </si>
  <si>
    <t>-621.399386060246 67.8875223490554 -465.710066452176</t>
  </si>
  <si>
    <t>-627.798242685717 64.2501713247721 -588.146735745767</t>
  </si>
  <si>
    <t>-613.024001942542 65.226331000576 -665.094634996303</t>
  </si>
  <si>
    <t>-628.132246142035 97.0404748258024 -535.185002129981</t>
  </si>
  <si>
    <t>-648.165705895383 250.543523030543 -515.893705756661</t>
  </si>
  <si>
    <t>-697.250372093323 341.678364491971 -253.474768154479</t>
  </si>
  <si>
    <t>-475.349118531196 341.183734010037 -184.858990981692</t>
  </si>
  <si>
    <t>-621.84869775663 34.6521332370089 -533.660013405619</t>
  </si>
  <si>
    <t>-617.453562299285 171.828275057623 -99.31976497859</t>
  </si>
  <si>
    <t>-633.881206215585 175.346543131937 315.915550730104</t>
  </si>
  <si>
    <t>-662.988983982823 207.094656828543 777.079164158779</t>
  </si>
  <si>
    <t>-511.139637828632 208.940383625156 830.20346440281</t>
  </si>
  <si>
    <t>-535.054140881384 4.80577362170607 -100.215619062041</t>
  </si>
  <si>
    <t>-527.376340631791 -11.4105290122666 314.971940862826</t>
  </si>
  <si>
    <t>-539.818375038842 -70.361786307496 774.13896211828</t>
  </si>
  <si>
    <t>-389.536835318942 -31.2903736794506 816.242332339684</t>
  </si>
  <si>
    <t>9763-20170724T121425.435818700.bin</t>
  </si>
  <si>
    <t>-576.754525638589 88.2135939200039 -98.1209828589371</t>
  </si>
  <si>
    <t>-596.797586885318 78.9507147200061 -206.610417131317</t>
  </si>
  <si>
    <t>-607.722345459862 74.2132022406863 -298.719380012652</t>
  </si>
  <si>
    <t>-615.981275921419 70.6267321764876 -382.128357705651</t>
  </si>
  <si>
    <t>-622.027041690454 67.7433724643902 -465.754136671916</t>
  </si>
  <si>
    <t>-628.391002042233 64.146851791776 -588.193877354843</t>
  </si>
  <si>
    <t>-613.570127279127 65.1720421087007 -665.132140581484</t>
  </si>
  <si>
    <t>-628.708275808069 96.9226380450391 -535.223088149779</t>
  </si>
  <si>
    <t>-648.658046700635 250.432502709004 -515.857297441516</t>
  </si>
  <si>
    <t>-697.757021370845 341.160648723469 -253.300007859503</t>
  </si>
  <si>
    <t>-475.877633549114 340.452319398778 -184.615815211219</t>
  </si>
  <si>
    <t>-622.488741733201 34.5275739268845 -533.713659125374</t>
  </si>
  <si>
    <t>-618.126867963726 171.687505315819 -99.3659269339455</t>
  </si>
  <si>
    <t>-634.260348928749 175.265794410293 315.880431532943</t>
  </si>
  <si>
    <t>-663.025076511114 207.038087555669 777.066022023415</t>
  </si>
  <si>
    <t>-511.153463934748 208.533602467752 830.137747630048</t>
  </si>
  <si>
    <t>-535.624510499464 4.54979386046762 -100.262320964908</t>
  </si>
  <si>
    <t>-527.63558407449 -11.4575064446858 314.927470225241</t>
  </si>
  <si>
    <t>-539.785570198749 -70.4112405693609 774.120550859529</t>
  </si>
  <si>
    <t>-389.351770370526 -31.935381107523 816.229122796307</t>
  </si>
  <si>
    <t>9763-20170724T121425.501492900.bin</t>
  </si>
  <si>
    <t>-577.90402583774 87.8018935449554 -98.2233702267558</t>
  </si>
  <si>
    <t>-597.992347371604 78.5451680313768 -206.705019797343</t>
  </si>
  <si>
    <t>-608.956845753492 73.8273276263308 -298.810141962246</t>
  </si>
  <si>
    <t>-617.251450789538 70.2638741852506 -382.216602266367</t>
  </si>
  <si>
    <t>-623.331612703568 67.4079621754968 -465.840749774621</t>
  </si>
  <si>
    <t>-629.744359435448 63.8555664656196 -588.279252022412</t>
  </si>
  <si>
    <t>-614.84854052887 64.9473958102994 -665.202211803367</t>
  </si>
  <si>
    <t>-629.989156069795 96.6170416837999 -535.299405317364</t>
  </si>
  <si>
    <t>-649.806576767907 250.133112033807 -515.839790552081</t>
  </si>
  <si>
    <t>-699.06609928055 340.456459522437 -253.173051694476</t>
  </si>
  <si>
    <t>-477.228829062732 339.553077849457 -184.35482420243</t>
  </si>
  <si>
    <t>-623.871869179031 34.2113186589731 -533.809113373435</t>
  </si>
  <si>
    <t>-619.309510307738 171.352547886384 -99.4439214695176</t>
  </si>
  <si>
    <t>-634.94456266268 175.142987031979 315.819611583159</t>
  </si>
  <si>
    <t>-663.057897698204 206.988111579713 777.050443543114</t>
  </si>
  <si>
    <t>-511.150570517387 208.365106885661 830.023173515552</t>
  </si>
  <si>
    <t>-536.74856922198 4.05782349689343 -100.372373706349</t>
  </si>
  <si>
    <t>-528.181035393544 -11.5370197600887 314.821524517237</t>
  </si>
  <si>
    <t>-539.848015714759 -70.3315208277913 774.07114299372</t>
  </si>
  <si>
    <t>-389.638482666984 -30.9733484513076 816.164335990312</t>
  </si>
  <si>
    <t>9763-20170724T121425.537558600.bin</t>
  </si>
  <si>
    <t>-578.385643290712 87.5371965037939 -98.2704558284091</t>
  </si>
  <si>
    <t>-598.515616598943 78.2837747183589 -206.744621576132</t>
  </si>
  <si>
    <t>-609.535574111236 73.5719673924787 -298.843554620639</t>
  </si>
  <si>
    <t>-617.888023400233 70.0162403773779 -382.244516887559</t>
  </si>
  <si>
    <t>-624.033920147035 67.1703286032657 -465.864290143656</t>
  </si>
  <si>
    <t>-630.550842059237 63.6356594571616 -588.29775227964</t>
  </si>
  <si>
    <t>-615.649319520851 64.7625291664035 -665.219078786718</t>
  </si>
  <si>
    <t>-630.734801461098 96.3908970225648 -535.313892226598</t>
  </si>
  <si>
    <t>-650.518388904954 249.908535274732 -515.853420875306</t>
  </si>
  <si>
    <t>-699.959588757759 340.273773067035 -253.235360468205</t>
  </si>
  <si>
    <t>-478.117963539715 339.525744789894 -184.429508169696</t>
  </si>
  <si>
    <t>-624.647772287316 33.9821527587583 -533.836153537753</t>
  </si>
  <si>
    <t>-619.805161925141 171.144749354592 -99.4736396175488</t>
  </si>
  <si>
    <t>-635.2263162566 175.014786062977 315.797153884261</t>
  </si>
  <si>
    <t>-663.053192193006 206.985482589035 777.043760790626</t>
  </si>
  <si>
    <t>-511.133776746984 208.532189042839 829.976998715925</t>
  </si>
  <si>
    <t>-537.228898741482 3.73570904303187 -100.427388393973</t>
  </si>
  <si>
    <t>-528.405625679223 -11.6448275408943 314.76920296839</t>
  </si>
  <si>
    <t>-539.874224188919 -70.3008331500728 774.044536682396</t>
  </si>
  <si>
    <t>-389.574156360537 -31.2990493137218 816.146435473605</t>
  </si>
  <si>
    <t>9763-20170724T121425.602226500.bin</t>
  </si>
  <si>
    <t>-579.339197402832 86.8922605527769 -98.3554857976022</t>
  </si>
  <si>
    <t>-599.599054849812 77.6167178111464 -206.803618981573</t>
  </si>
  <si>
    <t>-610.739475219764 72.9050868254008 -298.88796166167</t>
  </si>
  <si>
    <t>-619.20449280088 69.3585498076591 -382.278006173249</t>
  </si>
  <si>
    <t>-625.466061217592 66.5295104253078 -465.889750945145</t>
  </si>
  <si>
    <t>-632.154493674218 63.0293590908318 -588.315008204654</t>
  </si>
  <si>
    <t>-617.260774213528 64.2422552957955 -665.236573794313</t>
  </si>
  <si>
    <t>-632.233896723446 95.7728018488292 -535.323395186933</t>
  </si>
  <si>
    <t>-651.956742540034 249.304170725934 -515.922562275839</t>
  </si>
  <si>
    <t>-701.882162983583 339.930788894665 -253.48615383595</t>
  </si>
  <si>
    <t>-480.073163520596 339.926939134492 -184.570748871163</t>
  </si>
  <si>
    <t>-626.205297462628 33.3577407745711 -533.868385561286</t>
  </si>
  <si>
    <t>-620.764741544757 170.635466585259 -99.5368456775445</t>
  </si>
  <si>
    <t>-635.666661671192 174.729359888404 315.750720534252</t>
  </si>
  <si>
    <t>-663.035890891219 206.9550906915 777.032947687157</t>
  </si>
  <si>
    <t>-511.099938759795 208.547943662535 829.917162769456</t>
  </si>
  <si>
    <t>-538.175231667973 2.95339720149195 -100.537113254432</t>
  </si>
  <si>
    <t>-528.924796471422 -11.8995819676452 314.669366051806</t>
  </si>
  <si>
    <t>-539.931710041495 -70.2439353703489 774.002881699234</t>
  </si>
  <si>
    <t>-389.704971493178 -30.9457072661517 816.091095078252</t>
  </si>
  <si>
    <t>9763-20170724T121425.666977900.bin</t>
  </si>
  <si>
    <t>-580.319819420775 86.0764177048472 -98.4373526312945</t>
  </si>
  <si>
    <t>-600.608981638125 76.8299303949325 -206.882544246233</t>
  </si>
  <si>
    <t>-611.760027835918 72.1333990886483 -298.966273344263</t>
  </si>
  <si>
    <t>-620.230024570442 68.5969779564716 -382.356268641805</t>
  </si>
  <si>
    <t>-626.491734390823 65.7748430255915 -465.968299206756</t>
  </si>
  <si>
    <t>-633.175704171574 62.2797335689224 -588.393957667735</t>
  </si>
  <si>
    <t>-618.290474774074 63.549312886797 -665.316243809889</t>
  </si>
  <si>
    <t>-633.229310157928 95.0234959090071 -535.402642959225</t>
  </si>
  <si>
    <t>-652.884630204713 248.571317087066 -516.043058267877</t>
  </si>
  <si>
    <t>-703.475713643304 339.769188803585 -253.93223402925</t>
  </si>
  <si>
    <t>-481.776297104212 340.282279681855 -184.667140106493</t>
  </si>
  <si>
    <t>-627.256392033746 32.6031562273265 -533.946536283507</t>
  </si>
  <si>
    <t>-621.693972831565 169.959826407208 -99.5896590720779</t>
  </si>
  <si>
    <t>-636.120551271203 174.369495661661 315.71146489505</t>
  </si>
  <si>
    <t>-663.031316820284 206.879718690061 777.019507936177</t>
  </si>
  <si>
    <t>-511.080191388116 208.306417870691 829.865096506441</t>
  </si>
  <si>
    <t>-539.192204751232 2.01533083682352 -100.633725316395</t>
  </si>
  <si>
    <t>-529.525751835791 -12.3598617884691 314.580031113969</t>
  </si>
  <si>
    <t>-539.970452035014 -70.2166422106156 773.977987474106</t>
  </si>
  <si>
    <t>-389.66187697962 -31.2476342257009 816.080156224719</t>
  </si>
  <si>
    <t>9763-20170724T121425.701560200.bin</t>
  </si>
  <si>
    <t>-580.800067412367 85.6659091672141 -98.4494648566365</t>
  </si>
  <si>
    <t>-601.092125012061 76.4393252987752 -206.895713183025</t>
  </si>
  <si>
    <t>-612.237288875435 71.7484103633883 -298.98064020051</t>
  </si>
  <si>
    <t>-620.69902492822 68.213103848781 -382.371440081652</t>
  </si>
  <si>
    <t>-626.950251602156 65.3868561497138 -465.984103095449</t>
  </si>
  <si>
    <t>-633.616619016737 61.8804578997656 -588.410345404694</t>
  </si>
  <si>
    <t>-618.73533849228 63.1583029589597 -665.333184073053</t>
  </si>
  <si>
    <t>-633.672485375515 94.6296073479525 -535.422259934495</t>
  </si>
  <si>
    <t>-653.35328749747 248.178715623762 -516.116186872917</t>
  </si>
  <si>
    <t>-704.31887393103 339.741617885867 -254.205230307855</t>
  </si>
  <si>
    <t>-482.683924728945 340.280735498982 -184.73435439002</t>
  </si>
  <si>
    <t>-627.710396293285 32.20835682702 -533.959154847039</t>
  </si>
  <si>
    <t>-622.173419816885 169.584418248001 -99.6031448888614</t>
  </si>
  <si>
    <t>-636.40413092368 174.16950586695 315.702797280326</t>
  </si>
  <si>
    <t>-663.033094017167 206.830429031451 777.014519157056</t>
  </si>
  <si>
    <t>-511.073291620762 208.070606995154 829.839896877188</t>
  </si>
  <si>
    <t>-539.676839076929 1.57562548398346 -100.673378633145</t>
  </si>
  <si>
    <t>-529.890946556977 -12.6326116966238 314.543369197414</t>
  </si>
  <si>
    <t>-540.012310312063 -70.1625280096769 773.980839953484</t>
  </si>
  <si>
    <t>-389.838104319595 -30.6798787385769 816.083774728879</t>
  </si>
  <si>
    <t>9763-20170724T121425.765774600.bin</t>
  </si>
  <si>
    <t>-581.740683175675 84.829603138634 -98.5263653609946</t>
  </si>
  <si>
    <t>-601.995800314544 75.63411190948 -206.982299840965</t>
  </si>
  <si>
    <t>-613.133951460073 70.9652629526536 -299.068988028671</t>
  </si>
  <si>
    <t>-621.599339032356 67.4498427027929 -382.460390146578</t>
  </si>
  <si>
    <t>-627.864164858632 64.6443972077186 -466.072597075343</t>
  </si>
  <si>
    <t>-634.561336830775 61.1699605311978 -588.498176706045</t>
  </si>
  <si>
    <t>-619.689748110093 62.4587309406647 -665.422776148047</t>
  </si>
  <si>
    <t>-634.597007330343 93.9060872090276 -535.502048514695</t>
  </si>
  <si>
    <t>-654.321938115123 247.455302874539 -516.257603769077</t>
  </si>
  <si>
    <t>-706.116742513569 339.4554703423 -254.662634532565</t>
  </si>
  <si>
    <t>-484.619512682425 340.08928523436 -184.755148470407</t>
  </si>
  <si>
    <t>-628.648256091158 31.4830671840059 -534.055906078182</t>
  </si>
  <si>
    <t>-623.143063563301 168.80988786547 -99.6561029315565</t>
  </si>
  <si>
    <t>-636.997324571923 173.739573951442 315.65869583824</t>
  </si>
  <si>
    <t>-663.006274346321 206.790037862329 776.993995796196</t>
  </si>
  <si>
    <t>-511.032838448114 208.18280178727 829.776234560014</t>
  </si>
  <si>
    <t>-540.602899206657 0.662066080427394 -100.755621785862</t>
  </si>
  <si>
    <t>-530.619747872873 -13.2632278314491 314.466019780947</t>
  </si>
  <si>
    <t>-539.965362780683 -70.2368261582419 773.996851004823</t>
  </si>
  <si>
    <t>-389.610653857662 -31.4763841757717 816.126756058166</t>
  </si>
  <si>
    <t>9763-20170724T121425.803879100.bin</t>
  </si>
  <si>
    <t>-582.254248749463 84.409639692587 -98.5495450504953</t>
  </si>
  <si>
    <t>-602.498425180627 75.2197674059071 -207.007892804648</t>
  </si>
  <si>
    <t>-613.654011772916 70.5657442586034 -299.09335623608</t>
  </si>
  <si>
    <t>-622.145664597785 67.0690349640286 -382.482831182761</t>
  </si>
  <si>
    <t>-628.446763779001 64.2885371489542 -466.093280028088</t>
  </si>
  <si>
    <t>-635.207437604577 60.8585045036048 -588.516502935431</t>
  </si>
  <si>
    <t>-620.352799695986 62.1615558045169 -665.444157593407</t>
  </si>
  <si>
    <t>-635.219965840973 93.574781723627 -535.508114163683</t>
  </si>
  <si>
    <t>-654.955199968921 247.121511191806 -516.246265519071</t>
  </si>
  <si>
    <t>-707.087724915545 339.083127497463 -254.705020921295</t>
  </si>
  <si>
    <t>-485.680313136038 339.828186204862 -184.514018355505</t>
  </si>
  <si>
    <t>-629.26181984403 31.1524258948798 -534.088218623477</t>
  </si>
  <si>
    <t>-623.678155513157 168.415790387198 -99.6878978343275</t>
  </si>
  <si>
    <t>-637.26828468577 173.535814979123 315.633307004208</t>
  </si>
  <si>
    <t>-662.992553466755 206.761293976922 776.985764647376</t>
  </si>
  <si>
    <t>-511.013529078208 208.063108732076 829.754370126194</t>
  </si>
  <si>
    <t>-541.100181048731 0.209718840856112 -100.782245344236</t>
  </si>
  <si>
    <t>-530.967020999183 -13.5372365922299 314.441774664254</t>
  </si>
  <si>
    <t>-539.982352817005 -70.2296815479631 774.015246166105</t>
  </si>
  <si>
    <t>-389.561570966211 -31.7312879446695 816.149785643639</t>
  </si>
  <si>
    <t>9763-20170724T121425.832957300.bin</t>
  </si>
  <si>
    <t>-582.792467208364 84.0097473998708 -98.5546370201808</t>
  </si>
  <si>
    <t>-603.025006815742 74.8237590994318 -207.015502199586</t>
  </si>
  <si>
    <t>-614.178827957278 70.1816623874806 -299.101807195472</t>
  </si>
  <si>
    <t>-622.671734231655 66.6995603324945 -382.491717119619</t>
  </si>
  <si>
    <t>-628.976692400223 63.9380009040492 -466.102493450157</t>
  </si>
  <si>
    <t>-635.745897507713 60.5402386758938 -588.526083864278</t>
  </si>
  <si>
    <t>-620.87782675572 61.8689867778767 -665.45068105528</t>
  </si>
  <si>
    <t>-635.760015157125 93.2422693048875 -535.508861263821</t>
  </si>
  <si>
    <t>-655.557560709603 246.773659032872 -516.217703152927</t>
  </si>
  <si>
    <t>-707.984626043472 338.615857295903 -254.69318571026</t>
  </si>
  <si>
    <t>-486.642977443348 339.523974708434 -184.297624042405</t>
  </si>
  <si>
    <t>-629.791124034165 30.8202308337154 -534.106454294594</t>
  </si>
  <si>
    <t>-624.223505295983 168.032105290882 -99.7043158473402</t>
  </si>
  <si>
    <t>-637.588194378771 173.323983089352 315.622043783382</t>
  </si>
  <si>
    <t>-662.985204440224 206.721751664279 776.979310298809</t>
  </si>
  <si>
    <t>-510.99888577321 207.870629245434 829.730215090959</t>
  </si>
  <si>
    <t>-531.353884786066 -13.7715990531128 314.426070136784</t>
  </si>
  <si>
    <t>-540.047814220735 -70.1497708695306 774.033986290901</t>
  </si>
  <si>
    <t>-389.851309172419 -30.7700486104382 816.15404174713</t>
  </si>
  <si>
    <t>9763-20170724T121425.904148900.bin</t>
  </si>
  <si>
    <t>-583.88422556652 83.2990249776508 -98.5998152507059</t>
  </si>
  <si>
    <t>-604.109505139935 74.1179766556488 -207.062398702206</t>
  </si>
  <si>
    <t>-615.264049875917 69.5116702997393 -299.15040740356</t>
  </si>
  <si>
    <t>-623.759073899433 66.074678830505 -382.541955483002</t>
  </si>
  <si>
    <t>-630.06700092914 63.3722229313057 -466.154437465171</t>
  </si>
  <si>
    <t>-636.840463987652 60.0766719314279 -588.580740840948</t>
  </si>
  <si>
    <t>-621.920170356863 61.5063491087308 -665.493376635963</t>
  </si>
  <si>
    <t>-636.880312782242 92.7317544262369 -535.534593168039</t>
  </si>
  <si>
    <t>-656.829807198279 246.241615461217 -516.188605379707</t>
  </si>
  <si>
    <t>-709.844567967688 337.700921779272 -254.648500360854</t>
  </si>
  <si>
    <t>-488.552416657388 338.808050222511 -184.100042093317</t>
  </si>
  <si>
    <t>-630.85627042105 30.3137764970547 -534.187605612981</t>
  </si>
  <si>
    <t>-625.380817457854 167.36796921026 -99.7455916648044</t>
  </si>
  <si>
    <t>-638.209844161063 173.049772332543 315.592484896731</t>
  </si>
  <si>
    <t>-663.003415225242 206.590953970906 776.966064872011</t>
  </si>
  <si>
    <t>-510.984737491566 207.581364397564 829.626815446733</t>
  </si>
  <si>
    <t>-532.134288641582 -14.2652834634587 314.381880484622</t>
  </si>
  <si>
    <t>-540.098155228678 -70.0738353828451 774.073249183557</t>
  </si>
  <si>
    <t>-390.00771016052 -30.3209818169298 816.220569867426</t>
  </si>
  <si>
    <t>9763-20170724T121425.936236000.bin</t>
  </si>
  <si>
    <t>-584.445940519368 82.9740632996873 -98.6173393546171</t>
  </si>
  <si>
    <t>-604.6687542107 73.7927858302046 -207.08036991963</t>
  </si>
  <si>
    <t>-615.83641919798 69.1982517452343 -299.167352285879</t>
  </si>
  <si>
    <t>-624.348987860112 65.77789432384 -382.557838117859</t>
  </si>
  <si>
    <t>-630.679784353109 63.0982121543502 -466.169343854334</t>
  </si>
  <si>
    <t>-637.492221662126 59.8431461611754 -588.594418433423</t>
  </si>
  <si>
    <t>-622.534939540934 61.323609588821 -665.498956741518</t>
  </si>
  <si>
    <t>-637.52866335071 92.4792994516561 -535.536809224145</t>
  </si>
  <si>
    <t>-657.541810070186 245.979735334782 -516.178470503981</t>
  </si>
  <si>
    <t>-710.716722041683 337.186770343737 -254.58287005126</t>
  </si>
  <si>
    <t>-489.493903916854 338.290182427094 -183.817226089624</t>
  </si>
  <si>
    <t>-631.477309441995 30.0634228479344 -534.214041720423</t>
  </si>
  <si>
    <t>-625.960231834916 167.079659662719 -99.7733498307787</t>
  </si>
  <si>
    <t>-638.465897190999 172.96551883354 315.571782827107</t>
  </si>
  <si>
    <t>-662.996627839227 206.554834548167 776.958141504936</t>
  </si>
  <si>
    <t>-510.961952255976 207.598483146247 829.571624022603</t>
  </si>
  <si>
    <t>-532.46063881979 -14.4631354285657 314.359626906366</t>
  </si>
  <si>
    <t>-540.031934888499 -70.0738519512129 774.074601120016</t>
  </si>
  <si>
    <t>-389.972696685239 -30.3717706063526 816.380658867067</t>
  </si>
  <si>
    <t>9763-20170724T121425.998404500.bin</t>
  </si>
  <si>
    <t>-585.328384843037 82.4400118362546 -98.6473867901831</t>
  </si>
  <si>
    <t>-605.640491327412 73.2224581860128 -207.090772473806</t>
  </si>
  <si>
    <t>-616.885974656748 68.6583908353091 -299.16979255775</t>
  </si>
  <si>
    <t>-625.467328472509 65.2901882393567 -382.555238283259</t>
  </si>
  <si>
    <t>-631.864020601888 62.6889617947877 -466.164279660511</t>
  </si>
  <si>
    <t>-638.767852584642 59.5783305031782 -588.588098297818</t>
  </si>
  <si>
    <t>-623.732868008744 61.1506530533129 -665.475479416262</t>
  </si>
  <si>
    <t>-638.830345107512 92.1456964405043 -535.488068499002</t>
  </si>
  <si>
    <t>-659.122874559718 245.587104413706 -515.965066916741</t>
  </si>
  <si>
    <t>-712.236208312275 336.150185783997 -254.133283759247</t>
  </si>
  <si>
    <t>-491.091398044977 337.314124302002 -183.125572529283</t>
  </si>
  <si>
    <t>-632.646544962604 29.7409735329311 -534.251085208514</t>
  </si>
  <si>
    <t>-627.038712149645 166.621983941239 -99.8084306384051</t>
  </si>
  <si>
    <t>-638.681263218586 172.906416480547 315.555887202746</t>
  </si>
  <si>
    <t>-662.978724575105 206.406666534148 776.969464256349</t>
  </si>
  <si>
    <t>-510.928374844586 207.491728165742 829.536946609492</t>
  </si>
  <si>
    <t>-532.56957983263 -14.6026763106706 314.318334155943</t>
  </si>
  <si>
    <t>-539.22025822372 -70.0651821975916 774.101490088047</t>
  </si>
  <si>
    <t>-389.633434976459 -30.275639295417 817.969428432227</t>
  </si>
  <si>
    <t>9763-20170724T121426.035042900.bin</t>
  </si>
  <si>
    <t>-585.609480452198 82.2301492278038 -98.6408108132468</t>
  </si>
  <si>
    <t>-606.012926086922 72.9639986208244 -207.062774250039</t>
  </si>
  <si>
    <t>-617.303632029737 68.40623937496 -299.136580522633</t>
  </si>
  <si>
    <t>-625.910589411914 65.0616314352333 -382.5204857821</t>
  </si>
  <si>
    <t>-632.316539107629 62.5010319985645 -466.129951109604</t>
  </si>
  <si>
    <t>-639.215079660819 59.4676849332609 -588.555963502169</t>
  </si>
  <si>
    <t>-624.15043150428 61.0827023350712 -665.436870734006</t>
  </si>
  <si>
    <t>-639.315681959645 91.9978813019202 -535.433168227485</t>
  </si>
  <si>
    <t>-659.788289240867 245.405908568124 -515.832927397728</t>
  </si>
  <si>
    <t>-712.722327209899 335.580728049061 -253.830909305792</t>
  </si>
  <si>
    <t>-491.583105270233 336.899309280263 -182.807962077077</t>
  </si>
  <si>
    <t>-633.06045295794 29.5997308642795 -534.239771974985</t>
  </si>
  <si>
    <t>-627.552940224063 166.450664608969 -99.8093721914749</t>
  </si>
  <si>
    <t>-638.725587657988 172.868587070333 315.565812558537</t>
  </si>
  <si>
    <t>-662.953599395426 206.331048669691 776.990531119826</t>
  </si>
  <si>
    <t>-510.896288907661 207.467305827851 829.53696764754</t>
  </si>
  <si>
    <t>-532.308489463139 -14.5665635435603 314.358729147212</t>
  </si>
  <si>
    <t>-538.600163145837 -70.0799114226224 774.249448725369</t>
  </si>
  <si>
    <t>-389.194201420609 -30.7523047314512 819.138759194224</t>
  </si>
  <si>
    <t>9763-20170724T121426.101221000.bin</t>
  </si>
  <si>
    <t>-586.427021378882 81.888750644041 -98.6006107236327</t>
  </si>
  <si>
    <t>-607.000441758511 72.5139938034104 -206.98123895332</t>
  </si>
  <si>
    <t>-618.379342217766 67.96285206424 -299.044427625887</t>
  </si>
  <si>
    <t>-627.038664300697 64.6596909008808 -382.424460411212</t>
  </si>
  <si>
    <t>-633.467694987336 62.1743123659144 -466.034466815196</t>
  </si>
  <si>
    <t>-640.364921365379 59.2873270884625 -588.464220323542</t>
  </si>
  <si>
    <t>-625.246261150519 60.9714512829091 -665.332818369121</t>
  </si>
  <si>
    <t>-640.511499618937 91.7494536515173 -535.299914098221</t>
  </si>
  <si>
    <t>-661.229551608497 245.114615585638 -515.611610080801</t>
  </si>
  <si>
    <t>-713.977822244647 334.246724350235 -253.215532133277</t>
  </si>
  <si>
    <t>-492.834804208079 335.788638250124 -182.209288078127</t>
  </si>
  <si>
    <t>-634.165448687231 29.3588346949064 -534.186116292252</t>
  </si>
  <si>
    <t>-628.714575055391 166.121164370964 -99.7799204062808</t>
  </si>
  <si>
    <t>-638.996740661784 172.808713425853 315.61407530819</t>
  </si>
  <si>
    <t>-662.919123762251 206.189239458116 777.031695394228</t>
  </si>
  <si>
    <t>-510.842950537957 206.98151198392 829.529556175037</t>
  </si>
  <si>
    <t>-532.196836724317 -14.2963440850913 314.447686534186</t>
  </si>
  <si>
    <t>-538.153881369534 -69.9876476052382 774.288561499957</t>
  </si>
  <si>
    <t>-389.258693208921 -29.890311457837 820.182220172031</t>
  </si>
  <si>
    <t>9763-20170724T121426.132848300.bin</t>
  </si>
  <si>
    <t>-586.946780791874 81.7534060776843 -98.6018706779385</t>
  </si>
  <si>
    <t>-607.600947787187 72.3294363347954 -206.962714655784</t>
  </si>
  <si>
    <t>-619.024620325631 67.7689683460708 -299.019957047232</t>
  </si>
  <si>
    <t>-627.713202644431 64.4686253052337 -382.397203486612</t>
  </si>
  <si>
    <t>-634.159195132408 61.9969032575532 -466.00633968241</t>
  </si>
  <si>
    <t>-641.067172689735 59.1397976083604 -588.436080402068</t>
  </si>
  <si>
    <t>-625.932462116462 60.8506588564369 -665.300882569881</t>
  </si>
  <si>
    <t>-641.218899797494 91.5879443551385 -535.263311209539</t>
  </si>
  <si>
    <t>-662.03570638981 244.940237490856 -515.591646559373</t>
  </si>
  <si>
    <t>-714.817156290065 333.856048425781 -253.128893627656</t>
  </si>
  <si>
    <t>-493.703183385942 335.210428916331 -182.028353038035</t>
  </si>
  <si>
    <t>-634.853142198309 29.1988521475478 -534.166489368814</t>
  </si>
  <si>
    <t>-629.314700983186 165.97806781274 -99.7811152600057</t>
  </si>
  <si>
    <t>-639.163256986462 172.828984417307 315.620681843754</t>
  </si>
  <si>
    <t>-662.881141438023 206.141463665462 777.04674606447</t>
  </si>
  <si>
    <t>-510.795762832198 206.94157374582 829.518082631154</t>
  </si>
  <si>
    <t>-532.246853433606 -14.1454693932992 314.433838394927</t>
  </si>
  <si>
    <t>-538.024020405116 -69.9134246325225 774.259990191299</t>
  </si>
  <si>
    <t>-389.253049974311 -29.7598310854173 820.506054086</t>
  </si>
  <si>
    <t>9763-20170724T121426.199025400.bin</t>
  </si>
  <si>
    <t>-588.036088565756 81.5309934150405 -98.6534349229843</t>
  </si>
  <si>
    <t>-608.831274032749 72.0329281787053 -206.980907038904</t>
  </si>
  <si>
    <t>-620.310816496679 67.4692247516477 -299.031108785008</t>
  </si>
  <si>
    <t>-629.021391006225 64.1863361072992 -382.406546689159</t>
  </si>
  <si>
    <t>-635.459398777313 61.7501453291147 -466.017318012049</t>
  </si>
  <si>
    <t>-642.321422453949 58.9629191781 -588.451225654975</t>
  </si>
  <si>
    <t>-627.149660968324 60.701878480073 -665.308356097397</t>
  </si>
  <si>
    <t>-642.488231500183 91.3812363997727 -535.260462438864</t>
  </si>
  <si>
    <t>-663.383566139558 244.732360218756 -515.677050241948</t>
  </si>
  <si>
    <t>-716.456354526844 334.231967595961 -253.471650522928</t>
  </si>
  <si>
    <t>-495.498454976457 334.833881185133 -181.877133867141</t>
  </si>
  <si>
    <t>-636.132590315899 28.9906746967977 -534.196117963664</t>
  </si>
  <si>
    <t>-630.449448503042 165.828366768418 -99.8303009743806</t>
  </si>
  <si>
    <t>-639.475927060539 172.815637320895 315.587947925783</t>
  </si>
  <si>
    <t>-662.842134920331 205.964807146966 777.060882867734</t>
  </si>
  <si>
    <t>-510.744687498679 206.300867155464 829.502037064009</t>
  </si>
  <si>
    <t>-532.616743412736 -13.9342217031726 314.360172502865</t>
  </si>
  <si>
    <t>-537.975322244124 -69.8518944437787 774.170320390336</t>
  </si>
  <si>
    <t>-389.429508116551 -29.147883793838 820.659083205412</t>
  </si>
  <si>
    <t>9763-20170724T121426.235167200.bin</t>
  </si>
  <si>
    <t>-588.54695178726 81.4252811368215 -98.6939718245284</t>
  </si>
  <si>
    <t>-609.400973923344 71.9199268957241 -207.009557789193</t>
  </si>
  <si>
    <t>-620.900029911227 67.3734576495804 -299.05803223488</t>
  </si>
  <si>
    <t>-629.615216660632 64.114552839992 -382.434138836569</t>
  </si>
  <si>
    <t>-636.044323171567 61.7100673197583 -466.046361730305</t>
  </si>
  <si>
    <t>-642.877836318076 58.9770029731076 -588.483198716712</t>
  </si>
  <si>
    <t>-627.683062307293 60.7180329231865 -665.335685670723</t>
  </si>
  <si>
    <t>-643.048188100335 91.3726568634456 -535.278562881551</t>
  </si>
  <si>
    <t>-663.931774095189 244.732047995572 -515.717144737552</t>
  </si>
  <si>
    <t>-717.203337916266 334.985684934724 -253.810699104131</t>
  </si>
  <si>
    <t>-496.320777145421 335.158848988212 -181.981690942806</t>
  </si>
  <si>
    <t>-636.710453912705 28.979851360019 -534.239440321091</t>
  </si>
  <si>
    <t>-630.892457497401 165.785217215204 -99.8568366250975</t>
  </si>
  <si>
    <t>-639.677109944796 172.824195629417 315.565689711272</t>
  </si>
  <si>
    <t>-662.813743372362 205.922513694199 777.057525109684</t>
  </si>
  <si>
    <t>-510.709727575176 206.220358638348 829.479848991872</t>
  </si>
  <si>
    <t>-532.890002576878 -13.8954005499272 314.300412786787</t>
  </si>
  <si>
    <t>-538.049603206204 -69.7710087462488 774.11321839165</t>
  </si>
  <si>
    <t>-389.655626895933 -28.5189576131761 820.602907325242</t>
  </si>
  <si>
    <t>9763-20170724T121426.298834700.bin</t>
  </si>
  <si>
    <t>-589.459941949914 81.0837307027796 -98.7823273561577</t>
  </si>
  <si>
    <t>-610.411876491705 71.6109429428311 -207.081786020319</t>
  </si>
  <si>
    <t>-621.966006130558 67.0950556515872 -299.124928469742</t>
  </si>
  <si>
    <t>-630.720550138037 63.8658627509967 -382.498063722524</t>
  </si>
  <si>
    <t>-637.178177222887 61.4921796424042 -466.109064542275</t>
  </si>
  <si>
    <t>-644.041942769997 58.8044112840253 -588.545094941714</t>
  </si>
  <si>
    <t>-628.822604527993 60.5177687456321 -665.393366162629</t>
  </si>
  <si>
    <t>-644.171125589265 91.1832655088897 -535.330124687465</t>
  </si>
  <si>
    <t>-664.947072169342 244.568399030648 -515.834308920487</t>
  </si>
  <si>
    <t>-718.565261888073 336.320714738778 -254.519991038217</t>
  </si>
  <si>
    <t>-497.760684615992 336.059183712786 -182.452099655068</t>
  </si>
  <si>
    <t>-637.889095710835 28.7844098037203 -534.312366764152</t>
  </si>
  <si>
    <t>-631.62607357575 165.582567221487 -99.9069557835519</t>
  </si>
  <si>
    <t>-639.949458172268 172.836303185232 315.521395313458</t>
  </si>
  <si>
    <t>-662.732361458316 205.836326336359 777.043734972422</t>
  </si>
  <si>
    <t>-510.628604576593 205.96476898672 829.467605126709</t>
  </si>
  <si>
    <t>-533.30980194917 -13.9467958359833 314.158783684966</t>
  </si>
  <si>
    <t>-538.020069734574 -69.7395337093117 773.993154318361</t>
  </si>
  <si>
    <t>-389.502662718981 -29.1610434439608 820.681628013012</t>
  </si>
  <si>
    <t>9763-20170724T121426.362538500.bin</t>
  </si>
  <si>
    <t>-589.891478429689 80.9358681340273 -98.8246682396411</t>
  </si>
  <si>
    <t>-610.915035747632 71.4867717273814 -207.112367001421</t>
  </si>
  <si>
    <t>-622.496791937142 66.9920515505355 -299.152983766957</t>
  </si>
  <si>
    <t>-631.263459405095 63.7819594495973 -382.525550782846</t>
  </si>
  <si>
    <t>-637.720412247367 61.4266404430909 -466.137145651701</t>
  </si>
  <si>
    <t>-644.569380716711 58.7640111841183 -588.57467334205</t>
  </si>
  <si>
    <t>-629.333855132494 60.4605060958129 -665.420044007801</t>
  </si>
  <si>
    <t>-644.692234682892 91.1330770523332 -535.353576220287</t>
  </si>
  <si>
    <t>-665.452009641686 244.517776086656 -515.8804297128</t>
  </si>
  <si>
    <t>-719.062491668381 336.694179911849 -254.713821343106</t>
  </si>
  <si>
    <t>-498.25936875824 336.407782465079 -182.641240118521</t>
  </si>
  <si>
    <t>-638.435879255786 28.7316961457313 -534.346711094703</t>
  </si>
  <si>
    <t>-631.971343556056 165.536499441613 -99.9329256401802</t>
  </si>
  <si>
    <t>-639.970814391275 172.89425755432 315.499955961667</t>
  </si>
  <si>
    <t>-662.697268810288 205.750569976254 777.047526961744</t>
  </si>
  <si>
    <t>-510.599003511262 205.671664809337 829.486952222088</t>
  </si>
  <si>
    <t>-533.45627880664 -13.9177716253394 314.095321770542</t>
  </si>
  <si>
    <t>-537.952521209665 -69.763782819301 773.952876005748</t>
  </si>
  <si>
    <t>-389.320445118993 -29.767067856219 820.777609526067</t>
  </si>
  <si>
    <t>9763-20170724T121426.399639500.bin</t>
  </si>
  <si>
    <t>-590.619528415793 80.8489459605676 -98.889169910297</t>
  </si>
  <si>
    <t>-611.79647998419 71.4200753310652 -207.148726941914</t>
  </si>
  <si>
    <t>-623.362775080916 66.9883607056595 -299.194354408646</t>
  </si>
  <si>
    <t>-632.05592207336 63.8502876345019 -382.577357613456</t>
  </si>
  <si>
    <t>-638.378481075669 61.5768181177209 -466.201511358323</t>
  </si>
  <si>
    <t>-644.963669569389 59.0417053484007 -588.656134198651</t>
  </si>
  <si>
    <t>-629.667725275624 60.7425468346423 -665.489426957708</t>
  </si>
  <si>
    <t>-645.167239219231 91.3586362715832 -535.403819724597</t>
  </si>
  <si>
    <t>-665.808991703179 244.756898717413 -515.885278414787</t>
  </si>
  <si>
    <t>-719.458973119428 337.216052566916 -254.826702382673</t>
  </si>
  <si>
    <t>-498.56902490283 336.772505026971 -183.021384131735</t>
  </si>
  <si>
    <t>-638.981065053393 28.9494533453758 -534.444406102491</t>
  </si>
  <si>
    <t>-632.482068096556 165.659947966189 -99.9704479365564</t>
  </si>
  <si>
    <t>-639.720380262119 173.200225075726 315.473106069693</t>
  </si>
  <si>
    <t>-662.572210648338 205.652850097216 777.055668441017</t>
  </si>
  <si>
    <t>-510.493737476255 205.572833920845 829.55272592061</t>
  </si>
  <si>
    <t>-533.76979210547 -13.5912167538136 313.998849313984</t>
  </si>
  <si>
    <t>-537.920815226586 -69.6832424517374 773.856707545317</t>
  </si>
  <si>
    <t>-389.307733003502 -29.8689814001164 820.89714572462</t>
  </si>
  <si>
    <t>9763-20170724T121426.437778900.bin</t>
  </si>
  <si>
    <t>-590.898680813307 80.9519549951292 -98.9241439019543</t>
  </si>
  <si>
    <t>-612.124446578889 71.5452953643494 -207.176000772029</t>
  </si>
  <si>
    <t>-623.667568617608 67.1415089917323 -299.2260521009</t>
  </si>
  <si>
    <t>-632.313907508141 64.0304968659102 -382.614894767756</t>
  </si>
  <si>
    <t>-638.563500038676 61.7845559657771 -466.245202524027</t>
  </si>
  <si>
    <t>-645.013168857645 59.2886057853079 -588.707960425964</t>
  </si>
  <si>
    <t>-629.671267083774 61.0032901672171 -665.531711959936</t>
  </si>
  <si>
    <t>-645.256840178983 91.5903689803622 -535.4465435529</t>
  </si>
  <si>
    <t>-665.821820041005 244.985748197746 -515.912776033571</t>
  </si>
  <si>
    <t>-719.381759041233 337.295493455324 -254.782711659961</t>
  </si>
  <si>
    <t>-498.48358677243 336.648518669983 -183.00448177133</t>
  </si>
  <si>
    <t>-639.109392982825 29.1771369139551 -534.498140344276</t>
  </si>
  <si>
    <t>-632.6194526117 165.862389179818 -99.9844569792685</t>
  </si>
  <si>
    <t>-639.563574368993 173.394511071351 315.464289016842</t>
  </si>
  <si>
    <t>-662.489162347754 205.617991937883 777.053365493521</t>
  </si>
  <si>
    <t>-510.443183150953 205.317817153205 829.643704482196</t>
  </si>
  <si>
    <t>-533.925485096255 -13.3290604037438 313.944496631663</t>
  </si>
  <si>
    <t>-537.900534181358 -69.6195385564756 773.802432730645</t>
  </si>
  <si>
    <t>-389.350074542232 -29.7194639054092 820.967814252586</t>
  </si>
  <si>
    <t>9763-20170724T121426.500951300.bin</t>
  </si>
  <si>
    <t>-591.138087034746 81.5421563858372 -98.9467421201799</t>
  </si>
  <si>
    <t>-612.450124621104 72.2171229235423 -207.188841161016</t>
  </si>
  <si>
    <t>-623.963327518142 67.8923909211089 -299.246144170954</t>
  </si>
  <si>
    <t>-632.541954150449 64.8543597304706 -382.644754830823</t>
  </si>
  <si>
    <t>-638.682754498488 62.6797897126662 -466.285004897925</t>
  </si>
  <si>
    <t>-644.928705781603 60.2845727707818 -588.760272663741</t>
  </si>
  <si>
    <t>-629.490718876923 62.069309807187 -665.563189384405</t>
  </si>
  <si>
    <t>-645.214631484509 92.5471041828409 -535.475162061863</t>
  </si>
  <si>
    <t>-665.509974954625 245.975151948071 -515.891378506182</t>
  </si>
  <si>
    <t>-718.77672545036 337.973203172226 -254.591552111289</t>
  </si>
  <si>
    <t>-497.969138318428 336.251702336572 -182.552880830882</t>
  </si>
  <si>
    <t>-639.161384795605 30.1240739807804 -534.563181298956</t>
  </si>
  <si>
    <t>-632.473654486726 166.60121602024 -99.981990967123</t>
  </si>
  <si>
    <t>-639.155610995349 174.096377704789 315.471692170901</t>
  </si>
  <si>
    <t>-662.234375256154 205.731094748953 777.080501666365</t>
  </si>
  <si>
    <t>-510.28430763422 205.254496681202 829.946224570984</t>
  </si>
  <si>
    <t>-534.408447125693 -12.7596446470825 313.899149178751</t>
  </si>
  <si>
    <t>-537.843256953475 -69.4633471694979 773.718284950565</t>
  </si>
  <si>
    <t>-389.493967997919 -29.1251889090672 821.143404775318</t>
  </si>
  <si>
    <t>9763-20170724T121426.537073100.bin</t>
  </si>
  <si>
    <t>-591.136610286767 82.0285866755476 -98.9568358403692</t>
  </si>
  <si>
    <t>-612.494627384081 72.7523292266674 -207.193998270352</t>
  </si>
  <si>
    <t>-624.000869146821 68.4771171585653 -299.254586127785</t>
  </si>
  <si>
    <t>-632.554811000584 65.4877092639167 -382.657323416595</t>
  </si>
  <si>
    <t>-638.652245231107 63.3636532454602 -466.302154678835</t>
  </si>
  <si>
    <t>-644.814461228495 61.0427159341134 -588.783139141929</t>
  </si>
  <si>
    <t>-629.323805155979 62.8730046740366 -665.574346532319</t>
  </si>
  <si>
    <t>-645.109540423941 93.2754590611648 -535.480120496662</t>
  </si>
  <si>
    <t>-665.206699672095 246.72417866044 -515.849273836977</t>
  </si>
  <si>
    <t>-718.270358241167 338.480495188872 -254.423085570192</t>
  </si>
  <si>
    <t>-497.52830613264 336.112497676591 -182.202252627303</t>
  </si>
  <si>
    <t>-639.111534939585 30.8466797384526 -534.598935852218</t>
  </si>
  <si>
    <t>-632.270125450756 167.114736675518 -99.9768361726378</t>
  </si>
  <si>
    <t>-638.974403172563 174.503981823684 315.478379862786</t>
  </si>
  <si>
    <t>-662.180133646847 205.705769973459 777.094963024292</t>
  </si>
  <si>
    <t>-510.253958276953 205.007075180175 830.026719786382</t>
  </si>
  <si>
    <t>-534.592700416092 -12.4318955189369 313.872661409705</t>
  </si>
  <si>
    <t>-537.837976632948 -69.3633138319797 773.667289942365</t>
  </si>
  <si>
    <t>-389.552141512709 -28.9203088878389 821.201293600469</t>
  </si>
  <si>
    <t>9763-20170724T121426.602249800.bin</t>
  </si>
  <si>
    <t>-590.630850084181 82.9337107954384 -98.9780939858266</t>
  </si>
  <si>
    <t>-612.110591661567 73.7545149924508 -207.19950498818</t>
  </si>
  <si>
    <t>-623.641678749296 69.5697857426057 -299.261189211253</t>
  </si>
  <si>
    <t>-632.187489735465 66.6661867990106 -382.667893753564</t>
  </si>
  <si>
    <t>-638.245962662268 64.6285468415972 -466.317540019717</t>
  </si>
  <si>
    <t>-644.31723593558 62.4342105217611 -588.805403762198</t>
  </si>
  <si>
    <t>-628.734003691299 64.336075531086 -665.576179646994</t>
  </si>
  <si>
    <t>-644.589249333921 94.6176987128338 -535.472543012103</t>
  </si>
  <si>
    <t>-664.184363913849 248.117235010464 -515.674886404462</t>
  </si>
  <si>
    <t>-716.847098124368 339.184767816549 -253.927122054607</t>
  </si>
  <si>
    <t>-496.217641523187 335.779670889639 -181.404084152275</t>
  </si>
  <si>
    <t>-638.717156047073 32.1763625896624 -534.645054738243</t>
  </si>
  <si>
    <t>-631.410701596576 168.057794054514 -99.9595734255961</t>
  </si>
  <si>
    <t>-638.225843508029 175.107520540292 315.499740922303</t>
  </si>
  <si>
    <t>-662.083549792052 205.629124141226 777.110465328961</t>
  </si>
  <si>
    <t>-510.186116596796 204.619781627737 830.119611365978</t>
  </si>
  <si>
    <t>-534.216247894343 -11.4354447076407 313.835853659849</t>
  </si>
  <si>
    <t>-537.686181361668 -69.3015911713228 773.529630668248</t>
  </si>
  <si>
    <t>-389.211141448564 -29.9044896433397 821.350564041769</t>
  </si>
  <si>
    <t>9763-20170724T121426.637847500.bin</t>
  </si>
  <si>
    <t>-590.219746731201 83.3379088262991 -98.9689708648134</t>
  </si>
  <si>
    <t>-611.766913515263 74.2073053905342 -207.181148153745</t>
  </si>
  <si>
    <t>-623.313914298354 70.0682252204347 -299.242779801804</t>
  </si>
  <si>
    <t>-631.858332971514 67.2071786532192 -382.651182698145</t>
  </si>
  <si>
    <t>-637.898977242938 65.2128531306903 -466.30312024839</t>
  </si>
  <si>
    <t>-643.92651997507 63.0811868200135 -588.794286319823</t>
  </si>
  <si>
    <t>-628.314956299399 65.0006751024816 -665.558784984994</t>
  </si>
  <si>
    <t>-644.180403459318 95.2407717835708 -535.446935985428</t>
  </si>
  <si>
    <t>-663.508718306125 248.764766848644 -515.566341433264</t>
  </si>
  <si>
    <t>-716.016337827336 339.435053432112 -253.649354953923</t>
  </si>
  <si>
    <t>-495.397559856391 335.587973056633 -181.116131572154</t>
  </si>
  <si>
    <t>-638.383030218986 32.7919240840774 -534.645488187349</t>
  </si>
  <si>
    <t>-630.80300581334 168.493778123914 -99.9340260102542</t>
  </si>
  <si>
    <t>-637.847878983715 175.328024660431 315.525075039909</t>
  </si>
  <si>
    <t>-662.031715770595 205.587922036179 777.123855877479</t>
  </si>
  <si>
    <t>-510.148084936079 204.510904930953 830.171565365412</t>
  </si>
  <si>
    <t>-533.909065617053 -10.9555113963747 313.829287269783</t>
  </si>
  <si>
    <t>-537.657081039832 -69.2048196356286 773.461105957568</t>
  </si>
  <si>
    <t>-389.269063382123 -29.6339892918813 821.409018490936</t>
  </si>
  <si>
    <t>9763-20170724T121426.703523500.bin</t>
  </si>
  <si>
    <t>-588.851300992075 83.9797204982638 -98.9834611438207</t>
  </si>
  <si>
    <t>-610.41729661864 74.9613528423201 -207.201263682902</t>
  </si>
  <si>
    <t>-621.956333574488 70.8971688684633 -299.267323430194</t>
  </si>
  <si>
    <t>-630.485690147398 68.0982786001291 -382.67923617991</t>
  </si>
  <si>
    <t>-636.50378910358 66.1588390044894 -466.33427885515</t>
  </si>
  <si>
    <t>-642.490718994657 64.0989109867851 -588.828493148701</t>
  </si>
  <si>
    <t>-626.858010256589 66.0243169937194 -665.588621349622</t>
  </si>
  <si>
    <t>-642.682640550769 96.2347336684511 -535.466477733762</t>
  </si>
  <si>
    <t>-661.479190807195 249.803303180193 -515.42863419652</t>
  </si>
  <si>
    <t>-713.67312464779 339.738648523893 -253.195793165585</t>
  </si>
  <si>
    <t>-493.041524049139 335.237315682084 -180.739292867346</t>
  </si>
  <si>
    <t>-637.044814220481 33.7708870725969 -534.691711184581</t>
  </si>
  <si>
    <t>-629.094125602181 169.201040241779 -99.8962762395552</t>
  </si>
  <si>
    <t>-637.0384044434 175.511808486281 315.554860178396</t>
  </si>
  <si>
    <t>-661.952915174434 205.474043233567 777.133886004536</t>
  </si>
  <si>
    <t>-510.078238171948 204.355185384773 830.205983843816</t>
  </si>
  <si>
    <t>-533.533045116496 -10.5259143424792 313.775115480294</t>
  </si>
  <si>
    <t>-537.700052546322 -69.1008969447535 773.327251950285</t>
  </si>
  <si>
    <t>-389.209278696731 -29.9713110781913 821.318530392516</t>
  </si>
  <si>
    <t>9763-20170724T121426.733744600.bin</t>
  </si>
  <si>
    <t>-588.136247339651 84.2627911372879 -99.0027115190778</t>
  </si>
  <si>
    <t>-609.666613680757 75.3124543071153 -207.233133218337</t>
  </si>
  <si>
    <t>-621.205534949804 71.3008417760593 -299.301702204483</t>
  </si>
  <si>
    <t>-629.747369971552 68.5506555631468 -382.713879175063</t>
  </si>
  <si>
    <t>-635.790743506333 66.66090213392 -466.368274193545</t>
  </si>
  <si>
    <t>-641.828335093134 64.6759420345538 -588.861204381411</t>
  </si>
  <si>
    <t>-626.22553773833 66.6142392221495 -665.627199889219</t>
  </si>
  <si>
    <t>-641.966385259409 96.7815855457829 -535.481030003094</t>
  </si>
  <si>
    <t>-660.480398594021 250.36511355467 -515.33234264743</t>
  </si>
  <si>
    <t>-712.43751531601 339.975860800176 -252.941505655894</t>
  </si>
  <si>
    <t>-491.784872338341 335.277592937396 -180.561572577157</t>
  </si>
  <si>
    <t>-636.391852020209 34.3118358991023 -534.743494425475</t>
  </si>
  <si>
    <t>-628.210413271447 169.457461759951 -99.8897353887749</t>
  </si>
  <si>
    <t>-636.679236643748 175.56458781236 315.554155980277</t>
  </si>
  <si>
    <t>-661.915987757868 205.422644895399 777.130971522347</t>
  </si>
  <si>
    <t>-510.040663109587 204.391677657261 830.203224478703</t>
  </si>
  <si>
    <t>-533.309038735601 -10.5065311178537 313.738957650754</t>
  </si>
  <si>
    <t>-537.80627408956 -69.0225349497068 773.265065859402</t>
  </si>
  <si>
    <t>-389.551184771156 -28.8917873423247 821.158304487363</t>
  </si>
  <si>
    <t>9763-20170724T121426.799926600.bin</t>
  </si>
  <si>
    <t>-586.819632937791 84.7082843278749 -99.0018621626899</t>
  </si>
  <si>
    <t>-608.273522311454 75.8873645919848 -207.258214314085</t>
  </si>
  <si>
    <t>-619.82231202644 72.001202175481 -299.33072279788</t>
  </si>
  <si>
    <t>-628.403382987431 69.3757888656264 -382.742986394238</t>
  </si>
  <si>
    <t>-634.515192642623 67.6242782661761 -466.395310368526</t>
  </si>
  <si>
    <t>-640.68432463761 65.8587142967444 -588.885090354963</t>
  </si>
  <si>
    <t>-625.218011747814 67.8608064239888 -665.677075429538</t>
  </si>
  <si>
    <t>-640.721440309728 97.8727923710467 -535.449759868269</t>
  </si>
  <si>
    <t>-658.692598196722 251.477121426991 -514.964757491756</t>
  </si>
  <si>
    <t>-709.904215222213 340.473878199473 -252.218682130682</t>
  </si>
  <si>
    <t>-489.039545038008 335.310056650685 -180.520228917176</t>
  </si>
  <si>
    <t>-635.233303722602 35.3941469865581 -534.825549038579</t>
  </si>
  <si>
    <t>-626.514430953948 169.815582515317 -99.8552297388094</t>
  </si>
  <si>
    <t>-636.015683121341 175.536166484369 315.571739023364</t>
  </si>
  <si>
    <t>-661.857769533085 205.271785657895 777.119141930966</t>
  </si>
  <si>
    <t>-510.003427431113 203.978249054976 830.245344805211</t>
  </si>
  <si>
    <t>-532.757645144386 -10.8048170701823 313.666187283815</t>
  </si>
  <si>
    <t>-538.13391342372 -69.0562763142684 773.163617977081</t>
  </si>
  <si>
    <t>-389.552080365577 -29.4655327359724 820.490071126298</t>
  </si>
  <si>
    <t>9763-20170724T121426.837573400.bin</t>
  </si>
  <si>
    <t>-586.160943568229 84.9227072877807 -99.0106861346426</t>
  </si>
  <si>
    <t>-607.592791741736 76.1469792337866 -207.275020746775</t>
  </si>
  <si>
    <t>-619.150187836238 72.3225954926693 -299.349103199557</t>
  </si>
  <si>
    <t>-627.749549657655 69.7646445088062 -382.76164148516</t>
  </si>
  <si>
    <t>-633.889244605757 68.0933579210123 -466.413605530548</t>
  </si>
  <si>
    <t>-640.109108462224 66.4592749392582 -588.902623300102</t>
  </si>
  <si>
    <t>-624.748918348184 68.5101079403366 -665.714571387408</t>
  </si>
  <si>
    <t>-640.108002257552 98.4174960049481 -535.433664968999</t>
  </si>
  <si>
    <t>-657.854056141309 252.019759785809 -514.757078214861</t>
  </si>
  <si>
    <t>-708.638308748858 340.67513882501 -251.812704438539</t>
  </si>
  <si>
    <t>-487.679574767762 335.350065666111 -180.416610813855</t>
  </si>
  <si>
    <t>-634.651662282106 35.9353828569733 -534.877290785947</t>
  </si>
  <si>
    <t>-625.613552109232 170.006802880022 -99.8440926804008</t>
  </si>
  <si>
    <t>-635.634942258927 175.580132586403 315.572634329495</t>
  </si>
  <si>
    <t>-661.793689459296 205.247691266059 777.112756491742</t>
  </si>
  <si>
    <t>-509.952667279522 204.213114209252 830.282863209398</t>
  </si>
  <si>
    <t>-532.568542866556 -10.9472581295918 313.630678874972</t>
  </si>
  <si>
    <t>-538.455486778953 -69.051735586529 773.108994961636</t>
  </si>
  <si>
    <t>-389.627320078943 -29.7530169217466 819.90237844356</t>
  </si>
  <si>
    <t>9763-20170724T121426.900244800.bin</t>
  </si>
  <si>
    <t>-584.751341293282 85.1628744587774 -99.0285388880386</t>
  </si>
  <si>
    <t>-606.140884010629 76.489734887889 -207.309563009333</t>
  </si>
  <si>
    <t>-617.714205078518 72.8167527549672 -299.387762500573</t>
  </si>
  <si>
    <t>-626.34672473483 70.4288354369105 -382.801826892194</t>
  </si>
  <si>
    <t>-632.536972969911 68.960479876062 -466.453801764326</t>
  </si>
  <si>
    <t>-638.8473853027 67.6624924919638 -588.942240047326</t>
  </si>
  <si>
    <t>-623.751459737687 69.8466214164637 -665.802945283162</t>
  </si>
  <si>
    <t>-638.774222395167 99.4765548474693 -535.387730961893</t>
  </si>
  <si>
    <t>-656.119343370254 253.065117339695 -514.25698766085</t>
  </si>
  <si>
    <t>-706.262718457561 341.071755747328 -250.97193168967</t>
  </si>
  <si>
    <t>-485.177335313731 335.346119130386 -180.000195998969</t>
  </si>
  <si>
    <t>-633.382648243267 36.9873617820786 -535.003151196718</t>
  </si>
  <si>
    <t>-623.748195519838 170.293161584168 -99.8234669193755</t>
  </si>
  <si>
    <t>-634.677203435017 175.563702458465 315.574391287682</t>
  </si>
  <si>
    <t>-661.704431347538 205.143375269284 777.097873707477</t>
  </si>
  <si>
    <t>-509.881946719744 204.358289992012 830.325094281844</t>
  </si>
  <si>
    <t>-532.522600875849 -11.1898730267621 313.577754439812</t>
  </si>
  <si>
    <t>-539.239720733627 -69.0107348416495 773.028687151029</t>
  </si>
  <si>
    <t>-389.963344797608 -29.8599370459119 818.49977232683</t>
  </si>
  <si>
    <t>9763-20170724T121426.932834300.bin</t>
  </si>
  <si>
    <t>-584.104876477898 85.2481277921602 -99.0264515187343</t>
  </si>
  <si>
    <t>-605.449689873075 76.63116787233 -207.320673279938</t>
  </si>
  <si>
    <t>-617.009770902334 73.030258700283 -299.403416312909</t>
  </si>
  <si>
    <t>-625.640134466613 70.7200262366782 -382.819941227019</t>
  </si>
  <si>
    <t>-631.836836674899 69.3438878269917 -466.473086537295</t>
  </si>
  <si>
    <t>-638.166110621905 68.1965037091741 -588.962098683506</t>
  </si>
  <si>
    <t>-623.176540995293 70.4613188120329 -665.841095016962</t>
  </si>
  <si>
    <t>-638.071877284555 99.9459079990211 -535.368993426987</t>
  </si>
  <si>
    <t>-655.321805303765 253.51887456788 -514.030066630178</t>
  </si>
  <si>
    <t>-705.279062866074 341.081494308189 -250.561434831276</t>
  </si>
  <si>
    <t>-484.194044365259 335.101748367164 -179.609385435623</t>
  </si>
  <si>
    <t>-632.705888048711 37.4541848983486 -535.06079857131</t>
  </si>
  <si>
    <t>-622.831285192736 170.379507504913 -99.8089247408502</t>
  </si>
  <si>
    <t>-634.260161088029 175.499351401733 315.577334387133</t>
  </si>
  <si>
    <t>-661.690128848259 205.062350320666 777.084392384784</t>
  </si>
  <si>
    <t>-509.864959785862 204.452447857132 830.306404473065</t>
  </si>
  <si>
    <t>-532.515486567877 -11.4273960775267 313.578417063502</t>
  </si>
  <si>
    <t>-539.57292431418 -69.0244655695542 773.016885799106</t>
  </si>
  <si>
    <t>-389.986988333639 -30.3627849668928 817.885347867046</t>
  </si>
  <si>
    <t>9763-20170724T121427.002045000.bin</t>
  </si>
  <si>
    <t>-582.614135438401 85.3835309879642 -98.9938767609437</t>
  </si>
  <si>
    <t>-603.824853835465 76.8863934886958 -207.323933110972</t>
  </si>
  <si>
    <t>-615.329187264388 73.419930181466 -299.418748368262</t>
  </si>
  <si>
    <t>-623.931930140419 71.2507908973248 -382.842004255417</t>
  </si>
  <si>
    <t>-630.122846371528 70.0352645992757 -466.497928645247</t>
  </si>
  <si>
    <t>-636.466546255903 69.1473707646423 -588.988495103094</t>
  </si>
  <si>
    <t>-621.656197155869 71.5945473143006 -665.896592705624</t>
  </si>
  <si>
    <t>-636.322797212592 100.786765557601 -535.33041154628</t>
  </si>
  <si>
    <t>-653.332301214795 254.336142834836 -513.622991924231</t>
  </si>
  <si>
    <t>-703.327461951622 341.061622281051 -249.884938044182</t>
  </si>
  <si>
    <t>-482.331899956333 334.60234576635 -178.696541976352</t>
  </si>
  <si>
    <t>-631.04326700078 38.2871622726102 -535.150836695869</t>
  </si>
  <si>
    <t>-620.93271099306 170.444080982282 -99.7591204624189</t>
  </si>
  <si>
    <t>-633.463070503307 175.322196619164 315.598341838363</t>
  </si>
  <si>
    <t>-661.65887843609 204.948848285012 777.05570159868</t>
  </si>
  <si>
    <t>-509.814986294864 204.891481684163 830.227599940177</t>
  </si>
  <si>
    <t>-544.549342519338 0.165049866036043 -101.604970804672</t>
  </si>
  <si>
    <t>-532.306162478309 -11.8356635839223 313.61631873585</t>
  </si>
  <si>
    <t>-539.975307583163 -69.0320051788267 773.090769804325</t>
  </si>
  <si>
    <t>-390.179893644752 -30.3221901804391 817.212167293438</t>
  </si>
  <si>
    <t>9763-20170724T121427.036140600.bin</t>
  </si>
  <si>
    <t>-581.788325320596 85.4588019026455 -98.945580022617</t>
  </si>
  <si>
    <t>-602.923428717597 77.016733332533 -207.294712275281</t>
  </si>
  <si>
    <t>-614.410156376608 73.610122683845 -299.393925299236</t>
  </si>
  <si>
    <t>-623.015622936605 71.5028294602289 -382.818473631723</t>
  </si>
  <si>
    <t>-629.227135940665 70.3587711107202 -466.474079016788</t>
  </si>
  <si>
    <t>-635.61991930765 69.5866429239245 -588.962701941969</t>
  </si>
  <si>
    <t>-620.89164637901 72.1223373506218 -665.883776806119</t>
  </si>
  <si>
    <t>-635.441991497191 101.176554196138 -535.275525558255</t>
  </si>
  <si>
    <t>-652.333597089037 254.719592385909 -513.414945877316</t>
  </si>
  <si>
    <t>-702.437816732736 341.040036047596 -249.564837558943</t>
  </si>
  <si>
    <t>-481.508095983853 334.37789030264 -178.191170400842</t>
  </si>
  <si>
    <t>-630.18752942465 38.6748400247752 -535.155869450697</t>
  </si>
  <si>
    <t>-620.018054020302 170.439399255006 -99.7166193170556</t>
  </si>
  <si>
    <t>-633.061967265891 175.240713186347 315.625841092565</t>
  </si>
  <si>
    <t>-661.659713462868 204.860884870624 777.051860735482</t>
  </si>
  <si>
    <t>-509.81410240496 204.608847654431 830.218044954499</t>
  </si>
  <si>
    <t>-543.817343423075 0.333680198282309 -101.543884704267</t>
  </si>
  <si>
    <t>-532.078746660417 -11.899428242466 313.685070312351</t>
  </si>
  <si>
    <t>-540.097940227537 -68.9920964797225 773.161104635424</t>
  </si>
  <si>
    <t>-390.142658668592 -30.689480908477 817.094524354972</t>
  </si>
  <si>
    <t>9763-20170724T121427.101834900.bin</t>
  </si>
  <si>
    <t>-580.090417144123 85.7186367492363 -98.8001232408106</t>
  </si>
  <si>
    <t>-601.107015110039 77.3487676600175 -207.178006792199</t>
  </si>
  <si>
    <t>-612.57855699631 74.0378113572528 -299.2826513826</t>
  </si>
  <si>
    <t>-621.202954539587 72.0360860687065 -382.707771373029</t>
  </si>
  <si>
    <t>-627.465057519384 71.01843100821 -466.361029367316</t>
  </si>
  <si>
    <t>-633.965669018536 70.4557416393241 -588.845132678259</t>
  </si>
  <si>
    <t>-619.375057517008 73.1241968358695 -665.787974895615</t>
  </si>
  <si>
    <t>-633.727719579823 101.954546443629 -535.105047228465</t>
  </si>
  <si>
    <t>-650.481111408632 255.467971164432 -512.952040476064</t>
  </si>
  <si>
    <t>-700.676332825519 341.165794597446 -248.916286790495</t>
  </si>
  <si>
    <t>-479.845303775151 334.36577611767 -177.250756678517</t>
  </si>
  <si>
    <t>-628.498968776209 39.4504476957959 -535.095374985</t>
  </si>
  <si>
    <t>-618.193188779054 170.532775412056 -99.5986593231883</t>
  </si>
  <si>
    <t>-632.200475213767 175.140455735261 315.714746756648</t>
  </si>
  <si>
    <t>-661.603041810231 204.820927013495 777.061271890738</t>
  </si>
  <si>
    <t>-509.762498820592 204.852958699524 830.243027058912</t>
  </si>
  <si>
    <t>-542.313862970101 0.754124859340664 -101.375822718688</t>
  </si>
  <si>
    <t>-531.350857599445 -11.9738514270534 313.859569648171</t>
  </si>
  <si>
    <t>-540.1556601513 -69.0695382904219 773.302954566448</t>
  </si>
  <si>
    <t>-389.880396871001 -31.8155709453622 817.04437189819</t>
  </si>
  <si>
    <t>9763-20170724T121427.166222800.bin</t>
  </si>
  <si>
    <t>-578.537407758566 85.9754772024535 -98.6591214574211</t>
  </si>
  <si>
    <t>-599.407626567614 77.6514620161802 -207.06871402583</t>
  </si>
  <si>
    <t>-610.807914739426 74.4383241503128 -299.185689412087</t>
  </si>
  <si>
    <t>-619.386946842454 72.5510884634487 -382.618121874946</t>
  </si>
  <si>
    <t>-625.621046495391 71.6757830479819 -466.275344719061</t>
  </si>
  <si>
    <t>-632.097916483481 71.3537428240843 -588.761509509645</t>
  </si>
  <si>
    <t>-617.574169501373 74.1690676511034 -665.711831965753</t>
  </si>
  <si>
    <t>-631.892942228825 102.745270762247 -534.958272917031</t>
  </si>
  <si>
    <t>-648.695292481782 256.209015741639 -512.486015623417</t>
  </si>
  <si>
    <t>-698.77825277356 341.437275736425 -248.276921707775</t>
  </si>
  <si>
    <t>-477.937901274938 334.780357750722 -176.626817954051</t>
  </si>
  <si>
    <t>-626.618799411298 40.2449449411315 -535.072826590889</t>
  </si>
  <si>
    <t>-616.534860705236 170.564659077565 -99.4684306037179</t>
  </si>
  <si>
    <t>-631.408851525535 175.045328487554 315.81617068169</t>
  </si>
  <si>
    <t>-661.546413548257 204.836814215193 777.080493200823</t>
  </si>
  <si>
    <t>-509.727704296264 205.205469809139 830.323037466284</t>
  </si>
  <si>
    <t>-540.811185871302 1.2141894174647 -101.202468631898</t>
  </si>
  <si>
    <t>-530.517810457827 -12.1737029370502 314.029241232183</t>
  </si>
  <si>
    <t>-540.166975115516 -69.0967717032172 773.449761616979</t>
  </si>
  <si>
    <t>-389.900758235758 -31.7296494009065 817.125870483997</t>
  </si>
  <si>
    <t>9763-20170724T121427.200327200.bin</t>
  </si>
  <si>
    <t>-577.70700807448 85.8998726730201 -98.5919070614955</t>
  </si>
  <si>
    <t>-598.457856408808 77.6148085762784 -207.027453499702</t>
  </si>
  <si>
    <t>-609.802296756938 74.4384766763028 -299.152532651958</t>
  </si>
  <si>
    <t>-618.348778559042 72.5878822710292 -382.589196258358</t>
  </si>
  <si>
    <t>-624.568158679907 71.7545419249591 -466.247835718149</t>
  </si>
  <si>
    <t>-631.042895379646 71.5005961415013 -588.734271212701</t>
  </si>
  <si>
    <t>-616.536664292991 74.3895095997755 -665.685167175034</t>
  </si>
  <si>
    <t>-630.85876961731 102.860179472281 -534.912665283841</t>
  </si>
  <si>
    <t>-647.779999156116 256.295703220177 -512.343073973572</t>
  </si>
  <si>
    <t>-697.801606280859 341.407892304277 -248.085028784881</t>
  </si>
  <si>
    <t>-476.944834538916 334.883324741325 -176.472818304248</t>
  </si>
  <si>
    <t>-625.544984254602 40.3635096869853 -535.063881592133</t>
  </si>
  <si>
    <t>-615.702460046969 170.48324189983 -99.4051151148874</t>
  </si>
  <si>
    <t>-630.997161806124 174.905219367317 315.864830000969</t>
  </si>
  <si>
    <t>-661.506644244596 204.890418778465 777.083254927714</t>
  </si>
  <si>
    <t>-509.700940808447 205.399301289348 830.361802371794</t>
  </si>
  <si>
    <t>-539.934954321437 1.09256750496934 -101.142635564588</t>
  </si>
  <si>
    <t>-530.023731767943 -12.5964721093014 314.088519814618</t>
  </si>
  <si>
    <t>-540.172946682242 -69.0709734259735 773.541373443433</t>
  </si>
  <si>
    <t>-389.947386514935 -31.5422284854767 817.218328827979</t>
  </si>
  <si>
    <t>9763-20170724T121427.233417900.bin</t>
  </si>
  <si>
    <t>-576.94298646335 85.7370506783195 -98.5178004573264</t>
  </si>
  <si>
    <t>-597.580862261802 77.4852397368986 -206.977471932444</t>
  </si>
  <si>
    <t>-608.868778809346 74.3330525066181 -299.110369380837</t>
  </si>
  <si>
    <t>-617.380173350525 72.5041104770921 -382.550986866194</t>
  </si>
  <si>
    <t>-623.580582252589 71.6936644126417 -466.211214670772</t>
  </si>
  <si>
    <t>-630.045132300942 71.4761622524497 -588.698407056761</t>
  </si>
  <si>
    <t>-615.544272196701 74.4280476572321 -665.647842461121</t>
  </si>
  <si>
    <t>-629.888765804696 102.818033419008 -534.866112989279</t>
  </si>
  <si>
    <t>-646.95115419402 256.227862016779 -512.219241623395</t>
  </si>
  <si>
    <t>-696.963474914893 341.219101794477 -247.920447763719</t>
  </si>
  <si>
    <t>-476.078225295442 334.847537326985 -176.382732955501</t>
  </si>
  <si>
    <t>-624.528265834333 40.325278804854 -535.038117460479</t>
  </si>
  <si>
    <t>-614.96015240997 170.320002602824 -99.3430686050735</t>
  </si>
  <si>
    <t>-630.658926375027 174.710227574876 315.912142012355</t>
  </si>
  <si>
    <t>-661.481735705111 204.914512081732 777.085683279062</t>
  </si>
  <si>
    <t>-509.694151501764 205.349057905625 830.416438762594</t>
  </si>
  <si>
    <t>-539.15965796295 0.916624487110312 -101.087357422809</t>
  </si>
  <si>
    <t>-529.622758391862 -13.0167571568495 314.144515483045</t>
  </si>
  <si>
    <t>-540.150046943525 -69.0910886782003 773.639404887792</t>
  </si>
  <si>
    <t>-389.913112381444 -31.6217673256897 817.328505241993</t>
  </si>
  <si>
    <t>9763-20170724T121427.266505400.bin</t>
  </si>
  <si>
    <t>-576.286088503011 85.5446271996225 -98.4630533758206</t>
  </si>
  <si>
    <t>-596.808685261935 77.3307195374327 -206.947410546061</t>
  </si>
  <si>
    <t>-608.022758461953 74.2046503415959 -299.090368007732</t>
  </si>
  <si>
    <t>-616.477014949106 72.3976884206659 -382.537306237145</t>
  </si>
  <si>
    <t>-622.630248704577 71.6084175327674 -466.20116556492</t>
  </si>
  <si>
    <t>-629.037066668223 71.4217452777434 -588.691372241316</t>
  </si>
  <si>
    <t>-614.517187442638 74.4306211461126 -665.635043889659</t>
  </si>
  <si>
    <t>-628.932795998387 102.747897926185 -534.849787585649</t>
  </si>
  <si>
    <t>-646.16571106276 256.125386054363 -512.125058658475</t>
  </si>
  <si>
    <t>-696.268102590986 341.098350219756 -247.837333092659</t>
  </si>
  <si>
    <t>-475.349312959223 334.899199208357 -176.388204617591</t>
  </si>
  <si>
    <t>-623.518749801247 40.259766361833 -535.03782678682</t>
  </si>
  <si>
    <t>-614.332195113274 170.130341854067 -99.291776231119</t>
  </si>
  <si>
    <t>-630.383560616342 174.531545540895 315.949767659765</t>
  </si>
  <si>
    <t>-661.451469760887 204.948147040039 777.092907104789</t>
  </si>
  <si>
    <t>-509.681665166966 205.415098683811 830.473854300836</t>
  </si>
  <si>
    <t>-538.497492769269 0.775990958381954 -101.036135778108</t>
  </si>
  <si>
    <t>-529.323087883769 -13.394783187171 314.195871691083</t>
  </si>
  <si>
    <t>-540.128658624693 -69.093985128085 773.736725161451</t>
  </si>
  <si>
    <t>-389.837686512807 -31.88017887873 817.458429390045</t>
  </si>
  <si>
    <t>9763-20170724T121427.334692700.bin</t>
  </si>
  <si>
    <t>-575.458831318669 85.0736210418049 -98.3439851379879</t>
  </si>
  <si>
    <t>-595.768992504185 76.9158136058827 -206.872445218778</t>
  </si>
  <si>
    <t>-606.826683778088 73.8373845872525 -299.03583652523</t>
  </si>
  <si>
    <t>-615.148828819314 72.0739366911534 -382.497006010389</t>
  </si>
  <si>
    <t>-621.179471934105 71.3306274193442 -466.170302961604</t>
  </si>
  <si>
    <t>-627.417682624901 71.2153999886527 -588.669244950105</t>
  </si>
  <si>
    <t>-612.842173009524 74.2916646828608 -665.59976675323</t>
  </si>
  <si>
    <t>-627.457957682254 102.503729289861 -534.805802606549</t>
  </si>
  <si>
    <t>-645.099561740402 255.81101474112 -511.944242104822</t>
  </si>
  <si>
    <t>-695.754408114847 340.777370387478 -247.759965315065</t>
  </si>
  <si>
    <t>-474.847080268565 335.012236132403 -176.238681542063</t>
  </si>
  <si>
    <t>-621.902842901574 40.0279893134748 -535.029741070484</t>
  </si>
  <si>
    <t>-613.605329353252 169.609665348488 -99.2000600596205</t>
  </si>
  <si>
    <t>-630.067070363956 174.185005538377 316.023592826861</t>
  </si>
  <si>
    <t>-661.388549826864 204.997322252066 777.112241382867</t>
  </si>
  <si>
    <t>-509.642297698317 205.787235703036 830.556547606715</t>
  </si>
  <si>
    <t>-537.592423646194 0.34401115504761 -100.895692064047</t>
  </si>
  <si>
    <t>-528.810444380989 -14.1088873078634 314.33504457819</t>
  </si>
  <si>
    <t>-540.104550261999 -69.142725561228 773.922451980398</t>
  </si>
  <si>
    <t>-389.806952481556 -31.9389995102579 817.629680849774</t>
  </si>
  <si>
    <t>9763-20170724T121427.406890400.bin</t>
  </si>
  <si>
    <t>-575.001416637586 84.477011270224 -98.2637256751395</t>
  </si>
  <si>
    <t>-595.111687093607 76.3752520404773 -206.83371087834</t>
  </si>
  <si>
    <t>-605.976521747325 73.3435633346744 -299.02147656359</t>
  </si>
  <si>
    <t>-614.115134651612 71.6206108433071 -382.501654908658</t>
  </si>
  <si>
    <t>-619.95362702344 70.9169747075139 -466.188865830846</t>
  </si>
  <si>
    <t>-625.901613900295 70.8592342059724 -588.702406870297</t>
  </si>
  <si>
    <t>-611.190726708336 73.9609030770348 -665.605901266287</t>
  </si>
  <si>
    <t>-626.14278017621 102.115432650521 -534.820897287322</t>
  </si>
  <si>
    <t>-644.232189875098 255.367135638706 -511.907755188344</t>
  </si>
  <si>
    <t>-696.083912438353 340.596190323924 -248.040317922913</t>
  </si>
  <si>
    <t>-475.346310733233 335.501631535591 -175.946791777295</t>
  </si>
  <si>
    <t>-620.44072168939 39.6533441639122 -535.068142040657</t>
  </si>
  <si>
    <t>-613.273333291744 169.00457701199 -99.1324387223565</t>
  </si>
  <si>
    <t>-629.967461300139 173.78152564104 316.079689805317</t>
  </si>
  <si>
    <t>-661.347696042388 205.053790852902 777.126021419623</t>
  </si>
  <si>
    <t>-509.613497739034 206.095953492927 830.60024868248</t>
  </si>
  <si>
    <t>-528.483102784037 -14.7162553880294 314.415041232865</t>
  </si>
  <si>
    <t>-540.129189584109 -69.1600632638119 774.080517526814</t>
  </si>
  <si>
    <t>-389.883993117979 -31.6614074914114 817.716380626274</t>
  </si>
  <si>
    <t>9763-20170724T121427.435886100.bin</t>
  </si>
  <si>
    <t>-574.855200090734 84.2750603587979 -98.2416678054723</t>
  </si>
  <si>
    <t>-594.856632541806 76.1963905117532 -206.833491646755</t>
  </si>
  <si>
    <t>-605.619011410485 73.1820923543719 -299.033814613792</t>
  </si>
  <si>
    <t>-613.661198844656 71.4730557099792 -382.523566715876</t>
  </si>
  <si>
    <t>-619.399409814555 70.7827990399742 -466.217907232307</t>
  </si>
  <si>
    <t>-625.19698739209 70.7433445431275 -588.738616521006</t>
  </si>
  <si>
    <t>-610.40090580003 73.8470801737426 -665.625833651495</t>
  </si>
  <si>
    <t>-625.542643303525 101.988384521257 -534.850861966444</t>
  </si>
  <si>
    <t>-643.869415851679 255.205520129618 -511.92381689014</t>
  </si>
  <si>
    <t>-696.429201172572 340.677550337243 -248.275089898813</t>
  </si>
  <si>
    <t>-475.802221379653 335.938767033572 -175.819595774688</t>
  </si>
  <si>
    <t>-619.763422975198 39.5332486326356 -535.104271565271</t>
  </si>
  <si>
    <t>-613.165573096414 168.743960361037 -99.108521291058</t>
  </si>
  <si>
    <t>-629.992005940182 173.660755822393 316.096569097535</t>
  </si>
  <si>
    <t>-661.343634947792 205.071755720634 777.127861667078</t>
  </si>
  <si>
    <t>-509.61307168163 206.105150801326 830.612162475545</t>
  </si>
  <si>
    <t>-528.401988391319 -14.9318455256698 314.462493682859</t>
  </si>
  <si>
    <t>-540.157383585859 -69.1468689388025 774.149342406563</t>
  </si>
  <si>
    <t>-389.861002702484 -31.8207569403098 817.756583700915</t>
  </si>
  <si>
    <t>9763-20170724T121427.502567700.bin</t>
  </si>
  <si>
    <t>-574.740160471717 83.7826077138011 -98.1911466762019</t>
  </si>
  <si>
    <t>-594.500112416209 75.7712041329778 -206.832148533564</t>
  </si>
  <si>
    <t>-605.057692469749 72.7813008721082 -299.057084211859</t>
  </si>
  <si>
    <t>-612.915814310435 71.0798144358137 -382.56444864343</t>
  </si>
  <si>
    <t>-618.472443267843 70.3840274517247 -466.270863773799</t>
  </si>
  <si>
    <t>-624.008330172608 70.3231959616683 -588.803738577123</t>
  </si>
  <si>
    <t>-609.003565123877 73.4272384781752 -665.65060446448</t>
  </si>
  <si>
    <t>-624.557894413462 101.569116450513 -534.918410585854</t>
  </si>
  <si>
    <t>-643.415860662873 254.736676478728 -512.075081477689</t>
  </si>
  <si>
    <t>-697.317665826542 340.671190217986 -248.848075308593</t>
  </si>
  <si>
    <t>-476.931699947702 336.667258050913 -175.618917669482</t>
  </si>
  <si>
    <t>-618.600590975429 39.1305363291922 -535.156454404013</t>
  </si>
  <si>
    <t>-613.220163834038 168.139538083122 -99.0740811157464</t>
  </si>
  <si>
    <t>-630.235952986074 173.305940939225 316.120291717769</t>
  </si>
  <si>
    <t>-661.341804596792 205.116941054273 777.13239133295</t>
  </si>
  <si>
    <t>-509.610283268673 206.262909385347 830.611869695832</t>
  </si>
  <si>
    <t>-528.274662250362 -15.517087815942 314.510268897064</t>
  </si>
  <si>
    <t>-540.170644163858 -69.1561277653686 774.269502056869</t>
  </si>
  <si>
    <t>-389.805275432574 -32.0646097882664 817.83884647022</t>
  </si>
  <si>
    <t>9763-20170724T121427.537164800.bin</t>
  </si>
  <si>
    <t>-574.760653727278 83.5042461668809 -98.1700730630586</t>
  </si>
  <si>
    <t>-594.408051710109 75.5140762240785 -206.832998100418</t>
  </si>
  <si>
    <t>-604.879032215471 72.5213604760561 -299.067733267404</t>
  </si>
  <si>
    <t>-612.662836529152 70.8085496994113 -382.581816607121</t>
  </si>
  <si>
    <t>-618.149875981685 70.0942447196535 -466.292777106449</t>
  </si>
  <si>
    <t>-623.589899582076 69.9972837230739 -588.829707965294</t>
  </si>
  <si>
    <t>-608.478065802581 73.1050395699986 -665.655480793582</t>
  </si>
  <si>
    <t>-624.226954763456 101.254584125041 -534.951986031051</t>
  </si>
  <si>
    <t>-643.391692840506 254.391868363482 -512.176005303754</t>
  </si>
  <si>
    <t>-697.923252836263 340.648926133243 -249.184239696938</t>
  </si>
  <si>
    <t>-477.644389551811 336.978325219832 -175.616025741177</t>
  </si>
  <si>
    <t>-618.178939008807 38.8246884528339 -535.17117459797</t>
  </si>
  <si>
    <t>-613.37458360543 167.834704817556 -99.0691854292006</t>
  </si>
  <si>
    <t>-630.415725511285 173.125286815342 316.122553080958</t>
  </si>
  <si>
    <t>-661.334963048726 205.151858565081 777.132758396432</t>
  </si>
  <si>
    <t>-509.599028945274 206.559597790343 830.59342822724</t>
  </si>
  <si>
    <t>-528.24779727048 -15.7759026991384 314.526339261695</t>
  </si>
  <si>
    <t>-540.214352779058 -69.0960507512996 774.325934063966</t>
  </si>
  <si>
    <t>-390.041560560204 -31.2009213586107 817.867510276342</t>
  </si>
  <si>
    <t>9763-20170724T121427.603842200.bin</t>
  </si>
  <si>
    <t>-574.865550298342 82.8967488526073 -98.1797401246088</t>
  </si>
  <si>
    <t>-594.315230452537 74.9399686144757 -206.880628866022</t>
  </si>
  <si>
    <t>-604.635412992099 71.9261641114203 -299.131603493521</t>
  </si>
  <si>
    <t>-612.291126202504 70.173643549379 -382.656768482196</t>
  </si>
  <si>
    <t>-617.660032149897 69.4005396374623 -466.374819969016</t>
  </si>
  <si>
    <t>-622.939502115938 69.1990041946328 -588.918717873878</t>
  </si>
  <si>
    <t>-607.606687784471 72.3173457380208 -665.700177194416</t>
  </si>
  <si>
    <t>-623.734039123836 100.493740141033 -535.064997409784</t>
  </si>
  <si>
    <t>-643.445310234555 253.585668511124 -512.4541610453</t>
  </si>
  <si>
    <t>-699.636399745758 340.572641698985 -250.053047533903</t>
  </si>
  <si>
    <t>-479.535751333882 337.589025389484 -175.922225301846</t>
  </si>
  <si>
    <t>-617.511825463196 38.0808448751345 -535.230086045784</t>
  </si>
  <si>
    <t>-613.757644138895 167.240386626896 -99.0826500492601</t>
  </si>
  <si>
    <t>-630.889587400546 172.738092913697 316.102684221625</t>
  </si>
  <si>
    <t>-661.335194520196 205.200022244859 777.132339062554</t>
  </si>
  <si>
    <t>-509.592475789301 206.544836842699 830.575488233985</t>
  </si>
  <si>
    <t>-528.159887632285 -16.3621392490013 314.542588235916</t>
  </si>
  <si>
    <t>-540.1788673113 -69.1543595853782 774.41992214582</t>
  </si>
  <si>
    <t>-389.854805554643 -31.8601120917574 817.958808452515</t>
  </si>
  <si>
    <t>9763-20170724T121427.665100600.bin</t>
  </si>
  <si>
    <t>-575.263779954776 82.3597802776849 -98.1871104024854</t>
  </si>
  <si>
    <t>-594.547928308442 74.4160458276097 -206.918476852866</t>
  </si>
  <si>
    <t>-604.747125263147 71.3711830221132 -299.18196222059</t>
  </si>
  <si>
    <t>-612.3031115513 69.5731141763608 -382.715242495445</t>
  </si>
  <si>
    <t>-617.583735252486 68.7403585851685 -466.43834362609</t>
  </si>
  <si>
    <t>-622.747702244801 68.4370940920353 -588.98697077069</t>
  </si>
  <si>
    <t>-607.206092564641 71.5542385917879 -665.726457688577</t>
  </si>
  <si>
    <t>-623.689149084617 99.766983195469 -535.155732752939</t>
  </si>
  <si>
    <t>-644.017059474632 252.807526866678 -512.727725960654</t>
  </si>
  <si>
    <t>-702.325571282431 340.480266537406 -251.017725138253</t>
  </si>
  <si>
    <t>-482.377618165908 338.384115503967 -176.405344116496</t>
  </si>
  <si>
    <t>-617.274365007941 37.373426231828 -535.271574671649</t>
  </si>
  <si>
    <t>-614.324065019809 166.684743934683 -99.104885863658</t>
  </si>
  <si>
    <t>-631.327882025441 172.423190410268 316.082434656366</t>
  </si>
  <si>
    <t>-661.326353938479 205.251625126216 777.124256627527</t>
  </si>
  <si>
    <t>-509.574506532969 206.684681048181 830.539230702851</t>
  </si>
  <si>
    <t>-528.436258083902 -16.7823807674345 314.563665047782</t>
  </si>
  <si>
    <t>-540.18086238734 -69.1162047861221 774.51242209398</t>
  </si>
  <si>
    <t>-390.024748648845 -31.1629670424059 818.061875584662</t>
  </si>
  <si>
    <t>9763-20170724T121427.702200500.bin</t>
  </si>
  <si>
    <t>-575.523571814389 82.0640655380707 -98.1932949153115</t>
  </si>
  <si>
    <t>-594.738632100177 74.1190058677525 -206.936817615149</t>
  </si>
  <si>
    <t>-604.876240087431 71.0540992334427 -299.20636426166</t>
  </si>
  <si>
    <t>-612.376438326323 69.2306132747822 -382.74415013154</t>
  </si>
  <si>
    <t>-617.601790806717 68.3660178632676 -466.470482375056</t>
  </si>
  <si>
    <t>-622.686577359189 68.0094023911611 -589.02216222042</t>
  </si>
  <si>
    <t>-607.046558146222 71.1169657755345 -665.742006038361</t>
  </si>
  <si>
    <t>-623.717729303271 99.3567656337577 -535.20300018655</t>
  </si>
  <si>
    <t>-644.362074826818 252.364809568827 -512.841338918049</t>
  </si>
  <si>
    <t>-703.842420694661 340.247003077479 -251.465346908092</t>
  </si>
  <si>
    <t>-483.979588222505 338.836949175188 -176.5863349447</t>
  </si>
  <si>
    <t>-617.193295864952 36.9745092056255 -535.292037563454</t>
  </si>
  <si>
    <t>-614.633017811181 166.413755398151 -99.1218688558627</t>
  </si>
  <si>
    <t>-631.566854973055 172.268428557486 316.066705737291</t>
  </si>
  <si>
    <t>-661.330546981378 205.267584563356 777.11594194496</t>
  </si>
  <si>
    <t>-509.572357520167 206.823786869767 830.509460236613</t>
  </si>
  <si>
    <t>-528.619088771268 -17.0515887047136 314.57766410447</t>
  </si>
  <si>
    <t>-540.14901400078 -69.1547203008645 774.55917468246</t>
  </si>
  <si>
    <t>-389.82223524238 -31.9048160827956 818.126909689949</t>
  </si>
  <si>
    <t>9763-20170724T121427.734877500.bin</t>
  </si>
  <si>
    <t>-575.871187755231 81.7862331297779 -98.1985577204899</t>
  </si>
  <si>
    <t>-595.018087836879 73.8370817386322 -206.953770168067</t>
  </si>
  <si>
    <t>-605.083618520184 70.7500347554942 -299.230548669268</t>
  </si>
  <si>
    <t>-612.513745218469 68.8989449500491 -382.773896757551</t>
  </si>
  <si>
    <t>-617.665114042276 67.9997920579681 -466.504414172211</t>
  </si>
  <si>
    <t>-622.638033937622 67.5855421141459 -589.060550829737</t>
  </si>
  <si>
    <t>-606.896784295931 70.682461671177 -665.760213267886</t>
  </si>
  <si>
    <t>-623.780810561172 98.951679312715 -535.254441123095</t>
  </si>
  <si>
    <t>-644.775967707391 251.928662139483 -512.995346733375</t>
  </si>
  <si>
    <t>-705.313808011172 339.891262913414 -251.889452519935</t>
  </si>
  <si>
    <t>-485.584981876362 339.205702942259 -176.607539872981</t>
  </si>
  <si>
    <t>-617.131182652589 36.5826417154672 -535.313476356703</t>
  </si>
  <si>
    <t>-615.039102689759 166.128345461881 -99.1424977141855</t>
  </si>
  <si>
    <t>-631.809819754921 172.148415168644 316.050329106723</t>
  </si>
  <si>
    <t>-661.326393634163 205.302401576665 777.105363271968</t>
  </si>
  <si>
    <t>-509.559895387491 207.019620882524 830.470359766876</t>
  </si>
  <si>
    <t>-528.857868145043 -17.2101018850899 314.59488673138</t>
  </si>
  <si>
    <t>-540.196111003221 -69.0764339475877 774.605567155932</t>
  </si>
  <si>
    <t>-390.038871863287 -31.1394697145302 818.165053815114</t>
  </si>
  <si>
    <t>9763-20170724T121427.800053500.bin</t>
  </si>
  <si>
    <t>-576.792663844012 81.1996153495807 -98.1951683776679</t>
  </si>
  <si>
    <t>-595.863729858348 73.1988901638242 -206.959835581875</t>
  </si>
  <si>
    <t>-605.811382117476 70.0349386452335 -299.246797413302</t>
  </si>
  <si>
    <t>-613.114937487672 68.09704186302 -382.799535574868</t>
  </si>
  <si>
    <t>-618.121399533796 67.0953385065286 -466.537500154732</t>
  </si>
  <si>
    <t>-622.86364054971 66.5136516211446 -589.102130501731</t>
  </si>
  <si>
    <t>-606.948823360635 69.5807484280881 -665.767298723159</t>
  </si>
  <si>
    <t>-624.237779525229 97.9393370622961 -535.336185509023</t>
  </si>
  <si>
    <t>-645.982610736798 250.841589021808 -513.288546375977</t>
  </si>
  <si>
    <t>-708.272868572701 338.523301316333 -252.500531525203</t>
  </si>
  <si>
    <t>-488.882186167876 339.487054869675 -176.24224882851</t>
  </si>
  <si>
    <t>-617.327742257617 35.598570075746 -535.307754036381</t>
  </si>
  <si>
    <t>-616.235320738675 165.522110924425 -99.1788792309987</t>
  </si>
  <si>
    <t>-632.432469347581 171.851982485359 316.032160674731</t>
  </si>
  <si>
    <t>-661.347062323786 205.257763330326 777.104197039508</t>
  </si>
  <si>
    <t>-509.563503028345 206.864559792638 830.424035662896</t>
  </si>
  <si>
    <t>-529.332828846483 -17.5100124994028 314.631022630768</t>
  </si>
  <si>
    <t>-540.173962005347 -69.1217137921294 774.690944318886</t>
  </si>
  <si>
    <t>-389.947593936283 -31.4368237606059 818.230840164234</t>
  </si>
  <si>
    <t>9763-20170724T121427.836152400.bin</t>
  </si>
  <si>
    <t>-577.357937911956 80.9818788893499 -98.2043726887946</t>
  </si>
  <si>
    <t>-596.424662563822 72.9392275537689 -206.966885178997</t>
  </si>
  <si>
    <t>-606.33937361131 69.7299185284091 -299.255723498582</t>
  </si>
  <si>
    <t>-613.601488511562 67.7446651164241 -382.810830692767</t>
  </si>
  <si>
    <t>-618.555265340272 66.6895007337853 -466.55140820281</t>
  </si>
  <si>
    <t>-623.209011912067 66.0227168309775 -589.119008257615</t>
  </si>
  <si>
    <t>-607.217864084008 69.0633774232811 -665.769215113311</t>
  </si>
  <si>
    <t>-624.680730940012 97.4788409794678 -535.373488891099</t>
  </si>
  <si>
    <t>-646.720032655498 250.353934531556 -513.441599094136</t>
  </si>
  <si>
    <t>-709.715157090288 337.73912707979 -252.72324829975</t>
  </si>
  <si>
    <t>-490.45683175954 339.485173370395 -176.099088262441</t>
  </si>
  <si>
    <t>-617.653326306891 35.1515164855068 -535.301347309318</t>
  </si>
  <si>
    <t>-616.967940710134 165.253229227371 -99.1999255731632</t>
  </si>
  <si>
    <t>-632.833814828265 171.772462527569 316.021001720647</t>
  </si>
  <si>
    <t>-661.349624592632 205.254993367005 777.105430913908</t>
  </si>
  <si>
    <t>-509.554086832986 207.097374632021 830.383251119724</t>
  </si>
  <si>
    <t>-529.600091484718 -17.5291212395259 314.639789396268</t>
  </si>
  <si>
    <t>-540.235877308085 -69.0536781950291 774.720205284276</t>
  </si>
  <si>
    <t>-390.143548490036 -30.8014182254615 818.227452350027</t>
  </si>
  <si>
    <t>9763-20170724T121427.903834700.bin</t>
  </si>
  <si>
    <t>-578.658442049072 80.5632240150567 -98.2347250985481</t>
  </si>
  <si>
    <t>-597.777820151238 72.4032405105613 -206.979337844503</t>
  </si>
  <si>
    <t>-607.639010234942 69.1058638119716 -299.270706559679</t>
  </si>
  <si>
    <t>-614.812062114627 67.0385637254144 -382.831443599075</t>
  </si>
  <si>
    <t>-619.637142811637 65.8983581001053 -466.578596185954</t>
  </si>
  <si>
    <t>-624.05896739554 65.1024901574651 -589.153959110227</t>
  </si>
  <si>
    <t>-607.898261238973 68.0663272785528 -665.771560976014</t>
  </si>
  <si>
    <t>-625.748961985861 96.6021435673988 -535.440240183871</t>
  </si>
  <si>
    <t>-648.409672012689 249.420168593007 -513.770658859326</t>
  </si>
  <si>
    <t>-712.359243537245 336.333883945411 -253.127062874777</t>
  </si>
  <si>
    <t>-493.220539232633 339.198851947779 -176.19504956994</t>
  </si>
  <si>
    <t>-618.488410076473 34.3015828369143 -535.297603136012</t>
  </si>
  <si>
    <t>-618.636849891492 164.67968263987 -99.2646954738225</t>
  </si>
  <si>
    <t>-633.611958604988 171.629841578175 315.982274786131</t>
  </si>
  <si>
    <t>-661.386659205115 205.163794351913 777.113395703821</t>
  </si>
  <si>
    <t>-509.560548620352 206.771992200102 830.312038732702</t>
  </si>
  <si>
    <t>-530.034790741121 -17.4547872930561 314.628666887501</t>
  </si>
  <si>
    <t>-540.161274560003 -69.0189091343245 774.723805651856</t>
  </si>
  <si>
    <t>-390.142383691012 -30.6972289937326 818.42317581737</t>
  </si>
  <si>
    <t>9763-20170724T121427.932984200.bin</t>
  </si>
  <si>
    <t>-579.402461439159 80.3662190311265 -98.2540121663383</t>
  </si>
  <si>
    <t>-598.584182135328 72.1387795670557 -206.982337280595</t>
  </si>
  <si>
    <t>-608.424469918643 68.7876571286315 -299.274223952311</t>
  </si>
  <si>
    <t>-615.548740927616 66.6687944681048 -382.83785038322</t>
  </si>
  <si>
    <t>-620.295142913282 65.473583893036 -466.588608667946</t>
  </si>
  <si>
    <t>-624.569987729435 64.5901804436353 -589.168681030937</t>
  </si>
  <si>
    <t>-608.322470007231 67.4973148244521 -665.770093619776</t>
  </si>
  <si>
    <t>-626.370642864557 96.1227543227678 -535.477679236735</t>
  </si>
  <si>
    <t>-649.307160519294 248.924270294985 -513.921460458338</t>
  </si>
  <si>
    <t>-713.400939514334 335.66717198182 -253.256437453175</t>
  </si>
  <si>
    <t>-494.264325414 338.998903667281 -176.33721201642</t>
  </si>
  <si>
    <t>-619.017771602161 33.8330018019251 -535.285383103938</t>
  </si>
  <si>
    <t>-619.590127560005 164.436422389279 -99.2961899615957</t>
  </si>
  <si>
    <t>-634.044353153151 171.525422181421 315.966943918003</t>
  </si>
  <si>
    <t>-661.407533253569 205.105272926829 777.121219883118</t>
  </si>
  <si>
    <t>-509.563039210146 206.636838029198 830.269313238502</t>
  </si>
  <si>
    <t>-530.251615382447 -17.3561016492517 314.628824715996</t>
  </si>
  <si>
    <t>-540.036046329079 -68.9912059491585 774.746022878706</t>
  </si>
  <si>
    <t>-390.210900118938 -30.2075106564153 818.701935654269</t>
  </si>
  <si>
    <t>9763-20170724T121428.003177200.bin</t>
  </si>
  <si>
    <t>-580.869265712889 79.9133904920045 -98.2824233573086</t>
  </si>
  <si>
    <t>-600.1762462404 71.5407950794784 -206.9774754153</t>
  </si>
  <si>
    <t>-610.014458220649 68.0482187267262 -299.264270882426</t>
  </si>
  <si>
    <t>-617.093132296801 65.7864181238519 -382.828078232393</t>
  </si>
  <si>
    <t>-621.751509810592 64.4306640979589 -466.58129198182</t>
  </si>
  <si>
    <t>-625.851436285569 63.2917053398837 -589.165269734554</t>
  </si>
  <si>
    <t>-609.45851890756 66.0591148396852 -665.740861194355</t>
  </si>
  <si>
    <t>-627.789885529124 94.9287956471903 -535.540914722945</t>
  </si>
  <si>
    <t>-651.083338606331 247.720404628238 -514.307246985016</t>
  </si>
  <si>
    <t>-715.222109256183 334.167685660909 -253.555116984819</t>
  </si>
  <si>
    <t>-496.143204835937 338.291995568472 -176.509782930918</t>
  </si>
  <si>
    <t>-620.315013362599 32.6540838852352 -535.212251724745</t>
  </si>
  <si>
    <t>-621.489431723922 163.794059634252 -99.3362010536548</t>
  </si>
  <si>
    <t>-635.057100286964 171.144134661057 315.952259838609</t>
  </si>
  <si>
    <t>-661.436221576853 205.001648611243 777.135045784981</t>
  </si>
  <si>
    <t>-509.553615439536 206.242345873825 830.181911803152</t>
  </si>
  <si>
    <t>-530.738122414273 -17.1448512660995 314.641339385793</t>
  </si>
  <si>
    <t>-539.745498079778 -68.9606574660488 774.764822304987</t>
  </si>
  <si>
    <t>-390.099182691679 -30.1749200768991 819.32386534516</t>
  </si>
  <si>
    <t>9763-20170724T121428.034258700.bin</t>
  </si>
  <si>
    <t>-581.588149620944 79.6982336179049 -98.3044059448882</t>
  </si>
  <si>
    <t>-600.95281506613 71.2768438693734 -206.985560320134</t>
  </si>
  <si>
    <t>-610.798517752063 67.717345594152 -299.268871976632</t>
  </si>
  <si>
    <t>-617.868138892303 65.3819101125105 -382.831564612275</t>
  </si>
  <si>
    <t>-622.502409342696 63.9386584594649 -466.584584342584</t>
  </si>
  <si>
    <t>-626.551593631464 62.6549986125024 -589.168757578824</t>
  </si>
  <si>
    <t>-610.094746117713 65.3302103335604 -665.733946766327</t>
  </si>
  <si>
    <t>-628.529902546048 94.3531288055374 -535.581887324423</t>
  </si>
  <si>
    <t>-651.939034786808 247.142078191954 -514.507224390476</t>
  </si>
  <si>
    <t>-716.136932916354 333.619583897005 -253.779668586237</t>
  </si>
  <si>
    <t>-497.044389984313 337.997194946127 -176.787301394568</t>
  </si>
  <si>
    <t>-621.019772061149 32.0834223932611 -535.177848763052</t>
  </si>
  <si>
    <t>-622.359367082295 163.469077151663 -99.3535844257706</t>
  </si>
  <si>
    <t>-635.630460794705 170.958514537786 315.942004241884</t>
  </si>
  <si>
    <t>-661.45215892963 204.95516670823 777.142731914473</t>
  </si>
  <si>
    <t>-509.548742957375 206.17981800771 830.130285275563</t>
  </si>
  <si>
    <t>-531.03994029123 -17.0303044268085 314.637421008622</t>
  </si>
  <si>
    <t>-539.703398346989 -68.8768968097393 774.761344635233</t>
  </si>
  <si>
    <t>-390.482840948448 -28.6959083707402 819.511084062736</t>
  </si>
  <si>
    <t>9763-20170724T121428.102947100.bin</t>
  </si>
  <si>
    <t>-582.826010074418 79.1652743849945 -98.3634803367967</t>
  </si>
  <si>
    <t>-602.311378514561 70.6776047727526 -207.017906034447</t>
  </si>
  <si>
    <t>-612.186592316223 67.0025407921262 -299.293699850881</t>
  </si>
  <si>
    <t>-619.256032608107 64.5353309259522 -382.852448815466</t>
  </si>
  <si>
    <t>-623.864998901646 62.9314765376198 -466.6038982426</t>
  </si>
  <si>
    <t>-627.851417699431 61.380499466175 -589.187159929979</t>
  </si>
  <si>
    <t>-611.314688775351 63.8437735119446 -665.742146911588</t>
  </si>
  <si>
    <t>-629.882147060505 93.1923888558699 -535.669778718365</t>
  </si>
  <si>
    <t>-653.377749710747 246.005980848283 -514.821052460456</t>
  </si>
  <si>
    <t>-717.870776408169 332.703662637363 -254.239452847891</t>
  </si>
  <si>
    <t>-498.706585783407 337.619727479952 -177.483637584323</t>
  </si>
  <si>
    <t>-622.322330992094 30.9297060185763 -535.127628147219</t>
  </si>
  <si>
    <t>-623.745276543712 162.900218329758 -99.4089917629219</t>
  </si>
  <si>
    <t>-636.408517283266 170.696618200691 315.89983261235</t>
  </si>
  <si>
    <t>-661.456135201182 204.90568775469 777.143063114767</t>
  </si>
  <si>
    <t>-509.516977156671 206.129546680937 830.028089176702</t>
  </si>
  <si>
    <t>-531.531765509446 -17.0907731770153 314.564996722073</t>
  </si>
  <si>
    <t>-539.396857240978 -68.9443363633231 774.695465438739</t>
  </si>
  <si>
    <t>-390.180458627894 -29.4075467043222 820.029157796175</t>
  </si>
  <si>
    <t>9763-20170724T121428.136548000.bin</t>
  </si>
  <si>
    <t>-583.325020999238 78.8935141849206 -98.3868767728536</t>
  </si>
  <si>
    <t>-602.885389104977 70.374159199589 -207.0253847177</t>
  </si>
  <si>
    <t>-612.784658682711 66.6314956277156 -299.29575536276</t>
  </si>
  <si>
    <t>-619.862045604714 64.0852601193415 -382.851564375203</t>
  </si>
  <si>
    <t>-624.466255093522 62.3835920300648 -466.601403074478</t>
  </si>
  <si>
    <t>-628.432868537441 60.6680253541285 -589.183049350927</t>
  </si>
  <si>
    <t>-611.864489644789 62.997379787791 -665.735506444257</t>
  </si>
  <si>
    <t>-630.468256999913 92.5523325158897 -535.708814810358</t>
  </si>
  <si>
    <t>-654.010061602154 245.372110931736 -514.998889136458</t>
  </si>
  <si>
    <t>-718.743533767169 332.21995372335 -254.527159451813</t>
  </si>
  <si>
    <t>-499.592900722148 337.458785464862 -177.753947129511</t>
  </si>
  <si>
    <t>-622.916480242513 30.2893500689243 -535.081704468489</t>
  </si>
  <si>
    <t>-624.294931984443 162.650656890723 -99.4331764639419</t>
  </si>
  <si>
    <t>-636.621655619725 170.575241394869 315.883363414578</t>
  </si>
  <si>
    <t>-661.457046214655 204.867276327335 777.143452295</t>
  </si>
  <si>
    <t>-509.505604997522 206.013572624705 829.994991179526</t>
  </si>
  <si>
    <t>-531.731145733014 -17.1189602441268 314.540701296568</t>
  </si>
  <si>
    <t>-539.254312223355 -68.9375441090801 774.694114000939</t>
  </si>
  <si>
    <t>-390.174272425445 -29.2325189290159 820.328224092075</t>
  </si>
  <si>
    <t>9763-20170724T121428.200225700.bin</t>
  </si>
  <si>
    <t>-584.194097049849 78.4033098828804 -98.434223104437</t>
  </si>
  <si>
    <t>-603.933664818795 69.8381954332522 -207.036761888346</t>
  </si>
  <si>
    <t>-613.907480622438 65.9732479336262 -299.294089432442</t>
  </si>
  <si>
    <t>-621.024785443175 63.2814220251244 -382.841894902803</t>
  </si>
  <si>
    <t>-625.644005646041 61.3964588687641 -466.586978815951</t>
  </si>
  <si>
    <t>-629.607381423722 59.3700645237318 -589.163838220952</t>
  </si>
  <si>
    <t>-613.000410339554 61.4468319093339 -665.715143048853</t>
  </si>
  <si>
    <t>-631.61941377755 91.3928328067668 -535.771629340324</t>
  </si>
  <si>
    <t>-655.1575614697 244.254734248865 -515.357805081581</t>
  </si>
  <si>
    <t>-720.744447422989 331.599952913506 -255.266096718929</t>
  </si>
  <si>
    <t>-501.711705914576 337.422146604814 -178.199263765065</t>
  </si>
  <si>
    <t>-624.117113862964 29.1257077712794 -534.984708786738</t>
  </si>
  <si>
    <t>-625.213830455364 162.220708813475 -99.4559388134323</t>
  </si>
  <si>
    <t>-636.9846935824 170.368425958211 315.87244619983</t>
  </si>
  <si>
    <t>-661.433477020218 204.816862274679 777.144103809488</t>
  </si>
  <si>
    <t>-509.458547811019 205.96284220243 829.928080594259</t>
  </si>
  <si>
    <t>-532.112107877926 -17.0952209871093 314.486356074048</t>
  </si>
  <si>
    <t>-539.075201206492 -68.8356331352015 774.647033207891</t>
  </si>
  <si>
    <t>-390.462229239588 -28.0058239679433 820.809095348607</t>
  </si>
  <si>
    <t>9763-20170724T121428.235684100.bin</t>
  </si>
  <si>
    <t>-584.59739833009 78.2019686162539 -98.4587731570524</t>
  </si>
  <si>
    <t>-604.406979606002 69.6120660467036 -207.046592062172</t>
  </si>
  <si>
    <t>-614.421888502858 65.6833038880532 -299.296649514611</t>
  </si>
  <si>
    <t>-621.571074140864 62.9154719221042 -382.839286253839</t>
  </si>
  <si>
    <t>-626.217667579638 60.9355644725574 -466.580729335192</t>
  </si>
  <si>
    <t>-630.217366624967 58.7491448481205 -589.153756937907</t>
  </si>
  <si>
    <t>-613.613053741804 60.7107421193941 -665.708755107727</t>
  </si>
  <si>
    <t>-632.193399089224 90.8441713136567 -535.803301391633</t>
  </si>
  <si>
    <t>-655.690830112982 243.737963837123 -515.57189561525</t>
  </si>
  <si>
    <t>-721.771553277837 331.350050925927 -255.69499262299</t>
  </si>
  <si>
    <t>-502.831157417011 337.355291586343 -178.38015189942</t>
  </si>
  <si>
    <t>-624.731105602418 28.5732271701222 -534.936082833959</t>
  </si>
  <si>
    <t>-625.657552140523 162.049987489285 -99.474997821497</t>
  </si>
  <si>
    <t>-637.144707962953 170.271071586833 315.859948789628</t>
  </si>
  <si>
    <t>-661.426844784714 204.772141566441 777.143757254934</t>
  </si>
  <si>
    <t>-509.440430464351 205.635820500605 829.899925769203</t>
  </si>
  <si>
    <t>-532.238976717415 -17.0641591687431 314.456553260629</t>
  </si>
  <si>
    <t>-538.975000317074 -68.8110714624904 774.624009528919</t>
  </si>
  <si>
    <t>-390.525711206799 -27.6814480126945 821.045653344314</t>
  </si>
  <si>
    <t>9763-20170724T121428.300865100.bin</t>
  </si>
  <si>
    <t>-585.304385632166 77.9074537471329 -98.4885199058975</t>
  </si>
  <si>
    <t>-605.256241388446 69.2458110783614 -207.044385644731</t>
  </si>
  <si>
    <t>-615.411882447321 65.1851611239031 -299.273599054154</t>
  </si>
  <si>
    <t>-622.698697706629 62.2688706171357 -382.799249791792</t>
  </si>
  <si>
    <t>-627.495100226164 60.1100774451011 -466.527792286275</t>
  </si>
  <si>
    <t>-631.728392107878 57.6288340290403 -589.087415175913</t>
  </si>
  <si>
    <t>-615.196221990701 59.3598585719228 -665.663465006809</t>
  </si>
  <si>
    <t>-633.549075486121 89.8584734243173 -535.812629385298</t>
  </si>
  <si>
    <t>-656.918394025138 242.814469840379 -515.94203279637</t>
  </si>
  <si>
    <t>-723.93541128738 331.113532889333 -256.537664240162</t>
  </si>
  <si>
    <t>-505.26120912924 336.850300056045 -178.452988087024</t>
  </si>
  <si>
    <t>-626.192588876092 27.5770498946517 -534.805836761813</t>
  </si>
  <si>
    <t>-626.510379227144 161.741279651989 -99.5024177047735</t>
  </si>
  <si>
    <t>-637.31455180136 170.201240335427 315.846023314542</t>
  </si>
  <si>
    <t>-661.373593572127 204.731477886456 777.140598319004</t>
  </si>
  <si>
    <t>-509.370964934907 205.705306402755 829.848204969598</t>
  </si>
  <si>
    <t>-532.371683788957 -16.9044314868434 314.410129142164</t>
  </si>
  <si>
    <t>-538.816838730916 -68.7763080402428 774.570250938658</t>
  </si>
  <si>
    <t>-390.524894938142 -27.5446029424388 821.402142008362</t>
  </si>
  <si>
    <t>9763-20170724T121428.336663100.bin</t>
  </si>
  <si>
    <t>-585.636146309826 77.7966157147457 -98.5063552096634</t>
  </si>
  <si>
    <t>-605.663330499379 69.0835947135092 -207.044405875831</t>
  </si>
  <si>
    <t>-615.90758017635 64.9554345451647 -299.260688869683</t>
  </si>
  <si>
    <t>-623.285245282746 61.968134659237 -382.77581125965</t>
  </si>
  <si>
    <t>-628.183479818017 59.7284846306707 -466.496255792605</t>
  </si>
  <si>
    <t>-632.578191051337 57.1186908760724 -589.047588817418</t>
  </si>
  <si>
    <t>-616.100946547469 58.7482332899476 -665.637691363661</t>
  </si>
  <si>
    <t>-634.302272449773 89.4072176238301 -535.805351232602</t>
  </si>
  <si>
    <t>-657.574899371595 242.398995013867 -516.104440070078</t>
  </si>
  <si>
    <t>-724.884724352248 330.966695235045 -256.867696097376</t>
  </si>
  <si>
    <t>-506.318648047802 336.542899081946 -178.469136069876</t>
  </si>
  <si>
    <t>-626.997412634054 27.1205231779641 -534.740911357827</t>
  </si>
  <si>
    <t>-626.926970563814 161.629582477223 -99.5132969538781</t>
  </si>
  <si>
    <t>-637.415378783045 170.153521324779 315.841914341995</t>
  </si>
  <si>
    <t>-661.353998292893 204.686077886151 777.14214446494</t>
  </si>
  <si>
    <t>-509.344761042564 205.686820656913 829.830220985755</t>
  </si>
  <si>
    <t>-532.397403146436 -16.8131052988251 314.38924938112</t>
  </si>
  <si>
    <t>-538.739577464363 -68.8196464593661 774.538728295277</t>
  </si>
  <si>
    <t>-390.334514289174 -28.1589058252916 821.511915577848</t>
  </si>
  <si>
    <t>9763-20170724T121428.399829200.bin</t>
  </si>
  <si>
    <t>-586.313025605911 77.5862090950518 -98.5648653181161</t>
  </si>
  <si>
    <t>-606.522012212429 68.7751877497622 -207.06124313043</t>
  </si>
  <si>
    <t>-616.962899751804 64.5048061217817 -299.249100359038</t>
  </si>
  <si>
    <t>-624.537364148268 61.3654812978161 -382.740927989541</t>
  </si>
  <si>
    <t>-629.653025467255 58.9511495039924 -466.443646029059</t>
  </si>
  <si>
    <t>-634.389567273744 56.0601247916579 -588.975924816257</t>
  </si>
  <si>
    <t>-618.04986635719 57.4895480423434 -665.599343666477</t>
  </si>
  <si>
    <t>-635.935687126742 88.4740033654366 -535.804545067504</t>
  </si>
  <si>
    <t>-659.200639319737 241.521374673343 -516.498560399801</t>
  </si>
  <si>
    <t>-726.959715243099 330.543995051056 -257.534697502347</t>
  </si>
  <si>
    <t>-508.656819298302 335.690336707692 -178.377617948586</t>
  </si>
  <si>
    <t>-628.686698505378 26.1833238651125 -534.615141384891</t>
  </si>
  <si>
    <t>-627.702897458241 161.443339859896 -99.5580007766796</t>
  </si>
  <si>
    <t>-637.585282220892 170.185837882502 315.807536665759</t>
  </si>
  <si>
    <t>-661.309863099599 204.629578014536 777.1411262903</t>
  </si>
  <si>
    <t>-509.2841908966 205.597148557297 829.782249685923</t>
  </si>
  <si>
    <t>-532.487093007983 -16.5636116410137 314.329417347128</t>
  </si>
  <si>
    <t>-538.749017302288 -68.739031726504 774.456626233675</t>
  </si>
  <si>
    <t>-390.399817393304 -28.0715577277961 821.599703324802</t>
  </si>
  <si>
    <t>9763-20170724T121428.436588500.bin</t>
  </si>
  <si>
    <t>-586.593342881945 77.4703094607717 -98.5948211060329</t>
  </si>
  <si>
    <t>-606.883819938663 68.6082402155944 -207.071893693959</t>
  </si>
  <si>
    <t>-617.428057706235 64.2630473217191 -299.244294446441</t>
  </si>
  <si>
    <t>-625.110952430565 61.0444495984675 -382.723433700208</t>
  </si>
  <si>
    <t>-630.350834472267 58.5393550850508 -466.415807825741</t>
  </si>
  <si>
    <t>-635.286730164161 55.5045349742768 -588.936632882055</t>
  </si>
  <si>
    <t>-619.037930687321 56.8402285220091 -665.581222754568</t>
  </si>
  <si>
    <t>-636.73338399405 87.9821899834819 -535.80144184162</t>
  </si>
  <si>
    <t>-659.965990406009 241.054397218809 -516.673134584297</t>
  </si>
  <si>
    <t>-728.138771423152 330.174514060557 -257.851388532031</t>
  </si>
  <si>
    <t>-509.919510298127 335.263634829015 -178.459922560047</t>
  </si>
  <si>
    <t>-629.508481306398 25.6900475555753 -534.549459338247</t>
  </si>
  <si>
    <t>-628.005811879383 161.325543562385 -99.5840661336445</t>
  </si>
  <si>
    <t>-637.573433782459 170.17985412795 315.786497931589</t>
  </si>
  <si>
    <t>-661.285194887257 204.597558052402 777.130950781482</t>
  </si>
  <si>
    <t>-509.252981508857 205.572730553894 829.752945314443</t>
  </si>
  <si>
    <t>-532.542762532941 -16.499347626223 314.302669534641</t>
  </si>
  <si>
    <t>-538.732342768167 -68.7634512299173 774.421871542037</t>
  </si>
  <si>
    <t>-390.335807896168 -28.3347188286257 821.620885652885</t>
  </si>
  <si>
    <t>9763-20170724T121428.502265500.bin</t>
  </si>
  <si>
    <t>-587.130795438801 77.3020076340126 -98.6390100193187</t>
  </si>
  <si>
    <t>-607.532789915258 68.4016771525503 -207.091947247974</t>
  </si>
  <si>
    <t>-618.254045895157 63.9407518417997 -299.238476261957</t>
  </si>
  <si>
    <t>-626.134153837629 60.5885927825311 -382.693901761725</t>
  </si>
  <si>
    <t>-631.610559316875 57.922642868672 -466.366142561777</t>
  </si>
  <si>
    <t>-636.936868275379 54.6258122150616 -588.86375264569</t>
  </si>
  <si>
    <t>-620.898004290015 55.7902760537127 -665.555351532146</t>
  </si>
  <si>
    <t>-638.199581355905 87.2188326409564 -535.794619514041</t>
  </si>
  <si>
    <t>-661.336753017064 240.352076402638 -517.006646482077</t>
  </si>
  <si>
    <t>-730.763373494127 329.461704729599 -258.514950832958</t>
  </si>
  <si>
    <t>-512.745384746857 334.658197602756 -178.579521097403</t>
  </si>
  <si>
    <t>-630.999861605721 24.9259703834391 -534.431165534965</t>
  </si>
  <si>
    <t>-628.497883262802 161.230082107709 -99.6179346819372</t>
  </si>
  <si>
    <t>-637.577776959695 170.190183201094 315.761350399922</t>
  </si>
  <si>
    <t>-661.237654389493 204.499663989081 777.124829627482</t>
  </si>
  <si>
    <t>-509.203657897317 204.972143454718 829.748587210786</t>
  </si>
  <si>
    <t>-532.74423326434 -16.3949312903628 314.23812803336</t>
  </si>
  <si>
    <t>-538.772711537369 -68.7031037869729 774.352753648904</t>
  </si>
  <si>
    <t>-390.50431896841 -27.9010100604974 821.633955781916</t>
  </si>
  <si>
    <t>9763-20170724T121428.533852300.bin</t>
  </si>
  <si>
    <t>-587.334126957363 77.2283024354042 -98.651304236805</t>
  </si>
  <si>
    <t>-607.772142377728 68.3242681967613 -207.097088782489</t>
  </si>
  <si>
    <t>-618.572575524848 63.814402369479 -299.232081172233</t>
  </si>
  <si>
    <t>-626.545963584325 60.4021559142789 -382.676182585108</t>
  </si>
  <si>
    <t>-632.138615691386 57.6621905768434 -466.338278219611</t>
  </si>
  <si>
    <t>-637.660951756668 54.2430059687267 -588.82397462104</t>
  </si>
  <si>
    <t>-621.747937770805 55.3270740428597 -665.543057539735</t>
  </si>
  <si>
    <t>-638.838848068325 86.8892739999196 -535.78537403814</t>
  </si>
  <si>
    <t>-662.018498701528 240.031797740438 -517.140316997927</t>
  </si>
  <si>
    <t>-732.112451978454 329.167558293501 -258.837680980854</t>
  </si>
  <si>
    <t>-514.220436885184 334.465317998787 -178.566033909566</t>
  </si>
  <si>
    <t>-631.636715880778 24.5974579782724 -534.371324715571</t>
  </si>
  <si>
    <t>-628.650724218077 161.16843572832 -99.6264839421469</t>
  </si>
  <si>
    <t>-637.550538264214 170.23261286961 315.754353383089</t>
  </si>
  <si>
    <t>-661.203580403406 204.487952211226 777.119136934139</t>
  </si>
  <si>
    <t>-509.169548820237 205.085109369251 829.74166516945</t>
  </si>
  <si>
    <t>-532.82990704176 -16.3674698152781 314.210455817742</t>
  </si>
  <si>
    <t>-538.795462564337 -68.6689732109394 774.322521404615</t>
  </si>
  <si>
    <t>-390.505391025024 -28.004368429727 821.653976899255</t>
  </si>
  <si>
    <t>9763-20170724T121428.600030000.bin</t>
  </si>
  <si>
    <t>-587.583475152623 77.2080473638493 -98.6636618965571</t>
  </si>
  <si>
    <t>-608.10705565229 68.2648540485538 -207.090044710297</t>
  </si>
  <si>
    <t>-619.073643050346 63.6762082692198 -299.20154669688</t>
  </si>
  <si>
    <t>-627.237155370358 60.1789162415671 -382.623732981784</t>
  </si>
  <si>
    <t>-633.061151595531 57.3432256722176 -466.266977515504</t>
  </si>
  <si>
    <t>-638.967498746066 53.7754344593636 -588.730374013186</t>
  </si>
  <si>
    <t>-623.314233497841 54.752492014637 -665.504357036144</t>
  </si>
  <si>
    <t>-639.99972782931 86.4834267660331 -535.726960621116</t>
  </si>
  <si>
    <t>-663.32339407643 239.626025389876 -517.320868920944</t>
  </si>
  <si>
    <t>-734.350818572458 328.914996184615 -259.326453123797</t>
  </si>
  <si>
    <t>-516.754038778366 334.310392980501 -178.264303013334</t>
  </si>
  <si>
    <t>-632.752008668638 24.1983408061451 -534.262008436502</t>
  </si>
  <si>
    <t>-628.857429602492 161.232914993401 -99.6537019566442</t>
  </si>
  <si>
    <t>-637.2974371761 170.408719829807 315.734245918474</t>
  </si>
  <si>
    <t>-661.119991139937 204.425587121385 777.113622609756</t>
  </si>
  <si>
    <t>-509.095904429715 205.005024272704 829.765066958028</t>
  </si>
  <si>
    <t>-532.884932324324 -16.2337217077511 314.1815615998</t>
  </si>
  <si>
    <t>-538.862495680298 -68.6153698869662 774.281341542005</t>
  </si>
  <si>
    <t>-390.443514761449 -28.4727939430741 821.65436522816</t>
  </si>
  <si>
    <t>9763-20170724T121428.635744500.bin</t>
  </si>
  <si>
    <t>-587.638817799213 77.3233545126182 -98.6691247826527</t>
  </si>
  <si>
    <t>-608.210031701155 68.3469268984736 -207.08380716724</t>
  </si>
  <si>
    <t>-619.276598961114 63.7236601937107 -299.181562487304</t>
  </si>
  <si>
    <t>-627.554699370815 60.1949748981647 -382.591036626159</t>
  </si>
  <si>
    <t>-633.517578757179 57.3298555846854 -466.223456027683</t>
  </si>
  <si>
    <t>-639.653905764293 53.7222273310008 -588.6744228768</t>
  </si>
  <si>
    <t>-624.139308854493 54.674288968115 -665.476794459921</t>
  </si>
  <si>
    <t>-640.601390181936 86.445828117854 -535.67911677597</t>
  </si>
  <si>
    <t>-663.972868352639 239.589028705156 -517.344189074693</t>
  </si>
  <si>
    <t>-735.228430245294 329.010840770787 -259.458673017839</t>
  </si>
  <si>
    <t>-517.756807167261 334.324149958649 -178.055613668834</t>
  </si>
  <si>
    <t>-633.321384086321 24.1644388679088 -534.20902960145</t>
  </si>
  <si>
    <t>-628.914294254586 161.337036287852 -99.6642756502911</t>
  </si>
  <si>
    <t>-637.170837237393 170.520028254407 315.727227099893</t>
  </si>
  <si>
    <t>-661.090858036027 204.380671309504 777.114319663075</t>
  </si>
  <si>
    <t>-509.071999412083 204.743568338308 829.782727490013</t>
  </si>
  <si>
    <t>-532.847375858135 -16.0380960150719 314.1797499697</t>
  </si>
  <si>
    <t>-538.859662370604 -68.6049292737966 774.261347039447</t>
  </si>
  <si>
    <t>-390.543811506541 -28.1234340010615 821.668783275081</t>
  </si>
  <si>
    <t>9763-20170724T121428.704449900.bin</t>
  </si>
  <si>
    <t>-587.677426914082 77.7600648929342 -98.6680513496758</t>
  </si>
  <si>
    <t>-608.31216559511 68.7135276800186 -207.064873838995</t>
  </si>
  <si>
    <t>-619.49935954263 64.0424623269842 -299.145517901989</t>
  </si>
  <si>
    <t>-627.91271448129 60.4768123061854 -382.539955572724</t>
  </si>
  <si>
    <t>-634.036849858219 57.5832817481778 -466.159815470092</t>
  </si>
  <si>
    <t>-640.436752062423 53.9449665070215 -588.596424689911</t>
  </si>
  <si>
    <t>-625.122264951872 54.8774053383968 -665.439219919107</t>
  </si>
  <si>
    <t>-641.297701296082 86.6786809576024 -535.605733232432</t>
  </si>
  <si>
    <t>-664.753146706469 239.82909893452 -517.368724975094</t>
  </si>
  <si>
    <t>-736.388161976622 329.24654239729 -259.586648417659</t>
  </si>
  <si>
    <t>-519.09307371713 334.306921306308 -177.698038290065</t>
  </si>
  <si>
    <t>-633.959288670353 24.4042445543828 -534.138834110401</t>
  </si>
  <si>
    <t>-628.967723953081 161.739959577046 -99.6763990898885</t>
  </si>
  <si>
    <t>-636.987653591926 170.812098373009 315.722187724096</t>
  </si>
  <si>
    <t>-661.008967541187 204.360242896035 777.114614349102</t>
  </si>
  <si>
    <t>-508.994644717607 204.741976573694 829.79607102469</t>
  </si>
  <si>
    <t>-532.696665847924 -15.5360884743463 314.199249568246</t>
  </si>
  <si>
    <t>-538.929808805557 -68.5526320204467 774.229601252385</t>
  </si>
  <si>
    <t>-390.617926966596 -28.0414091940352 821.623915437157</t>
  </si>
  <si>
    <t>9763-20170724T121428.735551400.bin</t>
  </si>
  <si>
    <t>-587.663978514455 77.9917097954049 -98.6864554395885</t>
  </si>
  <si>
    <t>-608.279663407396 68.9364349875755 -207.086112944113</t>
  </si>
  <si>
    <t>-619.482273207594 64.2397044804447 -299.163636897446</t>
  </si>
  <si>
    <t>-627.92282513481 60.6452536560923 -382.554099704844</t>
  </si>
  <si>
    <t>-634.088188364528 57.7173750150246 -466.1696034067</t>
  </si>
  <si>
    <t>-640.563736437282 54.0242954649893 -588.600644099777</t>
  </si>
  <si>
    <t>-625.315026092291 54.9427175136707 -665.456682295868</t>
  </si>
  <si>
    <t>-641.402048517201 86.7804331647549 -535.623509157411</t>
  </si>
  <si>
    <t>-664.901267487683 239.928774057938 -517.405324890759</t>
  </si>
  <si>
    <t>-736.799914011938 329.141861727368 -259.62590862828</t>
  </si>
  <si>
    <t>-519.585575430981 334.125563436221 -177.518421475617</t>
  </si>
  <si>
    <t>-634.042530970909 24.5092333286034 -534.134456447464</t>
  </si>
  <si>
    <t>-628.910811813933 161.948964995433 -99.6866667344773</t>
  </si>
  <si>
    <t>-636.949421915907 170.936010774872 315.713428317821</t>
  </si>
  <si>
    <t>-660.978434764696 204.357524071799 777.11076548246</t>
  </si>
  <si>
    <t>-508.961476306583 204.688088119789 829.784998362107</t>
  </si>
  <si>
    <t>-532.650105581982 -15.3132578664727 314.199208267159</t>
  </si>
  <si>
    <t>-538.989769490443 -68.5083437860835 774.207148834967</t>
  </si>
  <si>
    <t>-390.74353701467 -27.7139161950286 821.564507310825</t>
  </si>
  <si>
    <t>9763-20170724T121428.800225300.bin</t>
  </si>
  <si>
    <t>-587.572129687866 78.5530601693372 -98.6717237458797</t>
  </si>
  <si>
    <t>-608.088085518582 69.5299160237569 -207.093000135874</t>
  </si>
  <si>
    <t>-619.259828742193 64.7950550813302 -299.172382332072</t>
  </si>
  <si>
    <t>-627.696740779533 61.1415746604953 -382.560676015472</t>
  </si>
  <si>
    <t>-633.884254583338 58.1325269112499 -466.171591487022</t>
  </si>
  <si>
    <t>-640.422385787877 54.2981949097612 -588.595042187937</t>
  </si>
  <si>
    <t>-625.227835188882 55.2219426949646 -665.461658218324</t>
  </si>
  <si>
    <t>-641.261557548716 87.1121442720482 -535.653743603212</t>
  </si>
  <si>
    <t>-664.839493003796 240.257171576335 -517.528517924122</t>
  </si>
  <si>
    <t>-737.43686723313 328.937707446777 -259.761291170599</t>
  </si>
  <si>
    <t>-520.411193136796 334.018176330885 -177.162315451696</t>
  </si>
  <si>
    <t>-633.845599253379 24.8490555997414 -534.099661446884</t>
  </si>
  <si>
    <t>-628.791167286554 162.440173748035 -99.6906207840075</t>
  </si>
  <si>
    <t>-637.14204561601 171.105631621595 315.710153552575</t>
  </si>
  <si>
    <t>-660.949887511776 204.332185203015 777.098481521709</t>
  </si>
  <si>
    <t>-508.920836140882 204.514705676075 829.738484117151</t>
  </si>
  <si>
    <t>-532.644469721195 -15.0403475131138 314.188989010636</t>
  </si>
  <si>
    <t>-539.140597801759 -68.4132265472472 774.155688330967</t>
  </si>
  <si>
    <t>-390.89130365654 -27.5001432085201 821.400370313187</t>
  </si>
  <si>
    <t>9763-20170724T121428.836323400.bin</t>
  </si>
  <si>
    <t>-587.451525519406 78.8582804968328 -98.6723316609471</t>
  </si>
  <si>
    <t>-607.897772604849 69.8478101435912 -207.107899361985</t>
  </si>
  <si>
    <t>-619.003927746014 65.0988211955123 -299.194482262363</t>
  </si>
  <si>
    <t>-627.379772080564 61.4219191264851 -382.587881282137</t>
  </si>
  <si>
    <t>-633.505571541701 58.3791410894569 -466.202084673564</t>
  </si>
  <si>
    <t>-639.953012484463 54.4842711067304 -588.628448262886</t>
  </si>
  <si>
    <t>-624.739847357086 55.4378296594309 -665.49106650662</t>
  </si>
  <si>
    <t>-640.859125285052 87.3211282876564 -535.702475184988</t>
  </si>
  <si>
    <t>-664.537402327452 240.45444557973 -517.610600527279</t>
  </si>
  <si>
    <t>-737.387876451414 328.853417338409 -259.818003923661</t>
  </si>
  <si>
    <t>-520.494895899942 333.938988379346 -176.871920148736</t>
  </si>
  <si>
    <t>-633.388662263185 25.065611709937 -534.115294236624</t>
  </si>
  <si>
    <t>-628.642730817218 162.690692285391 -99.7047944893957</t>
  </si>
  <si>
    <t>-637.211658058734 171.246379271578 315.693755197199</t>
  </si>
  <si>
    <t>-660.920194093313 204.35102939432 777.092745772861</t>
  </si>
  <si>
    <t>-508.881161001743 204.704718467292 829.702805389021</t>
  </si>
  <si>
    <t>-532.651939676206 -14.9487595969449 314.18310436923</t>
  </si>
  <si>
    <t>-539.212353039797 -68.400120066884 774.132668178344</t>
  </si>
  <si>
    <t>-390.908386365155 -27.5844924661301 821.289943896037</t>
  </si>
  <si>
    <t>9763-20170724T121428.902501500.bin</t>
  </si>
  <si>
    <t>-587.258093480763 79.5156713576098 -98.7071127702596</t>
  </si>
  <si>
    <t>-607.615373362326 70.503498522382 -207.159187572003</t>
  </si>
  <si>
    <t>-618.57966563663 65.7169899649516 -299.260807880363</t>
  </si>
  <si>
    <t>-626.801889821547 61.9867245125811 -382.667069094381</t>
  </si>
  <si>
    <t>-632.749515534009 58.8712560868025 -466.291588480999</t>
  </si>
  <si>
    <t>-638.911284214682 54.8472394924843 -588.728324667001</t>
  </si>
  <si>
    <t>-623.609228136559 55.875170681426 -665.57240579841</t>
  </si>
  <si>
    <t>-639.997510787757 87.7331647420529 -535.836353798221</t>
  </si>
  <si>
    <t>-663.903305910722 240.836991083821 -517.824023952593</t>
  </si>
  <si>
    <t>-737.010616664357 328.226577250608 -259.760169157765</t>
  </si>
  <si>
    <t>-520.504377924646 333.223765581213 -175.804225958423</t>
  </si>
  <si>
    <t>-632.41761059448 25.4927887522281 -534.172116000266</t>
  </si>
  <si>
    <t>-628.516551038595 163.24543364086 -99.7520083712332</t>
  </si>
  <si>
    <t>-637.252609131295 171.582858743316 315.647446318124</t>
  </si>
  <si>
    <t>-660.885340342192 204.367772325582 777.077366147844</t>
  </si>
  <si>
    <t>-508.824844263943 205.039510150215 829.622473372458</t>
  </si>
  <si>
    <t>-532.647819571553 -14.6586559329703 314.149365020727</t>
  </si>
  <si>
    <t>-539.416577999899 -68.3718875992718 774.072113994677</t>
  </si>
  <si>
    <t>-391.040684306793 -27.4716529306752 820.929663278743</t>
  </si>
  <si>
    <t>9763-20170724T121428.934448600.bin</t>
  </si>
  <si>
    <t>-587.171362955552 79.7904690856494 -98.7482523262645</t>
  </si>
  <si>
    <t>-607.499029666548 70.7714789073552 -207.205349618591</t>
  </si>
  <si>
    <t>-618.395558138133 65.9735046916744 -299.31443383112</t>
  </si>
  <si>
    <t>-626.539281028768 62.2286414413056 -382.727724594476</t>
  </si>
  <si>
    <t>-632.391696260835 59.0931994885404 -466.358382164649</t>
  </si>
  <si>
    <t>-638.395914104249 55.0327041321098 -588.801687938809</t>
  </si>
  <si>
    <t>-622.978399437872 56.1190095108736 -665.621782862829</t>
  </si>
  <si>
    <t>-639.56529234098 87.932463710426 -535.919978293021</t>
  </si>
  <si>
    <t>-663.457729288566 241.044777183889 -517.961104665408</t>
  </si>
  <si>
    <t>-736.796087634281 327.687106943838 -259.710754818626</t>
  </si>
  <si>
    <t>-520.573165170529 332.532428316865 -175.018991608658</t>
  </si>
  <si>
    <t>-631.957399761204 25.6962573893211 -534.229207467307</t>
  </si>
  <si>
    <t>-628.42254611943 163.508998530262 -99.7766334377638</t>
  </si>
  <si>
    <t>-637.255660322165 171.739708426588 315.622953090527</t>
  </si>
  <si>
    <t>-660.872587780363 204.368237543828 777.06643215035</t>
  </si>
  <si>
    <t>-508.802627128548 205.100368408124 829.583259202122</t>
  </si>
  <si>
    <t>-532.604068631964 -14.5125006694552 314.131317079264</t>
  </si>
  <si>
    <t>-539.492235048848 -68.4163509923405 774.03694366247</t>
  </si>
  <si>
    <t>-390.916378091913 -28.0527810723311 820.725376213999</t>
  </si>
  <si>
    <t>9763-20170724T121429.003635300.bin</t>
  </si>
  <si>
    <t>-587.06199949067 80.2738930046162 -98.799368827598</t>
  </si>
  <si>
    <t>-607.242051558161 71.2846710545145 -207.286481628359</t>
  </si>
  <si>
    <t>-617.970943461523 66.475085960285 -299.414579958309</t>
  </si>
  <si>
    <t>-625.947527915383 62.7031163325132 -382.842823719065</t>
  </si>
  <si>
    <t>-631.61819132444 59.5231974852554 -466.484122340205</t>
  </si>
  <si>
    <t>-637.342033512838 55.3781171770679 -588.938092577084</t>
  </si>
  <si>
    <t>-621.667701216114 56.5533979218017 -665.704943959686</t>
  </si>
  <si>
    <t>-638.654760590789 88.3119150612642 -536.080917490045</t>
  </si>
  <si>
    <t>-662.445426134578 241.441406422056 -518.095107524378</t>
  </si>
  <si>
    <t>-736.598017486568 326.783182963316 -259.644415196569</t>
  </si>
  <si>
    <t>-520.995090728854 331.075130239909 -173.357225318357</t>
  </si>
  <si>
    <t>-631.006207191434 26.0820980838662 -534.331976845377</t>
  </si>
  <si>
    <t>-628.227051958236 163.952600919636 -99.8223343769869</t>
  </si>
  <si>
    <t>-637.370604743408 171.972567576307 315.574672815817</t>
  </si>
  <si>
    <t>-660.866653484555 204.329369516076 777.045433035674</t>
  </si>
  <si>
    <t>-508.789198661647 204.667947505726 829.544407044879</t>
  </si>
  <si>
    <t>-532.751364768553 -14.3262190544615 314.103387125542</t>
  </si>
  <si>
    <t>-539.786346184471 -68.2807746924536 773.977841456125</t>
  </si>
  <si>
    <t>-391.23010931374 -27.4659869723159 820.335745724329</t>
  </si>
  <si>
    <t>9763-20170724T121429.034362000.bin</t>
  </si>
  <si>
    <t>-586.979413937699 80.4857490858285 -98.8113973333849</t>
  </si>
  <si>
    <t>-607.043811300675 71.534832849517 -207.32309659909</t>
  </si>
  <si>
    <t>-617.68386590467 66.7194754985821 -299.461366899277</t>
  </si>
  <si>
    <t>-625.585429886537 62.9268313768393 -382.895759329467</t>
  </si>
  <si>
    <t>-631.187193024213 59.7120906888508 -466.540448136265</t>
  </si>
  <si>
    <t>-636.818371442794 55.5003262578948 -588.996394911829</t>
  </si>
  <si>
    <t>-621.050675503868 56.7092505958626 -665.743626820933</t>
  </si>
  <si>
    <t>-638.182899241538 88.4614011369822 -536.157502475128</t>
  </si>
  <si>
    <t>-661.962349781496 241.592411053531 -518.18727192449</t>
  </si>
  <si>
    <t>-736.52464030222 326.166721611249 -259.602239974203</t>
  </si>
  <si>
    <t>-521.289338643508 330.15741564197 -172.387777183887</t>
  </si>
  <si>
    <t>-630.51194725733 26.2355158635778 -534.370098140908</t>
  </si>
  <si>
    <t>-628.100899580128 164.119926318196 -99.8473827827831</t>
  </si>
  <si>
    <t>-637.47195628069 172.0799294443 315.545781146881</t>
  </si>
  <si>
    <t>-660.863966236242 204.325607847635 777.033067761163</t>
  </si>
  <si>
    <t>-508.778952525518 204.64798811527 829.510529819363</t>
  </si>
  <si>
    <t>-532.845690138749 -14.3761244359384 314.083831699847</t>
  </si>
  <si>
    <t>-539.788687115261 -68.3376014197574 773.963610240886</t>
  </si>
  <si>
    <t>-391.106446594252 -27.9176236737312 820.263398880745</t>
  </si>
  <si>
    <t>9763-20170724T121429.104552200.bin</t>
  </si>
  <si>
    <t>-586.689319241532 80.7978495370794 -98.8179734453242</t>
  </si>
  <si>
    <t>-606.469385997243 71.9475772441597 -207.390143153715</t>
  </si>
  <si>
    <t>-616.999980218571 67.1551511310258 -299.542206022249</t>
  </si>
  <si>
    <t>-624.857698050568 63.3637631859192 -382.980849197105</t>
  </si>
  <si>
    <t>-630.472222834418 60.1329623478468 -466.623966929719</t>
  </si>
  <si>
    <t>-636.184844542221 55.8831316215569 -589.074916781118</t>
  </si>
  <si>
    <t>-620.443685202092 57.1541564312638 -665.826525061125</t>
  </si>
  <si>
    <t>-637.491485047987 88.8632790773795 -536.246454448876</t>
  </si>
  <si>
    <t>-660.946110529436 242.036810116243 -518.1582448285</t>
  </si>
  <si>
    <t>-736.304679373107 324.868010141675 -259.239901913365</t>
  </si>
  <si>
    <t>-521.789843317128 328.283948129446 -170.244052061519</t>
  </si>
  <si>
    <t>-629.865002722382 26.6324202980309 -534.442468718949</t>
  </si>
  <si>
    <t>-627.746934518803 164.325525854618 -99.8821811524913</t>
  </si>
  <si>
    <t>-637.449654278795 172.265139639322 315.503703941434</t>
  </si>
  <si>
    <t>-660.843983621222 204.342963497518 777.00508124706</t>
  </si>
  <si>
    <t>-508.744790700847 204.906353963831 829.439404910855</t>
  </si>
  <si>
    <t>-532.87107787417 -14.4159443232211 314.086301807311</t>
  </si>
  <si>
    <t>-539.833108160258 -68.2865256089826 773.981983087946</t>
  </si>
  <si>
    <t>-391.15255748179 -27.8589700881539 820.2804736094</t>
  </si>
  <si>
    <t>9763-20170724T121429.136207700.bin</t>
  </si>
  <si>
    <t>-586.470827925998 80.9191904235422 -98.7939930040217</t>
  </si>
  <si>
    <t>-606.135752226787 72.1134849138516 -207.390700852864</t>
  </si>
  <si>
    <t>-616.635849567129 67.318373006533 -299.545963052691</t>
  </si>
  <si>
    <t>-624.494562092797 63.5107583501299 -382.983808797193</t>
  </si>
  <si>
    <t>-630.139426152583 60.2517967954723 -466.62371276121</t>
  </si>
  <si>
    <t>-635.929716429502 55.9485553467912 -589.069178632887</t>
  </si>
  <si>
    <t>-620.269118947705 57.2008612918994 -665.837674804382</t>
  </si>
  <si>
    <t>-637.192549679337 88.9530479076138 -536.254815106011</t>
  </si>
  <si>
    <t>-660.586811296694 242.126999336188 -518.091995243456</t>
  </si>
  <si>
    <t>-736.130413748459 324.198022048874 -258.985517343361</t>
  </si>
  <si>
    <t>-521.928676126024 327.295335741471 -169.227354201244</t>
  </si>
  <si>
    <t>-629.585508242502 26.7205456404827 -534.42762860885</t>
  </si>
  <si>
    <t>-627.533905115957 164.432890061698 -99.8816772545824</t>
  </si>
  <si>
    <t>-637.395730183596 172.326891195316 315.501350748082</t>
  </si>
  <si>
    <t>-660.830349348291 204.342312052129 776.998763675691</t>
  </si>
  <si>
    <t>-508.72958366846 204.914748766996 829.428304205175</t>
  </si>
  <si>
    <t>-532.771544550385 -14.434802122842 314.104849201372</t>
  </si>
  <si>
    <t>-539.813253480079 -68.3097455173524 773.994051372329</t>
  </si>
  <si>
    <t>-391.115739617603 -27.9642046824683 820.3097317778</t>
  </si>
  <si>
    <t>9763-20170724T121429.202384700.bin</t>
  </si>
  <si>
    <t>-585.863370271136 81.2112997395657 -98.786673214086</t>
  </si>
  <si>
    <t>-605.307610334041 72.4960842243877 -207.430444449739</t>
  </si>
  <si>
    <t>-615.749658398278 67.7368638839239 -299.594231560746</t>
  </si>
  <si>
    <t>-623.608805231386 63.9497112139043 -383.032928195169</t>
  </si>
  <si>
    <t>-629.308116193426 60.7022375281622 -466.669621738656</t>
  </si>
  <si>
    <t>-635.237212727255 56.4098616257238 -589.108792091483</t>
  </si>
  <si>
    <t>-619.729382994359 57.6371257220931 -665.908726287143</t>
  </si>
  <si>
    <t>-636.440320441199 89.4097235912118 -536.290171240677</t>
  </si>
  <si>
    <t>-659.811654518328 242.555118040547 -517.927444827161</t>
  </si>
  <si>
    <t>-735.387640614179 323.45748816698 -258.46324956311</t>
  </si>
  <si>
    <t>-521.591335516485 326.296663344696 -167.734903724966</t>
  </si>
  <si>
    <t>-628.830734886223 27.17701249123 -534.476875014198</t>
  </si>
  <si>
    <t>-626.961878161929 164.567820273283 -99.8616460170842</t>
  </si>
  <si>
    <t>-637.249354092568 172.390773382505 315.512392767688</t>
  </si>
  <si>
    <t>-660.793222817155 204.36403019511 776.991919131079</t>
  </si>
  <si>
    <t>-508.691748738351 205.105904572376 829.417390196132</t>
  </si>
  <si>
    <t>-532.55373201621 -14.383155665596 314.131959839055</t>
  </si>
  <si>
    <t>-539.904446548378 -68.1998731720687 774.013341010993</t>
  </si>
  <si>
    <t>-391.382491591783 -27.1873804417783 820.306633087878</t>
  </si>
  <si>
    <t>9763-20170724T121429.233009200.bin</t>
  </si>
  <si>
    <t>-585.469053437886 81.295930161496 -98.7756377816643</t>
  </si>
  <si>
    <t>-604.781935208137 72.6374646574404 -207.447377003125</t>
  </si>
  <si>
    <t>-615.203925696396 67.9137184095594 -299.615174599567</t>
  </si>
  <si>
    <t>-623.081909430051 64.1570469682715 -383.053468415401</t>
  </si>
  <si>
    <t>-628.837181261186 60.9410818474535 -466.687631748275</t>
  </si>
  <si>
    <t>-634.889073896779 56.6973208253262 -589.122476285891</t>
  </si>
  <si>
    <t>-619.452008147689 57.9214113329413 -665.936721338237</t>
  </si>
  <si>
    <t>-636.056563283974 89.6740331168753 -536.288651342419</t>
  </si>
  <si>
    <t>-659.468231079296 242.797484147396 -517.76172330252</t>
  </si>
  <si>
    <t>-734.920101174772 323.329397151092 -258.146326073996</t>
  </si>
  <si>
    <t>-521.222152409243 326.284198104757 -167.190414599396</t>
  </si>
  <si>
    <t>-628.410586922954 27.4447387395089 -534.509699023527</t>
  </si>
  <si>
    <t>-626.593362900097 164.554348054312 -99.8440152206706</t>
  </si>
  <si>
    <t>-637.139720578591 172.388801187534 315.523332876321</t>
  </si>
  <si>
    <t>-660.793020170063 204.337542819241 776.993230661732</t>
  </si>
  <si>
    <t>-508.694719810041 204.751655624944 829.431519891022</t>
  </si>
  <si>
    <t>-532.359556539759 -14.4835999914703 314.139234144396</t>
  </si>
  <si>
    <t>-539.903357525339 -68.2743453438425 774.018427515427</t>
  </si>
  <si>
    <t>-391.183528209562 -27.9205293223063 820.254804207063</t>
  </si>
  <si>
    <t>9763-20170724T121429.300693000.bin</t>
  </si>
  <si>
    <t>-584.447294460591 81.6163033605394 -98.7310078825351</t>
  </si>
  <si>
    <t>-603.519674143868 73.0508276610071 -207.452457809402</t>
  </si>
  <si>
    <t>-613.890028577951 68.4103598324873 -299.630446127707</t>
  </si>
  <si>
    <t>-621.78157076739 64.7357230883795 -383.07124627468</t>
  </si>
  <si>
    <t>-627.610706185801 61.6142656067982 -466.703791777971</t>
  </si>
  <si>
    <t>-633.835727522009 57.5270078871599 -589.135185549017</t>
  </si>
  <si>
    <t>-618.508818117355 58.7994486127905 -665.970709308345</t>
  </si>
  <si>
    <t>-635.009923611184 90.4261537624016 -536.253170392521</t>
  </si>
  <si>
    <t>-658.700846440417 243.465915161195 -517.375999630982</t>
  </si>
  <si>
    <t>-733.897286902312 323.416037386309 -257.506686292155</t>
  </si>
  <si>
    <t>-520.324135241135 327.158831244252 -166.287016609478</t>
  </si>
  <si>
    <t>-627.198598224387 28.2147007121312 -534.57353336758</t>
  </si>
  <si>
    <t>-625.652917736227 164.670223348678 -99.7919794045272</t>
  </si>
  <si>
    <t>-636.750615759775 172.488874637392 315.56129764835</t>
  </si>
  <si>
    <t>-660.728577146065 204.393670730413 776.998367518497</t>
  </si>
  <si>
    <t>-508.640741598464 205.179841356174 829.46286056468</t>
  </si>
  <si>
    <t>-532.027385119572 -14.6235602390943 314.143995193073</t>
  </si>
  <si>
    <t>-540.077246715983 -68.281254466162 774.008391662131</t>
  </si>
  <si>
    <t>-391.226066024548 -28.0872827516241 819.960502111605</t>
  </si>
  <si>
    <t>9763-20170724T121429.336790400.bin</t>
  </si>
  <si>
    <t>-583.818070213199 81.7741623347129 -98.7114579221706</t>
  </si>
  <si>
    <t>-602.787272299202 73.2540608841409 -207.454542905976</t>
  </si>
  <si>
    <t>-613.116848444511 68.6546184151284 -299.638989616503</t>
  </si>
  <si>
    <t>-620.989823740755 65.0192174249714 -383.083351266575</t>
  </si>
  <si>
    <t>-626.818852574745 61.9422164300427 -466.717596680886</t>
  </si>
  <si>
    <t>-633.063882198276 57.9261986095416 -589.150274798189</t>
  </si>
  <si>
    <t>-617.775996089869 59.2447093046503 -665.992768344801</t>
  </si>
  <si>
    <t>-634.282503385749 90.7879677229816 -536.246123702884</t>
  </si>
  <si>
    <t>-658.216726105682 243.768028094511 -517.227038354855</t>
  </si>
  <si>
    <t>-733.341919200522 323.409798932656 -257.242479632706</t>
  </si>
  <si>
    <t>-519.849213143491 327.750199396093 -165.860846268712</t>
  </si>
  <si>
    <t>-626.364751840312 28.5888781141716 -534.609727442545</t>
  </si>
  <si>
    <t>-625.06202279232 164.720062712077 -99.7613055285528</t>
  </si>
  <si>
    <t>-636.495135906203 172.488337540382 315.583784218759</t>
  </si>
  <si>
    <t>-660.697840807952 204.413465398907 776.999498268655</t>
  </si>
  <si>
    <t>-508.618948517625 205.184315406078 829.489816597953</t>
  </si>
  <si>
    <t>-531.770785626794 -14.6780838280683 314.145951232996</t>
  </si>
  <si>
    <t>-540.209249800644 -68.2795421743422 773.999079542007</t>
  </si>
  <si>
    <t>-391.259344377191 -28.1980651938607 819.728945381026</t>
  </si>
  <si>
    <t>9763-20170724T121429.403471400.bin</t>
  </si>
  <si>
    <t>-582.422290029143 81.9738868095301 -98.6910638731981</t>
  </si>
  <si>
    <t>-601.196665163704 73.5495091610001 -207.475427067421</t>
  </si>
  <si>
    <t>-611.399617584091 69.0367872855313 -299.678389119222</t>
  </si>
  <si>
    <t>-619.172816120094 65.4821780986604 -383.135418211049</t>
  </si>
  <si>
    <t>-624.916639605126 62.4906181815891 -466.778758694812</t>
  </si>
  <si>
    <t>-631.053268766114 58.605656298012 -589.22123412405</t>
  </si>
  <si>
    <t>-615.838272748037 60.0436237402196 -666.075826304237</t>
  </si>
  <si>
    <t>-632.391118536471 91.4016183137801 -536.278932383083</t>
  </si>
  <si>
    <t>-656.720737753048 244.287757620741 -517.048614770495</t>
  </si>
  <si>
    <t>-732.44256569656 323.251800432949 -257.03045092816</t>
  </si>
  <si>
    <t>-519.261155936035 328.554178114847 -164.975560150325</t>
  </si>
  <si>
    <t>-624.330054791471 29.2190272722123 -534.709892420121</t>
  </si>
  <si>
    <t>-623.730135289882 164.724347440207 -99.6993916182425</t>
  </si>
  <si>
    <t>-635.859216869559 172.390277351859 315.627858243444</t>
  </si>
  <si>
    <t>-660.640544903635 204.465535150869 777.003372668076</t>
  </si>
  <si>
    <t>-508.582400914379 205.342750267943 829.552171152747</t>
  </si>
  <si>
    <t>-531.091759245959 -14.8650159013914 314.134973930522</t>
  </si>
  <si>
    <t>-540.597854257761 -68.2205963859715 773.970502476765</t>
  </si>
  <si>
    <t>-391.385662449175 -28.4131334835556 819.080060728486</t>
  </si>
  <si>
    <t>9763-20170724T121429.437883300.bin</t>
  </si>
  <si>
    <t>-581.685616115598 81.9040689346566 -98.691336441465</t>
  </si>
  <si>
    <t>-600.367850331182 73.5136440994938 -207.494226598123</t>
  </si>
  <si>
    <t>-610.510016442172 69.0505019053726 -299.706265538056</t>
  </si>
  <si>
    <t>-618.233950432219 65.5489282372555 -383.170098385121</t>
  </si>
  <si>
    <t>-623.933513895722 62.6185474851818 -466.818556021781</t>
  </si>
  <si>
    <t>-630.010458689269 58.8319529690357 -589.267228871358</t>
  </si>
  <si>
    <t>-614.832427480087 60.3222817646429 -666.128161085923</t>
  </si>
  <si>
    <t>-631.364445773636 91.5866788750404 -536.299775624578</t>
  </si>
  <si>
    <t>-655.669612465839 244.46644588325 -516.951030251955</t>
  </si>
  <si>
    <t>-731.984136508382 323.129177353521 -257.014763507777</t>
  </si>
  <si>
    <t>-519.107271013546 328.603593647757 -164.268055829603</t>
  </si>
  <si>
    <t>-623.323380450409 29.4004977947207 -534.77576716104</t>
  </si>
  <si>
    <t>-623.006214221861 164.645699355815 -99.6803703788557</t>
  </si>
  <si>
    <t>-635.484176596328 172.282706861605 315.637050606486</t>
  </si>
  <si>
    <t>-660.595150556786 204.523238543661 776.995696744359</t>
  </si>
  <si>
    <t>-508.549823326182 205.681753020728 829.576209825622</t>
  </si>
  <si>
    <t>-530.663167044207 -15.1247207360302 314.122183665413</t>
  </si>
  <si>
    <t>-540.797119837914 -68.1916882860041 773.971391264757</t>
  </si>
  <si>
    <t>-391.476122978118 -28.3947042236728 818.729225288618</t>
  </si>
  <si>
    <t>9763-20170724T121429.500049000.bin</t>
  </si>
  <si>
    <t>-580.264196756627 81.6932692193368 -98.6577845095375</t>
  </si>
  <si>
    <t>-598.756735429832 73.3825998175525 -207.499306669661</t>
  </si>
  <si>
    <t>-608.77268894664 69.0312283765238 -299.730335933432</t>
  </si>
  <si>
    <t>-616.394053108135 65.6495349302145 -383.208498959292</t>
  </si>
  <si>
    <t>-622.001384766174 62.8574531286231 -466.867954107946</t>
  </si>
  <si>
    <t>-627.952982811661 59.2951011030927 -589.329413485153</t>
  </si>
  <si>
    <t>-612.837865171046 60.8737553304204 -666.201055504336</t>
  </si>
  <si>
    <t>-629.341099668226 91.9554119169607 -536.304703068968</t>
  </si>
  <si>
    <t>-653.409645084583 244.839655773199 -516.661814570279</t>
  </si>
  <si>
    <t>-730.995782399974 323.060758327185 -256.968821942592</t>
  </si>
  <si>
    <t>-518.909353485546 328.20041512916 -162.409502730167</t>
  </si>
  <si>
    <t>-621.341759487437 29.761330627638 -534.884119560715</t>
  </si>
  <si>
    <t>-621.543796149036 164.462757929349 -99.6273661513133</t>
  </si>
  <si>
    <t>-634.683686420067 172.01133709042 315.671235567559</t>
  </si>
  <si>
    <t>-660.545322086969 204.551528738347 776.984765761226</t>
  </si>
  <si>
    <t>-508.534104388914 205.494512519362 829.668259227507</t>
  </si>
  <si>
    <t>-529.899230597701 -15.549634085342 314.154307734593</t>
  </si>
  <si>
    <t>-541.128158659007 -68.2061279174254 774.001516077412</t>
  </si>
  <si>
    <t>-391.48566243852 -28.9120218306334 818.125058087428</t>
  </si>
  <si>
    <t>9763-20170724T121429.534787400.bin</t>
  </si>
  <si>
    <t>-579.529230186923 81.7300051888706 -98.6240664668366</t>
  </si>
  <si>
    <t>-597.910175517934 73.4713660088255 -207.48841332481</t>
  </si>
  <si>
    <t>-607.850363238859 69.1582768204707 -299.729500188891</t>
  </si>
  <si>
    <t>-615.410996522962 65.8099652428546 -383.214510024232</t>
  </si>
  <si>
    <t>-620.965116739911 63.0512509383889 -466.878716166404</t>
  </si>
  <si>
    <t>-626.847785570761 59.5367534814927 -589.344851967184</t>
  </si>
  <si>
    <t>-611.777348854043 61.1417093907426 -666.22473839316</t>
  </si>
  <si>
    <t>-628.262070962948 92.1766376241235 -536.308220917749</t>
  </si>
  <si>
    <t>-652.246820207408 245.060769669699 -516.591527967596</t>
  </si>
  <si>
    <t>-730.377961172089 323.180674105723 -257.031458077501</t>
  </si>
  <si>
    <t>-518.668453760709 328.076013549318 -161.618567743169</t>
  </si>
  <si>
    <t>-620.270980532018 29.9812406862425 -534.907232553816</t>
  </si>
  <si>
    <t>-620.747306922047 164.462197410417 -99.5912830289697</t>
  </si>
  <si>
    <t>-634.287419805842 171.968059625011 315.695222057345</t>
  </si>
  <si>
    <t>-660.501530337694 204.607482582479 776.979158717768</t>
  </si>
  <si>
    <t>-508.506429611059 205.632338002802 829.707256071612</t>
  </si>
  <si>
    <t>-529.624783719622 -15.7026672008674 314.189750988227</t>
  </si>
  <si>
    <t>-541.274110362495 -68.1847899053664 774.029210231663</t>
  </si>
  <si>
    <t>-391.552561570056 -28.9350304674053 817.923647593727</t>
  </si>
  <si>
    <t>9763-20170724T121429.603474100.bin</t>
  </si>
  <si>
    <t>-578.159113867008 81.8028703834739 -98.5442695884228</t>
  </si>
  <si>
    <t>-596.261569079661 73.6739674528417 -207.464950131249</t>
  </si>
  <si>
    <t>-606.025495742903 69.448427964971 -299.728872832678</t>
  </si>
  <si>
    <t>-613.451708200941 66.173213181009 -383.229038981029</t>
  </si>
  <si>
    <t>-618.896895639264 63.4843277750965 -466.902421616632</t>
  </si>
  <si>
    <t>-624.648481928335 60.0708383897072 -589.377802856933</t>
  </si>
  <si>
    <t>-609.661609010253 61.7496718319185 -666.272334239755</t>
  </si>
  <si>
    <t>-626.161576230544 92.6614710753897 -536.31366896591</t>
  </si>
  <si>
    <t>-650.311545699518 245.496195259393 -516.445211983475</t>
  </si>
  <si>
    <t>-729.272142079119 323.695932118436 -257.160261757388</t>
  </si>
  <si>
    <t>-518.149490552718 328.236922989736 -160.438244972933</t>
  </si>
  <si>
    <t>-618.087892115742 30.4758746517637 -534.959668918187</t>
  </si>
  <si>
    <t>-619.28665740725 164.463746934927 -99.5182235123243</t>
  </si>
  <si>
    <t>-633.624959031342 171.936394769732 315.742184852972</t>
  </si>
  <si>
    <t>-660.413159394547 204.727898447389 776.970374488758</t>
  </si>
  <si>
    <t>-508.451085912699 206.182338081795 829.783521834331</t>
  </si>
  <si>
    <t>-529.099198599098 -16.1329542118533 314.269188434846</t>
  </si>
  <si>
    <t>-541.449333274662 -68.1426123122997 774.138905651026</t>
  </si>
  <si>
    <t>-391.855009113372 -28.0893326828964 817.740332901267</t>
  </si>
  <si>
    <t>9763-20170724T121429.637065400.bin</t>
  </si>
  <si>
    <t>-577.483424376048 81.8090097754784 -98.4991806466295</t>
  </si>
  <si>
    <t>-595.423985689949 73.7364550531488 -207.450902345239</t>
  </si>
  <si>
    <t>-605.105233756015 69.5504629241805 -299.725399443735</t>
  </si>
  <si>
    <t>-612.478706856984 66.3094836280934 -383.231298728659</t>
  </si>
  <si>
    <t>-617.893223880723 63.6555286624666 -466.908071967552</t>
  </si>
  <si>
    <t>-623.62450604788 60.2950662734365 -589.385701552452</t>
  </si>
  <si>
    <t>-608.664848581986 62.023728838672 -666.284530376986</t>
  </si>
  <si>
    <t>-625.175771649045 92.8589800394661 -536.306263847566</t>
  </si>
  <si>
    <t>-649.415318294204 245.676515703008 -516.369256830371</t>
  </si>
  <si>
    <t>-728.878446102731 323.943943535455 -257.258513280167</t>
  </si>
  <si>
    <t>-517.956913482571 328.559692709806 -160.102315868814</t>
  </si>
  <si>
    <t>-617.043537763132 30.6801816418538 -534.980744577912</t>
  </si>
  <si>
    <t>-618.617039314667 164.426061790635 -99.4889579294786</t>
  </si>
  <si>
    <t>-633.375710476077 171.863860929385 315.757238810462</t>
  </si>
  <si>
    <t>-660.388282275974 204.781542405066 776.965843665946</t>
  </si>
  <si>
    <t>-508.437651720678 206.390006496462 829.807668969755</t>
  </si>
  <si>
    <t>-528.745792696688 -16.3253940603595 314.320123303775</t>
  </si>
  <si>
    <t>-541.462173528696 -68.1771922324838 774.207726492727</t>
  </si>
  <si>
    <t>-391.729972283768 -28.5631611233412 817.737053967624</t>
  </si>
  <si>
    <t>9763-20170724T121429.703745300.bin</t>
  </si>
  <si>
    <t>-576.198693617159 81.7788916860995 -98.3891444513221</t>
  </si>
  <si>
    <t>-593.807884300967 73.7728836045667 -207.399765364612</t>
  </si>
  <si>
    <t>-603.313636125912 69.6304664334871 -299.694409700337</t>
  </si>
  <si>
    <t>-610.570030493235 66.4260315893202 -383.212256463076</t>
  </si>
  <si>
    <t>-615.909730845128 63.8097644689274 -466.894885467332</t>
  </si>
  <si>
    <t>-621.57779361799 60.5082504089346 -589.377140602537</t>
  </si>
  <si>
    <t>-606.567528097061 62.3345018573823 -666.263870063682</t>
  </si>
  <si>
    <t>-623.240192214642 93.0359054764995 -536.278639284998</t>
  </si>
  <si>
    <t>-647.78410880953 245.790171932825 -516.238916047855</t>
  </si>
  <si>
    <t>-728.211345753814 324.15070485921 -257.454014744837</t>
  </si>
  <si>
    <t>-517.469674094089 329.512788703573 -159.946324364139</t>
  </si>
  <si>
    <t>-614.941088276029 30.8782904546383 -534.987203124495</t>
  </si>
  <si>
    <t>-617.524971316816 164.282832444668 -99.4170789765949</t>
  </si>
  <si>
    <t>-632.863490828528 171.723891384577 315.808124472066</t>
  </si>
  <si>
    <t>-660.37313474389 204.839128300946 776.963389304973</t>
  </si>
  <si>
    <t>-508.435589571807 206.355581828264 829.845412368471</t>
  </si>
  <si>
    <t>-527.962946970152 -16.7044604207963 314.446868344127</t>
  </si>
  <si>
    <t>-541.456465479083 -68.2248101764635 774.358361418074</t>
  </si>
  <si>
    <t>-391.556889633417 -29.1552986024781 817.803917461155</t>
  </si>
  <si>
    <t>9763-20170724T121429.733869800.bin</t>
  </si>
  <si>
    <t>-575.6616179758 81.8233004914623 -98.3460109345639</t>
  </si>
  <si>
    <t>-593.116442077188 73.8441762331549 -207.383391798627</t>
  </si>
  <si>
    <t>-602.51499705818 69.7139742183122 -299.689655288475</t>
  </si>
  <si>
    <t>-609.683909444632 66.5149408956772 -383.21521145434</t>
  </si>
  <si>
    <t>-614.945596240004 63.900835921153 -466.902818489188</t>
  </si>
  <si>
    <t>-620.510792188496 60.5985373297699 -589.389748524429</t>
  </si>
  <si>
    <t>-605.458104539783 62.4852399327801 -666.266729225337</t>
  </si>
  <si>
    <t>-622.26914339154 93.1194714750709 -536.290418298012</t>
  </si>
  <si>
    <t>-647.062444589544 245.83953151079 -516.247254948632</t>
  </si>
  <si>
    <t>-727.974396081416 324.219353921465 -257.619140300433</t>
  </si>
  <si>
    <t>-517.271117145863 330.068810365056 -160.056944755876</t>
  </si>
  <si>
    <t>-613.868654595934 30.975495745844 -534.996626501756</t>
  </si>
  <si>
    <t>-617.166783352488 164.256131229162 -99.3837360872806</t>
  </si>
  <si>
    <t>-632.685798509622 171.73227420144 315.834088826191</t>
  </si>
  <si>
    <t>-660.351379186829 204.903838584971 776.965318095368</t>
  </si>
  <si>
    <t>-508.416182130597 206.652354907582 829.846954560552</t>
  </si>
  <si>
    <t>-527.629829417089 -16.7763328302472 314.507237121799</t>
  </si>
  <si>
    <t>-541.497266526199 -68.1634902672154 774.423832708967</t>
  </si>
  <si>
    <t>-391.754885281856 -28.4693790794336 817.845281198616</t>
  </si>
  <si>
    <t>9763-20170724T121429.801559900.bin</t>
  </si>
  <si>
    <t>-574.850382011647 81.9304869068628 -98.2712874837383</t>
  </si>
  <si>
    <t>-591.933284989405 74.0218853497399 -207.372624815224</t>
  </si>
  <si>
    <t>-601.006662921912 69.9105259636221 -299.712336852193</t>
  </si>
  <si>
    <t>-607.877410776901 66.7080036342472 -383.262766009199</t>
  </si>
  <si>
    <t>-612.838583405426 64.0708803360048 -466.968009238665</t>
  </si>
  <si>
    <t>-617.962735043311 60.7137884719873 -589.472678265141</t>
  </si>
  <si>
    <t>-602.77350561656 62.7070972810097 -666.320133856766</t>
  </si>
  <si>
    <t>-620.026965817479 93.2428781930712 -536.389250074467</t>
  </si>
  <si>
    <t>-645.472315687664 245.857633983837 -516.437781370072</t>
  </si>
  <si>
    <t>-727.212503416619 324.134470292751 -258.039190932964</t>
  </si>
  <si>
    <t>-516.674423305992 331.028474810162 -160.188642862394</t>
  </si>
  <si>
    <t>-611.401607655995 31.1308573998122 -535.048014709601</t>
  </si>
  <si>
    <t>-616.770305861972 164.191385218888 -99.3310701143646</t>
  </si>
  <si>
    <t>-632.577115036685 171.744841259194 315.874580489741</t>
  </si>
  <si>
    <t>-660.310170929709 205.014278907168 776.974942737902</t>
  </si>
  <si>
    <t>-508.382624364409 207.304985427861 829.857808303983</t>
  </si>
  <si>
    <t>-527.07360186561 -17.0355743062055 314.603054312278</t>
  </si>
  <si>
    <t>-541.447913084146 -68.1956239762217 774.538361463638</t>
  </si>
  <si>
    <t>-391.594592547151 -28.947640961886 817.982879800195</t>
  </si>
  <si>
    <t>9763-20170724T121429.835892100.bin</t>
  </si>
  <si>
    <t>-574.597087272934 81.9610293100759 -98.2372040726841</t>
  </si>
  <si>
    <t>-591.4773526293 74.0931450915355 -207.373190466912</t>
  </si>
  <si>
    <t>-600.37901131596 69.9972987353649 -299.730033449116</t>
  </si>
  <si>
    <t>-607.094434044509 66.7989470284865 -383.293444915724</t>
  </si>
  <si>
    <t>-611.901089737144 64.1572154859391 -467.007395924863</t>
  </si>
  <si>
    <t>-616.800720583926 60.7833947201957 -589.520845867497</t>
  </si>
  <si>
    <t>-601.500214330082 62.8105601618063 -666.345281139207</t>
  </si>
  <si>
    <t>-619.017804082988 93.3120220181763 -536.443428182861</t>
  </si>
  <si>
    <t>-644.724397346472 245.892000255011 -516.524501033451</t>
  </si>
  <si>
    <t>-726.858650182052 323.904517712943 -258.170810936554</t>
  </si>
  <si>
    <t>-516.427040428428 331.326836731497 -160.130223470562</t>
  </si>
  <si>
    <t>-610.283812914685 31.2156747662784 -535.082668205328</t>
  </si>
  <si>
    <t>-616.7367674466 164.079331112977 -99.3133175382525</t>
  </si>
  <si>
    <t>-632.636312488901 171.728260569195 315.887072621661</t>
  </si>
  <si>
    <t>-660.304699779056 205.030356534722 776.985668465512</t>
  </si>
  <si>
    <t>-508.382690814936 207.281298627303 829.886240449974</t>
  </si>
  <si>
    <t>-526.912156535262 -17.18259377708 314.642238223096</t>
  </si>
  <si>
    <t>-541.441732233415 -68.1896841354237 774.585750408958</t>
  </si>
  <si>
    <t>-391.546859092397 -29.1145926709141 818.042365226512</t>
  </si>
  <si>
    <t>9763-20170724T121429.902573400.bin</t>
  </si>
  <si>
    <t>-574.407301486357 82.0239293960412 -98.1811649891773</t>
  </si>
  <si>
    <t>-590.951008299726 74.2026286594682 -207.372018006529</t>
  </si>
  <si>
    <t>-599.569106151045 70.082082113337 -299.754782958475</t>
  </si>
  <si>
    <t>-606.029729971687 66.8321008980924 -383.336100557481</t>
  </si>
  <si>
    <t>-610.585638242115 64.1113815343933 -467.061650101155</t>
  </si>
  <si>
    <t>-615.124868488774 60.5923862061368 -589.584882389483</t>
  </si>
  <si>
    <t>-599.607893654286 62.6008633341476 -666.366453292846</t>
  </si>
  <si>
    <t>-617.627475740309 93.1653876929868 -536.547443532816</t>
  </si>
  <si>
    <t>-644.152206796674 245.627305270381 -516.818316579302</t>
  </si>
  <si>
    <t>-726.66372160124 323.296459708153 -258.481426649551</t>
  </si>
  <si>
    <t>-516.382025619057 331.442106153324 -160.176762880229</t>
  </si>
  <si>
    <t>-608.63873279138 31.1074059453472 -535.098165967413</t>
  </si>
  <si>
    <t>-616.927759077871 163.838208442864 -99.2924491623271</t>
  </si>
  <si>
    <t>-632.864069588601 171.632171612919 315.903730182745</t>
  </si>
  <si>
    <t>-660.294485675854 205.090446528916 776.999056184418</t>
  </si>
  <si>
    <t>-508.378296813491 207.385595127417 829.91404218593</t>
  </si>
  <si>
    <t>-532.063094110701 0.0507296711571144 -100.458067165911</t>
  </si>
  <si>
    <t>-526.808006416329 -17.2854516660509 314.721932784447</t>
  </si>
  <si>
    <t>-541.411673022038 -68.2101408352269 774.661028140556</t>
  </si>
  <si>
    <t>-391.592727824119 -28.8899199871889 818.158453681458</t>
  </si>
  <si>
    <t>9763-20170724T121429.931865300.bin</t>
  </si>
  <si>
    <t>-574.475823093292 82.0842026183172 -98.17468283401</t>
  </si>
  <si>
    <t>-590.839370076526 74.290288827819 -207.394675538372</t>
  </si>
  <si>
    <t>-599.307057784952 70.1585381413934 -299.790853175613</t>
  </si>
  <si>
    <t>-605.633768589861 66.8819712767745 -383.381332621555</t>
  </si>
  <si>
    <t>-610.058433151033 64.1202925230623 -467.112667497453</t>
  </si>
  <si>
    <t>-614.410052480164 60.5255302825894 -589.640483557525</t>
  </si>
  <si>
    <t>-598.754787590519 62.5086796863156 -666.394623432314</t>
  </si>
  <si>
    <t>-617.0534686053 93.1227600964103 -536.624740543649</t>
  </si>
  <si>
    <t>-643.883816297705 245.543310141195 -516.994132120197</t>
  </si>
  <si>
    <t>-726.63367904435 322.957020943223 -258.656850794556</t>
  </si>
  <si>
    <t>-516.393946446051 331.321587410705 -160.280923628509</t>
  </si>
  <si>
    <t>-607.947684070967 31.083030084058 -535.127949092679</t>
  </si>
  <si>
    <t>-617.200476176491 163.752451404253 -99.2991534064761</t>
  </si>
  <si>
    <t>-633.086691099852 171.645774265569 315.897126225969</t>
  </si>
  <si>
    <t>-660.294253894917 205.134199431963 777.000148696116</t>
  </si>
  <si>
    <t>-508.375178876567 207.40713498049 829.908229975552</t>
  </si>
  <si>
    <t>-531.925420251985 0.262526951782093 -100.424551777911</t>
  </si>
  <si>
    <t>-526.863821967098 -17.3061116449817 314.748151709172</t>
  </si>
  <si>
    <t>-541.386992856748 -68.2304504273825 774.687709410426</t>
  </si>
  <si>
    <t>-391.551489794683 -29.0091817438447 818.216978948132</t>
  </si>
  <si>
    <t>9763-20170724T121430.002053800.bin</t>
  </si>
  <si>
    <t>-574.764883008212 82.1677362527298 -98.1355875902</t>
  </si>
  <si>
    <t>-590.897998745415 74.4131851124612 -207.392572547819</t>
  </si>
  <si>
    <t>-599.178240251879 70.2422563830864 -299.803995908955</t>
  </si>
  <si>
    <t>-605.340306497528 66.8995294249012 -383.404233663277</t>
  </si>
  <si>
    <t>-609.608349227338 64.0426473652956 -467.140427707599</t>
  </si>
  <si>
    <t>-613.741309625607 60.2788321257171 -589.670779846673</t>
  </si>
  <si>
    <t>-597.916806546663 62.1518832821416 -666.392957408322</t>
  </si>
  <si>
    <t>-616.612168812644 92.9294644932584 -536.699831350655</t>
  </si>
  <si>
    <t>-644.097581752997 245.263254591159 -517.31240296638</t>
  </si>
  <si>
    <t>-727.096510986852 322.489501564652 -258.998863126087</t>
  </si>
  <si>
    <t>-516.892491607849 331.296293291713 -160.58513854662</t>
  </si>
  <si>
    <t>-607.243453184627 30.9311584955881 -535.111339528659</t>
  </si>
  <si>
    <t>-617.769598612534 163.640400290613 -99.3101923527215</t>
  </si>
  <si>
    <t>-633.450257899863 171.779043492944 315.889165939922</t>
  </si>
  <si>
    <t>-660.292901157058 205.25150418348 777.002980274837</t>
  </si>
  <si>
    <t>-508.364091802442 207.867030057088 829.86745430616</t>
  </si>
  <si>
    <t>-531.920137116056 0.545461355296993 -100.390896020153</t>
  </si>
  <si>
    <t>-526.969485064504 -17.3033636959563 314.771142469822</t>
  </si>
  <si>
    <t>-541.396530525933 -68.1940575384524 774.724335503456</t>
  </si>
  <si>
    <t>-391.715962178064 -28.4375032774528 818.301005408908</t>
  </si>
  <si>
    <t>9763-20170724T121430.033873200.bin</t>
  </si>
  <si>
    <t>-575.014201734024 82.1696511941695 -98.1249676255125</t>
  </si>
  <si>
    <t>-591.109427971311 74.4061159588491 -207.386844830498</t>
  </si>
  <si>
    <t>-599.327888370742 70.2247940113916 -299.80334996536</t>
  </si>
  <si>
    <t>-605.422032044385 66.8691302157508 -383.408088909099</t>
  </si>
  <si>
    <t>-609.610353658905 63.9969098915963 -467.147671615138</t>
  </si>
  <si>
    <t>-613.614527911387 60.2069353231595 -589.68151871088</t>
  </si>
  <si>
    <t>-597.705479063711 62.0527366520446 -666.386802840842</t>
  </si>
  <si>
    <t>-616.622637800443 92.8565739567539 -536.717479467249</t>
  </si>
  <si>
    <t>-644.521243988747 245.12896476485 -517.39597557139</t>
  </si>
  <si>
    <t>-727.538424077119 322.317976971465 -259.077223583455</t>
  </si>
  <si>
    <t>-517.259496905927 331.64872691822 -160.872075856034</t>
  </si>
  <si>
    <t>-607.092527562016 30.8830756891562 -535.112140545247</t>
  </si>
  <si>
    <t>-618.186606016595 163.592803161308 -99.3112590391211</t>
  </si>
  <si>
    <t>-633.60388802258 171.806503898295 315.896368501795</t>
  </si>
  <si>
    <t>-660.302932449378 205.284295551874 777.004958633948</t>
  </si>
  <si>
    <t>-508.368875726406 208.020992026765 829.847813276354</t>
  </si>
  <si>
    <t>-532.020822651658 0.594015207843768 -100.384958780494</t>
  </si>
  <si>
    <t>-527.046871847544 -17.2351466865316 314.777618289684</t>
  </si>
  <si>
    <t>-541.425608254575 -68.1633657188195 774.724999385098</t>
  </si>
  <si>
    <t>-391.821423061221 -28.1187049619989 818.300684064854</t>
  </si>
  <si>
    <t>9763-20170724T121430.100552100.bin</t>
  </si>
  <si>
    <t>-575.550953640115 82.0562958853779 -98.1642911478709</t>
  </si>
  <si>
    <t>-591.623638406183 74.2637080235013 -207.427468580609</t>
  </si>
  <si>
    <t>-599.815186401174 70.043676140242 -299.844580012447</t>
  </si>
  <si>
    <t>-605.88158568992 66.6447424835983 -383.44959864447</t>
  </si>
  <si>
    <t>-610.040079291168 63.7233111894629 -467.189022266879</t>
  </si>
  <si>
    <t>-613.998803786528 59.8551408669123 -589.721815471963</t>
  </si>
  <si>
    <t>-597.915982921042 61.6397589403473 -666.392335675431</t>
  </si>
  <si>
    <t>-617.162797492255 92.5175529856151 -536.774755880213</t>
  </si>
  <si>
    <t>-645.696237366167 244.701411292686 -517.657264634683</t>
  </si>
  <si>
    <t>-728.629776843003 321.359896834651 -259.153764873578</t>
  </si>
  <si>
    <t>-518.204437661955 332.342255477869 -161.434332362212</t>
  </si>
  <si>
    <t>-607.360580359133 30.5873752723328 -535.136363923938</t>
  </si>
  <si>
    <t>-619.051238573319 163.339365523829 -99.3200666920811</t>
  </si>
  <si>
    <t>-634.072415425061 171.73771642457 315.898474622968</t>
  </si>
  <si>
    <t>-660.34095868033 205.308656490176 777.011687173558</t>
  </si>
  <si>
    <t>-508.383375558462 207.741858678234 829.801815484855</t>
  </si>
  <si>
    <t>-532.208203631824 0.61156744109212 -100.420259126328</t>
  </si>
  <si>
    <t>-527.078504857076 -17.0813557807164 314.74631776841</t>
  </si>
  <si>
    <t>-541.290224045272 -68.2533710669568 774.697854087223</t>
  </si>
  <si>
    <t>-391.633065300856 -28.612819831158 818.460594160405</t>
  </si>
  <si>
    <t>9763-20170724T121430.135877600.bin</t>
  </si>
  <si>
    <t>-575.811406809536 81.990066546286 -98.172206091213</t>
  </si>
  <si>
    <t>-591.898133420925 74.17143698069 -207.431508055573</t>
  </si>
  <si>
    <t>-600.13416702921 69.9190704308617 -299.843098979181</t>
  </si>
  <si>
    <t>-606.253974660288 66.4873527748996 -383.442885257301</t>
  </si>
  <si>
    <t>-610.480088624564 63.5311745789281 -467.177631634238</t>
  </si>
  <si>
    <t>-614.553040697902 59.6119003782837 -589.705185886304</t>
  </si>
  <si>
    <t>-598.465540492533 61.3615530096099 -666.37550473857</t>
  </si>
  <si>
    <t>-617.748454763774 92.2835187958776 -536.765561454182</t>
  </si>
  <si>
    <t>-646.633366184736 244.412749424303 -517.731100636439</t>
  </si>
  <si>
    <t>-729.434844128215 321.042188429469 -259.176524821002</t>
  </si>
  <si>
    <t>-518.91885578741 332.546083776612 -161.712588929926</t>
  </si>
  <si>
    <t>-607.783153331241 30.379971088807 -535.116901527026</t>
  </si>
  <si>
    <t>-619.459764938744 163.191872299353 -99.326077550171</t>
  </si>
  <si>
    <t>-634.295895177873 171.685570740494 315.897171151973</t>
  </si>
  <si>
    <t>-660.343226333864 205.348589855278 777.013639897732</t>
  </si>
  <si>
    <t>-508.378363374816 207.936737726996 829.774983855635</t>
  </si>
  <si>
    <t>-532.329176096611 0.652419362259025 -100.426192921067</t>
  </si>
  <si>
    <t>-527.051540704002 -17.0001226916811 314.740215785065</t>
  </si>
  <si>
    <t>-541.219131539646 -68.3067030723182 774.678359989605</t>
  </si>
  <si>
    <t>-391.525487948393 -28.9211302248114 818.546406326139</t>
  </si>
  <si>
    <t>9763-20170724T121430.202052600.bin</t>
  </si>
  <si>
    <t>-576.520197726389 82.0603842434994 -98.186115590875</t>
  </si>
  <si>
    <t>-592.699550490008 74.1588575062206 -207.425678797801</t>
  </si>
  <si>
    <t>-601.014936006181 69.8971684105845 -299.829870863485</t>
  </si>
  <si>
    <t>-607.203101982635 66.4777569572252 -383.425003148839</t>
  </si>
  <si>
    <t>-611.493789069436 63.5576249731739 -467.157884423772</t>
  </si>
  <si>
    <t>-615.655488666174 59.7178379567968 -589.68488898075</t>
  </si>
  <si>
    <t>-599.583704808516 61.5127426881249 -666.357596085844</t>
  </si>
  <si>
    <t>-618.989915801516 92.3263733646586 -536.715041766099</t>
  </si>
  <si>
    <t>-648.740494125402 244.288357585353 -517.715770627364</t>
  </si>
  <si>
    <t>-731.252821142901 321.334439475533 -259.19271030027</t>
  </si>
  <si>
    <t>-520.548842589467 333.796466177236 -162.254361224093</t>
  </si>
  <si>
    <t>-608.668762663983 30.4793247929192 -535.127357375181</t>
  </si>
  <si>
    <t>-620.60813862838 163.002295957584 -99.3336771777306</t>
  </si>
  <si>
    <t>-634.86223749176 171.6604701113 315.906577013232</t>
  </si>
  <si>
    <t>-660.373862801017 205.3712568232 777.033988590485</t>
  </si>
  <si>
    <t>-508.383317371079 207.840589109529 829.727818428464</t>
  </si>
  <si>
    <t>-532.615414178181 1.07020649389142 -100.46530485776</t>
  </si>
  <si>
    <t>-526.995153942949 -16.5283220474412 314.698931583827</t>
  </si>
  <si>
    <t>-540.955548240828 -68.3249037168403 774.597568260675</t>
  </si>
  <si>
    <t>-391.683040968189 -27.9586879054309 819.00557188635</t>
  </si>
  <si>
    <t>9763-20170724T121430.266236300.bin</t>
  </si>
  <si>
    <t>-577.216982557311 82.2062167159716 -98.2258690588397</t>
  </si>
  <si>
    <t>-593.490352657592 74.2069755274524 -207.44430572515</t>
  </si>
  <si>
    <t>-601.840975979139 69.9887463031278 -299.847349996646</t>
  </si>
  <si>
    <t>-608.036584690443 66.6518559291017 -383.445336366404</t>
  </si>
  <si>
    <t>-612.307895140962 63.8600108043574 -467.183492648141</t>
  </si>
  <si>
    <t>-616.409314023659 60.2555161461023 -589.719691560861</t>
  </si>
  <si>
    <t>-600.415219180059 62.2020720636942 -666.4048711882</t>
  </si>
  <si>
    <t>-619.943102088177 92.7328948648665 -536.682251212544</t>
  </si>
  <si>
    <t>-650.539356190246 244.497762518421 -517.426737031713</t>
  </si>
  <si>
    <t>-732.778594439795 321.079588553934 -258.678660616039</t>
  </si>
  <si>
    <t>-521.928136616969 335.362320626462 -162.311468690218</t>
  </si>
  <si>
    <t>-609.276139953711 30.9414754658465 -535.221514572354</t>
  </si>
  <si>
    <t>-621.817237486621 162.68001406899 -99.3137394019561</t>
  </si>
  <si>
    <t>-635.552022282322 171.577654853654 315.938993835893</t>
  </si>
  <si>
    <t>-660.430572212646 205.342130537148 777.058085806523</t>
  </si>
  <si>
    <t>-508.408000311125 207.613848648378 829.667852686246</t>
  </si>
  <si>
    <t>-532.786664275928 1.614886825535 -100.512509951733</t>
  </si>
  <si>
    <t>-526.891434529503 -15.8811966102771 314.652202122133</t>
  </si>
  <si>
    <t>-540.699212289347 -68.3254766921182 774.4793494609</t>
  </si>
  <si>
    <t>-391.713594725888 -27.5531143058606 819.47643324864</t>
  </si>
  <si>
    <t>9763-20170724T121430.299315700.bin</t>
  </si>
  <si>
    <t>-577.578135575445 82.2767723020625 -98.2528480542106</t>
  </si>
  <si>
    <t>-593.860500172673 74.2492273424982 -207.467958031006</t>
  </si>
  <si>
    <t>-602.179457471065 70.0559455942521 -299.8749170756</t>
  </si>
  <si>
    <t>-608.327747237693 66.756431837412 -383.47791295539</t>
  </si>
  <si>
    <t>-612.532383915849 64.0171569990907 -467.221270695668</t>
  </si>
  <si>
    <t>-616.514088597577 60.5046228490619 -589.764019859231</t>
  </si>
  <si>
    <t>-600.586119910206 62.5610586697408 -666.460078865288</t>
  </si>
  <si>
    <t>-620.169341510152 92.9300913117172 -536.702985172757</t>
  </si>
  <si>
    <t>-651.250814873185 244.569257887227 -517.33373463909</t>
  </si>
  <si>
    <t>-733.343678048103 320.789697271747 -258.432523128565</t>
  </si>
  <si>
    <t>-522.384995314567 336.079170196607 -162.457850558384</t>
  </si>
  <si>
    <t>-609.364622480993 31.161520249902 -535.283541138865</t>
  </si>
  <si>
    <t>-622.445633945868 162.518964372375 -99.3155241266711</t>
  </si>
  <si>
    <t>-635.976145959287 171.477067112391 315.94258504698</t>
  </si>
  <si>
    <t>-660.44656686529 205.313814654206 777.075311139013</t>
  </si>
  <si>
    <t>-508.40740933214 207.617148376491 829.635850745369</t>
  </si>
  <si>
    <t>-532.89905499905 1.88859791046434 -100.557661494849</t>
  </si>
  <si>
    <t>-526.940434667446 -15.7212099607459 314.601380580105</t>
  </si>
  <si>
    <t>-540.570388570264 -68.4121363937443 774.405113437626</t>
  </si>
  <si>
    <t>-391.53980239866 -28.0290737394607 819.603668349855</t>
  </si>
  <si>
    <t>9763-20170724T121430.336177200.bin</t>
  </si>
  <si>
    <t>-577.95804764264 82.3473492894932 -98.2909625662137</t>
  </si>
  <si>
    <t>-594.255443751542 74.2831467733376 -207.501048068739</t>
  </si>
  <si>
    <t>-602.565688945519 70.1160051094166 -299.910049303398</t>
  </si>
  <si>
    <t>-608.693763547441 66.8608589744958 -383.516178655402</t>
  </si>
  <si>
    <t>-612.865156929698 64.1847693259683 -467.263217937943</t>
  </si>
  <si>
    <t>-616.782524001815 60.7850496184801 -589.811335809879</t>
  </si>
  <si>
    <t>-600.936300200776 62.9729184697526 -666.520576038924</t>
  </si>
  <si>
    <t>-620.511142112742 93.153881815022 -536.720696902016</t>
  </si>
  <si>
    <t>-651.913795286165 244.70547632492 -517.225434694067</t>
  </si>
  <si>
    <t>-733.855230659487 320.55452268238 -258.167354931011</t>
  </si>
  <si>
    <t>-522.790178852825 336.538472596165 -162.540065293997</t>
  </si>
  <si>
    <t>-609.616130035052 31.3997189909251 -535.355831392285</t>
  </si>
  <si>
    <t>-622.992543924649 162.392870706607 -99.3382370881652</t>
  </si>
  <si>
    <t>-636.362270571761 171.40478816078 315.92387532421</t>
  </si>
  <si>
    <t>-660.454117891372 205.310113498794 777.080934406423</t>
  </si>
  <si>
    <t>-508.400366093921 207.79248550511 829.591161033265</t>
  </si>
  <si>
    <t>-533.104993548541 2.1372264014376 -100.612005307662</t>
  </si>
  <si>
    <t>-527.131968064925 -15.610655409585 314.540923789837</t>
  </si>
  <si>
    <t>-540.610507493332 -68.3966818359013 774.320771563882</t>
  </si>
  <si>
    <t>-391.731287697821 -27.4811059941985 819.538942350682</t>
  </si>
  <si>
    <t>9763-20170724T121430.400851400.bin</t>
  </si>
  <si>
    <t>-578.693054566223 82.1875866457526 -98.4007270561918</t>
  </si>
  <si>
    <t>-594.988922492973 74.0878891140342 -207.608472181077</t>
  </si>
  <si>
    <t>-603.322855336658 69.9961255966468 -300.018608038543</t>
  </si>
  <si>
    <t>-609.477167265734 66.8491369246672 -383.627071861358</t>
  </si>
  <si>
    <t>-613.676839968292 64.3232621555685 -467.377400976718</t>
  </si>
  <si>
    <t>-617.635287800809 61.1886628411621 -589.931288645639</t>
  </si>
  <si>
    <t>-601.959861086582 63.6509443594391 -666.667284406592</t>
  </si>
  <si>
    <t>-621.404332180189 93.4321379535904 -536.767266727205</t>
  </si>
  <si>
    <t>-653.169918695721 244.87396726229 -516.956932735387</t>
  </si>
  <si>
    <t>-734.461740174352 320.510036978153 -257.6320373051</t>
  </si>
  <si>
    <t>-523.206357831325 336.539160302981 -162.433598435542</t>
  </si>
  <si>
    <t>-610.392355499344 31.6960633739363 -535.543894903657</t>
  </si>
  <si>
    <t>-623.803633550498 162.053802725012 -99.411275799564</t>
  </si>
  <si>
    <t>-636.779513401564 171.392115355493 315.856169730297</t>
  </si>
  <si>
    <t>-660.469611553317 205.341364132174 777.058361380708</t>
  </si>
  <si>
    <t>-508.395493900139 207.842163770037 829.508666922906</t>
  </si>
  <si>
    <t>-533.711398454028 2.09300095486788 -100.758774010284</t>
  </si>
  <si>
    <t>-527.662373206412 -15.6558146651255 314.392988437379</t>
  </si>
  <si>
    <t>-540.806438239333 -68.5140056854393 774.140757572762</t>
  </si>
  <si>
    <t>-391.869465079286 -27.4408494502109 819.025068107734</t>
  </si>
  <si>
    <t>9763-20170724T121430.431433900.bin</t>
  </si>
  <si>
    <t>-578.976645015905 82.0600674706338 -98.4484287147902</t>
  </si>
  <si>
    <t>-595.304267994712 73.9492505309481 -207.650638630788</t>
  </si>
  <si>
    <t>-603.6551993951 69.9001318098435 -300.061099388945</t>
  </si>
  <si>
    <t>-609.818600167818 66.8117573076543 -383.671043069694</t>
  </si>
  <si>
    <t>-614.020113096 64.3642381273735 -467.423587259247</t>
  </si>
  <si>
    <t>-617.971562490559 61.3654357215187 -589.980912391852</t>
  </si>
  <si>
    <t>-602.37786139829 63.9576397355795 -666.729442267657</t>
  </si>
  <si>
    <t>-621.746470038923 93.5494900262115 -536.781513006911</t>
  </si>
  <si>
    <t>-653.570716542038 244.958136333777 -516.816203676641</t>
  </si>
  <si>
    <t>-734.541333158157 320.629192854231 -257.400998234079</t>
  </si>
  <si>
    <t>-523.157773210573 336.245680482558 -162.418784754151</t>
  </si>
  <si>
    <t>-610.728932011682 31.8129928495077 -535.62613573727</t>
  </si>
  <si>
    <t>-624.029656565211 161.930554375556 -99.4364737637413</t>
  </si>
  <si>
    <t>-636.830500276992 171.383374506826 315.833789580258</t>
  </si>
  <si>
    <t>-660.471775915032 205.367933678141 777.042828831998</t>
  </si>
  <si>
    <t>-508.393994418955 207.733358328398 829.488745466053</t>
  </si>
  <si>
    <t>-534.042678085425 1.97732477812679 -100.83869822312</t>
  </si>
  <si>
    <t>-527.960754966526 -15.7727528016094 314.312495313835</t>
  </si>
  <si>
    <t>-540.991875665592 -68.5254315964703 774.042272351861</t>
  </si>
  <si>
    <t>-392.122313298418 -26.9253688251138 818.664458612</t>
  </si>
  <si>
    <t>9763-20170724T121430.502625600.bin</t>
  </si>
  <si>
    <t>-579.349907764671 81.6057878304605 -98.5469659049116</t>
  </si>
  <si>
    <t>-595.778437437714 73.479036312845 -207.732920595719</t>
  </si>
  <si>
    <t>-604.176076873654 69.5151553515097 -300.142852651833</t>
  </si>
  <si>
    <t>-610.36275733843 66.5434875061028 -383.755198492856</t>
  </si>
  <si>
    <t>-614.565607096018 64.2504685340723 -467.512078566951</t>
  </si>
  <si>
    <t>-618.492906841114 61.5179853345567 -590.076504625107</t>
  </si>
  <si>
    <t>-603.041670847761 64.3136016125427 -666.846648224509</t>
  </si>
  <si>
    <t>-622.230851667691 93.5947761082266 -536.80967826288</t>
  </si>
  <si>
    <t>-653.800097494874 245.033031888413 -516.550992846496</t>
  </si>
  <si>
    <t>-734.487166870098 320.335530725115 -256.940230637564</t>
  </si>
  <si>
    <t>-522.952612023821 335.215462224196 -162.17599036182</t>
  </si>
  <si>
    <t>-611.308417022371 31.8391853995486 -535.782956106464</t>
  </si>
  <si>
    <t>-624.248407107971 161.619639831032 -99.4974199204648</t>
  </si>
  <si>
    <t>-636.830358913221 171.267768569907 315.775088623058</t>
  </si>
  <si>
    <t>-660.463409220549 205.424289856434 777.006300888429</t>
  </si>
  <si>
    <t>-508.38718402367 207.70009429975 829.46057642464</t>
  </si>
  <si>
    <t>-534.579847944667 1.3869737800419 -100.968689344836</t>
  </si>
  <si>
    <t>-528.360825461868 -16.1143291031813 314.191067265796</t>
  </si>
  <si>
    <t>-541.018611314077 -68.7545490742955 773.940425136715</t>
  </si>
  <si>
    <t>-392.000949844171 -27.5510173523512 818.43603917023</t>
  </si>
  <si>
    <t>9763-20170724T121430.533711600.bin</t>
  </si>
  <si>
    <t>-579.444762772393 81.2501907169631 -98.577611750444</t>
  </si>
  <si>
    <t>-595.917219745875 73.1377849028713 -207.757861019909</t>
  </si>
  <si>
    <t>-604.33418046902 69.2070709819172 -300.16743889835</t>
  </si>
  <si>
    <t>-610.530761283059 66.2751848944213 -383.780654319415</t>
  </si>
  <si>
    <t>-614.735122305623 64.0301671286484 -467.538775582652</t>
  </si>
  <si>
    <t>-618.655179873311 61.375937452538 -590.104998498073</t>
  </si>
  <si>
    <t>-603.266598704576 64.2284984664461 -666.885705777039</t>
  </si>
  <si>
    <t>-622.358676690109 93.4254673190217 -536.819283531523</t>
  </si>
  <si>
    <t>-653.768491372763 244.876113499289 -516.448566693022</t>
  </si>
  <si>
    <t>-734.400036482388 319.974328658613 -256.761326747825</t>
  </si>
  <si>
    <t>-522.890398232149 334.577338116064 -161.898430583195</t>
  </si>
  <si>
    <t>-611.511455403652 31.6557963136097 -535.828687473728</t>
  </si>
  <si>
    <t>-624.252876282434 161.364950293666 -99.50980103093</t>
  </si>
  <si>
    <t>-636.77342932511 171.1271643221 315.76180899236</t>
  </si>
  <si>
    <t>-660.452402675229 205.438633893046 776.991782560895</t>
  </si>
  <si>
    <t>-508.380489972664 207.779162687671 829.455621208302</t>
  </si>
  <si>
    <t>-534.77795153746 0.94961070862837 -101.007415631366</t>
  </si>
  <si>
    <t>-528.472571251455 -16.3853834608781 314.158031392192</t>
  </si>
  <si>
    <t>-541.022794123975 -68.8043004218484 773.938494579624</t>
  </si>
  <si>
    <t>-391.99809161722 -27.6378572032199 818.444439396402</t>
  </si>
  <si>
    <t>9763-20170724T121430.601398600.bin</t>
  </si>
  <si>
    <t>-579.483512798675 80.6084925725513 -98.5886941278961</t>
  </si>
  <si>
    <t>-596.045972196743 72.5274402315504 -207.757644672456</t>
  </si>
  <si>
    <t>-604.512220062648 68.6705270096213 -300.165957981101</t>
  </si>
  <si>
    <t>-610.741832242412 65.8254438031017 -383.779405167237</t>
  </si>
  <si>
    <t>-614.966054986783 63.6859710283607 -467.53928681758</t>
  </si>
  <si>
    <t>-618.899226998462 61.2062706985107 -590.108945584673</t>
  </si>
  <si>
    <t>-603.622413290123 64.1245054053716 -666.909465461089</t>
  </si>
  <si>
    <t>-622.521712666101 93.1928282044178 -536.779927931182</t>
  </si>
  <si>
    <t>-653.467830567743 244.709234508064 -516.179602310066</t>
  </si>
  <si>
    <t>-734.307916023641 319.527012833894 -256.476274468173</t>
  </si>
  <si>
    <t>-522.872333942369 333.82710327661 -161.402407669712</t>
  </si>
  <si>
    <t>-611.82508833591 31.3959249172003 -535.872963631989</t>
  </si>
  <si>
    <t>-624.119291720364 160.907962202773 -99.5130872119419</t>
  </si>
  <si>
    <t>-636.60292537775 170.857282581144 315.755230882157</t>
  </si>
  <si>
    <t>-660.421396110274 205.469565268531 776.978672799666</t>
  </si>
  <si>
    <t>-508.359646355548 207.742162341956 829.475054945901</t>
  </si>
  <si>
    <t>-535.017446304312 0.180862882514703 -101.03507851039</t>
  </si>
  <si>
    <t>-528.742578263647 -16.9345961435115 314.139942911065</t>
  </si>
  <si>
    <t>-541.030279499027 -68.9139960786611 773.971146980715</t>
  </si>
  <si>
    <t>-391.998388653626 -27.8263795899129 818.525636700577</t>
  </si>
  <si>
    <t>9763-20170724T121430.633715600.bin</t>
  </si>
  <si>
    <t>-579.434804052928 80.3269190077581 -98.5671500250635</t>
  </si>
  <si>
    <t>-596.057137318702 72.2568263727903 -207.727922558654</t>
  </si>
  <si>
    <t>-604.552482358019 68.4174221792077 -300.134180400053</t>
  </si>
  <si>
    <t>-610.800003346291 65.5921152327646 -383.747118046696</t>
  </si>
  <si>
    <t>-615.033306545692 63.4756638974777 -467.507122226398</t>
  </si>
  <si>
    <t>-618.970138991041 61.0329099572623 -590.077310669417</t>
  </si>
  <si>
    <t>-603.739915961284 63.9463982274233 -666.887327347705</t>
  </si>
  <si>
    <t>-622.566908514015 93.0073985831909 -536.739489024525</t>
  </si>
  <si>
    <t>-653.385380838257 244.532269073316 -516.071376858401</t>
  </si>
  <si>
    <t>-734.320245564296 319.415602197676 -256.416553987503</t>
  </si>
  <si>
    <t>-522.880695417962 333.605088417414 -161.33487196018</t>
  </si>
  <si>
    <t>-611.918538382667 31.2018978992664 -535.849688983427</t>
  </si>
  <si>
    <t>-623.964422092057 160.708016781607 -99.4848439688208</t>
  </si>
  <si>
    <t>-636.466876945307 170.729465818169 315.781149153263</t>
  </si>
  <si>
    <t>-660.402528528065 205.480800040854 776.977647618147</t>
  </si>
  <si>
    <t>-508.346606601548 207.657821325257 829.494767793492</t>
  </si>
  <si>
    <t>-528.787127845989 -17.1696085510644 314.15804978769</t>
  </si>
  <si>
    <t>-540.990301731136 -68.9681126578153 774.003739350879</t>
  </si>
  <si>
    <t>-392.044175399551 -27.6634875873301 818.644597395155</t>
  </si>
  <si>
    <t>9763-20170724T121430.699891200.bin</t>
  </si>
  <si>
    <t>-579.231638708384 80.0705806537289 -98.5310315404126</t>
  </si>
  <si>
    <t>-595.96483367575 71.9938752471571 -207.67439002219</t>
  </si>
  <si>
    <t>-604.518447998459 68.1877265567491 -300.076613463969</t>
  </si>
  <si>
    <t>-610.803760099896 65.4086650169043 -383.688382098584</t>
  </si>
  <si>
    <t>-615.058741907952 63.3537924349816 -467.448765503703</t>
  </si>
  <si>
    <t>-619.008918016667 61.0164555718557 -590.020694605963</t>
  </si>
  <si>
    <t>-603.880037875009 63.9345293422543 -666.850374293828</t>
  </si>
  <si>
    <t>-622.560432636966 92.9518743138847 -536.656254099023</t>
  </si>
  <si>
    <t>-653.152936009622 244.508663719863 -515.866327581416</t>
  </si>
  <si>
    <t>-734.212809086177 319.692318488057 -256.337382368646</t>
  </si>
  <si>
    <t>-522.783207538934 333.867991126087 -161.231617800682</t>
  </si>
  <si>
    <t>-611.990895459529 31.1320532174514 -535.818087005514</t>
  </si>
  <si>
    <t>-623.575927122006 160.616199583329 -99.4581791449916</t>
  </si>
  <si>
    <t>-636.024905144795 170.715641659207 315.807584635603</t>
  </si>
  <si>
    <t>-660.332677733713 205.594365324805 776.981811883167</t>
  </si>
  <si>
    <t>-508.311060412604 207.746741808616 829.599447120473</t>
  </si>
  <si>
    <t>-528.743667112787 -17.3463372398051 314.200432194592</t>
  </si>
  <si>
    <t>-540.965537323494 -69.0641338594605 774.072043568061</t>
  </si>
  <si>
    <t>-392.056737213072 -27.6668067335886 818.751082791977</t>
  </si>
  <si>
    <t>9763-20170724T121430.736678400.bin</t>
  </si>
  <si>
    <t>-579.055367890363 80.0069461941935 -98.5017932410443</t>
  </si>
  <si>
    <t>-595.838261084336 71.9079632364533 -207.635906973409</t>
  </si>
  <si>
    <t>-604.413795188467 68.090003120466 -300.03548778569</t>
  </si>
  <si>
    <t>-610.710738673595 65.3039552996329 -383.646068534612</t>
  </si>
  <si>
    <t>-614.96891983989 63.243156437587 -467.406195472657</t>
  </si>
  <si>
    <t>-618.914098350253 60.8990088768678 -589.978132939236</t>
  </si>
  <si>
    <t>-603.829172710807 63.8026634369435 -666.817043228608</t>
  </si>
  <si>
    <t>-622.433286727158 92.8431661746813 -536.616990217309</t>
  </si>
  <si>
    <t>-652.889921646572 244.430695926264 -515.854920871867</t>
  </si>
  <si>
    <t>-734.031637341733 319.786167279081 -256.401352079337</t>
  </si>
  <si>
    <t>-522.633172213478 333.987226746733 -161.230363262011</t>
  </si>
  <si>
    <t>-611.932780203255 31.0119836064332 -535.772346047193</t>
  </si>
  <si>
    <t>-623.278911409873 160.633962334603 -99.437773951807</t>
  </si>
  <si>
    <t>-635.749816106863 170.76676124274 315.826475513357</t>
  </si>
  <si>
    <t>-660.296416318262 205.652728444627 776.982037122134</t>
  </si>
  <si>
    <t>-508.297777723791 207.686266396229 829.670835676172</t>
  </si>
  <si>
    <t>-528.701262106071 -17.3628663186869 314.236374861011</t>
  </si>
  <si>
    <t>-541.038528935321 -69.0450767267857 774.092753839621</t>
  </si>
  <si>
    <t>-392.135134189175 -27.5696528889089 818.717262621404</t>
  </si>
  <si>
    <t>9763-20170724T121430.802856100.bin</t>
  </si>
  <si>
    <t>-578.698621571867 80.0773306991514 -98.4850652492357</t>
  </si>
  <si>
    <t>-595.611795651155 71.9495974313982 -207.596819423897</t>
  </si>
  <si>
    <t>-604.252331530104 68.1084131654002 -299.989652163277</t>
  </si>
  <si>
    <t>-610.590537176989 65.3020116572452 -383.596339333073</t>
  </si>
  <si>
    <t>-614.872109983397 63.218855394553 -467.354736572305</t>
  </si>
  <si>
    <t>-618.831965771268 60.8383215232161 -589.925517270653</t>
  </si>
  <si>
    <t>-603.819417699024 63.7020634064238 -666.780106593948</t>
  </si>
  <si>
    <t>-622.251365636328 92.8141505066792 -536.576698538803</t>
  </si>
  <si>
    <t>-652.205884986654 244.506348363285 -515.88555689702</t>
  </si>
  <si>
    <t>-733.632983313876 320.391894366778 -256.676019846191</t>
  </si>
  <si>
    <t>-522.288521330483 334.643231961005 -161.392392392974</t>
  </si>
  <si>
    <t>-611.937355532988 30.9516480003845 -535.708400857546</t>
  </si>
  <si>
    <t>-622.69929568275 160.867654417144 -99.4271388437064</t>
  </si>
  <si>
    <t>-635.291654805493 170.92500503058 315.835315714603</t>
  </si>
  <si>
    <t>-660.229151191628 205.759796477769 776.982517642962</t>
  </si>
  <si>
    <t>-508.261567613562 207.799419195101 829.760532499166</t>
  </si>
  <si>
    <t>-528.562410685294 -17.3011204177606 314.276383444472</t>
  </si>
  <si>
    <t>-540.963495772435 -69.1741677567807 774.116749810607</t>
  </si>
  <si>
    <t>-392.006868924187 -27.9846993718083 818.828870707288</t>
  </si>
  <si>
    <t>9763-20170724T121430.834661100.bin</t>
  </si>
  <si>
    <t>-578.511641925267 80.0695030812021 -98.4663605544196</t>
  </si>
  <si>
    <t>-595.487414404518 71.9352692085804 -207.567949097592</t>
  </si>
  <si>
    <t>-604.162623187923 68.066219321523 -299.956324214158</t>
  </si>
  <si>
    <t>-610.526592572572 65.2262379671156 -383.559947384248</t>
  </si>
  <si>
    <t>-614.828329603249 63.1007041856365 -467.316116782172</t>
  </si>
  <si>
    <t>-618.812499623032 60.6474457621457 -589.88463905775</t>
  </si>
  <si>
    <t>-603.818583849406 63.4647867387071 -666.744653262255</t>
  </si>
  <si>
    <t>-622.167720775794 92.6635831868161 -536.556030088195</t>
  </si>
  <si>
    <t>-651.776612978823 244.447775843158 -515.950320745884</t>
  </si>
  <si>
    <t>-733.459825118396 320.705240050343 -256.9305389462</t>
  </si>
  <si>
    <t>-522.133275180902 334.894531429795 -161.598219895195</t>
  </si>
  <si>
    <t>-611.96090887166 30.7839426463315 -535.649235353343</t>
  </si>
  <si>
    <t>-622.342613075444 160.9384949214 -99.4198277068576</t>
  </si>
  <si>
    <t>-635.032087737509 171.019349331605 315.839032018679</t>
  </si>
  <si>
    <t>-660.221531252062 205.784695484041 776.979497737122</t>
  </si>
  <si>
    <t>-508.259685080075 207.714973425684 829.778346868204</t>
  </si>
  <si>
    <t>-528.461539701208 -17.2689605520736 314.309338922546</t>
  </si>
  <si>
    <t>-540.889066111986 -69.1693959522772 774.156765423899</t>
  </si>
  <si>
    <t>-392.077987213337 -27.6372095939591 819.036113250364</t>
  </si>
  <si>
    <t>9763-20170724T121430.899833200.bin</t>
  </si>
  <si>
    <t>-577.991706286061 79.9812448178336 -98.4079043987886</t>
  </si>
  <si>
    <t>-595.141464393098 71.8305167720587 -207.481079275814</t>
  </si>
  <si>
    <t>-603.926047824956 67.8603951209216 -299.854734686461</t>
  </si>
  <si>
    <t>-610.378903279519 64.8971711070117 -383.447356085486</t>
  </si>
  <si>
    <t>-614.761410714373 62.614356115304 -467.195275229001</t>
  </si>
  <si>
    <t>-618.856642883335 59.8933470878351 -589.754479965458</t>
  </si>
  <si>
    <t>-603.861265343299 62.5316125849768 -666.620436837597</t>
  </si>
  <si>
    <t>-622.059180669702 92.0430116300877 -536.496656032446</t>
  </si>
  <si>
    <t>-651.097197682437 243.976487727517 -516.215715378768</t>
  </si>
  <si>
    <t>-733.095662844576 321.27642535835 -257.604889895244</t>
  </si>
  <si>
    <t>-521.818175041722 335.039032220074 -162.101482493645</t>
  </si>
  <si>
    <t>-612.060243999201 30.1314335807519 -535.456337906552</t>
  </si>
  <si>
    <t>-621.537625423212 161.096546995261 -99.3845536419378</t>
  </si>
  <si>
    <t>-634.424455476158 171.00811968871 315.872383507261</t>
  </si>
  <si>
    <t>-660.170566783131 205.857638382731 776.981235823003</t>
  </si>
  <si>
    <t>-508.227717024098 207.712733070461 829.837172375809</t>
  </si>
  <si>
    <t>-528.232314153903 -17.3642425959306 314.387410443219</t>
  </si>
  <si>
    <t>-540.713698325622 -69.2981602714917 774.238154786512</t>
  </si>
  <si>
    <t>-391.723044047522 -28.7139007715905 819.388345237598</t>
  </si>
  <si>
    <t>9763-20170724T121430.935544500.bin</t>
  </si>
  <si>
    <t>-577.699260054737 79.9688785658718 -98.3773793436944</t>
  </si>
  <si>
    <t>-594.954146255151 71.794364632578 -207.432127104213</t>
  </si>
  <si>
    <t>-603.819300401476 67.7535384009748 -299.795009880568</t>
  </si>
  <si>
    <t>-610.344551994961 64.7082280033515 -383.379065691164</t>
  </si>
  <si>
    <t>-614.800104277561 62.3233401549132 -467.120352288043</t>
  </si>
  <si>
    <t>-619.004094594859 59.4326111510204 -589.67198004978</t>
  </si>
  <si>
    <t>-603.996591194464 61.9389557676536 -666.540027396201</t>
  </si>
  <si>
    <t>-622.112869365499 91.663502819782 -536.457780246116</t>
  </si>
  <si>
    <t>-650.897602396738 243.675545889072 -516.395071563345</t>
  </si>
  <si>
    <t>-732.97039731618 321.4000854645 -257.93521060224</t>
  </si>
  <si>
    <t>-521.699812391847 335.050751813592 -162.400238890938</t>
  </si>
  <si>
    <t>-612.205907931353 29.7386537306338 -535.336950172067</t>
  </si>
  <si>
    <t>-621.10217268236 161.198964109861 -99.3570626386238</t>
  </si>
  <si>
    <t>-634.171907676377 170.999598006585 315.896755807296</t>
  </si>
  <si>
    <t>-660.154371405309 205.880579606404 776.986906197462</t>
  </si>
  <si>
    <t>-508.217433096579 207.6340022168 829.863247618712</t>
  </si>
  <si>
    <t>-528.092823691298 -17.3661504212469 314.43237169729</t>
  </si>
  <si>
    <t>-540.664199658409 -69.3490126958222 774.276520208812</t>
  </si>
  <si>
    <t>-391.641078381446 -28.9741114868098 819.506973941298</t>
  </si>
  <si>
    <t>9763-20170724T121431.001222300.bin</t>
  </si>
  <si>
    <t>-577.15093794587 80.0086381801889 -98.3292104289571</t>
  </si>
  <si>
    <t>-594.620699055955 71.7567033704136 -207.34401462357</t>
  </si>
  <si>
    <t>-603.63710108369 67.598747310104 -299.687023635416</t>
  </si>
  <si>
    <t>-610.289877961901 64.4276485435221 -383.256343936631</t>
  </si>
  <si>
    <t>-614.864774618733 61.8956018277686 -466.986813343813</t>
  </si>
  <si>
    <t>-619.235707478445 58.7663138558396 -589.526661787654</t>
  </si>
  <si>
    <t>-604.196063592683 60.9915460112375 -666.397155764669</t>
  </si>
  <si>
    <t>-622.222843829625 91.108615991177 -536.373191816954</t>
  </si>
  <si>
    <t>-650.691323906338 243.213865603739 -516.646123070674</t>
  </si>
  <si>
    <t>-732.795034253236 321.914115350577 -258.491483924889</t>
  </si>
  <si>
    <t>-521.510175381196 335.260116491268 -162.944991637463</t>
  </si>
  <si>
    <t>-612.412702536017 29.1701762623734 -535.141249591078</t>
  </si>
  <si>
    <t>-620.407353926945 161.368199401692 -99.3212054448645</t>
  </si>
  <si>
    <t>-633.636890355538 171.028769670706 315.930864179284</t>
  </si>
  <si>
    <t>-660.107654820508 205.942849018969 776.989954364327</t>
  </si>
  <si>
    <t>-508.18112332444 207.76823697183 829.893699164545</t>
  </si>
  <si>
    <t>-527.763162165101 -17.2549683104553 314.508491273129</t>
  </si>
  <si>
    <t>-540.658297564389 -69.4017261015206 774.318485695838</t>
  </si>
  <si>
    <t>-391.672733261861 -28.9319808879445 819.588214193394</t>
  </si>
  <si>
    <t>9763-20170724T121431.034550600.bin</t>
  </si>
  <si>
    <t>-576.943100562627 80.1081346147312 -98.313182575627</t>
  </si>
  <si>
    <t>-594.4938782057 71.8072169662319 -207.311192141571</t>
  </si>
  <si>
    <t>-603.550123196644 67.6010722472524 -299.648211477649</t>
  </si>
  <si>
    <t>-610.22796857134 64.382221803412 -383.213535201162</t>
  </si>
  <si>
    <t>-614.81708928311 61.7979119865226 -466.9417430024</t>
  </si>
  <si>
    <t>-619.197390957031 58.585671705177 -589.479116846649</t>
  </si>
  <si>
    <t>-604.123928320385 60.6804327996065 -666.346752180119</t>
  </si>
  <si>
    <t>-622.172421592797 90.9651559568697 -536.34762619298</t>
  </si>
  <si>
    <t>-650.645762948289 243.093113965438 -516.733592972149</t>
  </si>
  <si>
    <t>-732.871888249025 322.245655423354 -258.75628268074</t>
  </si>
  <si>
    <t>-521.523967567646 335.595554360517 -163.349909430287</t>
  </si>
  <si>
    <t>-612.378370718662 29.0249848540507 -535.074026591915</t>
  </si>
  <si>
    <t>-620.182067362006 161.463245155808 -99.3080611908545</t>
  </si>
  <si>
    <t>-633.481153712164 171.047711025302 315.943592581542</t>
  </si>
  <si>
    <t>-660.092627513687 205.955898908137 776.994135396571</t>
  </si>
  <si>
    <t>-508.169529772054 207.65270682849 829.912011316957</t>
  </si>
  <si>
    <t>-527.620634338949 -17.1100645633301 314.540537722372</t>
  </si>
  <si>
    <t>-540.713317344457 -69.3493057342821 774.337432791372</t>
  </si>
  <si>
    <t>-391.916132493492 -28.1883597385745 819.60312796426</t>
  </si>
  <si>
    <t>9763-20170724T121431.103235500.bin</t>
  </si>
  <si>
    <t>-576.472564634585 80.2831441208505 -98.2814809178331</t>
  </si>
  <si>
    <t>-594.065910491324 71.9131566013143 -207.267397672399</t>
  </si>
  <si>
    <t>-603.146557750731 67.6125756087131 -299.597715681393</t>
  </si>
  <si>
    <t>-609.842921902688 64.2934470637788 -383.157622861278</t>
  </si>
  <si>
    <t>-614.44854116302 61.5937297812775 -466.881214999956</t>
  </si>
  <si>
    <t>-618.851252137619 58.1963218595065 -589.412918913687</t>
  </si>
  <si>
    <t>-603.704236293166 60.1003231063291 -666.271014459149</t>
  </si>
  <si>
    <t>-621.842245204897 90.6521585131181 -536.328674539415</t>
  </si>
  <si>
    <t>-650.507891477326 242.784065156448 -517.007850667168</t>
  </si>
  <si>
    <t>-733.127022931511 322.829296214025 -259.431779258568</t>
  </si>
  <si>
    <t>-521.707653851728 336.555383998549 -164.237585473579</t>
  </si>
  <si>
    <t>-611.99640940149 28.7220636784386 -534.965372365672</t>
  </si>
  <si>
    <t>-619.720557318829 161.57911232215 -99.289078818641</t>
  </si>
  <si>
    <t>-633.224320462962 171.076786105255 315.95791700228</t>
  </si>
  <si>
    <t>-660.046080020179 206.059198015809 776.989758063055</t>
  </si>
  <si>
    <t>-508.132306293393 207.909430740251 829.929584121937</t>
  </si>
  <si>
    <t>-527.305638107631 -16.9726366712111 314.603577819693</t>
  </si>
  <si>
    <t>-540.807274048235 -69.386646686864 774.367705487556</t>
  </si>
  <si>
    <t>-391.934097120971 -28.3568608428864 819.502961378906</t>
  </si>
  <si>
    <t>9763-20170724T121431.135524000.bin</t>
  </si>
  <si>
    <t>-576.228447452101 80.3104298100679 -98.2500518456235</t>
  </si>
  <si>
    <t>-593.813985710378 71.9178099605874 -207.235383459033</t>
  </si>
  <si>
    <t>-602.89207880247 67.5709811596407 -299.563806437835</t>
  </si>
  <si>
    <t>-609.588712950549 64.1988009529036 -383.121675988347</t>
  </si>
  <si>
    <t>-614.198076386892 61.4348412356594 -466.842958090904</t>
  </si>
  <si>
    <t>-618.610484867953 57.9327173675138 -589.371278077859</t>
  </si>
  <si>
    <t>-603.415366496269 59.7612860613035 -666.221637737958</t>
  </si>
  <si>
    <t>-621.621262060984 90.4298324871738 -536.313619044789</t>
  </si>
  <si>
    <t>-650.458921014934 242.540558935165 -517.141682002082</t>
  </si>
  <si>
    <t>-733.401563676044 322.972689101039 -259.790275239576</t>
  </si>
  <si>
    <t>-521.969515186986 337.079842066484 -164.679807837922</t>
  </si>
  <si>
    <t>-611.727500743605 28.509069490347 -534.900047963143</t>
  </si>
  <si>
    <t>-619.513772248747 161.575486033039 -99.2754450786658</t>
  </si>
  <si>
    <t>-633.097286848731 171.065140231975 315.969096169913</t>
  </si>
  <si>
    <t>-660.036573421431 206.076784849321 776.990019812744</t>
  </si>
  <si>
    <t>-508.126830524096 207.813166583648 829.94526291426</t>
  </si>
  <si>
    <t>-527.198531581599 -17.0312644597107 314.633033587226</t>
  </si>
  <si>
    <t>-540.880175937727 -69.4674699621119 774.379060443231</t>
  </si>
  <si>
    <t>-391.804872163364 -28.9870220975063 819.343031759195</t>
  </si>
  <si>
    <t>9763-20170724T121431.203206300.bin</t>
  </si>
  <si>
    <t>-575.982168394993 80.3046652483927 -98.2285212459713</t>
  </si>
  <si>
    <t>-593.533950648442 71.874063594305 -207.216365509646</t>
  </si>
  <si>
    <t>-602.592721647485 67.4610290838214 -299.543603060535</t>
  </si>
  <si>
    <t>-609.276800838569 64.0144765871473 -383.099362633754</t>
  </si>
  <si>
    <t>-613.879539753649 61.1641543146466 -466.818034826074</t>
  </si>
  <si>
    <t>-618.289967277388 57.5220923709076 -589.342396929692</t>
  </si>
  <si>
    <t>-603.026926310952 59.2412702397078 -666.181951922561</t>
  </si>
  <si>
    <t>-621.367818109021 90.069234006005 -536.319292333479</t>
  </si>
  <si>
    <t>-650.570259720072 242.147086248432 -517.376335949421</t>
  </si>
  <si>
    <t>-734.175333481581 323.083234234858 -260.39761304743</t>
  </si>
  <si>
    <t>-522.765084488566 338.041357744319 -165.36861510836</t>
  </si>
  <si>
    <t>-611.341517562317 28.1712015821099 -534.840286694497</t>
  </si>
  <si>
    <t>-619.323841294792 161.487114258457 -99.2715549775089</t>
  </si>
  <si>
    <t>-633.037845677484 171.069268724003 315.9666129096</t>
  </si>
  <si>
    <t>-659.995564282569 206.152302283384 776.981848421991</t>
  </si>
  <si>
    <t>-508.092692270768 208.121979476317 829.948713078567</t>
  </si>
  <si>
    <t>-527.230602328218 -17.1426769157197 314.657950292305</t>
  </si>
  <si>
    <t>-541.226738477332 -69.4603125494 774.386917672732</t>
  </si>
  <si>
    <t>-392.105786696948 -28.5579756805055 818.81421134278</t>
  </si>
  <si>
    <t>9763-20170724T121431.234822400.bin</t>
  </si>
  <si>
    <t>-575.92135145965 80.2158734429299 -98.2196206025448</t>
  </si>
  <si>
    <t>-593.461456558976 71.7729086496506 -207.208365260956</t>
  </si>
  <si>
    <t>-602.510585561672 67.3344069975624 -299.535195836828</t>
  </si>
  <si>
    <t>-609.186466236459 63.8589925504721 -383.090537302649</t>
  </si>
  <si>
    <t>-613.782601091526 60.9739230061714 -466.808469818482</t>
  </si>
  <si>
    <t>-618.18507814074 57.2758706807381 -589.331376339183</t>
  </si>
  <si>
    <t>-602.878558382027 58.940055184471 -666.163410666436</t>
  </si>
  <si>
    <t>-621.309634350503 89.8403127076795 -536.321601639963</t>
  </si>
  <si>
    <t>-650.769655303827 241.877450284744 -517.507448657167</t>
  </si>
  <si>
    <t>-734.826284334189 322.903716087822 -260.704405885011</t>
  </si>
  <si>
    <t>-523.508049847836 338.30175760031 -165.541324136685</t>
  </si>
  <si>
    <t>-611.197019600841 27.9568102407393 -534.817131987909</t>
  </si>
  <si>
    <t>-619.273392726825 161.372966567984 -99.2666824720668</t>
  </si>
  <si>
    <t>-633.009151694305 171.013354405346 315.969418885757</t>
  </si>
  <si>
    <t>-659.975421395364 206.190337228511 776.979001887423</t>
  </si>
  <si>
    <t>-508.078581032986 208.181689973324 829.96207506757</t>
  </si>
  <si>
    <t>-527.264075800182 -17.2377943503634 314.663763406772</t>
  </si>
  <si>
    <t>-541.423550580647 -69.4393322220703 774.392809147261</t>
  </si>
  <si>
    <t>-392.218324497035 -28.5351951762505 818.534428916031</t>
  </si>
  <si>
    <t>9763-20170724T121431.300997300.bin</t>
  </si>
  <si>
    <t>-575.813023437932 79.9919982154188 -98.2251492523089</t>
  </si>
  <si>
    <t>-593.311305758232 71.5246413514201 -207.21879181625</t>
  </si>
  <si>
    <t>-602.303152346555 67.0488549008132 -299.549401762948</t>
  </si>
  <si>
    <t>-608.919321132704 63.5311428845853 -383.107752031704</t>
  </si>
  <si>
    <t>-613.448166683201 60.5967574178658 -466.827564979086</t>
  </si>
  <si>
    <t>-617.745119222695 56.8183453119404 -589.35183048467</t>
  </si>
  <si>
    <t>-602.328749154531 58.3858609448571 -666.163839469602</t>
  </si>
  <si>
    <t>-620.982857182291 89.406568136561 -536.36336207048</t>
  </si>
  <si>
    <t>-650.801272194446 241.40491204804 -517.762751465525</t>
  </si>
  <si>
    <t>-736.186433755275 322.760521808811 -261.502664441353</t>
  </si>
  <si>
    <t>-525.257193416379 338.452168720129 -165.527800719889</t>
  </si>
  <si>
    <t>-610.73647536087 27.5459580668175 -534.815130780564</t>
  </si>
  <si>
    <t>-619.193841454595 161.108017085282 -99.2684923414997</t>
  </si>
  <si>
    <t>-632.979050251215 170.892800515869 315.962574100241</t>
  </si>
  <si>
    <t>-659.941379932975 206.268576462753 776.968403533455</t>
  </si>
  <si>
    <t>-508.050723885073 208.402672770203 829.963541859093</t>
  </si>
  <si>
    <t>-527.319464663554 -17.4805299041705 314.675839791189</t>
  </si>
  <si>
    <t>-541.745795499916 -69.4522609432634 774.423383972077</t>
  </si>
  <si>
    <t>-392.4933326955 -28.1800811780722 818.059882197143</t>
  </si>
  <si>
    <t>9763-20170724T121431.336819700.bin</t>
  </si>
  <si>
    <t>-575.771366639963 79.7807019154279 -98.2185753780601</t>
  </si>
  <si>
    <t>-593.229214009142 71.308154535363 -207.218330283222</t>
  </si>
  <si>
    <t>-602.1624949009 66.8081730892231 -299.553450536247</t>
  </si>
  <si>
    <t>-608.716539773346 63.2596581586108 -383.115296681106</t>
  </si>
  <si>
    <t>-613.174773930609 60.2851448793936 -466.837574806397</t>
  </si>
  <si>
    <t>-617.359883545142 56.4374946168687 -589.363447219002</t>
  </si>
  <si>
    <t>-601.872832075336 57.9508892187109 -666.16243175907</t>
  </si>
  <si>
    <t>-620.675019722659 89.0507554305336 -536.395244703912</t>
  </si>
  <si>
    <t>-650.634203235397 241.031245274322 -517.891789433896</t>
  </si>
  <si>
    <t>-736.77859435546 322.452721158806 -261.906857911274</t>
  </si>
  <si>
    <t>-526.134827455815 338.189370706998 -165.31435002968</t>
  </si>
  <si>
    <t>-610.372047582379 27.2007235923738 -534.8050194784</t>
  </si>
  <si>
    <t>-619.190056149809 160.898121256114 -99.2700372812537</t>
  </si>
  <si>
    <t>-633.016693693311 170.755270131978 315.957961107344</t>
  </si>
  <si>
    <t>-659.930672008414 206.307618742416 776.958897762544</t>
  </si>
  <si>
    <t>-508.039489276498 208.549030647137 829.948102800962</t>
  </si>
  <si>
    <t>-527.304000647008 -17.7326746949002 314.685120285421</t>
  </si>
  <si>
    <t>-541.77320557958 -69.5785494289562 774.455106397506</t>
  </si>
  <si>
    <t>-392.279482635474 -29.0216657440524 817.935737603944</t>
  </si>
  <si>
    <t>9763-20170724T121431.398985400.bin</t>
  </si>
  <si>
    <t>-575.795149656397 79.2467196920638 -98.2194314862535</t>
  </si>
  <si>
    <t>-593.125569686245 70.7890250090118 -207.240679333706</t>
  </si>
  <si>
    <t>-601.926376979146 66.2610204574958 -299.587197487422</t>
  </si>
  <si>
    <t>-608.351756223893 62.668404595735 -383.157105811178</t>
  </si>
  <si>
    <t>-612.6738551742 59.6311676965265 -466.884197971089</t>
  </si>
  <si>
    <t>-616.652888012947 55.6713208500373 -589.413554801526</t>
  </si>
  <si>
    <t>-601.034038914465 57.0685363314051 -666.187917358404</t>
  </si>
  <si>
    <t>-620.099831375012 88.325857867992 -536.479263875778</t>
  </si>
  <si>
    <t>-650.24902956045 240.290489199316 -518.160117575867</t>
  </si>
  <si>
    <t>-737.971786946064 321.439383845352 -262.624952227923</t>
  </si>
  <si>
    <t>-527.889694742284 337.421367284803 -164.856803270019</t>
  </si>
  <si>
    <t>-609.714102763221 26.4917042456668 -534.81803184409</t>
  </si>
  <si>
    <t>-619.387556613678 160.473906358574 -99.2841806621063</t>
  </si>
  <si>
    <t>-633.300826908498 170.472051201687 315.937538171299</t>
  </si>
  <si>
    <t>-659.913566604648 206.392482980988 776.937465889874</t>
  </si>
  <si>
    <t>-508.015604588619 208.954268104627 829.89274689319</t>
  </si>
  <si>
    <t>-527.275423160425 -18.354827458299 314.698332389253</t>
  </si>
  <si>
    <t>-541.901536624996 -69.5950489971656 774.546306745556</t>
  </si>
  <si>
    <t>-392.409400334809 -28.8208026562147 817.829160130528</t>
  </si>
  <si>
    <t>9763-20170724T121431.436088800.bin</t>
  </si>
  <si>
    <t>-575.870512720914 78.947942863851 -98.2231886024125</t>
  </si>
  <si>
    <t>-593.103157951916 70.5114020869569 -207.261442741139</t>
  </si>
  <si>
    <t>-601.821304046555 65.9736763128899 -299.615377030669</t>
  </si>
  <si>
    <t>-608.173089415816 62.3605976678041 -383.190045350618</t>
  </si>
  <si>
    <t>-612.423537108072 59.2913245208088 -466.919714375674</t>
  </si>
  <si>
    <t>-616.30044529976 55.2722272231385 -589.450337992023</t>
  </si>
  <si>
    <t>-600.605045118789 56.6011753944449 -666.210314051767</t>
  </si>
  <si>
    <t>-619.811833553983 87.9491035265146 -536.534011719871</t>
  </si>
  <si>
    <t>-650.027228108352 239.91399262876 -518.311891929766</t>
  </si>
  <si>
    <t>-738.492820146101 320.889263406487 -262.978064852919</t>
  </si>
  <si>
    <t>-528.691454441873 336.904168711382 -164.614257476208</t>
  </si>
  <si>
    <t>-609.386837574686 26.1222845951065 -534.835843778227</t>
  </si>
  <si>
    <t>-619.543216042199 160.213216348674 -99.2940646734908</t>
  </si>
  <si>
    <t>-633.5293519016 170.334604121735 315.922182204016</t>
  </si>
  <si>
    <t>-659.904266779664 206.446384985972 776.926157479904</t>
  </si>
  <si>
    <t>-507.999105401638 209.183232018204 829.852163951325</t>
  </si>
  <si>
    <t>-527.299610607879 -18.6840292245433 314.712223527387</t>
  </si>
  <si>
    <t>-541.926048912376 -69.6212055730061 774.605219313708</t>
  </si>
  <si>
    <t>-392.400312794541 -28.9136494860263 817.834434803689</t>
  </si>
  <si>
    <t>9763-20170724T121431.502268700.bin</t>
  </si>
  <si>
    <t>-576.250410523589 78.435013265103 -98.1824861874887</t>
  </si>
  <si>
    <t>-593.207883169125 70.0607396388214 -207.268774326719</t>
  </si>
  <si>
    <t>-601.757246642427 65.4979885126809 -299.637158962156</t>
  </si>
  <si>
    <t>-607.984680880965 61.8316710136828 -383.21890471914</t>
  </si>
  <si>
    <t>-612.140941089379 58.6820401466157 -466.950269722554</t>
  </si>
  <si>
    <t>-615.915215833676 54.5168434603552 -589.479202461313</t>
  </si>
  <si>
    <t>-600.107380602979 55.7074101849071 -666.218347381137</t>
  </si>
  <si>
    <t>-619.527452372269 87.2473499227831 -536.602814030516</t>
  </si>
  <si>
    <t>-650.003606491916 239.167414100304 -518.493402625643</t>
  </si>
  <si>
    <t>-739.852278661725 320.162010484758 -263.648949638251</t>
  </si>
  <si>
    <t>-530.55975061862 335.885198368408 -164.160549226045</t>
  </si>
  <si>
    <t>-608.990715382416 25.4416576291333 -534.826349699904</t>
  </si>
  <si>
    <t>-620.118949312347 159.669427033603 -99.3027634389528</t>
  </si>
  <si>
    <t>-634.057177652151 170.003198944676 315.909862466531</t>
  </si>
  <si>
    <t>-659.891811074714 206.508800362312 776.91542441522</t>
  </si>
  <si>
    <t>-507.976081512098 209.427999313012 829.801267186219</t>
  </si>
  <si>
    <t>-527.584042602581 -19.2684654187397 314.767708039438</t>
  </si>
  <si>
    <t>-541.924388062318 -69.6834269657743 774.718911271741</t>
  </si>
  <si>
    <t>-392.259498289366 -29.5036967708711 817.960475759154</t>
  </si>
  <si>
    <t>9763-20170724T121431.532863500.bin</t>
  </si>
  <si>
    <t>-576.510168347804 78.2692447583613 -98.1700959174854</t>
  </si>
  <si>
    <t>-593.318928985432 69.9167120108332 -207.281049245221</t>
  </si>
  <si>
    <t>-601.782625428595 65.3377687976849 -299.656552717292</t>
  </si>
  <si>
    <t>-607.949709485438 61.6434674714783 -383.241556829607</t>
  </si>
  <si>
    <t>-612.063695700067 58.4536825565956 -466.973418742239</t>
  </si>
  <si>
    <t>-615.796860041566 54.2171658146713 -589.501191632354</t>
  </si>
  <si>
    <t>-599.925720790923 55.3323142441041 -666.228489308667</t>
  </si>
  <si>
    <t>-619.447181185783 86.9749598495368 -536.644298472122</t>
  </si>
  <si>
    <t>-649.936078302501 238.893472017913 -518.525851226263</t>
  </si>
  <si>
    <t>-740.479837309963 319.912956228211 -263.935435523331</t>
  </si>
  <si>
    <t>-531.472095438946 335.335157365747 -163.803069062006</t>
  </si>
  <si>
    <t>-608.870351490365 25.1771563985685 -534.829963149707</t>
  </si>
  <si>
    <t>-620.48601548242 159.405836921045 -99.3112986349674</t>
  </si>
  <si>
    <t>-634.44133023407 169.868198847434 315.897563334579</t>
  </si>
  <si>
    <t>-659.891265021663 206.549574280677 776.906666722539</t>
  </si>
  <si>
    <t>-507.966285144515 209.440496850349 829.76730250963</t>
  </si>
  <si>
    <t>-527.799345755122 -19.460054487326 314.800312630421</t>
  </si>
  <si>
    <t>-541.866699455696 -69.6721738789233 774.774977552239</t>
  </si>
  <si>
    <t>-392.439993886259 -28.7591499460314 818.15217195753</t>
  </si>
  <si>
    <t>9763-20170724T121431.602549500.bin</t>
  </si>
  <si>
    <t>-576.953254437114 77.9821310651309 -98.1414952550482</t>
  </si>
  <si>
    <t>-593.483339946028 69.6543082595754 -207.296877949867</t>
  </si>
  <si>
    <t>-601.77173974268 65.0367373338686 -299.686360776926</t>
  </si>
  <si>
    <t>-607.805784845887 61.2841074579137 -383.278377287316</t>
  </si>
  <si>
    <t>-611.813959251888 58.0143615691177 -467.012351046468</t>
  </si>
  <si>
    <t>-615.423475160668 53.6385495431114 -589.538966934378</t>
  </si>
  <si>
    <t>-599.391634218163 54.6450842029749 -666.234284612871</t>
  </si>
  <si>
    <t>-619.168670851231 86.4492555691081 -536.721591914853</t>
  </si>
  <si>
    <t>-649.728927148078 238.372034626457 -518.738331351546</t>
  </si>
  <si>
    <t>-741.543641176044 319.479742032649 -264.631648942815</t>
  </si>
  <si>
    <t>-533.095441604273 334.346612616601 -163.25700800385</t>
  </si>
  <si>
    <t>-608.510724994268 24.6677994924539 -534.829239596901</t>
  </si>
  <si>
    <t>-621.330952281008 158.926925226437 -99.3354500786618</t>
  </si>
  <si>
    <t>-635.025706929956 169.712831825236 315.873819651251</t>
  </si>
  <si>
    <t>-659.889223409355 206.64578138333 776.894159174022</t>
  </si>
  <si>
    <t>-507.94235353919 209.951354471356 829.667721856886</t>
  </si>
  <si>
    <t>-527.684972186607 -19.6620665987857 314.881826170077</t>
  </si>
  <si>
    <t>-540.896647051531 -69.6951065800145 774.942988268879</t>
  </si>
  <si>
    <t>-391.947657863521 -28.8774098357449 820.020277708408</t>
  </si>
  <si>
    <t>9763-20170724T121431.633198300.bin</t>
  </si>
  <si>
    <t>-577.163504819978 77.8396095712756 -98.0752601660565</t>
  </si>
  <si>
    <t>-593.60626437738 69.5152528629201 -207.244103169022</t>
  </si>
  <si>
    <t>-601.833362614544 64.8704103081686 -299.637628068191</t>
  </si>
  <si>
    <t>-607.818192218564 61.0788534363801 -383.231513626675</t>
  </si>
  <si>
    <t>-611.783874368013 57.7579612845689 -466.96547921515</t>
  </si>
  <si>
    <t>-615.339569007222 53.2936284381376 -589.490470770353</t>
  </si>
  <si>
    <t>-599.234400769424 54.2542334857421 -666.171101530122</t>
  </si>
  <si>
    <t>-619.135096789677 86.1378393928394 -536.697568633089</t>
  </si>
  <si>
    <t>-649.862522225761 238.036542568678 -518.795605092555</t>
  </si>
  <si>
    <t>-742.021329309774 319.115609834075 -264.804368086499</t>
  </si>
  <si>
    <t>-533.79338028414 333.938185116032 -162.9715063085</t>
  </si>
  <si>
    <t>-608.42350149248 24.3672537183807 -534.75762859833</t>
  </si>
  <si>
    <t>-621.834810816681 158.692919613326 -99.3167132131437</t>
  </si>
  <si>
    <t>-635.238248507147 169.692163679189 315.896412674741</t>
  </si>
  <si>
    <t>-659.901319557291 206.633850890768 776.910344282295</t>
  </si>
  <si>
    <t>-507.939972809274 209.938304684985 829.641833383309</t>
  </si>
  <si>
    <t>-527.443641575269 -19.6983556250761 314.979660625262</t>
  </si>
  <si>
    <t>-540.313771033589 -69.7516285981333 775.105363621385</t>
  </si>
  <si>
    <t>-391.719107370266 -28.7289211591601 821.155138283922</t>
  </si>
  <si>
    <t>9763-20170724T121431.702883900.bin</t>
  </si>
  <si>
    <t>-577.769265745244 77.4946340975448 -97.9704081720936</t>
  </si>
  <si>
    <t>-594.16746269469 69.1384837890291 -207.143575404706</t>
  </si>
  <si>
    <t>-602.381201595406 64.4137124789218 -299.534271882221</t>
  </si>
  <si>
    <t>-608.364392191988 60.5271279412636 -383.123939978208</t>
  </si>
  <si>
    <t>-612.341236558343 57.0887800336805 -466.85257109738</t>
  </si>
  <si>
    <t>-615.928020486299 52.4294372020668 -589.369394249884</t>
  </si>
  <si>
    <t>-599.698124651453 53.3261184943512 -666.024354571065</t>
  </si>
  <si>
    <t>-619.769938834546 85.3471389178594 -536.625782008772</t>
  </si>
  <si>
    <t>-650.768050173822 237.221298943643 -518.959589371371</t>
  </si>
  <si>
    <t>-743.380002437625 317.90289975996 -265.006593882055</t>
  </si>
  <si>
    <t>-535.426186994859 333.104026143835 -162.670741176916</t>
  </si>
  <si>
    <t>-608.938576596642 23.6003631540298 -534.594451608059</t>
  </si>
  <si>
    <t>-622.917765883204 158.100930170794 -99.254829090489</t>
  </si>
  <si>
    <t>-635.66306416485 169.65025756424 315.96414570918</t>
  </si>
  <si>
    <t>-659.904768702618 206.647292637331 776.953197883499</t>
  </si>
  <si>
    <t>-507.906601560122 210.047045485094 829.572857694296</t>
  </si>
  <si>
    <t>-527.311920568951 -19.618963675568 315.130672438735</t>
  </si>
  <si>
    <t>-539.762708237814 -69.8217406232384 775.230870939104</t>
  </si>
  <si>
    <t>-391.470748892842 -28.8919469599086 822.326971858175</t>
  </si>
  <si>
    <t>9763-20170724T121431.735473800.bin</t>
  </si>
  <si>
    <t>-578.123168368933 77.3056453263898 -97.9625918915996</t>
  </si>
  <si>
    <t>-594.539918649229 68.916422821866 -207.130515843675</t>
  </si>
  <si>
    <t>-602.794194760382 64.1497710959784 -299.515352384827</t>
  </si>
  <si>
    <t>-608.824383031118 60.2188568275619 -383.099608093613</t>
  </si>
  <si>
    <t>-612.858931291746 56.7316551000276 -466.823564092315</t>
  </si>
  <si>
    <t>-616.542256098702 51.9964487784787 -589.334428785197</t>
  </si>
  <si>
    <t>-600.272226511379 52.8788519398486 -665.981157150391</t>
  </si>
  <si>
    <t>-620.388313719785 84.9390009189192 -536.606551206183</t>
  </si>
  <si>
    <t>-651.615909840019 236.775583277927 -519.071564237438</t>
  </si>
  <si>
    <t>-744.333143718547 317.448614060876 -265.154511792012</t>
  </si>
  <si>
    <t>-536.451169666984 332.878327588387 -162.70645116358</t>
  </si>
  <si>
    <t>-609.463792627078 23.2096128161834 -534.548966093925</t>
  </si>
  <si>
    <t>-623.431727798763 157.807074361502 -99.2342781125351</t>
  </si>
  <si>
    <t>-635.926051472195 169.492722538575 315.988482672047</t>
  </si>
  <si>
    <t>-659.904306308412 206.640902983025 776.971053979901</t>
  </si>
  <si>
    <t>-507.890033782347 209.964743972312 829.549044163669</t>
  </si>
  <si>
    <t>-527.378565610745 -19.554422573503 315.136618290229</t>
  </si>
  <si>
    <t>-539.721008743966 -69.7687856892649 775.209175392755</t>
  </si>
  <si>
    <t>-391.662610219164 -28.2354545205194 822.511279949595</t>
  </si>
  <si>
    <t>9763-20170724T121431.803154400.bin</t>
  </si>
  <si>
    <t>-578.75334856334 76.8182620436978 -98.0014326131727</t>
  </si>
  <si>
    <t>-595.170950810392 68.411272332753 -207.167732337709</t>
  </si>
  <si>
    <t>-603.465895385544 63.5994724066823 -299.546624582348</t>
  </si>
  <si>
    <t>-609.549166238221 59.6153525334366 -383.124549877876</t>
  </si>
  <si>
    <t>-613.654670730996 56.0643942488987 -466.842392972106</t>
  </si>
  <si>
    <t>-617.461866605376 51.2260126768779 -589.34555529938</t>
  </si>
  <si>
    <t>-601.064705357858 52.0761536232671 -665.965515259406</t>
  </si>
  <si>
    <t>-621.33335235808 84.1989722783246 -536.63842448981</t>
  </si>
  <si>
    <t>-653.005419886124 235.974018513758 -519.28360474669</t>
  </si>
  <si>
    <t>-745.929189346823 316.782393994877 -265.484942838949</t>
  </si>
  <si>
    <t>-538.235525646925 332.637182130273 -162.720564552597</t>
  </si>
  <si>
    <t>-610.249171505291 22.4993432315973 -534.545969718843</t>
  </si>
  <si>
    <t>-624.336766214798 157.109165098739 -99.2182386924867</t>
  </si>
  <si>
    <t>-636.493801837357 169.190503492918 316.003236632014</t>
  </si>
  <si>
    <t>-659.894785239256 206.662315200461 776.986334119995</t>
  </si>
  <si>
    <t>-507.851170466695 210.110518049341 829.471311363784</t>
  </si>
  <si>
    <t>-527.538778086163 -19.6581486932819 315.056106263701</t>
  </si>
  <si>
    <t>-539.63869956117 -69.8453635595233 775.113249252827</t>
  </si>
  <si>
    <t>-391.62386974013 -28.4469934346757 822.669825194235</t>
  </si>
  <si>
    <t>9763-20170724T121431.833257400.bin</t>
  </si>
  <si>
    <t>-578.970426217502 76.4910550184236 -98.0335712793442</t>
  </si>
  <si>
    <t>-595.356786777081 68.101933634437 -207.205980664592</t>
  </si>
  <si>
    <t>-603.673043841954 63.2758504355961 -299.582313337927</t>
  </si>
  <si>
    <t>-609.795533788346 59.2674781592659 -383.15607690562</t>
  </si>
  <si>
    <t>-613.961083337258 55.683106057279 -466.869539997902</t>
  </si>
  <si>
    <t>-617.87954291674 50.7858988571575 -589.366889707635</t>
  </si>
  <si>
    <t>-601.462402560625 51.6038447357855 -665.982974218676</t>
  </si>
  <si>
    <t>-621.731011508713 83.7790762607601 -536.670970763442</t>
  </si>
  <si>
    <t>-653.574529854522 235.517928557359 -519.349962855938</t>
  </si>
  <si>
    <t>-746.595451708959 316.41644423566 -265.615595825052</t>
  </si>
  <si>
    <t>-539.028023037591 332.487457303497 -162.630265207495</t>
  </si>
  <si>
    <t>-610.589284542719 22.0904158447629 -534.561245579311</t>
  </si>
  <si>
    <t>-624.672582660047 156.648019084664 -99.2202328893429</t>
  </si>
  <si>
    <t>-636.695895834626 168.998792671529 315.997139931886</t>
  </si>
  <si>
    <t>-659.893968384577 206.659152485295 776.982778441733</t>
  </si>
  <si>
    <t>-507.832410166883 209.853177627659 829.431998322235</t>
  </si>
  <si>
    <t>-527.599061740749 -19.809214094254 314.998305270406</t>
  </si>
  <si>
    <t>-539.667037764623 -69.846889284694 775.064594792442</t>
  </si>
  <si>
    <t>-391.794970390179 -27.9919975228195 822.66558987082</t>
  </si>
  <si>
    <t>9763-20170724T121431.898430500.bin</t>
  </si>
  <si>
    <t>-579.138040704953 75.735569677166 -98.076898621647</t>
  </si>
  <si>
    <t>-595.510628110439 67.3718017680412 -207.25327946651</t>
  </si>
  <si>
    <t>-603.889525635505 62.5462037030279 -299.623891916521</t>
  </si>
  <si>
    <t>-610.098211846068 58.5299790499789 -383.191030806863</t>
  </si>
  <si>
    <t>-614.380539904355 54.9324583359371 -466.898015302326</t>
  </si>
  <si>
    <t>-618.5034760364 50.0124667000214 -589.387663876286</t>
  </si>
  <si>
    <t>-602.089896652966 50.8194635911568 -666.004578480771</t>
  </si>
  <si>
    <t>-622.339912743346 83.0023637814184 -536.688646849896</t>
  </si>
  <si>
    <t>-654.553239459291 234.654466492214 -519.335371629406</t>
  </si>
  <si>
    <t>-747.835240272355 315.932025586149 -265.818128876893</t>
  </si>
  <si>
    <t>-540.403508945868 332.475305489609 -162.634199204863</t>
  </si>
  <si>
    <t>-611.048820126409 21.3402404538933 -534.591875207818</t>
  </si>
  <si>
    <t>-625.160473563994 155.638910919408 -99.1984046542927</t>
  </si>
  <si>
    <t>-636.95723526952 168.524455460517 316.009359806406</t>
  </si>
  <si>
    <t>-659.850357525064 206.688339117504 776.97450936544</t>
  </si>
  <si>
    <t>-507.776918435942 210.051686199913 829.378597341234</t>
  </si>
  <si>
    <t>-527.572233171661 -20.2205066837396 314.874475272138</t>
  </si>
  <si>
    <t>-539.713258571331 -69.9519451093679 774.954932211537</t>
  </si>
  <si>
    <t>-391.92607434579 -27.8249403363802 822.579790835506</t>
  </si>
  <si>
    <t>9763-20170724T121431.934644300.bin</t>
  </si>
  <si>
    <t>-579.101241690484 75.3281194865162 -98.0863205240153</t>
  </si>
  <si>
    <t>-595.485849145768 66.970972144094 -207.261465531918</t>
  </si>
  <si>
    <t>-603.886615202672 62.1681035762372 -299.631257812605</t>
  </si>
  <si>
    <t>-610.118559030657 58.1785691596633 -383.19786904823</t>
  </si>
  <si>
    <t>-614.427621507273 54.6145896877515 -466.904982554893</t>
  </si>
  <si>
    <t>-618.592838985876 49.7515108930511 -589.395398349936</t>
  </si>
  <si>
    <t>-602.188065596951 50.5923427022167 -666.013930866565</t>
  </si>
  <si>
    <t>-622.450596727461 82.7095980948375 -536.678120945661</t>
  </si>
  <si>
    <t>-654.867586665131 234.308945312072 -519.256939125161</t>
  </si>
  <si>
    <t>-748.278775259391 315.711445328025 -265.827302379812</t>
  </si>
  <si>
    <t>-540.886360007716 332.631144116365 -162.625163535135</t>
  </si>
  <si>
    <t>-611.079753898321 21.061044022314 -534.617089598499</t>
  </si>
  <si>
    <t>-625.256319830141 155.133697811113 -99.1769185768258</t>
  </si>
  <si>
    <t>-637.003378516222 168.257231754004 316.024704374283</t>
  </si>
  <si>
    <t>-659.811597428651 206.71510886407 776.97299784402</t>
  </si>
  <si>
    <t>-507.737758555773 210.163125403515 829.370339089162</t>
  </si>
  <si>
    <t>-527.521899134554 -20.4503928631698 314.822002990608</t>
  </si>
  <si>
    <t>-539.806005837376 -69.9449624402077 774.900852331391</t>
  </si>
  <si>
    <t>-392.107775083798 -27.469029930015 822.491378543149</t>
  </si>
  <si>
    <t>9763-20170724T121432.004834900.bin</t>
  </si>
  <si>
    <t>-578.891241502035 74.3476446839154 -98.1227495212935</t>
  </si>
  <si>
    <t>-595.330490387811 65.9823860360484 -207.288945062455</t>
  </si>
  <si>
    <t>-603.770003894033 61.2649153621314 -299.659712524527</t>
  </si>
  <si>
    <t>-610.029302767135 57.3873981956349 -383.22956866916</t>
  </si>
  <si>
    <t>-614.355983780737 53.9704478719677 -466.94173292601</t>
  </si>
  <si>
    <t>-618.534346283089 49.3598450505851 -589.441640512697</t>
  </si>
  <si>
    <t>-602.151447181053 50.3648194429625 -666.062804864264</t>
  </si>
  <si>
    <t>-622.443100430761 82.1988840973995 -536.653819294899</t>
  </si>
  <si>
    <t>-655.176719961464 233.694897915493 -518.950008143632</t>
  </si>
  <si>
    <t>-749.063093055094 314.933820764871 -265.643459037826</t>
  </si>
  <si>
    <t>-541.757154009944 332.724917674554 -162.414242040512</t>
  </si>
  <si>
    <t>-610.958801983352 20.5669401049727 -534.725814617233</t>
  </si>
  <si>
    <t>-625.317176693373 153.967285203957 -99.1349545348276</t>
  </si>
  <si>
    <t>-636.921932436711 167.655723168984 316.052426148472</t>
  </si>
  <si>
    <t>-659.72916618769 206.760986141307 776.966698993611</t>
  </si>
  <si>
    <t>-507.658502408922 210.452772117731 829.356579425309</t>
  </si>
  <si>
    <t>-527.334149082028 -21.0861316280875 314.731690132459</t>
  </si>
  <si>
    <t>-539.891268200876 -70.1197158832688 774.82234182574</t>
  </si>
  <si>
    <t>-392.078609771425 -27.9507733495821 822.330283508806</t>
  </si>
  <si>
    <t>9763-20170724T121432.037934700.bin</t>
  </si>
  <si>
    <t>-578.761582589377 73.7915498236812 -98.1323372495607</t>
  </si>
  <si>
    <t>-595.23943223664 65.4227950743225 -207.292516843455</t>
  </si>
  <si>
    <t>-603.710761314719 60.7653017847274 -299.663392408538</t>
  </si>
  <si>
    <t>-609.9957711829 56.9662842086973 -383.234877401244</t>
  </si>
  <si>
    <t>-614.343499460255 53.6531420406059 -466.950184393349</t>
  </si>
  <si>
    <t>-618.546009918604 49.2217503195566 -589.455822389739</t>
  </si>
  <si>
    <t>-602.178972820367 50.3473880175006 -666.078767235241</t>
  </si>
  <si>
    <t>-622.467689485054 81.9792442111971 -536.618274720162</t>
  </si>
  <si>
    <t>-655.316765660002 233.430953861246 -518.716057071741</t>
  </si>
  <si>
    <t>-749.465711606489 314.48837804206 -265.448806678773</t>
  </si>
  <si>
    <t>-542.241632219295 332.55695165958 -162.103521222584</t>
  </si>
  <si>
    <t>-610.936246213043 20.3531244255009 -534.78455071854</t>
  </si>
  <si>
    <t>-625.26535656301 153.359974446535 -99.1065446373718</t>
  </si>
  <si>
    <t>-636.825739508185 167.312349642603 316.073208803879</t>
  </si>
  <si>
    <t>-659.681027995618 206.790629733973 776.95848965536</t>
  </si>
  <si>
    <t>-507.612757199408 210.513838614503 829.353427206786</t>
  </si>
  <si>
    <t>-527.285114669469 -21.4864046799353 314.694968901945</t>
  </si>
  <si>
    <t>-539.964602613789 -70.1886718495052 774.797867470415</t>
  </si>
  <si>
    <t>-392.059977197789 -28.2725871407633 822.243748948979</t>
  </si>
  <si>
    <t>9763-20170724T121432.104104400.bin</t>
  </si>
  <si>
    <t>-578.514658141136 72.6379874164095 -98.1574005217808</t>
  </si>
  <si>
    <t>-595.019568655414 64.3082575194935 -207.316487594224</t>
  </si>
  <si>
    <t>-603.559261750336 59.7825428209226 -299.687580451443</t>
  </si>
  <si>
    <t>-609.920258438851 56.1444755499379 -383.26058379064</t>
  </si>
  <si>
    <t>-614.355778587697 53.0353978758935 -466.979026593222</t>
  </si>
  <si>
    <t>-618.696726273965 48.9500475957902 -589.491940319462</t>
  </si>
  <si>
    <t>-602.388482067263 50.3331831333057 -666.123148864143</t>
  </si>
  <si>
    <t>-622.581077563727 81.5538706247307 -536.556766424835</t>
  </si>
  <si>
    <t>-655.475565577085 232.939879123602 -518.179983153053</t>
  </si>
  <si>
    <t>-750.170429437317 313.549877809611 -264.973637174388</t>
  </si>
  <si>
    <t>-543.134850657225 331.901161193473 -161.300976740618</t>
  </si>
  <si>
    <t>-611.002897936149 19.9311753198967 -534.912062823069</t>
  </si>
  <si>
    <t>-625.083454697861 152.162032925277 -99.0597088371869</t>
  </si>
  <si>
    <t>-636.640105651516 166.633012706728 316.102549942546</t>
  </si>
  <si>
    <t>-659.569080998197 206.840161468339 776.947358985218</t>
  </si>
  <si>
    <t>-507.515306794369 210.761012944312 829.369772020242</t>
  </si>
  <si>
    <t>-527.278308823862 -22.3454057733793 314.630907476009</t>
  </si>
  <si>
    <t>-540.104470767603 -70.25268902173 774.786555524704</t>
  </si>
  <si>
    <t>-392.482769546747 -27.2974673958452 822.1842758096</t>
  </si>
  <si>
    <t>9763-20170724T121432.135752500.bin</t>
  </si>
  <si>
    <t>-578.356140780112 72.0294435491214 -98.1582857398241</t>
  </si>
  <si>
    <t>-594.866982851575 63.7357574579501 -207.319083997615</t>
  </si>
  <si>
    <t>-603.455532047641 59.2831911080593 -299.689400146025</t>
  </si>
  <si>
    <t>-609.876489982689 55.7306981864745 -383.261419900042</t>
  </si>
  <si>
    <t>-614.38646135341 52.7276995860161 -466.979850816618</t>
  </si>
  <si>
    <t>-618.851180405651 48.8206239207266 -589.494013552802</t>
  </si>
  <si>
    <t>-602.581935206242 50.3218927378152 -666.131263972342</t>
  </si>
  <si>
    <t>-622.670874069664 81.3497300231702 -536.507958864099</t>
  </si>
  <si>
    <t>-655.489126843927 232.715543070835 -517.84878650581</t>
  </si>
  <si>
    <t>-750.490645115823 313.022261290076 -264.660975864627</t>
  </si>
  <si>
    <t>-543.543371154703 331.390409799845 -160.815137749293</t>
  </si>
  <si>
    <t>-611.113394588047 19.7204544780489 -534.963781671675</t>
  </si>
  <si>
    <t>-624.905089383013 151.533649204194 -99.0318463226581</t>
  </si>
  <si>
    <t>-636.525118522055 166.316004514182 316.117572633744</t>
  </si>
  <si>
    <t>-659.5118386057 206.867519395737 776.942850573118</t>
  </si>
  <si>
    <t>-507.466135897025 210.943603068464 829.37650755171</t>
  </si>
  <si>
    <t>-527.235097579443 -22.7904709389927 314.611305655801</t>
  </si>
  <si>
    <t>-540.128817922747 -70.311918720487 774.795984527385</t>
  </si>
  <si>
    <t>-392.537241948555 -27.2963760588364 822.232501227368</t>
  </si>
  <si>
    <t>9763-20170724T121432.197916400.bin</t>
  </si>
  <si>
    <t>-577.904815413167 70.7326810300037 -98.1113653186653</t>
  </si>
  <si>
    <t>-594.440639627949 62.5015197639 -207.273183550837</t>
  </si>
  <si>
    <t>-603.15586560286 58.2020676053276 -299.638779175595</t>
  </si>
  <si>
    <t>-609.729977080653 54.8341069622315 -383.206531132824</t>
  </si>
  <si>
    <t>-614.428942569724 52.064262974553 -466.922583771062</t>
  </si>
  <si>
    <t>-619.206135799583 48.5537200986896 -589.436974299142</t>
  </si>
  <si>
    <t>-603.054572103037 50.3143410695043 -666.093671536919</t>
  </si>
  <si>
    <t>-622.879744691369 80.9128650607786 -536.336902577483</t>
  </si>
  <si>
    <t>-655.513611557148 232.249821082966 -517.112516100393</t>
  </si>
  <si>
    <t>-751.026801111132 312.21233456407 -264.008142280516</t>
  </si>
  <si>
    <t>-544.171277078546 330.663598991178 -159.994288865677</t>
  </si>
  <si>
    <t>-611.340196172771 19.2750889445056 -535.020736625772</t>
  </si>
  <si>
    <t>-624.433660654452 150.290575053482 -98.9624416919021</t>
  </si>
  <si>
    <t>-636.016463858566 165.607907643495 316.168645634965</t>
  </si>
  <si>
    <t>-659.382199784832 206.899600762466 776.937728402607</t>
  </si>
  <si>
    <t>-507.356734039457 211.196870054986 829.412657815781</t>
  </si>
  <si>
    <t>-526.984144675948 -23.72860201515 314.622628421737</t>
  </si>
  <si>
    <t>-540.083682197684 -70.5310325190808 774.870835313661</t>
  </si>
  <si>
    <t>-392.336847590828 -28.1870798704222 822.428204747556</t>
  </si>
  <si>
    <t>9763-20170724T121432.239762200.bin</t>
  </si>
  <si>
    <t>-577.652785546139 70.1132703032713 -98.0903278549594</t>
  </si>
  <si>
    <t>-594.213042591832 61.9142591019445 -207.250916476463</t>
  </si>
  <si>
    <t>-602.992540977166 57.6892330764385 -299.613761727991</t>
  </si>
  <si>
    <t>-609.641003696412 54.4105993188095 -383.17926361753</t>
  </si>
  <si>
    <t>-614.428945151661 51.7529240602034 -466.893845870697</t>
  </si>
  <si>
    <t>-619.35127270577 48.433338632603 -589.407826738371</t>
  </si>
  <si>
    <t>-603.270949645787 50.3358597114043 -666.076128507241</t>
  </si>
  <si>
    <t>-622.966680717532 80.7088515637188 -536.252887716969</t>
  </si>
  <si>
    <t>-655.525012664498 232.028169548779 -516.729655658107</t>
  </si>
  <si>
    <t>-751.265989483937 311.914026989129 -263.687171383973</t>
  </si>
  <si>
    <t>-544.477629302888 330.441564347687 -159.553584277109</t>
  </si>
  <si>
    <t>-611.416228316622 19.0709371228977 -535.046818077842</t>
  </si>
  <si>
    <t>-624.149866125852 149.737595321084 -98.9226930978961</t>
  </si>
  <si>
    <t>-635.703561088203 165.240408313681 316.202299313899</t>
  </si>
  <si>
    <t>-659.309201289464 206.94171685403 776.934096053338</t>
  </si>
  <si>
    <t>-507.29461899281 211.318645216994 829.43404696411</t>
  </si>
  <si>
    <t>-526.887341254755 -24.1450837157599 314.63973741524</t>
  </si>
  <si>
    <t>-540.101300702106 -70.58070416701 774.904476461614</t>
  </si>
  <si>
    <t>-392.451711336326 -27.9680888852463 822.523987249004</t>
  </si>
  <si>
    <t>9763-20170724T121432.299921800.bin</t>
  </si>
  <si>
    <t>-577.104869020326 68.8384948211219 -97.9949646937109</t>
  </si>
  <si>
    <t>-593.728950344725 60.6950395264157 -207.149975404367</t>
  </si>
  <si>
    <t>-602.617004272488 56.5921108262219 -299.507976143032</t>
  </si>
  <si>
    <t>-609.382860337566 53.4579861905122 -383.069604913301</t>
  </si>
  <si>
    <t>-614.306038418723 50.9810454945855 -466.782041075599</t>
  </si>
  <si>
    <t>-619.443107505967 47.9677839021801 -589.295141114371</t>
  </si>
  <si>
    <t>-603.506586065816 50.1374528833599 -665.986199289531</t>
  </si>
  <si>
    <t>-622.988409876293 80.10590479143 -536.052182548679</t>
  </si>
  <si>
    <t>-655.085803057192 231.410888994244 -515.681008300749</t>
  </si>
  <si>
    <t>-751.371735130434 310.941283853652 -262.733352016386</t>
  </si>
  <si>
    <t>-544.726077663711 330.154072178027 -158.440575569319</t>
  </si>
  <si>
    <t>-611.389691952146 18.4736941598803 -535.02253554522</t>
  </si>
  <si>
    <t>-623.578503569668 148.470380757033 -98.7781173214139</t>
  </si>
  <si>
    <t>-635.166817325424 164.484359180429 316.326564675352</t>
  </si>
  <si>
    <t>-659.180261978281 206.962395943882 776.946611132082</t>
  </si>
  <si>
    <t>-507.186587284671 211.474173471301 829.495604998684</t>
  </si>
  <si>
    <t>-526.637044469381 -25.035559058897 314.691155867147</t>
  </si>
  <si>
    <t>-540.123815830576 -70.689435660202 775.006777401807</t>
  </si>
  <si>
    <t>-392.490318421939 -28.1720604901602 822.760882974434</t>
  </si>
  <si>
    <t>9763-20170724T121432.335618000.bin</t>
  </si>
  <si>
    <t>-576.903389628678 68.193766684029 -97.9494280275323</t>
  </si>
  <si>
    <t>-593.572402833667 60.0817070208768 -207.10003079937</t>
  </si>
  <si>
    <t>-602.505256438229 56.0238079338305 -299.455732681114</t>
  </si>
  <si>
    <t>-609.314041449824 52.9387324003278 -383.015470449325</t>
  </si>
  <si>
    <t>-614.28200666326 50.5197549737813 -466.726901381387</t>
  </si>
  <si>
    <t>-619.486092491615 47.6012427909063 -589.239606187767</t>
  </si>
  <si>
    <t>-603.661382263299 49.9170703666969 -665.949507897762</t>
  </si>
  <si>
    <t>-623.014881576963 79.6957618254637 -535.969280364756</t>
  </si>
  <si>
    <t>-654.740553195706 231.030268281572 -515.223523969556</t>
  </si>
  <si>
    <t>-751.353302751861 310.173962466171 -262.279199525503</t>
  </si>
  <si>
    <t>-544.827346438989 329.838986726679 -157.833895178413</t>
  </si>
  <si>
    <t>-611.390291763982 18.0677990380696 -534.994889523016</t>
  </si>
  <si>
    <t>-623.431871420235 147.846433976243 -98.7069796059591</t>
  </si>
  <si>
    <t>-634.905939341321 164.073665324055 316.392597452789</t>
  </si>
  <si>
    <t>-659.095747263908 207.007240751419 776.957522773512</t>
  </si>
  <si>
    <t>-507.111235499887 211.66447079052 829.520141271621</t>
  </si>
  <si>
    <t>-526.547161037489 -25.4474011190791 314.710165025172</t>
  </si>
  <si>
    <t>-540.154470633676 -70.7264391075382 775.053317470083</t>
  </si>
  <si>
    <t>-392.593653539083 -28.0198653275415 822.86305160621</t>
  </si>
  <si>
    <t>9763-20170724T121432.403802800.bin</t>
  </si>
  <si>
    <t>-576.487549017326 66.8768186276129 -97.8963152952904</t>
  </si>
  <si>
    <t>-593.185765566714 58.8524137423833 -207.048953835079</t>
  </si>
  <si>
    <t>-602.174093114583 54.8549125291106 -299.401748141926</t>
  </si>
  <si>
    <t>-609.046258985211 51.8208520534017 -382.958317355094</t>
  </si>
  <si>
    <t>-614.091151884498 49.450752324165 -466.666542919367</t>
  </si>
  <si>
    <t>-619.423031171082 46.6024171963268 -589.175273670766</t>
  </si>
  <si>
    <t>-603.894542901186 49.2420981475843 -665.935390706251</t>
  </si>
  <si>
    <t>-622.925523821815 78.6610169639885 -535.881653240451</t>
  </si>
  <si>
    <t>-654.177403482278 230.025877186753 -514.704055372476</t>
  </si>
  <si>
    <t>-751.406829336348 308.392129772959 -261.754025296456</t>
  </si>
  <si>
    <t>-545.099638587611 328.75805271754 -157.010779425495</t>
  </si>
  <si>
    <t>-611.241366255859 17.0436364581101 -534.957497194745</t>
  </si>
  <si>
    <t>-623.061413586475 146.464446696629 -98.556613843728</t>
  </si>
  <si>
    <t>-634.601535678204 163.246043889857 316.519092268368</t>
  </si>
  <si>
    <t>-658.971451517728 207.015957013852 776.982213903865</t>
  </si>
  <si>
    <t>-506.997579905313 211.696395902436 829.573653732194</t>
  </si>
  <si>
    <t>-526.344450173964 -26.3252046157068 314.717424417678</t>
  </si>
  <si>
    <t>-540.203449785035 -70.9017546518344 775.11855898791</t>
  </si>
  <si>
    <t>-392.609191279725 -28.378786482856 822.988653962981</t>
  </si>
  <si>
    <t>9763-20170724T121432.435890300.bin</t>
  </si>
  <si>
    <t>-576.301695104794 66.2280690787279 -97.8712718051152</t>
  </si>
  <si>
    <t>-592.993466640012 58.2423761404752 -207.027585307445</t>
  </si>
  <si>
    <t>-602.020867710131 54.2627912041294 -299.377496765896</t>
  </si>
  <si>
    <t>-608.946839273376 51.2408184338988 -382.930159520369</t>
  </si>
  <si>
    <t>-614.064516141289 48.8809987951518 -466.634137893562</t>
  </si>
  <si>
    <t>-619.524113343788 46.0458427807625 -589.137627965294</t>
  </si>
  <si>
    <t>-604.188482053077 48.8577628115113 -665.930276828499</t>
  </si>
  <si>
    <t>-622.993829689091 78.0943584524985 -535.835743058365</t>
  </si>
  <si>
    <t>-654.130753938747 229.460976451167 -514.501903247967</t>
  </si>
  <si>
    <t>-751.652171701775 307.592480287959 -261.591654124786</t>
  </si>
  <si>
    <t>-545.467350847771 328.164629366069 -156.648239865416</t>
  </si>
  <si>
    <t>-611.263268514952 16.4850497340276 -534.932587961805</t>
  </si>
  <si>
    <t>-622.90942479051 145.759858638282 -98.4974400516932</t>
  </si>
  <si>
    <t>-634.522776355495 162.91715939098 316.560779003901</t>
  </si>
  <si>
    <t>-658.907124393198 207.058532324304 776.984600585059</t>
  </si>
  <si>
    <t>-506.937130322505 211.933085918402 829.569491783024</t>
  </si>
  <si>
    <t>-526.247165307796 -26.7851958259275 314.72446026594</t>
  </si>
  <si>
    <t>-540.262459834548 -70.9527214145264 775.146706113242</t>
  </si>
  <si>
    <t>-392.731827061981 -28.2317170809206 823.036758980424</t>
  </si>
  <si>
    <t>9763-20170724T121432.505089600.bin</t>
  </si>
  <si>
    <t>-576.055853861861 64.8806530848074 -97.8213717579971</t>
  </si>
  <si>
    <t>-592.709351509278 56.9470419045674 -206.987441673201</t>
  </si>
  <si>
    <t>-601.757892071269 52.9993867810185 -299.336660855631</t>
  </si>
  <si>
    <t>-608.72537957847 50.0039287366785 -382.886687505707</t>
  </si>
  <si>
    <t>-613.9074624212 47.6702208568549 -466.587586646268</t>
  </si>
  <si>
    <t>-619.486622058254 44.8756116071613 -589.086544753478</t>
  </si>
  <si>
    <t>-604.496443508235 48.1033967959256 -665.931034537649</t>
  </si>
  <si>
    <t>-622.963949332506 76.8951274514407 -535.767680220255</t>
  </si>
  <si>
    <t>-654.205886193633 228.213418705306 -514.270522283413</t>
  </si>
  <si>
    <t>-752.394692740576 306.016820516142 -261.517468776396</t>
  </si>
  <si>
    <t>-546.464995388711 327.08521229901 -156.172162616252</t>
  </si>
  <si>
    <t>-611.113134456963 15.3085661430309 -534.902515675696</t>
  </si>
  <si>
    <t>-622.789935631801 144.373131869618 -98.4102149138683</t>
  </si>
  <si>
    <t>-634.253939969524 162.149009905254 316.626157479104</t>
  </si>
  <si>
    <t>-658.770341236418 207.111724376131 776.987991547115</t>
  </si>
  <si>
    <t>-506.807814242595 211.972979110657 829.596079468472</t>
  </si>
  <si>
    <t>-526.160816412044 -27.7626545710787 314.750253282535</t>
  </si>
  <si>
    <t>-540.326858970047 -71.1721210214318 775.219748053905</t>
  </si>
  <si>
    <t>-392.758141024798 -28.597495920515 823.123074238488</t>
  </si>
  <si>
    <t>9763-20170724T121432.534169300.bin</t>
  </si>
  <si>
    <t>-575.989300227324 64.2316374865991 -97.7993618140104</t>
  </si>
  <si>
    <t>-592.621720914207 56.3168913343088 -206.96998872926</t>
  </si>
  <si>
    <t>-601.654876720345 52.3995097284583 -299.321828529275</t>
  </si>
  <si>
    <t>-608.608997440503 49.4369617734992 -382.874225286318</t>
  </si>
  <si>
    <t>-613.778160348149 47.1436923132078 -466.577051797082</t>
  </si>
  <si>
    <t>-619.338456587796 44.4162721574062 -589.078431453287</t>
  </si>
  <si>
    <t>-604.514877731097 47.883807053021 -665.944823077974</t>
  </si>
  <si>
    <t>-622.871306034765 76.3974993486672 -535.740075489673</t>
  </si>
  <si>
    <t>-654.28223838106 227.680637222058 -514.203898434293</t>
  </si>
  <si>
    <t>-752.778470764229 305.301616138878 -261.514211846725</t>
  </si>
  <si>
    <t>-546.98827549038 326.828980404628 -155.989459216837</t>
  </si>
  <si>
    <t>-610.925903846367 14.8285246510886 -534.911634301087</t>
  </si>
  <si>
    <t>-622.785659408352 143.699621988161 -98.3730294956998</t>
  </si>
  <si>
    <t>-634.16246072145 161.838437108991 316.65009171994</t>
  </si>
  <si>
    <t>-658.68773843738 207.195647028108 776.979177211781</t>
  </si>
  <si>
    <t>-506.734649146897 212.339682266913 829.58746312293</t>
  </si>
  <si>
    <t>-526.17088566125 -28.2310736673203 314.766683154471</t>
  </si>
  <si>
    <t>-540.411811853038 -71.2120858466419 775.265149742178</t>
  </si>
  <si>
    <t>-392.875690190124 -28.5161855469773 823.160342906037</t>
  </si>
  <si>
    <t>9763-20170724T121432.601338600.bin</t>
  </si>
  <si>
    <t>-575.938404639379 62.8645919807259 -97.7390550633952</t>
  </si>
  <si>
    <t>-592.456366865535 55.009988195894 -206.93127756172</t>
  </si>
  <si>
    <t>-601.38247707235 51.1544492532275 -299.296309291385</t>
  </si>
  <si>
    <t>-608.234993540407 48.2518679634081 -382.859218423494</t>
  </si>
  <si>
    <t>-613.298314468732 46.0230074855886 -466.570125847281</t>
  </si>
  <si>
    <t>-618.698882606805 43.3968488116361 -589.080902808043</t>
  </si>
  <si>
    <t>-604.105588496139 47.2739117903416 -665.971848711309</t>
  </si>
  <si>
    <t>-622.399462683309 75.314875486753 -535.716204976957</t>
  </si>
  <si>
    <t>-654.365751426352 226.476570597353 -514.12527970007</t>
  </si>
  <si>
    <t>-753.506211120002 303.572756894407 -261.526850549107</t>
  </si>
  <si>
    <t>-548.046515631924 326.385451781854 -155.628748223933</t>
  </si>
  <si>
    <t>-610.258887784185 13.7833733122543 -534.932274922304</t>
  </si>
  <si>
    <t>-622.878966716446 142.214733378592 -98.2905730234482</t>
  </si>
  <si>
    <t>-634.134272354245 161.10066441755 316.702549943407</t>
  </si>
  <si>
    <t>-658.562757908411 207.318631442949 776.957497293312</t>
  </si>
  <si>
    <t>-506.614487437281 212.65430793755 829.560698566911</t>
  </si>
  <si>
    <t>-526.214971351326 -29.2062353957213 314.805958118646</t>
  </si>
  <si>
    <t>-540.608587503926 -71.2654796867037 775.365545262147</t>
  </si>
  <si>
    <t>-393.404509828439 -27.4012543245854 823.226920292317</t>
  </si>
  <si>
    <t>9763-20170724T121432.632005000.bin</t>
  </si>
  <si>
    <t>-575.968896673675 62.1341358728496 -97.6999976601004</t>
  </si>
  <si>
    <t>-592.406383617804 54.3028099757403 -206.906108008451</t>
  </si>
  <si>
    <t>-601.298612111985 50.4641827168812 -299.275180123798</t>
  </si>
  <si>
    <t>-608.133815554559 47.576064607345 -382.839902562164</t>
  </si>
  <si>
    <t>-613.193727492373 45.362979447651 -466.551558577158</t>
  </si>
  <si>
    <t>-618.604663387352 42.7615009099982 -589.062209215893</t>
  </si>
  <si>
    <t>-604.101364217009 46.8008236036831 -665.961913365823</t>
  </si>
  <si>
    <t>-622.361721490282 74.6564502602091 -535.687888026988</t>
  </si>
  <si>
    <t>-654.694668754945 225.747351888283 -514.106492256025</t>
  </si>
  <si>
    <t>-753.94611848852 302.564145219251 -261.466818949713</t>
  </si>
  <si>
    <t>-548.670238747214 325.976400995814 -155.343197693625</t>
  </si>
  <si>
    <t>-610.099068124276 13.1493321816192 -534.923358523958</t>
  </si>
  <si>
    <t>-623.098156172516 141.388003552713 -98.2403725499687</t>
  </si>
  <si>
    <t>-634.156159852838 160.735599555647 316.73672410775</t>
  </si>
  <si>
    <t>-658.48220144596 207.399924032037 776.950972110611</t>
  </si>
  <si>
    <t>-506.541328111196 213.061620037274 829.54124212223</t>
  </si>
  <si>
    <t>-526.201779724777 -29.771155620328 314.834744035915</t>
  </si>
  <si>
    <t>-540.652013939566 -71.3673299402922 775.423438606183</t>
  </si>
  <si>
    <t>-393.336765472266 -27.8898848684898 823.296224454599</t>
  </si>
  <si>
    <t>9763-20170724T121432.698181000.bin</t>
  </si>
  <si>
    <t>-576.066598251093 60.5017412953953 -97.5773767097822</t>
  </si>
  <si>
    <t>-592.341438597731 52.742378848202 -206.812980819023</t>
  </si>
  <si>
    <t>-601.195040352662 48.9388391864964 -299.187069380654</t>
  </si>
  <si>
    <t>-608.034991080043 46.0727141579096 -382.752285017903</t>
  </si>
  <si>
    <t>-613.140473302589 43.8771413306808 -466.4615543973</t>
  </si>
  <si>
    <t>-618.663116501734 41.2996483020643 -588.96778761477</t>
  </si>
  <si>
    <t>-604.30357678533 45.5506097501648 -665.883029847999</t>
  </si>
  <si>
    <t>-622.508510679013 73.1569085626875 -535.577119373668</t>
  </si>
  <si>
    <t>-655.578927693105 224.08491263318 -513.989070132556</t>
  </si>
  <si>
    <t>-754.97173996885 300.449848878705 -261.267692977057</t>
  </si>
  <si>
    <t>-550.003876769952 324.992526632082 -154.804991237674</t>
  </si>
  <si>
    <t>-609.971146826258 11.704439710415 -534.84930326847</t>
  </si>
  <si>
    <t>-623.552492928634 139.494813488891 -98.0896375216045</t>
  </si>
  <si>
    <t>-634.302727998973 159.919088246663 316.843945233468</t>
  </si>
  <si>
    <t>-658.355662291037 207.490691356337 776.953024823304</t>
  </si>
  <si>
    <t>-506.404387858554 213.259644434464 829.501661767061</t>
  </si>
  <si>
    <t>-526.142570996939 -31.0047555539022 314.952409911778</t>
  </si>
  <si>
    <t>-540.718384626671 -71.5999224164575 775.650017951187</t>
  </si>
  <si>
    <t>-393.365971677828 -28.3160713810585 823.583515110718</t>
  </si>
  <si>
    <t>9763-20170724T121432.733972700.bin</t>
  </si>
  <si>
    <t>-576.108111624593 59.6449925609481 -97.5076658041311</t>
  </si>
  <si>
    <t>-592.316964456306 51.9200841002385 -206.755519274809</t>
  </si>
  <si>
    <t>-601.155017882646 48.1241423196711 -299.131436245038</t>
  </si>
  <si>
    <t>-607.996972516403 45.2565803348703 -382.696302419244</t>
  </si>
  <si>
    <t>-613.121718391335 43.0529507688275 -466.404335452649</t>
  </si>
  <si>
    <t>-618.691932311239 40.4571585213534 -588.908093163482</t>
  </si>
  <si>
    <t>-604.403765948157 44.7576966853226 -665.833781103132</t>
  </si>
  <si>
    <t>-622.591149330338 72.307055001033 -535.516708445527</t>
  </si>
  <si>
    <t>-656.094901509439 223.144023350007 -513.947705002543</t>
  </si>
  <si>
    <t>-755.516098976858 299.323588168261 -261.181590520659</t>
  </si>
  <si>
    <t>-550.694690030518 324.479626878584 -154.579805967948</t>
  </si>
  <si>
    <t>-609.904274403655 10.8852381979673 -534.792054745217</t>
  </si>
  <si>
    <t>-623.823046189359 138.470555942914 -98.0036188851715</t>
  </si>
  <si>
    <t>-634.339720620233 159.469604430638 316.907282463177</t>
  </si>
  <si>
    <t>-658.287502330213 207.539228763329 776.961546538617</t>
  </si>
  <si>
    <t>-506.334298944548 213.474786357021 829.486100912972</t>
  </si>
  <si>
    <t>-526.069650766737 -31.6270972723255 314.98997958877</t>
  </si>
  <si>
    <t>-540.731802789122 -71.7259151860462 775.705779749254</t>
  </si>
  <si>
    <t>-393.320919180119 -28.6908425416418 823.683409175568</t>
  </si>
  <si>
    <t>9763-20170724T121432.802155100.bin</t>
  </si>
  <si>
    <t>-576.280254509819 57.9320594590763 -97.3931844075497</t>
  </si>
  <si>
    <t>-592.327329253259 50.2715150117815 -206.669460504133</t>
  </si>
  <si>
    <t>-601.135928850103 46.5029515957426 -299.049274291281</t>
  </si>
  <si>
    <t>-607.993658652037 43.6492015943036 -382.613437698365</t>
  </si>
  <si>
    <t>-613.178531202165 41.4541562845379 -466.317868781151</t>
  </si>
  <si>
    <t>-618.88539993851 38.8683383520074 -588.815506574032</t>
  </si>
  <si>
    <t>-604.681865028089 43.2084908629731 -665.754599180627</t>
  </si>
  <si>
    <t>-622.906133702423 70.6757465847313 -535.408208767239</t>
  </si>
  <si>
    <t>-657.419029541933 221.278935613368 -513.812531470829</t>
  </si>
  <si>
    <t>-756.622600847247 296.951623646851 -260.808892298167</t>
  </si>
  <si>
    <t>-552.100176902327 323.616505913395 -154.000128654472</t>
  </si>
  <si>
    <t>-609.856477310887 9.32983005122242 -534.72105450116</t>
  </si>
  <si>
    <t>-624.560520825033 136.349065611386 -97.8300250444479</t>
  </si>
  <si>
    <t>-634.415121844391 158.513863314827 317.036430906324</t>
  </si>
  <si>
    <t>-658.154983706059 207.616763788189 776.977573268672</t>
  </si>
  <si>
    <t>-506.197198312359 213.931070694253 829.444687052964</t>
  </si>
  <si>
    <t>-525.880321552899 -32.8518629814807 315.023404225622</t>
  </si>
  <si>
    <t>-540.785825885506 -71.9055284262477 775.795326301631</t>
  </si>
  <si>
    <t>-393.363153121079 -29.0480978902683 823.895724507383</t>
  </si>
  <si>
    <t>9763-20170724T121432.865329700.bin</t>
  </si>
  <si>
    <t>-576.476191069946 56.2866480196844 -97.2944260551174</t>
  </si>
  <si>
    <t>-592.371650759517 48.67140923733 -206.595982957655</t>
  </si>
  <si>
    <t>-601.182541506269 44.9182626560546 -298.976337407609</t>
  </si>
  <si>
    <t>-608.093366177499 42.0690240185208 -382.536189876397</t>
  </si>
  <si>
    <t>-613.384133891993 39.8759715638207 -466.234037021907</t>
  </si>
  <si>
    <t>-619.304007871701 37.2931149278279 -588.721616190044</t>
  </si>
  <si>
    <t>-605.093489719421 41.6623741740409 -665.657875752098</t>
  </si>
  <si>
    <t>-623.4342229966 69.055868942753 -535.295840616608</t>
  </si>
  <si>
    <t>-659.078393971161 219.377950089033 -513.626158358296</t>
  </si>
  <si>
    <t>-757.770624724226 294.395409579085 -260.227791075673</t>
  </si>
  <si>
    <t>-553.305524606952 322.81347993802 -153.761794318218</t>
  </si>
  <si>
    <t>-609.978555364711 7.79707810929267 -534.654445979182</t>
  </si>
  <si>
    <t>-625.347544041741 134.170758480894 -97.6656531271854</t>
  </si>
  <si>
    <t>-634.623804752888 157.617049756058 317.143750852561</t>
  </si>
  <si>
    <t>-658.063857116167 207.669434272613 776.976409804719</t>
  </si>
  <si>
    <t>-506.067617784743 214.146855520867 829.311795796087</t>
  </si>
  <si>
    <t>-525.640991586876 -34.0286505292206 315.049878481297</t>
  </si>
  <si>
    <t>-540.888604491065 -72.015738314537 775.873924080713</t>
  </si>
  <si>
    <t>-393.626159670588 -28.7234660239233 824.075454301451</t>
  </si>
  <si>
    <t>9763-20170724T121432.904954000.bin</t>
  </si>
  <si>
    <t>-576.577646316143 55.5041919073587 -97.2479541517744</t>
  </si>
  <si>
    <t>-592.403118819996 47.9014028084143 -206.56056882305</t>
  </si>
  <si>
    <t>-601.213089285779 44.1535767889059 -298.941207497709</t>
  </si>
  <si>
    <t>-608.14559241821 41.3064231466524 -382.499375917407</t>
  </si>
  <si>
    <t>-613.481042536486 39.1161247183018 -466.194507169274</t>
  </si>
  <si>
    <t>-619.491973018508 36.538976961715 -588.677822152332</t>
  </si>
  <si>
    <t>-605.245896975695 40.9342426286426 -665.605940214256</t>
  </si>
  <si>
    <t>-623.694098717849 68.2745570592169 -535.241417419272</t>
  </si>
  <si>
    <t>-659.979607111691 218.441284429312 -513.540645467589</t>
  </si>
  <si>
    <t>-758.401841405171 293.118688428006 -259.936680504756</t>
  </si>
  <si>
    <t>-553.888838524159 322.412133486785 -153.800951940037</t>
  </si>
  <si>
    <t>-610.014709008612 7.0651507378584 -534.624929321144</t>
  </si>
  <si>
    <t>-625.750252934938 133.078852101026 -97.5864385722246</t>
  </si>
  <si>
    <t>-634.652960387681 157.209288061974 317.191867057397</t>
  </si>
  <si>
    <t>-658.012335669481 207.69342930192 776.973382295024</t>
  </si>
  <si>
    <t>-506.003731412193 214.364453467833 829.248536793583</t>
  </si>
  <si>
    <t>-525.472033263351 -34.5829019040011 315.058604787852</t>
  </si>
  <si>
    <t>-540.921117353491 -72.118351334072 775.906621377702</t>
  </si>
  <si>
    <t>-393.757585004517 -28.5397359629601 824.152203322333</t>
  </si>
  <si>
    <t>9763-20170724T121432.967161600.bin</t>
  </si>
  <si>
    <t>-576.683718289285 53.9184784740378 -97.1418805877087</t>
  </si>
  <si>
    <t>-592.471142965912 46.2647607977519 -206.456414182823</t>
  </si>
  <si>
    <t>-601.300139543355 42.5245982357933 -298.835597670625</t>
  </si>
  <si>
    <t>-608.265748656002 39.6999432975758 -382.391814535582</t>
  </si>
  <si>
    <t>-613.650873735512 37.5530433979666 -466.084803301118</t>
  </si>
  <si>
    <t>-619.75104590468 35.063238632325 -588.565421657333</t>
  </si>
  <si>
    <t>-605.443235950853 39.5476369053576 -665.477101981587</t>
  </si>
  <si>
    <t>-624.144633253847 66.7083579736245 -535.091039317364</t>
  </si>
  <si>
    <t>-661.739456465225 216.539234674572 -513.294654030637</t>
  </si>
  <si>
    <t>-759.657076107898 290.352161999949 -259.242844896627</t>
  </si>
  <si>
    <t>-555.141737076462 321.51758063165 -153.645714671472</t>
  </si>
  <si>
    <t>-610.004024499391 5.60312476838817 -534.553079219</t>
  </si>
  <si>
    <t>-626.554533042913 130.910504906524 -97.4201795359393</t>
  </si>
  <si>
    <t>-634.552247166229 156.392984326543 317.295757372456</t>
  </si>
  <si>
    <t>-657.897000916714 207.725728512669 776.971091340709</t>
  </si>
  <si>
    <t>-505.861942659237 214.649668917934 829.136308873453</t>
  </si>
  <si>
    <t>-525.063646794547 -35.4672435377902 315.103616370147</t>
  </si>
  <si>
    <t>-541.054478135913 -72.2530869451875 775.96639824773</t>
  </si>
  <si>
    <t>-394.087885232126 -28.0779093861643 824.269348358335</t>
  </si>
  <si>
    <t>9763-20170724T121433.001251200.bin</t>
  </si>
  <si>
    <t>-576.595503112778 53.0597767351283 -97.0963872990818</t>
  </si>
  <si>
    <t>-592.348486255156 45.3841341972175 -206.41439929917</t>
  </si>
  <si>
    <t>-601.164174822534 41.6621474606409 -298.795591144241</t>
  </si>
  <si>
    <t>-608.121266688533 38.8657415258745 -382.353406149183</t>
  </si>
  <si>
    <t>-613.501561345607 36.7611586768603 -466.047841116514</t>
  </si>
  <si>
    <t>-619.597882581417 34.3493287658175 -588.530253209762</t>
  </si>
  <si>
    <t>-605.279267425533 38.8696493130624 -665.43781206551</t>
  </si>
  <si>
    <t>-624.110077681128 65.9331475197923 -535.029336960349</t>
  </si>
  <si>
    <t>-662.323895387311 215.591540353303 -513.132581253493</t>
  </si>
  <si>
    <t>-760.125398647775 288.947652810445 -258.903601481798</t>
  </si>
  <si>
    <t>-555.585185922324 320.985467248465 -153.616313049825</t>
  </si>
  <si>
    <t>-609.735599362923 4.88206117081472 -534.542778825782</t>
  </si>
  <si>
    <t>-626.801907697508 129.820354834878 -97.3280473551298</t>
  </si>
  <si>
    <t>-634.445037573973 155.86637628219 317.359542936216</t>
  </si>
  <si>
    <t>-657.818958236541 207.775817761933 776.96841681286</t>
  </si>
  <si>
    <t>-505.782258077108 214.952483039775 829.094790759687</t>
  </si>
  <si>
    <t>-524.801805477437 -36.010954572324 315.137002558923</t>
  </si>
  <si>
    <t>-541.09117864668 -72.4063157335013 776.001561871879</t>
  </si>
  <si>
    <t>-393.939472450871 -28.8809003706442 824.330797339029</t>
  </si>
  <si>
    <t>9763-20170724T121433.031852000.bin</t>
  </si>
  <si>
    <t>-576.465850554174 52.2166648141538 -97.043864383088</t>
  </si>
  <si>
    <t>-592.1591894994 44.5359862059463 -206.370007706164</t>
  </si>
  <si>
    <t>-600.956582783089 40.8385846983688 -298.753783006201</t>
  </si>
  <si>
    <t>-607.907460638572 38.0736442085622 -382.313316371939</t>
  </si>
  <si>
    <t>-613.291859904884 36.0127468982942 -466.008552193256</t>
  </si>
  <si>
    <t>-619.404940045934 33.6786067436883 -588.491664361355</t>
  </si>
  <si>
    <t>-605.116620062951 38.2351775328752 -665.402715011825</t>
  </si>
  <si>
    <t>-624.026367817687 65.2009367792552 -534.963804111324</t>
  </si>
  <si>
    <t>-662.824367057605 214.692181742827 -512.958983293171</t>
  </si>
  <si>
    <t>-760.45247198835 287.589931476411 -258.531704431381</t>
  </si>
  <si>
    <t>-555.907526910431 320.458197525614 -153.509949919993</t>
  </si>
  <si>
    <t>-609.418755991117 4.20491328870776 -534.530477299973</t>
  </si>
  <si>
    <t>-627.004115458068 128.674333226541 -97.224766622288</t>
  </si>
  <si>
    <t>-634.327412312411 155.356990464911 317.428103360861</t>
  </si>
  <si>
    <t>-657.719529390144 207.864323233636 776.962377183705</t>
  </si>
  <si>
    <t>-505.686056703282 215.327242617108 829.058073395258</t>
  </si>
  <si>
    <t>-524.581029172126 -36.6341654484031 315.16600592387</t>
  </si>
  <si>
    <t>-541.18729071412 -72.5001913265078 776.034947099055</t>
  </si>
  <si>
    <t>-394.156203873037 -28.5613870803381 824.357557211258</t>
  </si>
  <si>
    <t>9763-20170724T121433.100034100.bin</t>
  </si>
  <si>
    <t>-576.168884961878 50.5956569550608 -96.9126474515904</t>
  </si>
  <si>
    <t>-591.708611918452 42.9536075005099 -206.263550736047</t>
  </si>
  <si>
    <t>-600.407699522954 39.3326064471889 -298.659590509787</t>
  </si>
  <si>
    <t>-607.278253618957 36.6499475522123 -382.228459964831</t>
  </si>
  <si>
    <t>-612.591370865563 34.6888310861868 -465.9305773256</t>
  </si>
  <si>
    <t>-618.608947479811 32.5209074739578 -588.421450879498</t>
  </si>
  <si>
    <t>-604.384846981081 37.1803623975511 -665.338145141709</t>
  </si>
  <si>
    <t>-623.492359132224 63.9171277052865 -534.842748398765</t>
  </si>
  <si>
    <t>-663.356217156469 213.093932620809 -512.628918361886</t>
  </si>
  <si>
    <t>-760.754498862469 284.897034570441 -257.802475197163</t>
  </si>
  <si>
    <t>-556.074889011962 319.223982087329 -153.512031383171</t>
  </si>
  <si>
    <t>-608.444573646096 3.02731729101561 -534.504247190272</t>
  </si>
  <si>
    <t>-627.289421238993 126.483040868128 -97.0112645881242</t>
  </si>
  <si>
    <t>-634.262360133032 154.379029613056 317.567792548205</t>
  </si>
  <si>
    <t>-657.562911952558 208.02367002664 776.950074591498</t>
  </si>
  <si>
    <t>-505.52393320396 215.81215719793 828.982028607053</t>
  </si>
  <si>
    <t>-524.238433810497 -37.9497238550157 315.21266378704</t>
  </si>
  <si>
    <t>-541.376039996113 -72.7222967551752 776.109368577046</t>
  </si>
  <si>
    <t>-394.539634290955 -28.1191355172637 824.41537713154</t>
  </si>
  <si>
    <t>9763-20170724T121433.137172800.bin</t>
  </si>
  <si>
    <t>-575.983565149471 49.8143747307008 -96.8234425759554</t>
  </si>
  <si>
    <t>-591.472250369619 42.1876203677034 -206.182734011192</t>
  </si>
  <si>
    <t>-600.11711417205 38.6133640847393 -298.585597257824</t>
  </si>
  <si>
    <t>-606.931902698046 35.9841476302795 -382.16065229574</t>
  </si>
  <si>
    <t>-612.182211760247 34.088683565456 -465.868399767424</t>
  </si>
  <si>
    <t>-618.100116110388 32.0287706573185 -588.366003802549</t>
  </si>
  <si>
    <t>-603.935795110229 36.7531033877458 -665.289768263173</t>
  </si>
  <si>
    <t>-623.111505324339 63.3565645665044 -534.759166422622</t>
  </si>
  <si>
    <t>-663.281254597618 212.434285399298 -512.409192499439</t>
  </si>
  <si>
    <t>-760.738972956649 283.70428174572 -257.455862426651</t>
  </si>
  <si>
    <t>-555.940938652466 318.58055764596 -153.581338642781</t>
  </si>
  <si>
    <t>-607.895312094628 2.5085582628285 -534.471066821134</t>
  </si>
  <si>
    <t>-627.351763393027 125.488216595698 -96.9078262137766</t>
  </si>
  <si>
    <t>-634.342504494199 153.918386767255 317.634620559394</t>
  </si>
  <si>
    <t>-657.500057858778 208.11014367669 776.943331314312</t>
  </si>
  <si>
    <t>-505.447006635048 215.975918074479 828.922573940796</t>
  </si>
  <si>
    <t>-524.067552648982 -38.5806566563861 315.243232577703</t>
  </si>
  <si>
    <t>-541.470444277189 -72.8358833099169 776.154011259522</t>
  </si>
  <si>
    <t>-394.68223383259 -28.0639139458804 824.450198573339</t>
  </si>
  <si>
    <t>9763-20170724T121433.207865100.bin</t>
  </si>
  <si>
    <t>-575.488106997401 48.1707582066074 -96.6868190571386</t>
  </si>
  <si>
    <t>-590.955767139519 40.5306425511822 -206.048168427726</t>
  </si>
  <si>
    <t>-599.57132877359 37.0216885278978 -298.456337722431</t>
  </si>
  <si>
    <t>-606.350778703898 34.477889137172 -382.036912058249</t>
  </si>
  <si>
    <t>-611.556122421489 32.6971000159374 -465.750007648091</t>
  </si>
  <si>
    <t>-617.396105513611 30.8365891322387 -588.254469201363</t>
  </si>
  <si>
    <t>-603.438845438302 35.7033412747192 -665.20709758161</t>
  </si>
  <si>
    <t>-622.59183711388 62.0393487489055 -534.592197963019</t>
  </si>
  <si>
    <t>-663.090695680835 210.970414757674 -511.860844863351</t>
  </si>
  <si>
    <t>-761.016605438597 281.609774092545 -256.911436680817</t>
  </si>
  <si>
    <t>-556.25938899761 317.367600742662 -153.256223597633</t>
  </si>
  <si>
    <t>-607.075239570083 1.26664661287168 -534.408924710816</t>
  </si>
  <si>
    <t>-627.179552589446 123.461361613179 -96.7399221746552</t>
  </si>
  <si>
    <t>-634.178149634414 153.050250445521 317.721302331531</t>
  </si>
  <si>
    <t>-657.359736177213 208.327158329904 776.900049771885</t>
  </si>
  <si>
    <t>-505.290345205942 216.599210308084 828.768099313105</t>
  </si>
  <si>
    <t>-523.455764819708 -39.9612813270037 315.321842567258</t>
  </si>
  <si>
    <t>-541.607591406663 -73.1750176651949 776.248065737157</t>
  </si>
  <si>
    <t>-394.769637361003 -28.5870196411206 824.562996491676</t>
  </si>
  <si>
    <t>9763-20170724T121433.234945100.bin</t>
  </si>
  <si>
    <t>-575.210636301715 47.3550541301761 -96.6205202830786</t>
  </si>
  <si>
    <t>-590.682717620702 39.6827380180562 -205.978852002913</t>
  </si>
  <si>
    <t>-599.309369746601 36.1907922140531 -298.386682433023</t>
  </si>
  <si>
    <t>-606.099474153482 33.6793831545933 -381.967430832143</t>
  </si>
  <si>
    <t>-611.315816541096 31.9486475270764 -465.680753111596</t>
  </si>
  <si>
    <t>-617.17089438934 30.1818816304472 -588.185998289329</t>
  </si>
  <si>
    <t>-603.336782187877 35.1212824557197 -665.156256983525</t>
  </si>
  <si>
    <t>-622.429277234227 61.3258336538456 -534.495543825234</t>
  </si>
  <si>
    <t>-662.767417326798 210.249173209277 -511.443149950875</t>
  </si>
  <si>
    <t>-761.271358451052 280.735551487994 -256.674096212754</t>
  </si>
  <si>
    <t>-556.736570713773 316.831388243947 -152.697537319116</t>
  </si>
  <si>
    <t>-606.774058274234 0.588718987040465 -534.367955211443</t>
  </si>
  <si>
    <t>-627.040714412867 122.521323331039 -96.6594516349447</t>
  </si>
  <si>
    <t>-633.934543565718 152.626076924807 317.766458363962</t>
  </si>
  <si>
    <t>-657.267922953753 208.447539871102 776.882662144764</t>
  </si>
  <si>
    <t>-505.202830403783 216.952129079886 828.725483424868</t>
  </si>
  <si>
    <t>-523.046631309751 -40.7264157482532 315.382733833555</t>
  </si>
  <si>
    <t>-541.650957246747 -73.3849710266086 776.316171231003</t>
  </si>
  <si>
    <t>-394.739398326196 -29.0733084769759 824.661785500602</t>
  </si>
  <si>
    <t>9763-20170724T121433.300114700.bin</t>
  </si>
  <si>
    <t>-574.616583863409 45.8592817991203 -96.4447666177277</t>
  </si>
  <si>
    <t>-590.169668430587 38.1277546943434 -205.787520655206</t>
  </si>
  <si>
    <t>-598.808240568791 34.6706060679398 -298.195539684091</t>
  </si>
  <si>
    <t>-605.583431337999 32.2216682240023 -381.779311712108</t>
  </si>
  <si>
    <t>-610.757842002088 30.5859067832766 -465.497150806234</t>
  </si>
  <si>
    <t>-616.521190507886 28.9921050049843 -588.008968402038</t>
  </si>
  <si>
    <t>-602.915580487407 34.1260491110029 -665.007514633416</t>
  </si>
  <si>
    <t>-621.946543495977 60.0272493697344 -534.272269374321</t>
  </si>
  <si>
    <t>-662.257347296138 208.908533049872 -510.858025609469</t>
  </si>
  <si>
    <t>-762.208342662734 279.122195145259 -256.577900387183</t>
  </si>
  <si>
    <t>-558.189237441793 316.089044845435 -151.896423618628</t>
  </si>
  <si>
    <t>-626.580725998453 120.875236001708 -96.4607432712244</t>
  </si>
  <si>
    <t>-633.23622704912 152.031165916581 317.891224181563</t>
  </si>
  <si>
    <t>-657.083672494003 208.65351273511 776.862917951667</t>
  </si>
  <si>
    <t>-505.022317083916 217.324848509519 828.689250778383</t>
  </si>
  <si>
    <t>-522.303875325406 -41.9989082457582 315.531834943454</t>
  </si>
  <si>
    <t>-541.76504151451 -73.7097983386539 776.481921084632</t>
  </si>
  <si>
    <t>-394.705665873246 -29.9902046073303 824.917738450065</t>
  </si>
  <si>
    <t>9763-20170724T121433.336747700.bin</t>
  </si>
  <si>
    <t>-574.317776360257 45.1957109479313 -96.3548256456414</t>
  </si>
  <si>
    <t>-589.912014736479 37.4312252774835 -205.689228017818</t>
  </si>
  <si>
    <t>-598.531351426316 33.9719343583042 -298.099210875591</t>
  </si>
  <si>
    <t>-605.266539331716 31.5294861041739 -381.686249664223</t>
  </si>
  <si>
    <t>-610.378358178804 29.9080730698552 -465.408214502853</t>
  </si>
  <si>
    <t>-616.025053514781 28.3427465973296 -587.926025206089</t>
  </si>
  <si>
    <t>-602.506466138798 33.5438320592307 -664.935143472801</t>
  </si>
  <si>
    <t>-621.552413005504 59.351950298319 -534.184639824942</t>
  </si>
  <si>
    <t>-662.007952335467 208.189705025617 -510.738495779734</t>
  </si>
  <si>
    <t>-762.792136378453 278.167761975731 -256.722360353925</t>
  </si>
  <si>
    <t>-559.037091540875 315.777307302286 -151.75618857739</t>
  </si>
  <si>
    <t>-626.330625872928 120.191547033104 -96.3716637440182</t>
  </si>
  <si>
    <t>-632.796338814835 151.755699213468 317.952526859956</t>
  </si>
  <si>
    <t>-656.97511132809 208.763286926383 776.857383993027</t>
  </si>
  <si>
    <t>-504.925338403771 217.606198391281 828.688806406099</t>
  </si>
  <si>
    <t>-522.059672956581 -42.4335378030578 315.625548042957</t>
  </si>
  <si>
    <t>-541.838764045163 -73.8478771574737 776.575021289011</t>
  </si>
  <si>
    <t>-394.926654227275 -29.6524006757545 825.024950846717</t>
  </si>
  <si>
    <t>9763-20170724T121433.399911400.bin</t>
  </si>
  <si>
    <t>-573.847471261905 44.0596552536458 -96.1963584398426</t>
  </si>
  <si>
    <t>-589.508134217732 36.2359444752915 -205.517158373791</t>
  </si>
  <si>
    <t>-598.12298186832 32.7481278836622 -297.926357352815</t>
  </si>
  <si>
    <t>-604.828214592136 30.2843618027732 -381.515266427295</t>
  </si>
  <si>
    <t>-609.884872096885 28.6456553927114 -465.240324925534</t>
  </si>
  <si>
    <t>-615.422924321047 27.0597836234047 -587.76265214389</t>
  </si>
  <si>
    <t>-602.062545659018 32.2974587290714 -664.79694764279</t>
  </si>
  <si>
    <t>-621.106028633138 58.0492954315882 -534.026340234514</t>
  </si>
  <si>
    <t>-661.949503496801 206.777067554396 -510.585704088774</t>
  </si>
  <si>
    <t>-763.901516637599 276.191110179819 -256.88104773882</t>
  </si>
  <si>
    <t>-560.687319304912 314.787417193003 -151.226566181502</t>
  </si>
  <si>
    <t>-626.103355531403 118.912532210211 -96.1724406909804</t>
  </si>
  <si>
    <t>-631.988127357874 151.288886763345 318.097632996682</t>
  </si>
  <si>
    <t>-656.750877363426 208.978980629131 776.861342687907</t>
  </si>
  <si>
    <t>-504.732938370462 218.187851890919 828.722191643299</t>
  </si>
  <si>
    <t>-521.613620900062 -43.1564078717133 315.800617252725</t>
  </si>
  <si>
    <t>-541.994537972945 -74.1015223294876 776.745423233908</t>
  </si>
  <si>
    <t>-395.144687836958 -29.7435955078377 825.235695937074</t>
  </si>
  <si>
    <t>9763-20170724T121433.464138100.bin</t>
  </si>
  <si>
    <t>-573.608647178884 43.3170268789158 -96.0450274757636</t>
  </si>
  <si>
    <t>-589.234474174917 35.4601034595589 -205.368494222083</t>
  </si>
  <si>
    <t>-597.820262819708 31.9522499234422 -297.779563441513</t>
  </si>
  <si>
    <t>-604.498113392404 29.470728822912 -381.370095507443</t>
  </si>
  <si>
    <t>-609.527264900617 27.8170413734551 -465.096482500098</t>
  </si>
  <si>
    <t>-615.02466897797 26.213086926783 -587.620521714341</t>
  </si>
  <si>
    <t>-601.722640004451 31.3846349965247 -664.669246835247</t>
  </si>
  <si>
    <t>-620.865525063155 57.1727424348464 -533.883711223433</t>
  </si>
  <si>
    <t>-662.483780168807 205.698810919125 -510.498193471727</t>
  </si>
  <si>
    <t>-764.744003680767 274.617088825782 -256.782394168578</t>
  </si>
  <si>
    <t>-561.787509805832 313.708837104999 -150.815042151001</t>
  </si>
  <si>
    <t>-626.050999446731 117.987589702858 -96.013197911821</t>
  </si>
  <si>
    <t>-631.529014482169 150.986000212195 318.213426094324</t>
  </si>
  <si>
    <t>-656.551038631123 209.189529991748 776.877794971577</t>
  </si>
  <si>
    <t>-504.551295454851 218.638536139878 828.749005154795</t>
  </si>
  <si>
    <t>-521.320920537828 -43.6281823157092 315.945164040429</t>
  </si>
  <si>
    <t>-542.162785098324 -74.3097283150669 776.902192913296</t>
  </si>
  <si>
    <t>-395.486541831359 -29.406259769858 825.416293826138</t>
  </si>
  <si>
    <t>9763-20170724T121433.503239800.bin</t>
  </si>
  <si>
    <t>-573.588176619064 43.081203019759 -95.9778566679487</t>
  </si>
  <si>
    <t>-589.168740770481 35.2027015578847 -205.306104767953</t>
  </si>
  <si>
    <t>-597.732102675203 31.6716831160297 -297.718491757239</t>
  </si>
  <si>
    <t>-604.395393375198 29.1652622414927 -381.309413447428</t>
  </si>
  <si>
    <t>-609.415955415646 27.4853828923819 -465.035827718803</t>
  </si>
  <si>
    <t>-614.908082783219 25.8406919230433 -587.559545570623</t>
  </si>
  <si>
    <t>-601.618764691382 30.9477736976742 -664.614805458487</t>
  </si>
  <si>
    <t>-620.823450425551 56.7982626736634 -533.829977241615</t>
  </si>
  <si>
    <t>-662.844477955272 205.208923567028 -510.445528899849</t>
  </si>
  <si>
    <t>-765.079767083345 273.719077108921 -256.609208432927</t>
  </si>
  <si>
    <t>-562.255247004353 313.227347291311 -150.543925700691</t>
  </si>
  <si>
    <t>-626.189898305498 117.596741640633 -95.9571392029773</t>
  </si>
  <si>
    <t>-631.335553573281 150.913196424263 318.24833554022</t>
  </si>
  <si>
    <t>-656.459871570946 209.309645002109 776.87663306949</t>
  </si>
  <si>
    <t>-504.458658234606 218.799815791971 828.736140019414</t>
  </si>
  <si>
    <t>-521.270627001625 -43.7775508832415 316.019506503107</t>
  </si>
  <si>
    <t>-542.259600663588 -74.397850166265 776.970787888477</t>
  </si>
  <si>
    <t>-395.784330793729 -28.8389529164442 825.480630096664</t>
  </si>
  <si>
    <t>9763-20170724T121433.535226400.bin</t>
  </si>
  <si>
    <t>-573.587853765496 42.8616116579701 -95.9211911529837</t>
  </si>
  <si>
    <t>-589.133330278537 34.9594735459782 -205.252776264749</t>
  </si>
  <si>
    <t>-597.672979472718 31.4181375652461 -297.666839591449</t>
  </si>
  <si>
    <t>-604.315544499861 28.9050794735872 -381.259300908167</t>
  </si>
  <si>
    <t>-609.31691619752 27.2213161192963 -464.986901826333</t>
  </si>
  <si>
    <t>-614.781825095765 25.5747167732243 -587.511768533551</t>
  </si>
  <si>
    <t>-601.481196122275 30.6333828370575 -664.568318797055</t>
  </si>
  <si>
    <t>-620.783194312993 56.512763509777 -533.780184646063</t>
  </si>
  <si>
    <t>-663.164577338127 204.816277439054 -510.416694519637</t>
  </si>
  <si>
    <t>-765.598724995463 272.760253029764 -256.508287703516</t>
  </si>
  <si>
    <t>-562.878647617726 312.872718565068 -150.47017204819</t>
  </si>
  <si>
    <t>-626.373793379108 117.247865993025 -95.9078637236464</t>
  </si>
  <si>
    <t>-631.255265914564 150.818982534917 318.280146975866</t>
  </si>
  <si>
    <t>-656.386075347706 209.421969144106 776.871006913616</t>
  </si>
  <si>
    <t>-504.375691628122 218.859714351488 828.712936079026</t>
  </si>
  <si>
    <t>-521.174547314331 -43.9621027281373 316.075513898729</t>
  </si>
  <si>
    <t>-542.301985763362 -74.5760904318759 777.029440609211</t>
  </si>
  <si>
    <t>-395.595311039534 -29.7758788627029 825.546468894159</t>
  </si>
  <si>
    <t>9763-20170724T121433.600402800.bin</t>
  </si>
  <si>
    <t>-573.8114238696 42.676452268141 -95.8464243381956</t>
  </si>
  <si>
    <t>-589.268271100464 34.7479679260491 -205.18864934476</t>
  </si>
  <si>
    <t>-597.700949297925 31.2047171764748 -297.612634998533</t>
  </si>
  <si>
    <t>-604.231306725037 28.6920702345205 -381.213792229115</t>
  </si>
  <si>
    <t>-609.105687971762 27.0138490660274 -464.948775971954</t>
  </si>
  <si>
    <t>-614.368927283757 25.3791008563344 -587.482689362855</t>
  </si>
  <si>
    <t>-600.973180764674 30.3688088058871 -664.527317740784</t>
  </si>
  <si>
    <t>-620.617879108266 56.2672869292292 -533.750767247177</t>
  </si>
  <si>
    <t>-663.855627889259 204.351745801098 -510.49459137451</t>
  </si>
  <si>
    <t>-767.30613463087 271.720695356391 -256.845140225853</t>
  </si>
  <si>
    <t>-564.750119786912 312.652300522939 -150.806627085235</t>
  </si>
  <si>
    <t>-626.847028531798 116.776857179073 -95.8288798073637</t>
  </si>
  <si>
    <t>-631.584336750296 150.718632840492 318.330627450215</t>
  </si>
  <si>
    <t>-656.244023125784 209.705317792816 776.861394079215</t>
  </si>
  <si>
    <t>-504.233566820464 219.579315270117 828.621687392926</t>
  </si>
  <si>
    <t>-521.081635338348 -44.045467139932 316.152559465528</t>
  </si>
  <si>
    <t>-542.570851185194 -74.6607148736512 777.117379071755</t>
  </si>
  <si>
    <t>-396.285136663466 -28.4533072597069 825.58600559957</t>
  </si>
  <si>
    <t>9763-20170724T121433.670148300.bin</t>
  </si>
  <si>
    <t>-574.235578617767 42.5284683142395 -95.7637234159058</t>
  </si>
  <si>
    <t>-589.558656015709 34.5411782063916 -205.120549941238</t>
  </si>
  <si>
    <t>-597.872694728152 30.9679149292929 -297.554057538553</t>
  </si>
  <si>
    <t>-604.290122129458 28.430800234456 -381.163206396297</t>
  </si>
  <si>
    <t>-609.047365454142 26.7325327892991 -464.904604021223</t>
  </si>
  <si>
    <t>-614.133855453985 25.0744938464095 -587.445713247968</t>
  </si>
  <si>
    <t>-600.633813409121 30.0510375374088 -664.472893804402</t>
  </si>
  <si>
    <t>-620.643240425953 55.9204179465787 -533.720398063565</t>
  </si>
  <si>
    <t>-664.809447067908 203.750461251615 -510.629733443932</t>
  </si>
  <si>
    <t>-769.256603844159 270.594238579741 -257.249940730641</t>
  </si>
  <si>
    <t>-567.103070087795 312.761199371717 -150.927750185794</t>
  </si>
  <si>
    <t>-627.698804468269 116.37465100431 -95.7908862606054</t>
  </si>
  <si>
    <t>-631.981901027889 150.659265940018 318.345357702432</t>
  </si>
  <si>
    <t>-656.131121344845 209.954020047996 776.854187807239</t>
  </si>
  <si>
    <t>-504.090761004362 219.851188571467 828.52236485003</t>
  </si>
  <si>
    <t>-521.039960395401 -44.1325901201317 316.268080393273</t>
  </si>
  <si>
    <t>-542.729579189559 -74.9828404136097 777.225899612438</t>
  </si>
  <si>
    <t>-396.105406249211 -29.8141836768746 825.650582983803</t>
  </si>
  <si>
    <t>9763-20170724T121433.705242900.bin</t>
  </si>
  <si>
    <t>-574.457393950116 42.5030447044019 -95.7290830429708</t>
  </si>
  <si>
    <t>-589.748234184511 34.4807818378722 -205.087892788724</t>
  </si>
  <si>
    <t>-598.027380749265 30.8883054321404 -297.523616743198</t>
  </si>
  <si>
    <t>-604.408725282773 28.3351839473848 -381.135224019773</t>
  </si>
  <si>
    <t>-609.125591074408 26.6239959132517 -464.878572383793</t>
  </si>
  <si>
    <t>-614.148597814913 24.9500653078449 -587.422122828189</t>
  </si>
  <si>
    <t>-600.60029944821 29.9293099922184 -664.440670118784</t>
  </si>
  <si>
    <t>-620.778281857383 55.7758990598409 -533.70005542178</t>
  </si>
  <si>
    <t>-665.444817776238 203.465778570596 -510.673524436629</t>
  </si>
  <si>
    <t>-770.216008346512 270.141526631337 -257.383383011251</t>
  </si>
  <si>
    <t>-568.182903179339 312.938643825933 -151.084097292121</t>
  </si>
  <si>
    <t>-628.086480641159 116.217442051987 -95.7613450518552</t>
  </si>
  <si>
    <t>-632.292211737522 150.617297286232 318.366083409009</t>
  </si>
  <si>
    <t>-656.082591312599 210.086359275795 776.845153013722</t>
  </si>
  <si>
    <t>-504.028979837104 220.048374140125 828.461945707558</t>
  </si>
  <si>
    <t>-521.051502415122 -44.1582390041394 316.297089331274</t>
  </si>
  <si>
    <t>-542.818636380361 -75.0824592168183 777.248716767437</t>
  </si>
  <si>
    <t>-396.284702507594 -29.6041130785688 825.65650009053</t>
  </si>
  <si>
    <t>9763-20170724T121433.732446200.bin</t>
  </si>
  <si>
    <t>-574.712379849345 42.5580101990286 -95.711984902369</t>
  </si>
  <si>
    <t>-589.96908668606 34.5146887856786 -205.073916891219</t>
  </si>
  <si>
    <t>-598.211781318636 30.9007517527352 -297.512101201508</t>
  </si>
  <si>
    <t>-604.556449231212 28.3240815627569 -381.125759167012</t>
  </si>
  <si>
    <t>-609.233715263994 26.5867133319443 -464.870951758817</t>
  </si>
  <si>
    <t>-614.195752151011 24.8711791171618 -587.416227910897</t>
  </si>
  <si>
    <t>-600.606936083893 29.8494787841096 -664.427859601579</t>
  </si>
  <si>
    <t>-620.937058819283 55.6901827899051 -533.704144229319</t>
  </si>
  <si>
    <t>-666.114615664807 203.23612942135 -510.749956136518</t>
  </si>
  <si>
    <t>-770.97471404463 269.721017176447 -257.446306216431</t>
  </si>
  <si>
    <t>-568.917195103368 313.184481595869 -151.464095325839</t>
  </si>
  <si>
    <t>-628.472106644283 116.149501047275 -95.7461506433601</t>
  </si>
  <si>
    <t>-632.667539002903 150.596860472736 318.377436829975</t>
  </si>
  <si>
    <t>-656.036426657478 210.222045855171 776.839250048305</t>
  </si>
  <si>
    <t>-503.966085541944 220.277865806299 828.388268982697</t>
  </si>
  <si>
    <t>-521.100467040716 -44.159452580187 316.303350605575</t>
  </si>
  <si>
    <t>-542.909810769218 -75.1747988127941 777.25800554624</t>
  </si>
  <si>
    <t>-396.456600140753 -29.4173501196547 825.647401562724</t>
  </si>
  <si>
    <t>9763-20170724T121433.798621500.bin</t>
  </si>
  <si>
    <t>-575.255522044333 42.629053450788 -95.736282084696</t>
  </si>
  <si>
    <t>-590.42727388026 34.5587113092561 -205.107976026909</t>
  </si>
  <si>
    <t>-598.616092749935 30.8975674542171 -297.549211909221</t>
  </si>
  <si>
    <t>-604.918592322969 28.2659762021017 -381.164346589478</t>
  </si>
  <si>
    <t>-609.561762899083 26.4638738376275 -464.909883344987</t>
  </si>
  <si>
    <t>-614.483620442865 24.6438990586248 -587.455357831085</t>
  </si>
  <si>
    <t>-600.838829541757 29.6061022960503 -664.458044892153</t>
  </si>
  <si>
    <t>-621.373436035624 55.4694936291016 -533.766103082271</t>
  </si>
  <si>
    <t>-667.302126013828 202.811019587002 -510.958451763212</t>
  </si>
  <si>
    <t>-772.010900687928 269.021512319579 -257.5204577797</t>
  </si>
  <si>
    <t>-569.647652950609 313.438051604133 -152.521421894354</t>
  </si>
  <si>
    <t>-629.215812341528 116.031125615333 -95.7709114467697</t>
  </si>
  <si>
    <t>-633.270071658996 150.695663967249 318.33602676319</t>
  </si>
  <si>
    <t>-655.98158094921 210.407095024541 776.818032224714</t>
  </si>
  <si>
    <t>-503.859522626145 220.494940024324 828.20808561885</t>
  </si>
  <si>
    <t>-521.240449603063 -44.2244741218974 316.276779258945</t>
  </si>
  <si>
    <t>-543.053686120498 -75.4014526064334 777.250170125849</t>
  </si>
  <si>
    <t>-396.585088277694 -29.6859202890641 825.632591059108</t>
  </si>
  <si>
    <t>9763-20170724T121433.835302200.bin</t>
  </si>
  <si>
    <t>-575.501832017886 42.6495358392049 -95.7520618407196</t>
  </si>
  <si>
    <t>-590.658517969299 34.5643037980758 -205.124835085669</t>
  </si>
  <si>
    <t>-598.843039510914 30.877234016566 -297.565343855902</t>
  </si>
  <si>
    <t>-605.145268658393 28.2153055950248 -381.179503025957</t>
  </si>
  <si>
    <t>-609.792360117208 26.3777232311359 -464.924280993379</t>
  </si>
  <si>
    <t>-614.724838405098 24.5000723996345 -587.468342908173</t>
  </si>
  <si>
    <t>-601.054465185984 29.4413998188961 -664.467748819287</t>
  </si>
  <si>
    <t>-621.652019132016 55.3382410211625 -533.79104069215</t>
  </si>
  <si>
    <t>-667.81800634252 202.610324288892 -511.04243472533</t>
  </si>
  <si>
    <t>-772.460916621197 268.843480369324 -257.583347962166</t>
  </si>
  <si>
    <t>-569.986437063421 313.386132153169 -152.852378613189</t>
  </si>
  <si>
    <t>-629.517798352331 116.003684900164 -95.7967714005848</t>
  </si>
  <si>
    <t>-633.493669564322 150.76691487 318.302574831459</t>
  </si>
  <si>
    <t>-655.974958460198 210.488510332914 776.799395198042</t>
  </si>
  <si>
    <t>-503.814227284065 220.40893845432 828.10745737567</t>
  </si>
  <si>
    <t>-521.314472601139 -44.2333423005466 316.261560576785</t>
  </si>
  <si>
    <t>-543.144828981734 -75.4697349257649 777.24876765723</t>
  </si>
  <si>
    <t>-396.753822749124 -29.5007600905242 825.626032751781</t>
  </si>
  <si>
    <t>9763-20170724T121433.901477100.bin</t>
  </si>
  <si>
    <t>-575.676377992701 42.6900165096968 -95.7811006282178</t>
  </si>
  <si>
    <t>-590.861942057076 34.5981326326123 -205.149342432482</t>
  </si>
  <si>
    <t>-599.056952418958 30.8836564168491 -297.587960377718</t>
  </si>
  <si>
    <t>-605.363835792465 28.1880150517704 -381.200645185631</t>
  </si>
  <si>
    <t>-610.011648547439 26.3074074993497 -464.94434760942</t>
  </si>
  <si>
    <t>-614.941503133481 24.3569865939826 -587.487335630633</t>
  </si>
  <si>
    <t>-601.192514948253 29.2514655776677 -664.475882391609</t>
  </si>
  <si>
    <t>-621.894536180953 55.2196933192995 -533.827445367754</t>
  </si>
  <si>
    <t>-668.227283244958 202.457506200973 -511.186415166311</t>
  </si>
  <si>
    <t>-773.043020374476 268.694526722011 -257.799457504794</t>
  </si>
  <si>
    <t>-570.551903991372 313.469080501232 -153.199416599651</t>
  </si>
  <si>
    <t>-629.615117023147 116.103212120354 -95.826651266685</t>
  </si>
  <si>
    <t>-633.70883976388 150.889933185237 318.269641737779</t>
  </si>
  <si>
    <t>-655.892160054615 210.690127125855 776.772825298039</t>
  </si>
  <si>
    <t>-503.697032794039 220.604365446898 827.980171235683</t>
  </si>
  <si>
    <t>-521.390445039392 -44.2496116039142 316.229302056686</t>
  </si>
  <si>
    <t>-543.284204774346 -75.6570365064513 777.224587509856</t>
  </si>
  <si>
    <t>-396.902669565898 -29.6711132430119 825.614163548252</t>
  </si>
  <si>
    <t>9763-20170724T121433.965909500.bin</t>
  </si>
  <si>
    <t>-575.567822714953 42.8336406341741 -95.8015344748914</t>
  </si>
  <si>
    <t>-590.873502927847 34.7198159274917 -205.151420300011</t>
  </si>
  <si>
    <t>-599.162949157787 30.9821828717331 -297.580552779151</t>
  </si>
  <si>
    <t>-605.553281679329 28.2644056660847 -381.18623802874</t>
  </si>
  <si>
    <t>-610.282062251043 26.3601061315671 -464.924822326608</t>
  </si>
  <si>
    <t>-615.327956542988 24.3723439883825 -587.46272186981</t>
  </si>
  <si>
    <t>-601.524319000717 29.2090237933148 -664.444925064395</t>
  </si>
  <si>
    <t>-622.177134298312 55.2673105823692 -533.807859008539</t>
  </si>
  <si>
    <t>-668.354923538689 202.558503870126 -511.209956536259</t>
  </si>
  <si>
    <t>-773.105237928995 268.629367528684 -257.752562840523</t>
  </si>
  <si>
    <t>-570.658923978038 313.872773700807 -153.267966669806</t>
  </si>
  <si>
    <t>-629.361388472601 116.487951620441 -95.8516905651542</t>
  </si>
  <si>
    <t>-633.436193796164 151.133356701429 318.256554839678</t>
  </si>
  <si>
    <t>-655.775519939981 210.863104630985 776.7716591661</t>
  </si>
  <si>
    <t>-503.569976052977 220.783596771406 827.946406351855</t>
  </si>
  <si>
    <t>-521.291855991418 -44.1705634425111 316.200346407389</t>
  </si>
  <si>
    <t>-543.367961987416 -75.9166749996284 777.184750989512</t>
  </si>
  <si>
    <t>-396.813972736061 -30.5175401233328 825.606592453135</t>
  </si>
  <si>
    <t>9763-20170724T121434.000000800.bin</t>
  </si>
  <si>
    <t>-575.409501566699 42.9509261054059 -95.8158555913989</t>
  </si>
  <si>
    <t>-590.832793933789 34.800206740229 -205.146374790238</t>
  </si>
  <si>
    <t>-599.205573856658 31.0511283530245 -297.567550912662</t>
  </si>
  <si>
    <t>-605.663971819807 28.3320998150693 -381.168017072619</t>
  </si>
  <si>
    <t>-610.45334606974 26.4324397821001 -464.903253344937</t>
  </si>
  <si>
    <t>-615.578493666411 24.4585981904979 -587.4379903257</t>
  </si>
  <si>
    <t>-601.727733826265 29.2786650565672 -664.412881850533</t>
  </si>
  <si>
    <t>-622.336729892829 55.3647600607983 -533.778025807065</t>
  </si>
  <si>
    <t>-668.316092376723 202.716559743902 -511.175951733781</t>
  </si>
  <si>
    <t>-772.99531032992 268.636846486215 -257.650044590493</t>
  </si>
  <si>
    <t>-570.651286203695 314.012347993123 -153.024773837288</t>
  </si>
  <si>
    <t>-629.071956114531 116.72116706031 -95.8557679610115</t>
  </si>
  <si>
    <t>-633.196366893658 151.29932631031 318.257685117809</t>
  </si>
  <si>
    <t>-655.713726515066 210.947067645985 776.771642569324</t>
  </si>
  <si>
    <t>-503.502456417086 220.838515739379 827.935333486006</t>
  </si>
  <si>
    <t>-521.16704042912 -44.0137015546306 316.185252462181</t>
  </si>
  <si>
    <t>-543.44578225868 -75.963559576207 777.156908767816</t>
  </si>
  <si>
    <t>-397.02358112969 -30.1527663841753 825.589322933786</t>
  </si>
  <si>
    <t>9763-20170724T121434.065181100.bin</t>
  </si>
  <si>
    <t>-575.020194663539 43.2156884326246 -95.8645127629048</t>
  </si>
  <si>
    <t>-590.770592845798 34.9601075116302 -205.140600208508</t>
  </si>
  <si>
    <t>-599.321582297331 31.1935926833012 -297.54486036906</t>
  </si>
  <si>
    <t>-605.900202315651 28.4851699187902 -381.136252974149</t>
  </si>
  <si>
    <t>-610.76572112615 26.6183926272961 -464.867798589703</t>
  </si>
  <si>
    <t>-615.952707421185 24.7128738856163 -587.401065235312</t>
  </si>
  <si>
    <t>-601.965852171478 29.5274949406789 -664.35162239207</t>
  </si>
  <si>
    <t>-622.531614278426 55.6341484667782 -533.727453791436</t>
  </si>
  <si>
    <t>-667.881710417747 203.182738007683 -511.076541780674</t>
  </si>
  <si>
    <t>-772.605457394978 268.795176129979 -257.489269883053</t>
  </si>
  <si>
    <t>-570.273671107496 314.502283576312 -152.984378860991</t>
  </si>
  <si>
    <t>-628.41751502325 117.327785441532 -95.8804934443564</t>
  </si>
  <si>
    <t>-632.39656467834 151.688120565181 318.2525025471</t>
  </si>
  <si>
    <t>-655.552311295328 211.07379926213 776.791636368261</t>
  </si>
  <si>
    <t>-503.358798023802 221.02456612384 827.9963581519</t>
  </si>
  <si>
    <t>-521.006906402646 -43.5520449778455 316.133748568566</t>
  </si>
  <si>
    <t>-543.545439040397 -76.1368904999754 777.085846110676</t>
  </si>
  <si>
    <t>-397.169322845868 -30.2173847055496 825.555058479851</t>
  </si>
  <si>
    <t>9763-20170724T121434.101276400.bin</t>
  </si>
  <si>
    <t>-574.76664026521 43.3394590316825 -95.877860269131</t>
  </si>
  <si>
    <t>-590.709345650288 35.0189431782919 -205.121084406653</t>
  </si>
  <si>
    <t>-599.350324050668 31.2307657636766 -297.515928784356</t>
  </si>
  <si>
    <t>-605.980418991733 28.5144114608815 -381.103129840884</t>
  </si>
  <si>
    <t>-610.866240607365 26.6475173508888 -464.833474449684</t>
  </si>
  <si>
    <t>-616.047807001984 24.7485478208232 -587.366968179586</t>
  </si>
  <si>
    <t>-601.99281837564 29.5604186620303 -664.305421569818</t>
  </si>
  <si>
    <t>-622.531495667664 55.6955040823186 -533.696822117103</t>
  </si>
  <si>
    <t>-667.488047429037 203.358257493918 -511.070634651661</t>
  </si>
  <si>
    <t>-772.284953103562 268.804465495612 -257.470639306009</t>
  </si>
  <si>
    <t>-569.83852410632 314.655684678203 -153.251173315672</t>
  </si>
  <si>
    <t>-628.034633035993 117.63660908426 -95.8799685626976</t>
  </si>
  <si>
    <t>-631.89613541681 151.833684202021 318.267628402229</t>
  </si>
  <si>
    <t>-655.45777556039 211.149352748568 776.803845989055</t>
  </si>
  <si>
    <t>-503.281126049422 221.10852648538 828.057110271337</t>
  </si>
  <si>
    <t>-521.110133649841 -43.2809914943109 316.104103078309</t>
  </si>
  <si>
    <t>-543.606816216795 -76.1780520251741 777.046369673112</t>
  </si>
  <si>
    <t>-397.351712524402 -29.9132747995764 825.55266364082</t>
  </si>
  <si>
    <t>9763-20170724T121434.136947500.bin</t>
  </si>
  <si>
    <t>-574.387468916417 43.3764294208581 -95.8937836111942</t>
  </si>
  <si>
    <t>-590.574588683134 34.9874441350466 -205.095945072059</t>
  </si>
  <si>
    <t>-599.332889341893 31.1785712380438 -297.478976008578</t>
  </si>
  <si>
    <t>-606.032463843813 28.4563116273507 -381.060306224198</t>
  </si>
  <si>
    <t>-610.949525803961 26.592525509559 -464.788902003939</t>
  </si>
  <si>
    <t>-616.134069018899 24.7048634078451 -587.322445574471</t>
  </si>
  <si>
    <t>-602.015246412924 29.5096148490602 -664.249637935549</t>
  </si>
  <si>
    <t>-622.511771230097 55.6769500668261 -533.654050625439</t>
  </si>
  <si>
    <t>-667.030406818475 203.482307223413 -511.075969786348</t>
  </si>
  <si>
    <t>-771.958883653326 268.881111709914 -257.517992627097</t>
  </si>
  <si>
    <t>-569.382892111638 315.148605897809 -153.735535240077</t>
  </si>
  <si>
    <t>-627.548622776223 117.889885209688 -95.8608593134089</t>
  </si>
  <si>
    <t>-631.337577013857 151.944451003594 318.299166635503</t>
  </si>
  <si>
    <t>-655.362440975791 211.212144576423 776.821829752128</t>
  </si>
  <si>
    <t>-503.202697665104 221.162803509813 828.127124731281</t>
  </si>
  <si>
    <t>-521.139216835143 -43.1496023870841 316.064952018368</t>
  </si>
  <si>
    <t>-543.569482082098 -76.3765261316753 777.00442074393</t>
  </si>
  <si>
    <t>-397.004077866484 -31.1866779405063 825.587627826606</t>
  </si>
  <si>
    <t>9763-20170724T121434.203128400.bin</t>
  </si>
  <si>
    <t>-573.146040514737 43.1370506220633 -95.9522114094735</t>
  </si>
  <si>
    <t>-589.835293573598 34.6547619837752 -205.071503870177</t>
  </si>
  <si>
    <t>-598.840237961253 30.8098535673171 -297.429275387608</t>
  </si>
  <si>
    <t>-605.692128732101 28.0700675579565 -380.997646748924</t>
  </si>
  <si>
    <t>-610.68866238238 26.1961422669215 -464.721385353914</t>
  </si>
  <si>
    <t>-615.908936351543 24.297627255904 -587.253293278739</t>
  </si>
  <si>
    <t>-601.684304090212 29.0655991323056 -664.163247311</t>
  </si>
  <si>
    <t>-622.084944899516 55.3273597904927 -533.594452899504</t>
  </si>
  <si>
    <t>-665.689349717617 203.428922909945 -511.1388761403</t>
  </si>
  <si>
    <t>-770.056933534561 268.478697312076 -257.260011169904</t>
  </si>
  <si>
    <t>-567.400907544056 314.794469658266 -153.655209478613</t>
  </si>
  <si>
    <t>-626.005856297288 118.17759290416 -95.8266118537794</t>
  </si>
  <si>
    <t>-629.838300526384 152.059812986313 318.347143948097</t>
  </si>
  <si>
    <t>-655.151410559455 211.272167946667 776.864360064592</t>
  </si>
  <si>
    <t>-503.026459844065 221.042811133123 828.30740046993</t>
  </si>
  <si>
    <t>-521.143595769471 -42.7591780914568 316.011527603134</t>
  </si>
  <si>
    <t>-543.596646919313 -76.5910297073883 776.901956860508</t>
  </si>
  <si>
    <t>-397.281020013284 -30.7840756521537 825.659070802531</t>
  </si>
  <si>
    <t>9763-20170724T121434.234714500.bin</t>
  </si>
  <si>
    <t>-572.409025898054 42.9284162415124 -95.9667622431134</t>
  </si>
  <si>
    <t>-589.42247600848 34.378120250723 -205.030669383842</t>
  </si>
  <si>
    <t>-598.579265148394 30.5072551882176 -297.372360374183</t>
  </si>
  <si>
    <t>-605.519450104218 27.7554267067935 -380.933198375174</t>
  </si>
  <si>
    <t>-610.554264187865 25.8757516214014 -464.654481552529</t>
  </si>
  <si>
    <t>-615.775129638387 23.972832477768 -587.186261294938</t>
  </si>
  <si>
    <t>-601.510488767063 28.686454427962 -664.092132366185</t>
  </si>
  <si>
    <t>-621.856599733183 55.0306679257455 -533.532876551535</t>
  </si>
  <si>
    <t>-664.916376010853 203.287616135607 -511.073366082115</t>
  </si>
  <si>
    <t>-769.000227072074 267.997301615074 -256.991215312986</t>
  </si>
  <si>
    <t>-566.029513867383 313.407467369555 -153.601642315188</t>
  </si>
  <si>
    <t>-625.105651252838 118.355986831911 -95.8093345244516</t>
  </si>
  <si>
    <t>-628.973916437448 152.038490096056 318.380384061731</t>
  </si>
  <si>
    <t>-655.007103976981 211.343327013042 776.884246523175</t>
  </si>
  <si>
    <t>-502.923006225959 221.272125177584 828.417392384777</t>
  </si>
  <si>
    <t>-521.011593717486 -42.7231504918532 315.97866703156</t>
  </si>
  <si>
    <t>-543.60343507664 -76.7210235299726 776.84691907959</t>
  </si>
  <si>
    <t>-397.280120158891 -31.0928018220461 825.748800147987</t>
  </si>
  <si>
    <t>9763-20170724T121434.299887300.bin</t>
  </si>
  <si>
    <t>-571.187598071491 42.7102933612359 -96.0217111843029</t>
  </si>
  <si>
    <t>-588.733369339612 34.06643149914 -204.993868483207</t>
  </si>
  <si>
    <t>-598.153216237007 30.1514669019821 -297.307208205209</t>
  </si>
  <si>
    <t>-605.258520475805 27.373456732716 -380.853206876571</t>
  </si>
  <si>
    <t>-610.383638805003 25.4746324652588 -464.568667865178</t>
  </si>
  <si>
    <t>-615.654091962932 23.5476403414182 -587.098005034507</t>
  </si>
  <si>
    <t>-601.39875248741 28.0935377123737 -664.015706659128</t>
  </si>
  <si>
    <t>-621.525006158753 54.667798293392 -533.45728668169</t>
  </si>
  <si>
    <t>-663.739876970619 203.174415157053 -511.132361004208</t>
  </si>
  <si>
    <t>-766.971396054627 267.631992297151 -256.6387511988</t>
  </si>
  <si>
    <t>-562.473394282655 309.471609374563 -154.763782306214</t>
  </si>
  <si>
    <t>-623.316572830578 118.856838829548 -95.7901800392431</t>
  </si>
  <si>
    <t>-627.581039400977 152.046299929749 318.435498997528</t>
  </si>
  <si>
    <t>-654.754163388177 211.479556725003 776.909378283219</t>
  </si>
  <si>
    <t>-502.72495449358 221.351262072771 828.615226672371</t>
  </si>
  <si>
    <t>-521.342683037838 -43.4061172611314 315.874036827833</t>
  </si>
  <si>
    <t>-543.605624339549 -77.185519623139 776.764072187962</t>
  </si>
  <si>
    <t>-397.221916219153 -31.9413365562787 825.841190564953</t>
  </si>
  <si>
    <t>9763-20170724T121434.330483200.bin</t>
  </si>
  <si>
    <t>-570.822123461667 42.6937763711444 -96.0515504623791</t>
  </si>
  <si>
    <t>-588.551033957435 34.0336469846106 -204.992719427228</t>
  </si>
  <si>
    <t>-598.098116774439 30.0915509241609 -297.292031647442</t>
  </si>
  <si>
    <t>-605.309612459643 27.2867193843385 -380.828044624396</t>
  </si>
  <si>
    <t>-610.531642792015 25.355700083026 -464.536645330177</t>
  </si>
  <si>
    <t>-615.93395548489 23.3759473089294 -587.059353909802</t>
  </si>
  <si>
    <t>-601.72823645341 27.8327994833107 -663.991352876167</t>
  </si>
  <si>
    <t>-621.626814267405 54.5513938925396 -533.431705123951</t>
  </si>
  <si>
    <t>-663.449764984385 203.188420495076 -511.183282100704</t>
  </si>
  <si>
    <t>-765.99142630594 267.93381473858 -256.483894618161</t>
  </si>
  <si>
    <t>-560.44038945926 307.129497302728 -155.682090439625</t>
  </si>
  <si>
    <t>-622.565039653133 119.13931540163 -95.8118513180259</t>
  </si>
  <si>
    <t>-627.13444230541 152.160645529058 318.424005595523</t>
  </si>
  <si>
    <t>-654.657998369171 211.562881926742 776.902540622246</t>
  </si>
  <si>
    <t>-502.639849451971 221.386328097326 828.650114916138</t>
  </si>
  <si>
    <t>-521.677533315919 -43.7233712003622 315.82347239069</t>
  </si>
  <si>
    <t>-543.675253884179 -77.3008373195703 776.740592531136</t>
  </si>
  <si>
    <t>-397.480720825102 -31.4927239432482 825.85852956646</t>
  </si>
  <si>
    <t>9763-20170724T121434.403678400.bin</t>
  </si>
  <si>
    <t>-570.545595887187 42.5825588976181 -96.1066984244117</t>
  </si>
  <si>
    <t>-588.601319414307 33.8850144332368 -204.991243677412</t>
  </si>
  <si>
    <t>-598.399333546172 29.8561272741285 -297.260364350405</t>
  </si>
  <si>
    <t>-605.832497036716 26.9569424949846 -380.773621493724</t>
  </si>
  <si>
    <t>-611.270626600782 24.910628706692 -464.465747506168</t>
  </si>
  <si>
    <t>-616.983610741185 22.7399787082873 -586.971229697024</t>
  </si>
  <si>
    <t>-602.919599772755 27.0549205350658 -663.937453912372</t>
  </si>
  <si>
    <t>-622.303248126021 54.0610091332528 -533.390110598283</t>
  </si>
  <si>
    <t>-663.220012281022 203.011843431657 -511.529473382368</t>
  </si>
  <si>
    <t>-762.325923693704 269.532638082517 -255.928916517712</t>
  </si>
  <si>
    <t>-554.40643125234 300.456022250114 -157.127342469243</t>
  </si>
  <si>
    <t>-621.647205248118 119.507655388945 -95.8717306165721</t>
  </si>
  <si>
    <t>-626.613580560691 152.388214333478 318.370682098523</t>
  </si>
  <si>
    <t>-654.529694555311 211.669962209653 776.868723810956</t>
  </si>
  <si>
    <t>-502.496532147022 221.155941955667 828.635113099811</t>
  </si>
  <si>
    <t>-522.081714365217 -44.1883256406318 315.765068675983</t>
  </si>
  <si>
    <t>-543.717706792759 -77.6309049959291 776.729263551792</t>
  </si>
  <si>
    <t>-397.592186394799 -31.7380984808838 825.973910377804</t>
  </si>
  <si>
    <t>9763-20170724T121434.466352200.bin</t>
  </si>
  <si>
    <t>-570.435473200018 42.6846432014818 -96.1372914470678</t>
  </si>
  <si>
    <t>-588.728232079729 33.8754894651574 -204.973258762589</t>
  </si>
  <si>
    <t>-598.831044850456 29.7056492923257 -297.20336308545</t>
  </si>
  <si>
    <t>-606.584197917853 26.6664818725558 -380.682594910721</t>
  </si>
  <si>
    <t>-612.385282088965 24.4638175887076 -464.346369956906</t>
  </si>
  <si>
    <t>-618.676127235195 22.0459619996959 -586.818905454791</t>
  </si>
  <si>
    <t>-604.837002351003 26.1047014728783 -663.83968293983</t>
  </si>
  <si>
    <t>-623.400530310732 53.5611483779585 -533.295703100008</t>
  </si>
  <si>
    <t>-663.29337022449 202.873922636333 -511.97964538951</t>
  </si>
  <si>
    <t>-757.218098901736 272.306209617717 -255.199733380417</t>
  </si>
  <si>
    <t>-546.841712855187 292.758914248358 -158.908440620201</t>
  </si>
  <si>
    <t>-621.081822470888 120.030653428837 -95.962900983893</t>
  </si>
  <si>
    <t>-626.194741478824 152.681853186439 318.295912918616</t>
  </si>
  <si>
    <t>-654.374043416045 211.808752000495 776.835338396565</t>
  </si>
  <si>
    <t>-502.342194446081 221.238076129724 828.6158157823</t>
  </si>
  <si>
    <t>-522.252448361176 -44.3677522321627 315.791053932101</t>
  </si>
  <si>
    <t>-543.717642250899 -78.0015746598633 776.765335105751</t>
  </si>
  <si>
    <t>-397.279420911236 -33.2305885589485 826.112991575272</t>
  </si>
  <si>
    <t>9763-20170724T121434.500443600.bin</t>
  </si>
  <si>
    <t>-570.409443542197 42.8735775256687 -96.1579026645464</t>
  </si>
  <si>
    <t>-588.815469351258 34.0225420578722 -204.971478912285</t>
  </si>
  <si>
    <t>-599.063390851991 29.7559448337011 -297.180955158327</t>
  </si>
  <si>
    <t>-606.970164029582 26.6081788575966 -380.641904768622</t>
  </si>
  <si>
    <t>-612.947714092957 24.2737540494313 -464.289577130473</t>
  </si>
  <si>
    <t>-619.522264026765 21.6383349485195 -586.742733915431</t>
  </si>
  <si>
    <t>-605.807256203418 25.520576916047 -663.794941169503</t>
  </si>
  <si>
    <t>-623.970993037021 53.2851728305127 -533.273797612089</t>
  </si>
  <si>
    <t>-663.305898066154 202.803068138234 -512.271812332964</t>
  </si>
  <si>
    <t>-752.76868849133 273.682486219145 -254.296871735975</t>
  </si>
  <si>
    <t>-541.008120825301 287.715659187313 -159.908882474742</t>
  </si>
  <si>
    <t>-620.805128164349 120.345047794827 -96.0019315842849</t>
  </si>
  <si>
    <t>-625.975356656294 152.880206805267 318.265322008397</t>
  </si>
  <si>
    <t>-654.313199673615 211.862595139365 776.817556922117</t>
  </si>
  <si>
    <t>-502.271873853986 221.055467004316 828.612850979447</t>
  </si>
  <si>
    <t>-522.280484146069 -44.3175030986959 315.806629339792</t>
  </si>
  <si>
    <t>-543.773227561362 -78.0536233664284 776.783881753421</t>
  </si>
  <si>
    <t>-397.408183486261 -33.0956241429249 826.178661913599</t>
  </si>
  <si>
    <t>9763-20170724T121434.566174900.bin</t>
  </si>
  <si>
    <t>-570.454118681036 43.4389214214866 -96.1469284758255</t>
  </si>
  <si>
    <t>-589.053028058355 34.5093434972341 -204.921180028222</t>
  </si>
  <si>
    <t>-599.613543453346 30.0490255801542 -297.086291747221</t>
  </si>
  <si>
    <t>-607.868537916294 26.6820187892299 -380.504918715762</t>
  </si>
  <si>
    <t>-614.260595851464 24.0827317404269 -464.114291549331</t>
  </si>
  <si>
    <t>-621.516000063874 21.0109088746976 -586.518708824531</t>
  </si>
  <si>
    <t>-608.142165299447 24.4881723809863 -663.6501520474</t>
  </si>
  <si>
    <t>-625.350696258728 52.9224800515144 -533.159796811805</t>
  </si>
  <si>
    <t>-663.305927121265 202.846597624025 -512.756833539015</t>
  </si>
  <si>
    <t>-740.190040725875 275.339124997276 -251.199378731819</t>
  </si>
  <si>
    <t>-525.681269466499 276.02511966369 -162.12622653368</t>
  </si>
  <si>
    <t>-620.485924835743 121.24687153773 -96.0509233064579</t>
  </si>
  <si>
    <t>-625.579342544871 153.293764825334 318.255317082648</t>
  </si>
  <si>
    <t>-654.162243006194 211.987163944974 776.811554928467</t>
  </si>
  <si>
    <t>-502.134776967758 221.241127620896 828.636513184088</t>
  </si>
  <si>
    <t>-522.360315010918 -43.9595779700253 315.851997172881</t>
  </si>
  <si>
    <t>-543.824244279779 -78.2387628750671 776.820187178609</t>
  </si>
  <si>
    <t>-397.499151053519 -33.2306164790057 826.288424903741</t>
  </si>
  <si>
    <t>9763-20170724T121434.599263100.bin</t>
  </si>
  <si>
    <t>-570.584294977841 43.8508302129862 -96.1669138629622</t>
  </si>
  <si>
    <t>-589.285391587596 34.8743024312976 -204.919893043621</t>
  </si>
  <si>
    <t>-599.997654607135 30.3474365249681 -297.064149089261</t>
  </si>
  <si>
    <t>-608.417147097783 26.9137442209171 -380.463548576203</t>
  </si>
  <si>
    <t>-615.00073802835 24.2393383697195 -464.055597913189</t>
  </si>
  <si>
    <t>-622.565884664743 21.0490468968533 -586.438358165207</t>
  </si>
  <si>
    <t>-609.389021717528 24.3402553790565 -663.611769857605</t>
  </si>
  <si>
    <t>-626.117786139965 53.0459237019486 -533.110714822413</t>
  </si>
  <si>
    <t>-663.108138683994 203.244623698552 -512.915680320577</t>
  </si>
  <si>
    <t>-731.748540611973 275.942564813636 -249.131431607852</t>
  </si>
  <si>
    <t>-515.780051097502 268.69840419473 -163.9629438896</t>
  </si>
  <si>
    <t>-620.414317479308 121.818317992689 -96.0996926299345</t>
  </si>
  <si>
    <t>-625.53661802191 153.541321149354 318.2311641484</t>
  </si>
  <si>
    <t>-654.107008539424 212.042340410102 776.806842291488</t>
  </si>
  <si>
    <t>-502.071312938796 221.171650312597 828.630167083065</t>
  </si>
  <si>
    <t>-522.425054938309 -43.7193472827316 315.875457912096</t>
  </si>
  <si>
    <t>-543.880758869286 -78.2670544520311 776.833291450975</t>
  </si>
  <si>
    <t>-397.509716903607 -33.4186956189501 826.31025034549</t>
  </si>
  <si>
    <t>9763-20170724T121434.634380600.bin</t>
  </si>
  <si>
    <t>-570.830837673819 44.2932606122436 -96.1948799767285</t>
  </si>
  <si>
    <t>-589.598806368105 35.2866739302967 -204.933792372682</t>
  </si>
  <si>
    <t>-600.453720854176 30.6842098232646 -297.057778376277</t>
  </si>
  <si>
    <t>-609.038929465336 27.1661576579145 -380.436743261659</t>
  </si>
  <si>
    <t>-615.825351136267 24.3909989298718 -464.009348916125</t>
  </si>
  <si>
    <t>-623.727990740825 21.0368103527067 -586.3661742015</t>
  </si>
  <si>
    <t>-610.768623090781 24.1160292420291 -663.585335710826</t>
  </si>
  <si>
    <t>-626.981082511975 53.1385394420454 -533.082810062443</t>
  </si>
  <si>
    <t>-663.003976347984 203.615560582327 -513.156976346624</t>
  </si>
  <si>
    <t>-722.213472504132 275.544767559269 -246.888239801145</t>
  </si>
  <si>
    <t>-504.771518565362 262.00199339603 -166.364213555651</t>
  </si>
  <si>
    <t>-620.382852961779 122.381955494343 -96.1477238974834</t>
  </si>
  <si>
    <t>-625.576653971654 153.853160678545 318.201430539835</t>
  </si>
  <si>
    <t>-654.054593773404 212.11510003826 776.800867306709</t>
  </si>
  <si>
    <t>-502.017647945929 221.278824443245 828.614171418553</t>
  </si>
  <si>
    <t>-522.453749998687 -43.506597058818 315.888250067453</t>
  </si>
  <si>
    <t>-543.948939502724 -78.2749827470784 776.843190631642</t>
  </si>
  <si>
    <t>-397.36149970072 -34.1312486516454 826.313356127755</t>
  </si>
  <si>
    <t>9763-20170724T121434.703556700.bin</t>
  </si>
  <si>
    <t>-571.631087540387 45.3713739159807 -96.2471182783163</t>
  </si>
  <si>
    <t>-590.40221374127 36.3809590472679 -204.986803857433</t>
  </si>
  <si>
    <t>-601.480607029666 31.6834443635685 -297.079401042003</t>
  </si>
  <si>
    <t>-610.361589144215 28.0474013289595 -380.422302574149</t>
  </si>
  <si>
    <t>-617.537605395333 25.12224176889 -463.957228723849</t>
  </si>
  <si>
    <t>-626.11442789091 21.5171715678939 -586.261646118999</t>
  </si>
  <si>
    <t>-613.623770198494 24.2497981963852 -663.570941129905</t>
  </si>
  <si>
    <t>-628.768119835722 53.7932745503499 -533.050278730418</t>
  </si>
  <si>
    <t>-662.349610290251 204.848700512696 -513.31257735746</t>
  </si>
  <si>
    <t>-699.625126136801 273.472061970095 -242.240699070997</t>
  </si>
  <si>
    <t>-479.472733486069 249.194727068946 -172.297543425606</t>
  </si>
  <si>
    <t>-620.649162478085 123.701814118546 -96.2624581843719</t>
  </si>
  <si>
    <t>-625.958066433227 154.493184733377 318.136332521742</t>
  </si>
  <si>
    <t>-653.958122101102 212.266986762899 776.791787740966</t>
  </si>
  <si>
    <t>-501.911961254642 221.420267531541 828.579992944474</t>
  </si>
  <si>
    <t>-522.597839482882 -42.8957995032806 315.885216140356</t>
  </si>
  <si>
    <t>-544.112286057574 -78.200456988297 776.840893605708</t>
  </si>
  <si>
    <t>-397.571271763096 -33.8406469194124 826.255166351196</t>
  </si>
  <si>
    <t>9763-20170724T121434.735681500.bin</t>
  </si>
  <si>
    <t>-572.086405202744 45.8757878376382 -96.2816427289727</t>
  </si>
  <si>
    <t>-590.857880745337 36.8900495343869 -205.021552447662</t>
  </si>
  <si>
    <t>-602.026294297514 32.1618226406999 -297.10170166723</t>
  </si>
  <si>
    <t>-611.026391535691 28.4896600277107 -380.43027349513</t>
  </si>
  <si>
    <t>-618.359471234881 25.5204437406569 -463.949961074583</t>
  </si>
  <si>
    <t>-627.207961149886 21.8435190551049 -586.232990574252</t>
  </si>
  <si>
    <t>-614.960683438599 24.4494675868978 -663.585548134119</t>
  </si>
  <si>
    <t>-629.634912888967 54.173328447866 -533.043197439313</t>
  </si>
  <si>
    <t>-662.319296398368 205.413760805875 -513.197063671542</t>
  </si>
  <si>
    <t>-686.72315251294 272.503886085042 -240.283281012475</t>
  </si>
  <si>
    <t>-465.487862039097 243.668147925611 -175.692382546819</t>
  </si>
  <si>
    <t>-620.880838890897 124.341155924359 -96.3368647646734</t>
  </si>
  <si>
    <t>-626.354100474582 154.751659652515 318.087840928224</t>
  </si>
  <si>
    <t>-653.940152050194 212.327850629323 776.782923492593</t>
  </si>
  <si>
    <t>-501.873057183348 221.280617100035 828.544615189566</t>
  </si>
  <si>
    <t>-522.710426047553 -42.679632501417 315.882040363193</t>
  </si>
  <si>
    <t>-544.181609609082 -78.17593587081 776.837280266241</t>
  </si>
  <si>
    <t>-397.464621232015 -34.3565497569161 826.211790143674</t>
  </si>
  <si>
    <t>9763-20170724T121434.800854700.bin</t>
  </si>
  <si>
    <t>-573.409935869991 46.9338480590977 -96.3581756212536</t>
  </si>
  <si>
    <t>-592.056400719319 37.9846900080256 -205.122712241676</t>
  </si>
  <si>
    <t>-603.240832386864 33.2665568673178 -297.201326347786</t>
  </si>
  <si>
    <t>-612.306062977192 29.6027677418792 -380.523305967384</t>
  </si>
  <si>
    <t>-619.754199743608 26.6421635548136 -464.033074350207</t>
  </si>
  <si>
    <t>-628.825467393965 22.9809417862257 -586.300150105478</t>
  </si>
  <si>
    <t>-616.967355086118 25.5162546953666 -663.71582519448</t>
  </si>
  <si>
    <t>-631.011652215298 55.3327275212828 -533.113563939783</t>
  </si>
  <si>
    <t>-662.184563838337 206.85106177061 -512.972825763543</t>
  </si>
  <si>
    <t>-659.769744842401 271.749830228409 -238.453461464545</t>
  </si>
  <si>
    <t>-437.214443933733 236.959018232412 -181.82066965356</t>
  </si>
  <si>
    <t>-621.715281115613 125.626660117487 -96.5186955821566</t>
  </si>
  <si>
    <t>-627.437550676266 155.346333054343 317.9528352916</t>
  </si>
  <si>
    <t>-653.928461643858 212.44793363735 776.755032733099</t>
  </si>
  <si>
    <t>-501.816584422735 221.186487118614 828.421494841552</t>
  </si>
  <si>
    <t>-523.198464957754 -42.2157139956621 315.856612182506</t>
  </si>
  <si>
    <t>-544.407761265624 -77.9806907297316 776.81974467613</t>
  </si>
  <si>
    <t>-397.622988424411 -34.2066271418093 826.032667829757</t>
  </si>
  <si>
    <t>9763-20170724T121434.867160400.bin</t>
  </si>
  <si>
    <t>-575.016929084211 48.0216465975768 -96.460901053153</t>
  </si>
  <si>
    <t>-593.310701179658 39.1673554381077 -205.293104165425</t>
  </si>
  <si>
    <t>-604.38142601984 34.4891663046128 -297.387540714317</t>
  </si>
  <si>
    <t>-613.419595311367 30.8539550863616 -380.713729376841</t>
  </si>
  <si>
    <t>-620.915861667901 27.91699498657 -464.220071754826</t>
  </si>
  <si>
    <t>-630.139820417464 24.2889278098096 -586.476634604655</t>
  </si>
  <si>
    <t>-618.595535380593 26.8165760080174 -663.939803634937</t>
  </si>
  <si>
    <t>-632.118739527885 56.6542926167613 -533.290047079745</t>
  </si>
  <si>
    <t>-661.730417551595 208.442064462075 -512.751527407268</t>
  </si>
  <si>
    <t>-633.012871513683 270.130024121856 -238.984281303618</t>
  </si>
  <si>
    <t>-409.750440932703 232.763375288205 -186.963531405738</t>
  </si>
  <si>
    <t>-622.982460305116 126.722708779222 -96.7192064448352</t>
  </si>
  <si>
    <t>-628.928230649516 155.896924137361 317.787867299559</t>
  </si>
  <si>
    <t>-653.941189625771 212.590894159956 776.703321215759</t>
  </si>
  <si>
    <t>-501.774416385755 221.102115963127 828.245972203898</t>
  </si>
  <si>
    <t>-524.057900217844 -41.8958507709153 315.834421562022</t>
  </si>
  <si>
    <t>-544.645197119079 -77.8218781336118 776.816039260364</t>
  </si>
  <si>
    <t>-397.980838309156 -33.4228301717944 825.827550667689</t>
  </si>
  <si>
    <t>9763-20170724T121434.904258600.bin</t>
  </si>
  <si>
    <t>-575.674598616353 48.5251692567181 -96.5284695810793</t>
  </si>
  <si>
    <t>-593.77717067425 39.7479168842838 -205.398863314221</t>
  </si>
  <si>
    <t>-604.775899315868 35.107571336222 -297.50382594131</t>
  </si>
  <si>
    <t>-613.785569958966 31.499756570011 -380.834122848234</t>
  </si>
  <si>
    <t>-621.290109419119 28.5838001364446 -464.340566708142</t>
  </si>
  <si>
    <t>-630.566257517927 24.9818298746009 -586.593988117497</t>
  </si>
  <si>
    <t>-619.127592133039 27.5078137932751 -664.07297489211</t>
  </si>
  <si>
    <t>-632.439462995531 57.3518801548994 -533.406443806417</t>
  </si>
  <si>
    <t>-661.191171744113 209.287539370544 -512.697663494065</t>
  </si>
  <si>
    <t>-620.447869769515 269.495480192544 -240.129200545869</t>
  </si>
  <si>
    <t>-396.974195925487 231.363857767853 -189.59179943558</t>
  </si>
  <si>
    <t>-623.564722597876 127.208061629693 -96.8055218704912</t>
  </si>
  <si>
    <t>-629.811308253632 156.185164967289 317.710949259302</t>
  </si>
  <si>
    <t>-653.938835652329 212.676012345976 776.681978597466</t>
  </si>
  <si>
    <t>-501.755126637859 221.314967306535 828.153349560502</t>
  </si>
  <si>
    <t>-524.488386122884 -41.9042140706615 315.801100962201</t>
  </si>
  <si>
    <t>-544.757057448357 -77.7959750298696 776.808388008156</t>
  </si>
  <si>
    <t>-397.912802224314 -33.8519823736892 825.691140104433</t>
  </si>
  <si>
    <t>9763-20170724T121434.936895800.bin</t>
  </si>
  <si>
    <t>-576.235836753175 48.9292658705463 -96.5854343323149</t>
  </si>
  <si>
    <t>-594.094310644764 40.2287892452882 -205.502275167486</t>
  </si>
  <si>
    <t>-605.011416550877 35.6292765916473 -297.619028491567</t>
  </si>
  <si>
    <t>-613.998062302979 32.0540328680963 -380.953246518255</t>
  </si>
  <si>
    <t>-621.529864384085 29.1690260610185 -464.458271491691</t>
  </si>
  <si>
    <t>-630.901572870654 25.6118198364525 -586.705658957265</t>
  </si>
  <si>
    <t>-619.573478985715 28.1429240281445 -664.200822615739</t>
  </si>
  <si>
    <t>-632.660981382833 57.976005425995 -533.510829338643</t>
  </si>
  <si>
    <t>-660.633228854056 210.003687480527 -512.574218294582</t>
  </si>
  <si>
    <t>-608.697680446024 268.881738774086 -241.622962752377</t>
  </si>
  <si>
    <t>-385.090271702329 230.123940008261 -192.164804262874</t>
  </si>
  <si>
    <t>-624.043487118442 127.589684800565 -96.9089272263087</t>
  </si>
  <si>
    <t>-630.683765693128 156.383057272651 317.61417857524</t>
  </si>
  <si>
    <t>-653.959479181529 212.723716102526 776.657244237948</t>
  </si>
  <si>
    <t>-501.750276456147 221.30759135644 828.062327546616</t>
  </si>
  <si>
    <t>-524.942771182953 -42.0082376589189 315.765452584577</t>
  </si>
  <si>
    <t>-544.907064479105 -77.7568817475012 776.799953159097</t>
  </si>
  <si>
    <t>-398.06847871306 -33.6021530994212 825.508919740878</t>
  </si>
  <si>
    <t>9763-20170724T121435.002070000.bin</t>
  </si>
  <si>
    <t>-577.056380631436 49.6422917912992 -96.6788171940552</t>
  </si>
  <si>
    <t>-594.482110246294 41.1289527842714 -205.680531276933</t>
  </si>
  <si>
    <t>-605.341888868592 36.6854895611618 -297.811649950305</t>
  </si>
  <si>
    <t>-614.399529008954 33.2634626867189 -381.144683995217</t>
  </si>
  <si>
    <t>-622.123716987542 30.550057398807 -464.637889932187</t>
  </si>
  <si>
    <t>-631.908021924268 27.2714368555507 -586.860800146435</t>
  </si>
  <si>
    <t>-620.74425135177 29.8789899892395 -664.377135366068</t>
  </si>
  <si>
    <t>-633.373855648164 59.5359554375846 -533.596210630968</t>
  </si>
  <si>
    <t>-659.834202113505 211.755897535974 -511.887146033637</t>
  </si>
  <si>
    <t>-587.275442578691 265.283075556855 -244.588238540326</t>
  </si>
  <si>
    <t>-363.156617030464 229.038238404291 -195.541752090792</t>
  </si>
  <si>
    <t>-624.732402926868 128.15395889385 -97.0743264826779</t>
  </si>
  <si>
    <t>-631.947126098138 156.865851920247 317.444877433267</t>
  </si>
  <si>
    <t>-653.980718535805 212.869900738036 776.597198740217</t>
  </si>
  <si>
    <t>-501.726275425005 221.415992733608 827.874921748576</t>
  </si>
  <si>
    <t>-525.875941855172 -42.3113472168616 315.675458700053</t>
  </si>
  <si>
    <t>-545.194642783184 -77.7306976018194 776.768607592078</t>
  </si>
  <si>
    <t>-398.459946123597 -32.8783890467939 825.152880168424</t>
  </si>
  <si>
    <t>9763-20170724T121435.035175800.bin</t>
  </si>
  <si>
    <t>-577.241749499899 50.0332442007116 -96.6905588194098</t>
  </si>
  <si>
    <t>-594.605018914814 41.5787298758937 -205.706887761001</t>
  </si>
  <si>
    <t>-605.521076532887 37.2421821446128 -297.836450688932</t>
  </si>
  <si>
    <t>-614.670583746284 33.9455177264431 -381.164325617232</t>
  </si>
  <si>
    <t>-622.525654483551 31.3875654199446 -464.650277535038</t>
  </si>
  <si>
    <t>-632.541754495039 28.3720309376722 -586.861247548701</t>
  </si>
  <si>
    <t>-621.437678904529 31.0964529256894 -664.38213752019</t>
  </si>
  <si>
    <t>-633.84639429819 60.532815975997 -533.529870560734</t>
  </si>
  <si>
    <t>-659.440907960357 212.793460128998 -511.278291211643</t>
  </si>
  <si>
    <t>-578.503676044402 263.418799901963 -245.826195265275</t>
  </si>
  <si>
    <t>-354.168048885887 228.470289709715 -196.829560362602</t>
  </si>
  <si>
    <t>-624.784598921855 128.534526265253 -97.1261448749568</t>
  </si>
  <si>
    <t>-632.126191816308 157.143263414064 317.397994456888</t>
  </si>
  <si>
    <t>-653.971060810292 212.925356229864 776.582327191956</t>
  </si>
  <si>
    <t>-501.702069177072 221.353077699133 827.836082393983</t>
  </si>
  <si>
    <t>-526.103223465077 -42.2856995629645 315.624432863508</t>
  </si>
  <si>
    <t>-545.271789850449 -77.7218637849601 776.745635786152</t>
  </si>
  <si>
    <t>-398.568174186225 -32.7093685508667 825.074817090423</t>
  </si>
  <si>
    <t>9763-20170724T121435.100352900.bin</t>
  </si>
  <si>
    <t>-577.34246220484 50.9028154820544 -96.7190808535776</t>
  </si>
  <si>
    <t>-594.84270997173 42.3855250482925 -205.708503403549</t>
  </si>
  <si>
    <t>-605.866869695985 38.2091426241318 -297.8327008123</t>
  </si>
  <si>
    <t>-615.103376829432 35.1457151019436 -381.159930683622</t>
  </si>
  <si>
    <t>-623.028239580795 32.9077381942316 -464.648445034143</t>
  </si>
  <si>
    <t>-633.122040221153 30.4544165051325 -586.865537603344</t>
  </si>
  <si>
    <t>-622.094257621241 33.5005939498305 -664.38526304885</t>
  </si>
  <si>
    <t>-634.317779173802 62.383275946986 -533.392528819736</t>
  </si>
  <si>
    <t>-658.653721292982 214.734759740963 -510.244517033908</t>
  </si>
  <si>
    <t>-564.830796941669 259.570677066765 -248.012557013558</t>
  </si>
  <si>
    <t>-340.245493906915 227.503478032475 -198.19597659821</t>
  </si>
  <si>
    <t>-623.068037271824 0.67872010943438 -533.08298602613</t>
  </si>
  <si>
    <t>-624.439464640416 129.698484586933 -97.2365071349916</t>
  </si>
  <si>
    <t>-631.734545982318 157.682387291127 317.331072757785</t>
  </si>
  <si>
    <t>-653.912103059505 213.032033729752 776.56738433897</t>
  </si>
  <si>
    <t>-501.646101060908 221.355380716437 827.847038892156</t>
  </si>
  <si>
    <t>-526.033669662081 -42.2803591131833 315.624926638092</t>
  </si>
  <si>
    <t>-545.402055873208 -77.7917158945852 776.749999039897</t>
  </si>
  <si>
    <t>-398.599537854378 -32.9394597240803 824.92776505926</t>
  </si>
  <si>
    <t>9763-20170724T121435.137077600.bin</t>
  </si>
  <si>
    <t>-577.443985285045 51.6341144363269 -96.7632592995145</t>
  </si>
  <si>
    <t>-595.087521980914 43.0833466320551 -205.727003284453</t>
  </si>
  <si>
    <t>-606.188213362988 38.993985995508 -297.845763634867</t>
  </si>
  <si>
    <t>-615.472098003755 36.0557077538592 -381.172316108972</t>
  </si>
  <si>
    <t>-623.419278102584 33.98812472892 -464.663110696174</t>
  </si>
  <si>
    <t>-633.515730841829 31.831440363419 -586.885519448475</t>
  </si>
  <si>
    <t>-622.548375431202 35.0648223450798 -664.406359501184</t>
  </si>
  <si>
    <t>-634.675718626401 63.6365761839334 -533.338163924356</t>
  </si>
  <si>
    <t>-658.391892289531 216.011713661547 -509.708632904465</t>
  </si>
  <si>
    <t>-560.662459901782 258.102617315387 -248.450426873794</t>
  </si>
  <si>
    <t>-336.105509607917 227.212266772453 -197.770273656553</t>
  </si>
  <si>
    <t>-623.495257868779 1.91908130074671 -533.172623977125</t>
  </si>
  <si>
    <t>-624.196844694822 130.603416220393 -97.2779503775164</t>
  </si>
  <si>
    <t>-631.457745165863 158.11335312097 317.321937219702</t>
  </si>
  <si>
    <t>-653.873773920469 213.11138788636 776.56645980118</t>
  </si>
  <si>
    <t>-501.622615836252 221.493741932204 827.880751080457</t>
  </si>
  <si>
    <t>-526.157925247545 -42.1432800819912 315.620790425956</t>
  </si>
  <si>
    <t>-545.494404727729 -77.8380046277016 776.726651370004</t>
  </si>
  <si>
    <t>-398.581631228704 -33.2261345726724 824.791327038798</t>
  </si>
  <si>
    <t>9763-20170724T121435.200246100.bin</t>
  </si>
  <si>
    <t>-577.486144950437 53.1771223305464 -96.8505871776133</t>
  </si>
  <si>
    <t>-595.293452343601 44.6893679683485 -205.792491728216</t>
  </si>
  <si>
    <t>-606.50399911554 40.8064688856662 -297.906955488878</t>
  </si>
  <si>
    <t>-615.872730287884 38.1234556827421 -381.232742819335</t>
  </si>
  <si>
    <t>-623.885734775371 36.3757621213854 -464.724403662663</t>
  </si>
  <si>
    <t>-634.053889645283 34.7582765111852 -586.949283858175</t>
  </si>
  <si>
    <t>-623.213365223302 38.3015663047595 -664.474357285568</t>
  </si>
  <si>
    <t>-635.049698934941 66.3507461265381 -533.272717095544</t>
  </si>
  <si>
    <t>-657.432087731063 218.837666611957 -509.019424689227</t>
  </si>
  <si>
    <t>-557.11957552507 256.983995055706 -248.134798947242</t>
  </si>
  <si>
    <t>-333.283680393471 224.762738414255 -195.145772068903</t>
  </si>
  <si>
    <t>-624.134642206447 4.58532149138182 -533.363454672853</t>
  </si>
  <si>
    <t>-623.140680521279 132.567261826565 -97.3439201849451</t>
  </si>
  <si>
    <t>-630.985575956976 159.024198049429 317.31387019456</t>
  </si>
  <si>
    <t>-653.821987779523 213.242968459166 776.570418408249</t>
  </si>
  <si>
    <t>-501.588924336147 221.432212063229 827.969454873464</t>
  </si>
  <si>
    <t>-526.883599360697 -41.8474145595042 315.559995518987</t>
  </si>
  <si>
    <t>-545.703100777512 -77.8566782256735 776.692415090107</t>
  </si>
  <si>
    <t>-398.798729807953 -32.9251949381828 824.48468169304</t>
  </si>
  <si>
    <t>9763-20170724T121435.235882300.bin</t>
  </si>
  <si>
    <t>-577.446619412139 53.9051034017725 -96.8773151534483</t>
  </si>
  <si>
    <t>-595.263584150304 45.5057778268833 -205.824584247849</t>
  </si>
  <si>
    <t>-606.478433008569 41.7143911821286 -297.942353515012</t>
  </si>
  <si>
    <t>-615.851496719257 39.125730923291 -381.27053718165</t>
  </si>
  <si>
    <t>-623.867974380041 37.4828451351905 -464.764146527991</t>
  </si>
  <si>
    <t>-634.04031080291 36.0307127130413 -586.990717984876</t>
  </si>
  <si>
    <t>-623.230227332558 39.6506120140948 -664.516475755891</t>
  </si>
  <si>
    <t>-634.945361495277 67.565983089029 -533.278905301773</t>
  </si>
  <si>
    <t>-656.64207961704 220.127596596644 -508.81301990825</t>
  </si>
  <si>
    <t>-557.385092266434 257.213479402407 -247.372378356462</t>
  </si>
  <si>
    <t>-334.179563831468 223.122739518742 -192.91451316338</t>
  </si>
  <si>
    <t>-624.208182147905 5.76961826225624 -533.438424402823</t>
  </si>
  <si>
    <t>-622.525235067525 133.582377571202 -97.3990036320788</t>
  </si>
  <si>
    <t>-630.745587387969 159.519975629499 317.284339969193</t>
  </si>
  <si>
    <t>-653.801670368079 213.300262416834 776.573884311038</t>
  </si>
  <si>
    <t>-501.573757709304 221.259372649792 828.02432293822</t>
  </si>
  <si>
    <t>-527.262276859299 -41.6821503987217 315.546833834357</t>
  </si>
  <si>
    <t>-545.844613600044 -77.8322100642854 776.686377178493</t>
  </si>
  <si>
    <t>-398.867371752694 -32.9304253723449 824.282054278782</t>
  </si>
  <si>
    <t>9763-20170724T121435.299050900.bin</t>
  </si>
  <si>
    <t>-577.352190030143 55.2488583195914 -96.9167787535192</t>
  </si>
  <si>
    <t>-595.128196791044 47.0663272077827 -205.887326999224</t>
  </si>
  <si>
    <t>-606.261153132398 43.4105195348666 -298.020431162539</t>
  </si>
  <si>
    <t>-615.548504423035 40.9345054191394 -381.361690643893</t>
  </si>
  <si>
    <t>-623.467474213381 39.3909499162996 -464.86638581805</t>
  </si>
  <si>
    <t>-633.486682206049 38.069594380107 -587.107120847302</t>
  </si>
  <si>
    <t>-622.679676257657 41.6330120812099 -664.636035125671</t>
  </si>
  <si>
    <t>-634.279632428822 69.5782102749567 -533.377925921852</t>
  </si>
  <si>
    <t>-654.868815878142 222.261942492071 -508.757743142379</t>
  </si>
  <si>
    <t>-560.34769555964 258.258298124311 -245.41656175408</t>
  </si>
  <si>
    <t>-338.126957953887 222.405083896363 -188.136215544913</t>
  </si>
  <si>
    <t>-623.901042346777 7.72045574694585 -533.559948533891</t>
  </si>
  <si>
    <t>-621.348490455757 135.729335711636 -97.5370079305952</t>
  </si>
  <si>
    <t>-630.379130780964 160.370111172875 317.208567793014</t>
  </si>
  <si>
    <t>-653.766541874881 213.414825340822 776.577595695385</t>
  </si>
  <si>
    <t>-501.557080597623 221.224457410826 828.105413484166</t>
  </si>
  <si>
    <t>-527.958274488599 -41.3123457314746 315.512764780348</t>
  </si>
  <si>
    <t>-546.158745308604 -77.8723475306501 776.6394804259</t>
  </si>
  <si>
    <t>-398.817770115986 -33.6082186605813 823.704876879916</t>
  </si>
  <si>
    <t>9763-20170724T121435.336176200.bin</t>
  </si>
  <si>
    <t>-577.298822884827 55.8451425454255 -96.9686937737266</t>
  </si>
  <si>
    <t>-595.055701438154 47.7754847940687 -205.950668760019</t>
  </si>
  <si>
    <t>-606.154343854891 44.1527012026213 -298.089321381171</t>
  </si>
  <si>
    <t>-615.407642210126 41.6861684154314 -381.434568020952</t>
  </si>
  <si>
    <t>-623.290752248138 40.128939614111 -464.942381689201</t>
  </si>
  <si>
    <t>-633.25694990611 38.7631455051646 -587.187060897455</t>
  </si>
  <si>
    <t>-622.418881943084 42.1987936654509 -664.717240314552</t>
  </si>
  <si>
    <t>-633.969032609837 70.3086924965946 -533.478454252972</t>
  </si>
  <si>
    <t>-654.029673830569 223.050766995783 -508.786406262125</t>
  </si>
  <si>
    <t>-562.286091542346 258.350273624526 -244.37081528182</t>
  </si>
  <si>
    <t>-340.535040332468 221.388293207774 -185.985479728887</t>
  </si>
  <si>
    <t>-623.798663199739 8.4162723572681 -533.615944869364</t>
  </si>
  <si>
    <t>-620.835929540489 136.694362621997 -97.6085330797315</t>
  </si>
  <si>
    <t>-630.189350371445 160.742392701874 317.164624334216</t>
  </si>
  <si>
    <t>-653.761237730593 213.447980741872 776.5802205758</t>
  </si>
  <si>
    <t>-501.553324966307 221.055373073682 828.14274443124</t>
  </si>
  <si>
    <t>-528.201226052806 -41.0960649680464 315.475348984179</t>
  </si>
  <si>
    <t>-546.262525869647 -77.9134654172412 776.617238335536</t>
  </si>
  <si>
    <t>-398.77412367996 -33.9192329438542 823.473103411463</t>
  </si>
  <si>
    <t>9763-20170724T121435.402351500.bin</t>
  </si>
  <si>
    <t>-577.345445051413 57.0028550918096 -97.0395565761706</t>
  </si>
  <si>
    <t>-595.088894855753 49.1081964342529 -206.03665830863</t>
  </si>
  <si>
    <t>-606.115843133755 45.539122610905 -298.185969419461</t>
  </si>
  <si>
    <t>-615.286371567361 43.0874565564136 -381.54070241425</t>
  </si>
  <si>
    <t>-623.069904368047 41.5063294453826 -465.057521205414</t>
  </si>
  <si>
    <t>-632.874476174382 40.0619443431215 -587.314237760736</t>
  </si>
  <si>
    <t>-621.93120674346 43.2069402212292 -664.842097344912</t>
  </si>
  <si>
    <t>-633.43523893418 71.6775914492509 -533.645130096767</t>
  </si>
  <si>
    <t>-651.987125721514 224.556696656482 -508.772604222648</t>
  </si>
  <si>
    <t>-566.812209240696 258.464560731697 -241.987966805595</t>
  </si>
  <si>
    <t>-345.526352625709 220.523034308015 -182.477005906075</t>
  </si>
  <si>
    <t>-623.709301800507 9.71388084306091 -533.693019544484</t>
  </si>
  <si>
    <t>-620.097880362164 138.341418096906 -97.6876650787029</t>
  </si>
  <si>
    <t>-629.934119231667 161.432795799497 317.128710627036</t>
  </si>
  <si>
    <t>-653.762524440371 213.492648441601 776.59486774215</t>
  </si>
  <si>
    <t>-501.565570322293 221.005830157867 828.203509810781</t>
  </si>
  <si>
    <t>-528.619302700686 -40.5368189787932 315.420896034486</t>
  </si>
  <si>
    <t>-546.600546494694 -77.9003298699713 776.57603068499</t>
  </si>
  <si>
    <t>-398.703956772128 -34.6670080658546 822.850078438346</t>
  </si>
  <si>
    <t>9763-20170724T121435.435556000.bin</t>
  </si>
  <si>
    <t>-577.472141187354 57.5064518406998 -97.0801068667183</t>
  </si>
  <si>
    <t>-595.210401065888 49.6747438152697 -206.082531056022</t>
  </si>
  <si>
    <t>-606.167426853592 46.1250777182395 -298.240990456445</t>
  </si>
  <si>
    <t>-615.250933087713 43.6778633551294 -381.605348499554</t>
  </si>
  <si>
    <t>-622.924179175322 42.084681844085 -465.132202308692</t>
  </si>
  <si>
    <t>-632.542945968526 40.6036698555649 -587.403192070795</t>
  </si>
  <si>
    <t>-621.531096265804 43.6060097408722 -664.92703312434</t>
  </si>
  <si>
    <t>-633.10649714876 72.2475555898718 -533.750804252688</t>
  </si>
  <si>
    <t>-651.206149551812 225.189190880099 -508.882900225313</t>
  </si>
  <si>
    <t>-568.921566091693 259.080927806252 -241.190478062046</t>
  </si>
  <si>
    <t>-347.940418577497 219.788379465212 -181.424637222593</t>
  </si>
  <si>
    <t>-623.538209758972 10.2593517054443 -533.752756034937</t>
  </si>
  <si>
    <t>-619.856375303518 139.081676806877 -97.7305474871694</t>
  </si>
  <si>
    <t>-629.991595942559 161.694716748553 317.104959223939</t>
  </si>
  <si>
    <t>-653.778074096976 213.505466395024 776.598175609107</t>
  </si>
  <si>
    <t>-501.578810737356 220.939480496303 828.211603900122</t>
  </si>
  <si>
    <t>-528.931799275549 -40.2767270225945 315.391072024573</t>
  </si>
  <si>
    <t>-546.846769899887 -77.9578580253274 776.520862718105</t>
  </si>
  <si>
    <t>-398.754461044054 -34.8801078858473 822.311586726156</t>
  </si>
  <si>
    <t>9763-20170724T121435.500722800.bin</t>
  </si>
  <si>
    <t>-578.019368366634 58.3002232861131 -97.2181834522135</t>
  </si>
  <si>
    <t>-595.628502069976 50.5983907940758 -206.250771511545</t>
  </si>
  <si>
    <t>-606.390011708108 47.1150087455367 -298.434786232805</t>
  </si>
  <si>
    <t>-615.265896108548 44.7109980756791 -381.822726439586</t>
  </si>
  <si>
    <t>-622.700551429069 43.1413073652261 -465.371564047616</t>
  </si>
  <si>
    <t>-631.938213776589 41.670512186854 -587.672247871276</t>
  </si>
  <si>
    <t>-620.880178990038 44.4683655695189 -665.197109301231</t>
  </si>
  <si>
    <t>-632.549636378466 73.3281368019757 -534.028297196172</t>
  </si>
  <si>
    <t>-649.86192761507 226.310876044065 -508.92475329154</t>
  </si>
  <si>
    <t>-572.264639311135 261.946176767188 -240.061695684586</t>
  </si>
  <si>
    <t>-351.802800361497 218.678150084249 -181.129517601903</t>
  </si>
  <si>
    <t>-623.21999463644 11.3034432371728 -533.987175133515</t>
  </si>
  <si>
    <t>-619.779823225544 140.263948643592 -97.8725971281151</t>
  </si>
  <si>
    <t>-630.229471684666 162.172169821123 316.992996458861</t>
  </si>
  <si>
    <t>-653.817904014176 213.531753872074 776.579132282065</t>
  </si>
  <si>
    <t>-501.612693876093 220.828430158912 828.194913228442</t>
  </si>
  <si>
    <t>-529.738356023522 -39.9719183015827 315.286211831374</t>
  </si>
  <si>
    <t>-547.301602269879 -77.9818569667036 776.41806983519</t>
  </si>
  <si>
    <t>-398.770954799249 -35.5461919007153 821.381046205144</t>
  </si>
  <si>
    <t>9763-20170724T121435.535819900.bin</t>
  </si>
  <si>
    <t>-578.288504159382 58.6793827669107 -97.2797367852376</t>
  </si>
  <si>
    <t>-595.772664174869 51.0482373789687 -206.337355442674</t>
  </si>
  <si>
    <t>-606.41198259731 47.6122362102328 -298.537304079256</t>
  </si>
  <si>
    <t>-615.171727700392 45.2477889589895 -381.938820992321</t>
  </si>
  <si>
    <t>-622.484626199637 43.712529409439 -465.498984865091</t>
  </si>
  <si>
    <t>-631.538341415073 42.2868591166052 -587.813795637939</t>
  </si>
  <si>
    <t>-620.493717393894 45.0243516808109 -665.342823979745</t>
  </si>
  <si>
    <t>-632.168316973086 73.934085496332 -534.164055586355</t>
  </si>
  <si>
    <t>-648.84576528813 226.969858855004 -508.87444865873</t>
  </si>
  <si>
    <t>-573.425523219732 263.14967616458 -239.46514166667</t>
  </si>
  <si>
    <t>-352.997667651508 218.508347548324 -181.437212997428</t>
  </si>
  <si>
    <t>-622.962802386423 11.8910671089084 -534.122303023366</t>
  </si>
  <si>
    <t>-619.772747910386 140.797470458122 -97.9528851671703</t>
  </si>
  <si>
    <t>-630.458058020003 162.425055997809 316.921379445943</t>
  </si>
  <si>
    <t>-653.851773233546 213.559198594897 776.563097859583</t>
  </si>
  <si>
    <t>-501.63659205212 220.741746783923 828.1651618715</t>
  </si>
  <si>
    <t>-530.246454104228 -39.9367102930555 315.24409303246</t>
  </si>
  <si>
    <t>-547.471127539292 -78.0226722157518 776.399408178293</t>
  </si>
  <si>
    <t>-398.851478124458 -35.5122639926217 820.995892996179</t>
  </si>
  <si>
    <t>9763-20170724T121435.599990900.bin</t>
  </si>
  <si>
    <t>-578.647576152548 59.3553030919202 -97.3467361041086</t>
  </si>
  <si>
    <t>-595.838951648939 51.8946890862776 -206.462733642576</t>
  </si>
  <si>
    <t>-606.256645131073 48.4974263767749 -298.689332725359</t>
  </si>
  <si>
    <t>-614.831855859832 46.1301545427164 -382.110057794129</t>
  </si>
  <si>
    <t>-621.977386273494 44.5535120537052 -465.683856717154</t>
  </si>
  <si>
    <t>-630.807988538829 43.0257734773913 -588.013868571282</t>
  </si>
  <si>
    <t>-619.772323990451 45.6432684613228 -665.548207122408</t>
  </si>
  <si>
    <t>-631.404231513594 74.736912478475 -534.40144473579</t>
  </si>
  <si>
    <t>-647.12347753519 227.856333789535 -509.009541454463</t>
  </si>
  <si>
    <t>-576.496890007028 265.301444243057 -238.476152764252</t>
  </si>
  <si>
    <t>-356.48184233505 217.508987467776 -181.398956679622</t>
  </si>
  <si>
    <t>-622.462189341026 12.6552958098378 -534.271591945186</t>
  </si>
  <si>
    <t>-619.63686070539 141.697343998791 -98.080767300507</t>
  </si>
  <si>
    <t>-630.831344842559 162.90959644418 316.801512782924</t>
  </si>
  <si>
    <t>-653.928688809272 213.604014583928 776.522653468251</t>
  </si>
  <si>
    <t>-501.696407976642 220.584761622767 828.102093987162</t>
  </si>
  <si>
    <t>-531.066815793504 -39.8718473591421 315.186870055775</t>
  </si>
  <si>
    <t>-547.76740276395 -78.0390447101649 776.388656573539</t>
  </si>
  <si>
    <t>-398.847972515798 -35.9707216063298 820.400909551371</t>
  </si>
  <si>
    <t>9763-20170724T121435.636639500.bin</t>
  </si>
  <si>
    <t>-578.725984648348 59.7236484695873 -97.3559207879493</t>
  </si>
  <si>
    <t>-595.824738287711 52.3370289870909 -206.491500691058</t>
  </si>
  <si>
    <t>-606.16641549938 48.9619601019058 -298.727529010011</t>
  </si>
  <si>
    <t>-614.675761496983 46.6013683904862 -382.154994972791</t>
  </si>
  <si>
    <t>-621.759258688476 45.0162890109341 -465.734054418499</t>
  </si>
  <si>
    <t>-630.503947873392 43.4598615522077 -588.069789002098</t>
  </si>
  <si>
    <t>-619.438143992932 46.0294103129509 -665.601566599924</t>
  </si>
  <si>
    <t>-631.081842501035 75.19167948209 -534.469385244731</t>
  </si>
  <si>
    <t>-646.393425705811 228.341431643429 -509.014637757126</t>
  </si>
  <si>
    <t>-578.561104583889 266.050436835479 -237.803583164293</t>
  </si>
  <si>
    <t>-358.743580855678 217.191152912003 -180.869138006261</t>
  </si>
  <si>
    <t>-622.251783858782 13.093997770603 -534.310546694847</t>
  </si>
  <si>
    <t>-619.5137781079 142.184595877729 -98.1184057979988</t>
  </si>
  <si>
    <t>-630.94426156586 163.149062233653 316.770044644445</t>
  </si>
  <si>
    <t>-653.968401458243 213.60922240213 776.513337685714</t>
  </si>
  <si>
    <t>-501.730105176218 220.418849319751 828.097822150996</t>
  </si>
  <si>
    <t>-531.300391405657 -39.7371490992841 315.181052633414</t>
  </si>
  <si>
    <t>-547.893732250655 -77.9692394602821 776.394283813892</t>
  </si>
  <si>
    <t>-399.118979052012 -35.1907249679261 820.21096781696</t>
  </si>
  <si>
    <t>9763-20170724T121435.698805900.bin</t>
  </si>
  <si>
    <t>-578.602626068868 60.574825834884 -97.3642715406371</t>
  </si>
  <si>
    <t>-595.706103181722 53.2401492056047 -206.502664969725</t>
  </si>
  <si>
    <t>-605.980074803035 49.914405641282 -298.748005744133</t>
  </si>
  <si>
    <t>-614.400518272836 47.6004497656322 -382.18594790426</t>
  </si>
  <si>
    <t>-621.367054771145 46.0609063422153 -465.775581850541</t>
  </si>
  <si>
    <t>-629.910243515809 44.5691211056451 -588.126288838333</t>
  </si>
  <si>
    <t>-618.728985722061 47.091606568596 -665.642991132709</t>
  </si>
  <si>
    <t>-630.52197145515 76.2802102463884 -534.51405578956</t>
  </si>
  <si>
    <t>-645.545410015572 229.474665837815 -509.137179011961</t>
  </si>
  <si>
    <t>-583.172955319943 266.896058169407 -236.579085911413</t>
  </si>
  <si>
    <t>-363.734966939743 216.688297053948 -179.354219408398</t>
  </si>
  <si>
    <t>-621.801118586409 14.1670821428734 -534.365685977909</t>
  </si>
  <si>
    <t>-619.054580951304 143.295315874167 -98.1685918263139</t>
  </si>
  <si>
    <t>-630.822323077245 163.643063469273 316.741200582871</t>
  </si>
  <si>
    <t>-654.016900617246 213.64398542845 776.518635700335</t>
  </si>
  <si>
    <t>-501.783051506209 220.420392707905 828.120580981892</t>
  </si>
  <si>
    <t>-531.401431573393 -39.2304484008932 315.197321773684</t>
  </si>
  <si>
    <t>-547.921453057646 -78.0196034571723 776.410647321951</t>
  </si>
  <si>
    <t>-398.801796986662 -36.2356662942711 820.01410842508</t>
  </si>
  <si>
    <t>9763-20170724T121435.736933600.bin</t>
  </si>
  <si>
    <t>-578.531776963492 61.0091391307064 -97.3586560121844</t>
  </si>
  <si>
    <t>-595.700782202951 53.665283861078 -206.486105155327</t>
  </si>
  <si>
    <t>-605.981520893055 50.3491730588266 -298.731078085076</t>
  </si>
  <si>
    <t>-614.388252267372 48.0499762605541 -382.170714949544</t>
  </si>
  <si>
    <t>-621.321058836821 46.5302164760706 -465.763598820453</t>
  </si>
  <si>
    <t>-629.792575524171 45.0714526220677 -588.119815593179</t>
  </si>
  <si>
    <t>-618.527283042947 47.5969735114145 -665.6241335432</t>
  </si>
  <si>
    <t>-630.431815074432 76.768737324338 -534.499564260012</t>
  </si>
  <si>
    <t>-645.444072951952 229.959823670514 -509.110655615419</t>
  </si>
  <si>
    <t>-585.628508433431 267.000186983988 -235.928048969271</t>
  </si>
  <si>
    <t>-366.302376645957 216.530953224259 -178.504731810963</t>
  </si>
  <si>
    <t>-621.718800837069 14.6544645798367 -534.362377632885</t>
  </si>
  <si>
    <t>-618.846503522232 143.845349196982 -98.1731621809931</t>
  </si>
  <si>
    <t>-630.630085978501 163.890733608693 316.75085741053</t>
  </si>
  <si>
    <t>-654.030550259234 213.658388305546 776.532330791615</t>
  </si>
  <si>
    <t>-501.804318110768 220.471497594148 828.151994425444</t>
  </si>
  <si>
    <t>-531.35486466754 -38.8048533079859 315.216094547658</t>
  </si>
  <si>
    <t>-547.986164377489 -77.9094786161772 776.411457189772</t>
  </si>
  <si>
    <t>-399.077911269594 -35.297570525478 819.935862815135</t>
  </si>
  <si>
    <t>9763-20170724T121435.802107200.bin</t>
  </si>
  <si>
    <t>-578.317744986844 61.8541524562756 -97.3435724193412</t>
  </si>
  <si>
    <t>-595.67775852276 54.4191415599007 -206.434570098029</t>
  </si>
  <si>
    <t>-606.001990916237 51.1085591912229 -298.674859319972</t>
  </si>
  <si>
    <t>-614.398308285911 48.8423820122521 -382.116643606582</t>
  </si>
  <si>
    <t>-621.268990135157 47.382096033627 -465.715593779126</t>
  </si>
  <si>
    <t>-629.592033467663 46.0367289385572 -588.08331009741</t>
  </si>
  <si>
    <t>-618.14522507565 48.6760665096708 -665.557284665072</t>
  </si>
  <si>
    <t>-630.347020072208 77.6771573956785 -534.430990796341</t>
  </si>
  <si>
    <t>-645.564891352389 230.829513668031 -508.93852853829</t>
  </si>
  <si>
    <t>-589.898960946151 266.978300969501 -234.761380704629</t>
  </si>
  <si>
    <t>-370.73814951386 215.415743245447 -177.67922637785</t>
  </si>
  <si>
    <t>-621.532845614476 15.5771831201228 -534.347782290318</t>
  </si>
  <si>
    <t>-618.610382930058 144.877981694533 -98.1691731314199</t>
  </si>
  <si>
    <t>-630.312653374036 164.351743219401 316.784409147456</t>
  </si>
  <si>
    <t>-654.097353334176 213.598536933672 776.568733257389</t>
  </si>
  <si>
    <t>-501.873052265612 220.219306652797 828.219077479428</t>
  </si>
  <si>
    <t>-530.906841670615 -37.7746873997321 315.259046076239</t>
  </si>
  <si>
    <t>-547.45019299384 -77.9031025522322 776.398163155732</t>
  </si>
  <si>
    <t>-398.54779273147 -35.9953376140152 820.620817489739</t>
  </si>
  <si>
    <t>9763-20170724T121435.834715800.bin</t>
  </si>
  <si>
    <t>-578.164060990637 62.2831816628827 -97.3333914814284</t>
  </si>
  <si>
    <t>-595.64325377758 54.7567002117617 -206.399175845277</t>
  </si>
  <si>
    <t>-605.998239025826 51.430324997847 -298.635439143744</t>
  </si>
  <si>
    <t>-614.391437983304 49.171111020089 -382.077624563663</t>
  </si>
  <si>
    <t>-621.227107845546 47.7373573392824 -465.679912027614</t>
  </si>
  <si>
    <t>-629.462615156391 46.4511298295693 -588.054085697681</t>
  </si>
  <si>
    <t>-617.944181307523 49.1913835688774 -665.513966361764</t>
  </si>
  <si>
    <t>-630.302000848374 78.0591248884812 -534.384096860446</t>
  </si>
  <si>
    <t>-645.706208957231 231.174220368227 -508.780970834422</t>
  </si>
  <si>
    <t>-591.392825929705 266.990626896064 -234.288934714322</t>
  </si>
  <si>
    <t>-372.333231637542 214.937231925986 -177.263958979555</t>
  </si>
  <si>
    <t>-621.39585079567 15.972396837758 -534.330694528364</t>
  </si>
  <si>
    <t>-618.610235053618 145.320077514587 -98.1770384849171</t>
  </si>
  <si>
    <t>-630.133679092802 164.616390951127 316.789838609783</t>
  </si>
  <si>
    <t>-654.12771411438 213.551304680719 776.594375418988</t>
  </si>
  <si>
    <t>-501.903640295798 220.115143573963 828.252707535003</t>
  </si>
  <si>
    <t>-530.48058913023 -37.0520920326262 315.306784630837</t>
  </si>
  <si>
    <t>-546.98400957267 -77.7091613836869 776.395786919462</t>
  </si>
  <si>
    <t>-398.520776510242 -35.2538125679525 821.562256395191</t>
  </si>
  <si>
    <t>9763-20170724T121435.907905400.bin</t>
  </si>
  <si>
    <t>-577.926208845862 62.8873341760427 -97.4416115880258</t>
  </si>
  <si>
    <t>-595.654148714147 55.259756020947 -206.46019267703</t>
  </si>
  <si>
    <t>-606.115905466758 51.928187393205 -298.684290013061</t>
  </si>
  <si>
    <t>-614.559573483682 49.6880024557568 -382.12175538738</t>
  </si>
  <si>
    <t>-621.398746028132 48.29649408367 -465.724585216629</t>
  </si>
  <si>
    <t>-629.586205196034 47.0935356815512 -588.102837133941</t>
  </si>
  <si>
    <t>-618.020864469623 50.0539885222988 -665.547617596574</t>
  </si>
  <si>
    <t>-630.554678789275 78.6489751033455 -534.404206769807</t>
  </si>
  <si>
    <t>-646.296815361024 231.690113807932 -508.556056122867</t>
  </si>
  <si>
    <t>-593.824901895456 266.886933590409 -233.626069493675</t>
  </si>
  <si>
    <t>-374.901787453744 214.112724275929 -176.739518551777</t>
  </si>
  <si>
    <t>-621.432630140642 16.5935830174103 -534.404442659647</t>
  </si>
  <si>
    <t>-618.875460729789 145.812443730493 -98.2148565805712</t>
  </si>
  <si>
    <t>-629.996098123891 164.895192240173 316.772787973787</t>
  </si>
  <si>
    <t>-654.194811931351 213.473075682488 776.626845936777</t>
  </si>
  <si>
    <t>-501.962426643755 219.95177941872 828.271364959711</t>
  </si>
  <si>
    <t>-529.269010455077 -35.84042140772 315.145738361548</t>
  </si>
  <si>
    <t>-545.961494038786 -77.7484452695057 776.14637494827</t>
  </si>
  <si>
    <t>-397.763384735135 -35.958729724985 822.780527209164</t>
  </si>
  <si>
    <t>9763-20170724T121435.933980700.bin</t>
  </si>
  <si>
    <t>-577.871391915058 63.0764003666668 -97.4720289667509</t>
  </si>
  <si>
    <t>-595.730589343745 55.3876405850315 -206.464797755714</t>
  </si>
  <si>
    <t>-606.275839842427 52.0627908484121 -298.67966603489</t>
  </si>
  <si>
    <t>-614.780695953528 49.8486190239082 -382.111718585955</t>
  </si>
  <si>
    <t>-621.66542754582 48.5031561940541 -465.711392556934</t>
  </si>
  <si>
    <t>-629.901274738641 47.3877733946124 -588.08728142373</t>
  </si>
  <si>
    <t>-618.350619727311 50.4666527753984 -665.529674718957</t>
  </si>
  <si>
    <t>-630.896869056603 78.8978519238176 -534.362404165355</t>
  </si>
  <si>
    <t>-646.658873234706 231.904411336604 -508.343249870787</t>
  </si>
  <si>
    <t>-594.997178740081 266.809727445429 -233.222910225832</t>
  </si>
  <si>
    <t>-376.150109449979 213.712619103818 -176.344146574236</t>
  </si>
  <si>
    <t>-621.677900753949 16.8566997807852 -534.417446020925</t>
  </si>
  <si>
    <t>-619.081688247751 145.921835661121 -98.2054337320299</t>
  </si>
  <si>
    <t>-630.008643581751 164.964603009326 316.789187050657</t>
  </si>
  <si>
    <t>-654.22546741384 213.448613659958 776.64597092031</t>
  </si>
  <si>
    <t>-501.988085954036 219.98795759985 828.268276114404</t>
  </si>
  <si>
    <t>-528.799439961705 -35.3841000364755 315.104078669836</t>
  </si>
  <si>
    <t>-545.703105059366 -77.7949808850676 776.144224748538</t>
  </si>
  <si>
    <t>-397.633873069236 -35.9287271865041 823.118346380454</t>
  </si>
  <si>
    <t>9763-20170724T121436.004169500.bin</t>
  </si>
  <si>
    <t>-577.901939147694 63.3303012698411 -97.5067887828899</t>
  </si>
  <si>
    <t>-595.982160892892 55.5675078415447 -206.457954555699</t>
  </si>
  <si>
    <t>-606.677851143281 52.2529805184263 -298.65572215531</t>
  </si>
  <si>
    <t>-615.299924543422 50.0732946335788 -382.076701127517</t>
  </si>
  <si>
    <t>-622.282619825306 48.7868289668063 -465.66926064664</t>
  </si>
  <si>
    <t>-630.638500563408 47.7850241598189 -588.037985418779</t>
  </si>
  <si>
    <t>-619.11723442427 51.0090142745507 -665.478740107683</t>
  </si>
  <si>
    <t>-631.696510077036 79.2279208916339 -534.27483207612</t>
  </si>
  <si>
    <t>-647.720310899056 232.170105620559 -508.008415706353</t>
  </si>
  <si>
    <t>-597.252641575241 266.507204088441 -232.594840063029</t>
  </si>
  <si>
    <t>-378.489478786799 212.781630878864 -175.984317114354</t>
  </si>
  <si>
    <t>-622.247489301741 17.2213542013806 -534.41243208118</t>
  </si>
  <si>
    <t>-619.379109045306 146.049543953222 -98.1743334274743</t>
  </si>
  <si>
    <t>-629.869174912842 165.124455719113 316.830077953622</t>
  </si>
  <si>
    <t>-654.28546392099 213.362567515489 776.689220076053</t>
  </si>
  <si>
    <t>-502.037363192301 219.856875232428 828.285223291699</t>
  </si>
  <si>
    <t>-528.323608754777 -34.7166461254287 315.023018549502</t>
  </si>
  <si>
    <t>-545.639208132735 -77.6765699264738 775.951385280836</t>
  </si>
  <si>
    <t>-397.850328518425 -35.0932205257982 823.162594819865</t>
  </si>
  <si>
    <t>9763-20170724T121436.065336900.bin</t>
  </si>
  <si>
    <t>-577.849443977377 63.5542037164014 -97.5726138219578</t>
  </si>
  <si>
    <t>-596.153168081118 55.735152274714 -206.482340660363</t>
  </si>
  <si>
    <t>-606.972690720751 52.431694376316 -298.666154804639</t>
  </si>
  <si>
    <t>-615.678624187687 50.2811913813148 -382.079173402551</t>
  </si>
  <si>
    <t>-622.716513456551 49.0451517317501 -465.667736426017</t>
  </si>
  <si>
    <t>-631.12116896315 48.1386790578822 -588.033907444402</t>
  </si>
  <si>
    <t>-619.592282021918 51.47008498989 -665.469120180086</t>
  </si>
  <si>
    <t>-632.288911046196 79.5194578629921 -534.236812947049</t>
  </si>
  <si>
    <t>-649.108813421519 232.348355429714 -507.843412292361</t>
  </si>
  <si>
    <t>-598.564367108511 266.054490241274 -232.366044488227</t>
  </si>
  <si>
    <t>-379.749004454054 212.421417624917 -175.869444537622</t>
  </si>
  <si>
    <t>-622.577505499906 17.5536943969273 -534.444812734257</t>
  </si>
  <si>
    <t>-619.481545852433 146.278843667543 -98.1607736456474</t>
  </si>
  <si>
    <t>-629.591326736459 165.201877566583 316.860020805799</t>
  </si>
  <si>
    <t>-654.3062102403 213.323853490833 776.718785584445</t>
  </si>
  <si>
    <t>-502.070340179328 219.855171308202 828.346448225622</t>
  </si>
  <si>
    <t>-527.952764127563 -34.2719374195185 314.883681713055</t>
  </si>
  <si>
    <t>-545.339795891406 -77.788221552647 775.776100187147</t>
  </si>
  <si>
    <t>-397.272286671764 -36.5559283066418 823.312328168144</t>
  </si>
  <si>
    <t>9763-20170724T121436.102436800.bin</t>
  </si>
  <si>
    <t>-577.803236553277 63.6619190910201 -97.5993393269945</t>
  </si>
  <si>
    <t>-596.180646796658 55.8155797671716 -206.494706746229</t>
  </si>
  <si>
    <t>-607.049081387641 52.5296925915445 -298.673330928736</t>
  </si>
  <si>
    <t>-615.792048388099 50.4105156733244 -382.083254417513</t>
  </si>
  <si>
    <t>-622.859094454991 49.2212598060805 -465.670230189304</t>
  </si>
  <si>
    <t>-631.296910983814 48.3996611320431 -588.034626455453</t>
  </si>
  <si>
    <t>-619.747623513894 51.8080448022233 -665.463267645628</t>
  </si>
  <si>
    <t>-632.493909312652 79.7359232897088 -534.212330683778</t>
  </si>
  <si>
    <t>-649.463525235448 232.526634608589 -507.667615239396</t>
  </si>
  <si>
    <t>-598.870873830807 265.662749769726 -232.129999208138</t>
  </si>
  <si>
    <t>-379.9523938772 212.395461294128 -175.686984898614</t>
  </si>
  <si>
    <t>-622.69515857008 17.7840062009682 -534.471982106977</t>
  </si>
  <si>
    <t>-619.537279654682 146.371110086667 -98.1586349721224</t>
  </si>
  <si>
    <t>-629.553170224302 165.232691970314 316.867282133805</t>
  </si>
  <si>
    <t>-654.307114276438 213.351571628559 776.725020839338</t>
  </si>
  <si>
    <t>-502.082858268595 220.137587899186 828.354164241177</t>
  </si>
  <si>
    <t>-527.728240795237 -34.0528285201012 314.834382847447</t>
  </si>
  <si>
    <t>-545.271898513903 -77.7775224328302 775.696851272438</t>
  </si>
  <si>
    <t>-397.187897570363 -36.7061024666828 823.321254532943</t>
  </si>
  <si>
    <t>9763-20170724T121436.133299300.bin</t>
  </si>
  <si>
    <t>-577.762893671616 63.7889611602109 -97.6248044531446</t>
  </si>
  <si>
    <t>-596.200993265883 55.9035916435773 -206.507018477361</t>
  </si>
  <si>
    <t>-607.11360745895 52.6325949643533 -298.681041352507</t>
  </si>
  <si>
    <t>-615.891632157742 50.5439045310177 -382.088040457596</t>
  </si>
  <si>
    <t>-622.987648850766 49.4029121826152 -465.673227244332</t>
  </si>
  <si>
    <t>-631.459786711697 48.6711110123533 -588.035806226577</t>
  </si>
  <si>
    <t>-619.888713297947 52.1611644505465 -665.457672280402</t>
  </si>
  <si>
    <t>-632.667260381743 79.9639676274778 -534.188381650652</t>
  </si>
  <si>
    <t>-649.652006284227 232.727079469611 -507.488271140604</t>
  </si>
  <si>
    <t>-599.148306288761 265.634703231826 -231.906902955021</t>
  </si>
  <si>
    <t>-380.124673280851 212.635387160338 -175.619622511552</t>
  </si>
  <si>
    <t>-622.817328185035 18.0204531845197 -534.499876520648</t>
  </si>
  <si>
    <t>-619.581151100483 146.400746631079 -98.1592916624217</t>
  </si>
  <si>
    <t>-629.586940904771 165.292674267989 316.865470600383</t>
  </si>
  <si>
    <t>-654.339005372581 213.312739082585 776.730359163691</t>
  </si>
  <si>
    <t>-502.102626339728 219.807616089575 828.361176881099</t>
  </si>
  <si>
    <t>-527.567064042878 -33.7851818648965 314.790511076353</t>
  </si>
  <si>
    <t>-545.295468255087 -77.6350379302721 775.605813700756</t>
  </si>
  <si>
    <t>-397.601943037298 -35.2372797724493 823.280640663937</t>
  </si>
  <si>
    <t>9763-20170724T121436.202483800.bin</t>
  </si>
  <si>
    <t>-577.584527208825 64.0207749238443 -97.6831860356248</t>
  </si>
  <si>
    <t>-596.089705986186 56.0789796230224 -206.550010368428</t>
  </si>
  <si>
    <t>-607.044267515765 52.8135695492469 -298.719282808603</t>
  </si>
  <si>
    <t>-615.851006652191 50.7499268585602 -382.123812951034</t>
  </si>
  <si>
    <t>-622.965773681272 49.6526454226828 -465.708067641608</t>
  </si>
  <si>
    <t>-631.453303169795 49.0047954688698 -588.070081156915</t>
  </si>
  <si>
    <t>-619.822874348954 52.5794672931861 -665.478981594952</t>
  </si>
  <si>
    <t>-632.679164068718 80.2565054646047 -534.199261359619</t>
  </si>
  <si>
    <t>-649.797215233018 232.993274595252 -507.425550481856</t>
  </si>
  <si>
    <t>-599.667720588434 266.175480470084 -231.80885285441</t>
  </si>
  <si>
    <t>-380.520853266532 213.34763018609 -175.841137611987</t>
  </si>
  <si>
    <t>-622.778897932824 18.3215450828552 -534.558053055646</t>
  </si>
  <si>
    <t>-619.491229041971 146.520189921854 -98.2050585128218</t>
  </si>
  <si>
    <t>-629.48350793533 165.419104230325 316.819733081585</t>
  </si>
  <si>
    <t>-654.388895243059 213.275169576675 776.722748740229</t>
  </si>
  <si>
    <t>-502.150141783347 219.810913252883 828.340912997092</t>
  </si>
  <si>
    <t>-527.199062354095 -33.3397770985544 314.713324615588</t>
  </si>
  <si>
    <t>-545.190819243525 -77.5231449846337 775.46672907643</t>
  </si>
  <si>
    <t>-397.725410577819 -34.5519223318029 823.333808394086</t>
  </si>
  <si>
    <t>9763-20170724T121436.234576200.bin</t>
  </si>
  <si>
    <t>-577.408808360489 64.0921234961875 -97.7006590846231</t>
  </si>
  <si>
    <t>-595.955384908181 56.14083826257 -206.559757239188</t>
  </si>
  <si>
    <t>-606.906440865482 52.8863384713609 -298.729785060285</t>
  </si>
  <si>
    <t>-615.694136022845 50.8379047110107 -382.136695922821</t>
  </si>
  <si>
    <t>-622.773469300305 49.7614361317965 -465.724163018129</t>
  </si>
  <si>
    <t>-631.190712484012 49.1485580062999 -588.091196786791</t>
  </si>
  <si>
    <t>-619.514159166488 52.7468919912653 -665.49226771954</t>
  </si>
  <si>
    <t>-632.452223240731 80.3842829025593 -534.211898918684</t>
  </si>
  <si>
    <t>-649.56419486561 233.11971048539 -507.454862181409</t>
  </si>
  <si>
    <t>-599.874248981689 266.450706215326 -231.776465825626</t>
  </si>
  <si>
    <t>-380.672352764564 213.672397562407 -175.977804863491</t>
  </si>
  <si>
    <t>-622.542313356815 18.4506374181788 -534.583399987761</t>
  </si>
  <si>
    <t>-619.33581155255 146.596901934119 -98.2174324125517</t>
  </si>
  <si>
    <t>-629.282884507052 165.421882148285 316.81179971864</t>
  </si>
  <si>
    <t>-654.398516831816 213.264028901684 776.716545311222</t>
  </si>
  <si>
    <t>-502.163460594452 219.756630780037 828.351323043201</t>
  </si>
  <si>
    <t>-526.971434304116 -33.206830041167 314.68673037051</t>
  </si>
  <si>
    <t>-545.122816445949 -77.5248678874764 775.426572245018</t>
  </si>
  <si>
    <t>-397.613804940338 -34.7715333970104 823.35417734142</t>
  </si>
  <si>
    <t>9763-20170724T121436.301754700.bin</t>
  </si>
  <si>
    <t>-576.913848164946 64.1520434095141 -97.7203944468888</t>
  </si>
  <si>
    <t>-595.446762008078 56.2126790737384 -206.582704648797</t>
  </si>
  <si>
    <t>-606.336619598456 52.9570458737389 -298.75997483215</t>
  </si>
  <si>
    <t>-615.049863473479 50.9028142417387 -382.174599457979</t>
  </si>
  <si>
    <t>-622.035423981303 49.8131025764419 -465.769784978482</t>
  </si>
  <si>
    <t>-630.29517968394 49.1712632859339 -588.147357258533</t>
  </si>
  <si>
    <t>-618.512115428702 52.7320055081991 -665.534004706122</t>
  </si>
  <si>
    <t>-631.575713010943 80.4276608779878 -534.280484020158</t>
  </si>
  <si>
    <t>-648.45613412645 233.193926668664 -507.53986629199</t>
  </si>
  <si>
    <t>-600.04445714842 266.588749983055 -231.641932631724</t>
  </si>
  <si>
    <t>-380.661881956807 214.122307300101 -176.260518382565</t>
  </si>
  <si>
    <t>-621.766045028312 18.4779985298815 -534.617790454417</t>
  </si>
  <si>
    <t>-618.778671484451 146.705025738743 -98.2227398983352</t>
  </si>
  <si>
    <t>-628.963758459339 165.320399202008 316.81021259353</t>
  </si>
  <si>
    <t>-654.401530554565 213.293191715974 776.702552216313</t>
  </si>
  <si>
    <t>-502.187053796344 219.918336404281 828.381358678247</t>
  </si>
  <si>
    <t>-526.730873230573 -33.2329967185528 314.658803465582</t>
  </si>
  <si>
    <t>-545.135486373711 -77.5059138360275 775.344828330803</t>
  </si>
  <si>
    <t>-397.671988788662 -34.5255696562394 823.20921267255</t>
  </si>
  <si>
    <t>9763-20170724T121436.334856700.bin</t>
  </si>
  <si>
    <t>-576.59024758377 64.1162098414898 -97.7289332686735</t>
  </si>
  <si>
    <t>-595.096649116737 56.2009327512314 -206.59746187381</t>
  </si>
  <si>
    <t>-605.957864920689 52.9347661535166 -298.777674989543</t>
  </si>
  <si>
    <t>-614.64414789723 50.8588086021064 -382.194544035741</t>
  </si>
  <si>
    <t>-621.602477013755 49.7348331904432 -465.791555171132</t>
  </si>
  <si>
    <t>-629.822460657137 49.0295790622295 -588.171534893758</t>
  </si>
  <si>
    <t>-617.969545750538 52.5344907391632 -665.550096562513</t>
  </si>
  <si>
    <t>-631.090480826446 80.3188252188934 -534.323372707768</t>
  </si>
  <si>
    <t>-647.81756824035 233.123446472122 -507.676530890336</t>
  </si>
  <si>
    <t>-600.029433874761 266.516943339296 -231.669783739394</t>
  </si>
  <si>
    <t>-380.667887176252 213.953521883981 -176.297118809245</t>
  </si>
  <si>
    <t>-621.340715229192 18.3593240588148 -534.621202744824</t>
  </si>
  <si>
    <t>-618.381518902251 146.70474982974 -98.2211547415446</t>
  </si>
  <si>
    <t>-628.824796430569 165.275754093082 316.807424250757</t>
  </si>
  <si>
    <t>-654.412676658758 213.288476522421 776.69257976271</t>
  </si>
  <si>
    <t>-502.203090670234 219.872203610362 828.390931661613</t>
  </si>
  <si>
    <t>-526.675993830543 -33.4067017114571 314.642615919811</t>
  </si>
  <si>
    <t>-545.186877621626 -77.5209288358592 775.321615118171</t>
  </si>
  <si>
    <t>-397.584566654646 -34.893914664412 823.07427898261</t>
  </si>
  <si>
    <t>9763-20170724T121436.399022800.bin</t>
  </si>
  <si>
    <t>-576.09338641007 63.9729191194474 -97.7421858809091</t>
  </si>
  <si>
    <t>-594.47579821781 56.1377153891199 -206.637650377492</t>
  </si>
  <si>
    <t>-605.251861812281 52.84881918356 -298.827004006308</t>
  </si>
  <si>
    <t>-613.873516567216 50.7193689234514 -382.249223969425</t>
  </si>
  <si>
    <t>-620.781082819211 49.5083743146902 -465.849183445836</t>
  </si>
  <si>
    <t>-628.944440110471 48.6392923189405 -588.232029680264</t>
  </si>
  <si>
    <t>-616.945899863197 51.9964357381518 -665.594600604433</t>
  </si>
  <si>
    <t>-630.161599406546 80.012276343652 -534.431429780184</t>
  </si>
  <si>
    <t>-646.477487636289 232.885181301704 -507.948218077043</t>
  </si>
  <si>
    <t>-600.076885826163 266.670033718072 -231.752258127039</t>
  </si>
  <si>
    <t>-380.823417361136 213.819602536274 -176.225002911019</t>
  </si>
  <si>
    <t>-620.56324770327 18.0290133550316 -534.631508730415</t>
  </si>
  <si>
    <t>-617.672617355041 146.650541712479 -98.2409367437723</t>
  </si>
  <si>
    <t>-628.582663992819 165.133304678336 316.779470989929</t>
  </si>
  <si>
    <t>-654.410529462121 213.324205701999 776.661973029923</t>
  </si>
  <si>
    <t>-502.215624986975 219.936759641741 828.399552906646</t>
  </si>
  <si>
    <t>-526.774299186408 -33.9818176781055 314.616777581038</t>
  </si>
  <si>
    <t>-545.375008472624 -77.6432362883979 775.298819572843</t>
  </si>
  <si>
    <t>-397.53140840464 -35.3403916786447 822.591224918289</t>
  </si>
  <si>
    <t>9763-20170724T121436.437127300.bin</t>
  </si>
  <si>
    <t>-575.919804428821 63.9338475769036 -97.7467476277156</t>
  </si>
  <si>
    <t>-594.226687348819 56.1538269384782 -206.658722000583</t>
  </si>
  <si>
    <t>-604.948585943669 52.8681715479884 -298.85469028819</t>
  </si>
  <si>
    <t>-613.527422394591 50.726286950588 -382.280913046007</t>
  </si>
  <si>
    <t>-620.399241944755 49.4869049697836 -465.883505682094</t>
  </si>
  <si>
    <t>-628.518805638927 48.5598509964484 -588.268666210337</t>
  </si>
  <si>
    <t>-616.443729196785 51.8444590278013 -665.622610619598</t>
  </si>
  <si>
    <t>-629.713687146008 79.9648722266847 -534.486365669037</t>
  </si>
  <si>
    <t>-645.782227542942 232.873248093455 -508.068133081381</t>
  </si>
  <si>
    <t>-600.338023457363 266.909007121697 -231.744079952661</t>
  </si>
  <si>
    <t>-381.135927381784 213.878451933134 -176.185707477308</t>
  </si>
  <si>
    <t>-620.198362951601 17.9683295509631 -534.648031072139</t>
  </si>
  <si>
    <t>-617.337633545768 146.662959423486 -98.2519676026</t>
  </si>
  <si>
    <t>-628.533723086946 165.084809446361 316.76361101354</t>
  </si>
  <si>
    <t>-654.420771698349 213.341575415717 776.643190259726</t>
  </si>
  <si>
    <t>-502.236311733277 220.078873284699 828.395653360637</t>
  </si>
  <si>
    <t>-526.950233848258 -34.2908144225439 314.606032234417</t>
  </si>
  <si>
    <t>-545.605493619068 -77.6152190421831 775.296422475827</t>
  </si>
  <si>
    <t>-397.730405334261 -35.011643792513 822.219107814189</t>
  </si>
  <si>
    <t>9763-20170724T121436.498290800.bin</t>
  </si>
  <si>
    <t>-575.664230867156 63.8538852647725 -97.7529928578953</t>
  </si>
  <si>
    <t>-593.764733936392 56.2185168650417 -206.709798477719</t>
  </si>
  <si>
    <t>-604.309590821837 52.9629642397117 -298.926983111853</t>
  </si>
  <si>
    <t>-612.732329032182 50.8147394447678 -382.369135311627</t>
  </si>
  <si>
    <t>-619.453678158146 49.5336574571643 -465.983176456428</t>
  </si>
  <si>
    <t>-627.361659188797 48.5079850831512 -588.381508852191</t>
  </si>
  <si>
    <t>-615.109999990118 51.6739179409929 -665.712579609764</t>
  </si>
  <si>
    <t>-628.557335338263 79.9703747858894 -534.632592498715</t>
  </si>
  <si>
    <t>-644.170776070272 232.94909577883 -508.365890050973</t>
  </si>
  <si>
    <t>-601.040083915252 267.445231772623 -231.728240125375</t>
  </si>
  <si>
    <t>-381.887260489321 214.45314249414 -175.939384400461</t>
  </si>
  <si>
    <t>-619.225972174461 17.9459593521092 -534.71579561523</t>
  </si>
  <si>
    <t>-616.694042759946 146.672597563436 -98.2745693665649</t>
  </si>
  <si>
    <t>-628.435254092112 165.08621909092 316.726291669297</t>
  </si>
  <si>
    <t>-654.464707565978 213.337698501514 776.607783968039</t>
  </si>
  <si>
    <t>-502.278924184065 219.864133370201 828.383425540725</t>
  </si>
  <si>
    <t>-527.404797643942 -34.9833578264197 314.5910494988</t>
  </si>
  <si>
    <t>-546.066987402208 -77.7099264450953 775.315226772274</t>
  </si>
  <si>
    <t>-397.607443569615 -36.1646030339311 821.331921328435</t>
  </si>
  <si>
    <t>9763-20170724T121436.535940100.bin</t>
  </si>
  <si>
    <t>-575.616581206133 63.864002939471 -97.7484903390396</t>
  </si>
  <si>
    <t>-593.588108238631 56.3042043611822 -206.731868509025</t>
  </si>
  <si>
    <t>-604.01949797808 53.0650678766433 -298.962704488698</t>
  </si>
  <si>
    <t>-612.340519932511 50.9141718244832 -382.414943477806</t>
  </si>
  <si>
    <t>-618.961513981386 49.6125742758845 -466.036633331623</t>
  </si>
  <si>
    <t>-626.725790597012 48.5370942100367 -588.443780627637</t>
  </si>
  <si>
    <t>-614.371760641927 51.659781457899 -665.760267390131</t>
  </si>
  <si>
    <t>-627.938249153144 80.0282388924743 -534.712207371178</t>
  </si>
  <si>
    <t>-643.336853796909 233.051781875467 -508.545008814614</t>
  </si>
  <si>
    <t>-601.500837006081 267.688787360158 -231.726272137415</t>
  </si>
  <si>
    <t>-382.360731420119 214.857095343448 -175.735623323611</t>
  </si>
  <si>
    <t>-618.69947248296 17.9899167017957 -534.753104364183</t>
  </si>
  <si>
    <t>-616.413002757696 146.720226923134 -98.2840250739023</t>
  </si>
  <si>
    <t>-628.422748909918 165.111011594744 316.71009900383</t>
  </si>
  <si>
    <t>-654.480196031424 213.368277930662 776.587922768141</t>
  </si>
  <si>
    <t>-502.304013043631 220.088557488226 828.366929947702</t>
  </si>
  <si>
    <t>-527.736545608577 -35.2648861496536 314.591309329436</t>
  </si>
  <si>
    <t>-546.381826289316 -77.6820046266721 775.331166723291</t>
  </si>
  <si>
    <t>-397.868586438553 -35.7254885579141 820.798303970488</t>
  </si>
  <si>
    <t>9763-20170724T121436.602114700.bin</t>
  </si>
  <si>
    <t>-575.520647735754 63.9112759391301 -97.7325311862917</t>
  </si>
  <si>
    <t>-593.219311226945 56.5080940929342 -206.771358653712</t>
  </si>
  <si>
    <t>-603.452774487686 53.3114389581851 -299.025786926808</t>
  </si>
  <si>
    <t>-611.612729884838 51.1669972650511 -382.494074763041</t>
  </si>
  <si>
    <t>-618.092048347978 49.8400455486062 -466.126571763153</t>
  </si>
  <si>
    <t>-625.672554431506 48.6942902064175 -588.544533940379</t>
  </si>
  <si>
    <t>-613.154997375666 51.7647972465429 -665.836748338672</t>
  </si>
  <si>
    <t>-626.889280732652 80.2275762146987 -534.837665647045</t>
  </si>
  <si>
    <t>-641.772348262545 233.29330252453 -508.646014530211</t>
  </si>
  <si>
    <t>-602.371755635594 268.137853611993 -231.496162462126</t>
  </si>
  <si>
    <t>-383.291796752989 215.597187319288 -174.998455316231</t>
  </si>
  <si>
    <t>-617.803359446258 18.1666139516833 -534.819397814766</t>
  </si>
  <si>
    <t>-615.927965936973 146.767095702171 -98.2868449877471</t>
  </si>
  <si>
    <t>-628.444673134293 165.19389464258 316.690697830434</t>
  </si>
  <si>
    <t>-654.529581627081 213.408599503692 776.555140629208</t>
  </si>
  <si>
    <t>-502.355423391837 220.118271697129 828.341478106388</t>
  </si>
  <si>
    <t>-528.326340790609 -35.7980866513417 314.614977070529</t>
  </si>
  <si>
    <t>-546.923768142923 -77.633426377688 775.388618852702</t>
  </si>
  <si>
    <t>-398.279993225643 -35.1125804071726 819.895367244667</t>
  </si>
  <si>
    <t>9763-20170724T121436.631744800.bin</t>
  </si>
  <si>
    <t>-575.381254709265 63.86587281334 -97.7094747692146</t>
  </si>
  <si>
    <t>-592.970407883622 56.5298647892328 -206.770446387835</t>
  </si>
  <si>
    <t>-603.14602215796 53.3544424151587 -299.032057270428</t>
  </si>
  <si>
    <t>-611.269473553921 51.218265294769 -382.50402166423</t>
  </si>
  <si>
    <t>-617.72876846977 49.8892107920419 -466.138022271164</t>
  </si>
  <si>
    <t>-625.298515253797 48.7301011107761 -588.556523120737</t>
  </si>
  <si>
    <t>-612.76403768704 51.7850264104486 -665.846749118096</t>
  </si>
  <si>
    <t>-626.495585413464 80.2727190873188 -534.854845816187</t>
  </si>
  <si>
    <t>-641.152268639259 233.339860317166 -508.521956474175</t>
  </si>
  <si>
    <t>-602.844541881969 268.313219592727 -231.235162369937</t>
  </si>
  <si>
    <t>-383.786747268867 215.891219954342 -174.541644186855</t>
  </si>
  <si>
    <t>-617.458331337466 18.2047541037437 -534.825909435681</t>
  </si>
  <si>
    <t>-615.636130602154 146.774312659399 -98.2840230541907</t>
  </si>
  <si>
    <t>-628.41158669227 165.176931526444 316.686718014533</t>
  </si>
  <si>
    <t>-654.563157687551 213.401511488932 776.544077870083</t>
  </si>
  <si>
    <t>-502.38492945133 219.897205312692 828.345689396709</t>
  </si>
  <si>
    <t>-528.457414066559 -36.1484645922428 314.634280742516</t>
  </si>
  <si>
    <t>-547.057379965583 -77.6825169835543 775.442258823992</t>
  </si>
  <si>
    <t>-398.191495944618 -35.5983472659073 819.620501464914</t>
  </si>
  <si>
    <t>9763-20170724T121436.701933900.bin</t>
  </si>
  <si>
    <t>-574.871812999731 63.4702796414817 -97.6689294311769</t>
  </si>
  <si>
    <t>-592.295842385927 56.2120516870259 -206.761578264929</t>
  </si>
  <si>
    <t>-602.403355037444 53.0838119390974 -299.03221877111</t>
  </si>
  <si>
    <t>-610.495247142126 50.9876195662187 -382.508461301499</t>
  </si>
  <si>
    <t>-616.952920149836 49.6972644817174 -466.143218957767</t>
  </si>
  <si>
    <t>-624.553611700954 48.5948790631828 -588.560190567489</t>
  </si>
  <si>
    <t>-612.146213381227 51.6226674427385 -665.871949121624</t>
  </si>
  <si>
    <t>-625.700897473844 80.1177440439383 -534.845841986461</t>
  </si>
  <si>
    <t>-639.951845844632 233.168429490509 -508.200504609364</t>
  </si>
  <si>
    <t>-604.104232107475 268.191318748137 -230.591314842054</t>
  </si>
  <si>
    <t>-385.012440788361 216.219969370021 -173.614918456192</t>
  </si>
  <si>
    <t>-616.736134216313 18.0393017598853 -534.843562482414</t>
  </si>
  <si>
    <t>-615.007852533888 146.71298653802 -98.2876185409335</t>
  </si>
  <si>
    <t>-628.272691190329 164.9891363965 316.673375770868</t>
  </si>
  <si>
    <t>-654.59743007949 213.458281489856 776.526127465458</t>
  </si>
  <si>
    <t>-502.438707502947 220.190238254821 828.354855240326</t>
  </si>
  <si>
    <t>-528.23733220759 -37.0982503564587 314.709279126946</t>
  </si>
  <si>
    <t>-547.161211035772 -77.7817865135075 775.614637065994</t>
  </si>
  <si>
    <t>-397.893259799531 -36.7384030365092 819.412850118153</t>
  </si>
  <si>
    <t>9763-20170724T121436.733531600.bin</t>
  </si>
  <si>
    <t>-574.61468342635 63.2890762949814 -97.6379358849988</t>
  </si>
  <si>
    <t>-591.977877468923 56.0485284021479 -206.741572565676</t>
  </si>
  <si>
    <t>-602.042398764901 52.943643798591 -299.017706519392</t>
  </si>
  <si>
    <t>-610.098589716347 50.8724882261208 -382.497884819768</t>
  </si>
  <si>
    <t>-616.523440049576 49.6113566278254 -466.135602421807</t>
  </si>
  <si>
    <t>-624.079136410472 48.5562507524269 -588.555911378705</t>
  </si>
  <si>
    <t>-611.688627879553 51.5723385482165 -665.870703921793</t>
  </si>
  <si>
    <t>-625.234717671794 80.0600375227473 -534.830543974205</t>
  </si>
  <si>
    <t>-639.390053993309 233.115819347931 -508.132957324404</t>
  </si>
  <si>
    <t>-604.814244517445 268.002450431809 -230.345267362046</t>
  </si>
  <si>
    <t>-385.699650863219 216.287043252174 -173.224044679342</t>
  </si>
  <si>
    <t>-616.292856207872 17.9782298203786 -534.84729759636</t>
  </si>
  <si>
    <t>-614.748932893932 146.680363281792 -98.280474603083</t>
  </si>
  <si>
    <t>-628.144195827049 164.933794271846 316.677384445599</t>
  </si>
  <si>
    <t>-654.613515318656 213.478263360355 776.52595735972</t>
  </si>
  <si>
    <t>-502.457840009158 220.12525676568 828.374631660813</t>
  </si>
  <si>
    <t>-528.039796159308 -37.4134961753152 314.760838845272</t>
  </si>
  <si>
    <t>-547.201676386139 -77.773898037733 775.705692147622</t>
  </si>
  <si>
    <t>-397.876604118376 -36.8102076131427 819.384174469252</t>
  </si>
  <si>
    <t>9763-20170724T121436.800703400.bin</t>
  </si>
  <si>
    <t>-574.279953890434 63.3721028809418 -97.5601453385007</t>
  </si>
  <si>
    <t>-591.579950294295 56.1368577990747 -206.674061529921</t>
  </si>
  <si>
    <t>-601.598469333746 53.0434979850397 -298.955749696775</t>
  </si>
  <si>
    <t>-609.615972685395 50.9850431447639 -382.440033513823</t>
  </si>
  <si>
    <t>-616.004523205878 49.7396415514304 -466.080747518136</t>
  </si>
  <si>
    <t>-623.509678438098 48.7108462757228 -588.504320075197</t>
  </si>
  <si>
    <t>-611.134780093389 51.6684663284959 -665.823981978022</t>
  </si>
  <si>
    <t>-624.683824325273 80.2037380291918 -534.772906396598</t>
  </si>
  <si>
    <t>-638.852198019764 233.244707890638 -508.032716639616</t>
  </si>
  <si>
    <t>-606.599704301196 267.887823180294 -229.935163257122</t>
  </si>
  <si>
    <t>-387.49574861984 216.523121434031 -172.457786134554</t>
  </si>
  <si>
    <t>-615.749069228731 18.1211467142548 -534.798922705354</t>
  </si>
  <si>
    <t>-614.442721925421 146.942987743693 -98.2415655541506</t>
  </si>
  <si>
    <t>-627.965313292594 164.986739572368 316.721218512335</t>
  </si>
  <si>
    <t>-654.65957227816 213.496121097476 776.541540497692</t>
  </si>
  <si>
    <t>-502.509372437016 220.145518569226 828.405931261659</t>
  </si>
  <si>
    <t>-527.806341104021 -37.3983038795782 314.889336639437</t>
  </si>
  <si>
    <t>-547.235071754709 -77.6795960234267 775.867363338654</t>
  </si>
  <si>
    <t>-397.891985362077 -36.6478928679717 819.420443071067</t>
  </si>
  <si>
    <t>9763-20170724T121436.847833900.bin</t>
  </si>
  <si>
    <t>-574.200257668683 63.5534216765413 -97.51555170234</t>
  </si>
  <si>
    <t>-591.460790724009 56.3305476746068 -206.63652481729</t>
  </si>
  <si>
    <t>-601.456274144814 53.2400194674437 -298.920797567737</t>
  </si>
  <si>
    <t>-609.456906965899 51.1821651621822 -382.406662992583</t>
  </si>
  <si>
    <t>-615.833248751031 49.9344281678791 -466.048235312709</t>
  </si>
  <si>
    <t>-623.32535965068 48.9005084007463 -588.47262729557</t>
  </si>
  <si>
    <t>-610.93775221258 51.8149604493819 -665.791923821729</t>
  </si>
  <si>
    <t>-624.515449801743 80.3942272165314 -534.742020668045</t>
  </si>
  <si>
    <t>-638.71979488438 233.44181290542 -508.0196735682</t>
  </si>
  <si>
    <t>-607.478338140685 267.998718018411 -229.795983946503</t>
  </si>
  <si>
    <t>-388.412565467066 216.625549427486 -172.180711747302</t>
  </si>
  <si>
    <t>-615.560235981796 18.3141185872655 -534.765757934153</t>
  </si>
  <si>
    <t>-614.356270088146 147.109326507524 -98.2121760157646</t>
  </si>
  <si>
    <t>-628.017282810623 165.058976656653 316.750166833596</t>
  </si>
  <si>
    <t>-654.688884351386 213.501927227805 776.556657098733</t>
  </si>
  <si>
    <t>-502.54108813788 220.268340008157 828.413137913693</t>
  </si>
  <si>
    <t>-527.797490188977 -37.2620394535111 314.959131727841</t>
  </si>
  <si>
    <t>-547.250950062098 -77.5842510607586 775.979577970174</t>
  </si>
  <si>
    <t>-397.99795117916 -36.1888304586264 819.496820237056</t>
  </si>
  <si>
    <t>9763-20170724T121436.902978200.bin</t>
  </si>
  <si>
    <t>-574.090512488986 64.0182724095107 -97.4089198871668</t>
  </si>
  <si>
    <t>-591.290304859924 56.8120931875101 -206.540731307355</t>
  </si>
  <si>
    <t>-601.280768862553 53.7050788283386 -298.824899166535</t>
  </si>
  <si>
    <t>-609.296492365356 51.6201582184708 -382.308599088097</t>
  </si>
  <si>
    <t>-615.708204244225 50.3358080600747 -465.946942050974</t>
  </si>
  <si>
    <t>-623.275134704093 49.2387210578804 -588.366200152185</t>
  </si>
  <si>
    <t>-610.881160363125 52.0448060289241 -665.688327464142</t>
  </si>
  <si>
    <t>-624.477067976393 80.7535404832274 -534.648401649609</t>
  </si>
  <si>
    <t>-638.935150715186 233.785131273144 -507.999514501133</t>
  </si>
  <si>
    <t>-609.407965173892 268.256458299739 -229.578091578243</t>
  </si>
  <si>
    <t>-390.326903478207 217.193320985591 -171.745742286774</t>
  </si>
  <si>
    <t>-615.432542571356 18.6866737507644 -534.651146715937</t>
  </si>
  <si>
    <t>-614.320275773924 147.478720009234 -98.1416897104255</t>
  </si>
  <si>
    <t>-628.194622364335 165.217580308989 316.822684727855</t>
  </si>
  <si>
    <t>-654.740105444489 213.520696342352 776.598934656053</t>
  </si>
  <si>
    <t>-502.593416172034 220.466433798876 828.434822527077</t>
  </si>
  <si>
    <t>-527.749116060507 -36.8591720886507 315.08658760319</t>
  </si>
  <si>
    <t>-547.203349569074 -77.5490429182769 776.083322245559</t>
  </si>
  <si>
    <t>-397.996243956437 -35.9399081836327 819.554473860107</t>
  </si>
  <si>
    <t>9763-20170724T121436.937075600.bin</t>
  </si>
  <si>
    <t>-574.071356789251 64.2560611661334 -97.3853987083281</t>
  </si>
  <si>
    <t>-591.27680566912 57.0500425719933 -206.516344400984</t>
  </si>
  <si>
    <t>-601.295144734362 53.9357868880502 -298.79716219883</t>
  </si>
  <si>
    <t>-609.344994710466 51.8429156748912 -382.277398485385</t>
  </si>
  <si>
    <t>-615.800520364655 50.5486185164527 -465.912257121945</t>
  </si>
  <si>
    <t>-623.442050039444 49.4358901229789 -588.326693983484</t>
  </si>
  <si>
    <t>-611.068412922958 52.1955795641134 -665.653820190097</t>
  </si>
  <si>
    <t>-624.631322117874 80.9545656771757 -534.610898204914</t>
  </si>
  <si>
    <t>-639.276084139221 233.979491452584 -508.036453601543</t>
  </si>
  <si>
    <t>-610.543786562467 268.428657938448 -229.529289191068</t>
  </si>
  <si>
    <t>-391.466498657313 217.515780159939 -171.550437737541</t>
  </si>
  <si>
    <t>-615.546707502649 18.8937602310089 -534.613848064206</t>
  </si>
  <si>
    <t>-614.359525227008 147.678728359539 -98.123086092517</t>
  </si>
  <si>
    <t>-628.274347333591 165.316025052159 316.844265693584</t>
  </si>
  <si>
    <t>-654.790401144979 213.47692035538 776.621813763574</t>
  </si>
  <si>
    <t>-502.634188584485 220.267650146205 828.450525094604</t>
  </si>
  <si>
    <t>-527.68047973208 -36.6092046982426 315.101423625773</t>
  </si>
  <si>
    <t>-547.14818406675 -77.5771875495425 776.082990421108</t>
  </si>
  <si>
    <t>-397.820309733586 -36.3897998808188 819.541207228768</t>
  </si>
  <si>
    <t>9763-20170724T121437.002250200.bin</t>
  </si>
  <si>
    <t>-574.098328205865 64.7440280454171 -97.3934362602628</t>
  </si>
  <si>
    <t>-591.37556583446 57.5131775826076 -206.511248420425</t>
  </si>
  <si>
    <t>-601.381075562378 54.4126561878597 -298.794071602992</t>
  </si>
  <si>
    <t>-609.388378937749 52.3417702666393 -382.279019268174</t>
  </si>
  <si>
    <t>-615.769607448731 51.0784339372321 -465.919917838652</t>
  </si>
  <si>
    <t>-623.267393119475 50.0184517245971 -588.343719651484</t>
  </si>
  <si>
    <t>-610.836935391768 52.7375663161479 -665.66328810835</t>
  </si>
  <si>
    <t>-624.552852930597 81.5093010512169 -534.613742499396</t>
  </si>
  <si>
    <t>-639.393942198608 234.526522627681 -508.085765006653</t>
  </si>
  <si>
    <t>-612.418448019377 269.082089177334 -229.416079188446</t>
  </si>
  <si>
    <t>-393.386085112658 218.426392897542 -171.043503552535</t>
  </si>
  <si>
    <t>-615.402004420601 19.4579124285574 -534.636830707418</t>
  </si>
  <si>
    <t>-614.439847517967 148.101633217627 -98.1166137303643</t>
  </si>
  <si>
    <t>-628.221918111504 165.559666975177 316.86269370847</t>
  </si>
  <si>
    <t>-654.86251123801 213.425594258387 776.661011351924</t>
  </si>
  <si>
    <t>-502.69871098674 220.157590843568 828.475070806338</t>
  </si>
  <si>
    <t>-527.516150325991 -36.0166861530884 315.086043020231</t>
  </si>
  <si>
    <t>-547.002649026106 -77.5741765639641 776.034541249479</t>
  </si>
  <si>
    <t>-397.54378008559 -36.9873243508086 819.607710792064</t>
  </si>
  <si>
    <t>9763-20170724T121437.035341200.bin</t>
  </si>
  <si>
    <t>-574.163684957504 64.9790761993459 -97.4072148852438</t>
  </si>
  <si>
    <t>-591.463476986409 57.7338645648388 -206.52052836902</t>
  </si>
  <si>
    <t>-601.453622285855 54.6275152667877 -298.804845781246</t>
  </si>
  <si>
    <t>-609.432938664798 52.5513963919934 -382.292231988562</t>
  </si>
  <si>
    <t>-615.772148507579 51.2830119208247 -465.936430457696</t>
  </si>
  <si>
    <t>-623.19312155928 50.2143584087462 -588.364781687933</t>
  </si>
  <si>
    <t>-610.733348552369 52.9217236954764 -665.679956058175</t>
  </si>
  <si>
    <t>-624.523874271905 81.7072090574807 -534.636936181086</t>
  </si>
  <si>
    <t>-639.528966066929 234.710979394607 -508.136010753302</t>
  </si>
  <si>
    <t>-613.175621168132 269.435220156159 -229.427688047793</t>
  </si>
  <si>
    <t>-394.207916333873 218.797731385992 -170.797450237271</t>
  </si>
  <si>
    <t>-615.349889181051 19.6592574325787 -534.651630975194</t>
  </si>
  <si>
    <t>-614.542411368329 148.31423210614 -98.1232904211955</t>
  </si>
  <si>
    <t>-628.231592802445 165.649107127117 316.864330497779</t>
  </si>
  <si>
    <t>-654.913678927533 213.379603199538 776.671359799032</t>
  </si>
  <si>
    <t>-502.737621780408 219.85714177854 828.481623081854</t>
  </si>
  <si>
    <t>-527.495501783417 -35.7151356610952 315.081686521665</t>
  </si>
  <si>
    <t>-546.932602202172 -77.5581948251966 776.015728303849</t>
  </si>
  <si>
    <t>-397.440633234327 -37.1680482209795 819.657662006817</t>
  </si>
  <si>
    <t>9763-20170724T121437.101516900.bin</t>
  </si>
  <si>
    <t>-574.395360331849 65.5041179039958 -97.4377172242575</t>
  </si>
  <si>
    <t>-591.736773508482 58.2563216261369 -206.544259475316</t>
  </si>
  <si>
    <t>-601.721695646019 55.1535104272543 -298.829212314044</t>
  </si>
  <si>
    <t>-609.679475437617 53.0809310007598 -382.318781461577</t>
  </si>
  <si>
    <t>-615.980105058978 51.8143761892029 -465.965838859183</t>
  </si>
  <si>
    <t>-623.32574263585 50.7458831071617 -588.398781312586</t>
  </si>
  <si>
    <t>-610.773703277412 53.4651724575228 -665.698654892005</t>
  </si>
  <si>
    <t>-624.677298037028 82.2404427634378 -534.672694252075</t>
  </si>
  <si>
    <t>-639.761335787738 235.234138803984 -508.153247313986</t>
  </si>
  <si>
    <t>-614.777564642011 270.054735914316 -229.330754767449</t>
  </si>
  <si>
    <t>-395.866159923024 219.485567471493 -170.431907716257</t>
  </si>
  <si>
    <t>-615.52781329328 20.1889835609122 -534.679971714212</t>
  </si>
  <si>
    <t>-614.798975948886 148.697066031572 -98.1193948989985</t>
  </si>
  <si>
    <t>-628.424836415272 165.896808304405 316.875910099496</t>
  </si>
  <si>
    <t>-654.978448453632 213.38499667693 776.690527975442</t>
  </si>
  <si>
    <t>-502.804656275821 220.125730278432 828.473943614196</t>
  </si>
  <si>
    <t>-527.577795300721 -35.0787024108567 315.040923655044</t>
  </si>
  <si>
    <t>-546.790554523867 -77.4439162907188 775.923906741204</t>
  </si>
  <si>
    <t>-397.711990829096 -35.7927135887785 819.793580461785</t>
  </si>
  <si>
    <t>9763-20170724T121437.134608600.bin</t>
  </si>
  <si>
    <t>-574.481143086494 65.6665444152545 -97.4501088900221</t>
  </si>
  <si>
    <t>-591.852883974673 58.4046719735834 -206.550910354337</t>
  </si>
  <si>
    <t>-601.876377744924 55.290160210704 -298.831297420247</t>
  </si>
  <si>
    <t>-609.874130864906 53.2067841622866 -382.316762608099</t>
  </si>
  <si>
    <t>-616.219335217805 51.9305061214322 -465.960314552429</t>
  </si>
  <si>
    <t>-623.635406566324 50.8471687410579 -588.388967319343</t>
  </si>
  <si>
    <t>-611.073301366091 53.566113366182 -665.687107129012</t>
  </si>
  <si>
    <t>-624.936423136072 82.3512153536572 -534.66683270691</t>
  </si>
  <si>
    <t>-640.000510813816 235.350889636585 -508.166067265094</t>
  </si>
  <si>
    <t>-615.592693359955 270.158331730138 -229.291116862739</t>
  </si>
  <si>
    <t>-396.655732776058 219.770870380314 -170.331620841918</t>
  </si>
  <si>
    <t>-615.826228726691 20.2938581166595 -534.669783116717</t>
  </si>
  <si>
    <t>-614.916374414734 148.798562987224 -98.1300496767319</t>
  </si>
  <si>
    <t>-628.537128945668 165.957926174233 316.867101190129</t>
  </si>
  <si>
    <t>-655.028179706713 213.34685127079 776.697022719702</t>
  </si>
  <si>
    <t>-502.847350908978 220.036423401495 828.466600253224</t>
  </si>
  <si>
    <t>-527.576386921206 -34.8675684754603 315.019286831815</t>
  </si>
  <si>
    <t>-546.635943850724 -77.4879310198057 775.902717757852</t>
  </si>
  <si>
    <t>-397.36712026465 -36.6879988396563 819.925807420564</t>
  </si>
  <si>
    <t>9763-20170724T121437.201787100.bin</t>
  </si>
  <si>
    <t>-574.77017539754 65.9129691723697 -97.4848787652813</t>
  </si>
  <si>
    <t>-592.162854725532 58.6479408278774 -206.582061379419</t>
  </si>
  <si>
    <t>-602.224556952654 55.5264498768838 -298.858132803134</t>
  </si>
  <si>
    <t>-610.264846335056 53.4360913816918 -382.339253226148</t>
  </si>
  <si>
    <t>-616.660862001999 52.1509151862474 -465.978857575132</t>
  </si>
  <si>
    <t>-624.159914753555 51.0539011113265 -588.402199808213</t>
  </si>
  <si>
    <t>-611.55289753846 53.752266623876 -665.693953522746</t>
  </si>
  <si>
    <t>-625.385148459065 82.5696591741767 -534.685442762358</t>
  </si>
  <si>
    <t>-640.408782257598 235.600248590984 -508.338716766493</t>
  </si>
  <si>
    <t>-617.084319755486 270.708805738221 -229.408703727295</t>
  </si>
  <si>
    <t>-398.219209999676 220.331831485952 -170.174000364618</t>
  </si>
  <si>
    <t>-616.353739708276 20.5007231845866 -534.682547376477</t>
  </si>
  <si>
    <t>-615.207477951653 148.978262568756 -98.1538935920087</t>
  </si>
  <si>
    <t>-628.696818758324 166.033987100358 316.851886253276</t>
  </si>
  <si>
    <t>-655.103326885982 213.321845530103 776.698769910773</t>
  </si>
  <si>
    <t>-502.908489555707 219.854848692863 828.446707461884</t>
  </si>
  <si>
    <t>-527.737441734992 -34.4985641496328 314.976502852801</t>
  </si>
  <si>
    <t>-546.567848482157 -77.4028484063069 775.826708941462</t>
  </si>
  <si>
    <t>-397.547265360903 -35.7948846186891 819.934200937676</t>
  </si>
  <si>
    <t>9763-20170724T121437.236634800.bin</t>
  </si>
  <si>
    <t>-574.884583036345 66.0167682121673 -97.4992985930635</t>
  </si>
  <si>
    <t>-592.282066436327 58.7709477098483 -206.597026609136</t>
  </si>
  <si>
    <t>-602.357007853787 55.6566901694064 -298.871834556969</t>
  </si>
  <si>
    <t>-610.413253320642 53.5708033102392 -382.35152914808</t>
  </si>
  <si>
    <t>-616.829439894347 52.2870102232514 -465.989607172214</t>
  </si>
  <si>
    <t>-624.362592982435 51.1896256654841 -588.410893542621</t>
  </si>
  <si>
    <t>-611.723512780873 53.8706141558218 -665.697845253758</t>
  </si>
  <si>
    <t>-625.548472243526 82.7088253019137 -534.695351292658</t>
  </si>
  <si>
    <t>-640.5050768996 235.757580206017 -508.432783572594</t>
  </si>
  <si>
    <t>-617.829739181683 271.195793086889 -229.49094629518</t>
  </si>
  <si>
    <t>-399.016347117854 220.647951486401 -170.210677843824</t>
  </si>
  <si>
    <t>-616.56582155703 20.633079313825 -534.691685562534</t>
  </si>
  <si>
    <t>-615.256217978689 149.066499515779 -98.1574601727494</t>
  </si>
  <si>
    <t>-628.800725666289 166.082893355637 316.848091869446</t>
  </si>
  <si>
    <t>-655.134818341392 213.337446782164 776.698977805681</t>
  </si>
  <si>
    <t>-502.940602000378 220.006546918585 828.43176496503</t>
  </si>
  <si>
    <t>-527.855260399584 -34.4227681434186 314.947857547982</t>
  </si>
  <si>
    <t>-546.565133605937 -77.3947818161296 775.788624993977</t>
  </si>
  <si>
    <t>-397.490664151653 -35.9428245593222 819.860716187667</t>
  </si>
  <si>
    <t>9763-20170724T121437.301807300.bin</t>
  </si>
  <si>
    <t>-575.100604361116 66.0997886124869 -97.5403890959094</t>
  </si>
  <si>
    <t>-592.491019577618 58.9011315726175 -206.642386713214</t>
  </si>
  <si>
    <t>-602.609351865319 55.7994894327139 -298.912809736141</t>
  </si>
  <si>
    <t>-610.726350485992 53.7168390977495 -382.386917218598</t>
  </si>
  <si>
    <t>-617.224663817555 52.4290879051059 -466.018485650604</t>
  </si>
  <si>
    <t>-624.901916410027 51.3182507631941 -588.430742985229</t>
  </si>
  <si>
    <t>-612.212682600333 53.9572804817258 -665.710969830847</t>
  </si>
  <si>
    <t>-625.954995459517 82.8537931871797 -534.721706241138</t>
  </si>
  <si>
    <t>-640.600272705472 235.950302147236 -508.532029071241</t>
  </si>
  <si>
    <t>-619.394516659355 272.022556473393 -229.55590767392</t>
  </si>
  <si>
    <t>-400.638351085981 221.201011947364 -170.298602815199</t>
  </si>
  <si>
    <t>-617.111280277381 20.7578539460483 -534.71293716068</t>
  </si>
  <si>
    <t>-615.333392131958 149.195209398517 -98.1811811195205</t>
  </si>
  <si>
    <t>-628.965983478738 166.149079290454 316.824026794544</t>
  </si>
  <si>
    <t>-655.220945114145 213.310041007312 776.692858922276</t>
  </si>
  <si>
    <t>-503.015171920975 219.747506946872 828.420796012758</t>
  </si>
  <si>
    <t>-528.144780945251 -34.4087607426713 314.87925294827</t>
  </si>
  <si>
    <t>-546.633035776932 -77.3798498444426 775.703960882107</t>
  </si>
  <si>
    <t>-397.475065515918 -36.0024983262424 819.563475327868</t>
  </si>
  <si>
    <t>9763-20170724T121437.365985000.bin</t>
  </si>
  <si>
    <t>-575.281120196882 66.1288457380124 -97.5969809837177</t>
  </si>
  <si>
    <t>-592.639479805829 58.970672053948 -206.706707324708</t>
  </si>
  <si>
    <t>-602.790678449452 55.8701276854872 -298.973687272719</t>
  </si>
  <si>
    <t>-610.963151915404 53.7789924567737 -382.441983756876</t>
  </si>
  <si>
    <t>-617.543023471865 52.4736276486829 -466.066973463907</t>
  </si>
  <si>
    <t>-625.368507468776 51.3289385528201 -588.469437209151</t>
  </si>
  <si>
    <t>-612.638600583601 53.937152442259 -665.743979570188</t>
  </si>
  <si>
    <t>-626.291916380751 82.8884293995879 -534.772236058554</t>
  </si>
  <si>
    <t>-640.687578054155 236.029956844655 -508.749505046218</t>
  </si>
  <si>
    <t>-621.182690192366 272.540949422815 -229.706456675621</t>
  </si>
  <si>
    <t>-402.446912873613 221.571106465233 -170.501022442041</t>
  </si>
  <si>
    <t>-617.577534152338 20.7741522195083 -534.748481239634</t>
  </si>
  <si>
    <t>-615.394756867481 149.302546903498 -98.2251537214428</t>
  </si>
  <si>
    <t>-629.108847126059 166.219172680855 316.778923931186</t>
  </si>
  <si>
    <t>-655.27291134243 213.350790216984 776.672626632022</t>
  </si>
  <si>
    <t>-503.076971311585 220.018688396543 828.39999929648</t>
  </si>
  <si>
    <t>-528.38796337351 -34.4179176628668 314.813260106848</t>
  </si>
  <si>
    <t>-546.752441077815 -77.2939014070707 775.639003369943</t>
  </si>
  <si>
    <t>-397.599027374216 -35.6500471970912 819.261260178648</t>
  </si>
  <si>
    <t>9763-20170724T121437.398070700.bin</t>
  </si>
  <si>
    <t>-575.318977887162 66.0977171304157 -97.610781774895</t>
  </si>
  <si>
    <t>-592.666534367058 58.9596894809397 -206.723576673988</t>
  </si>
  <si>
    <t>-602.836196989897 55.873018614338 -298.988783953687</t>
  </si>
  <si>
    <t>-611.036637138478 53.7949948138257 -382.454834936468</t>
  </si>
  <si>
    <t>-617.655753856464 52.5032730261378 -466.076831477986</t>
  </si>
  <si>
    <t>-625.550591819208 51.3803263521709 -588.475203343423</t>
  </si>
  <si>
    <t>-612.821570501416 53.9803821509863 -665.750248690507</t>
  </si>
  <si>
    <t>-626.419426108916 82.933653494079 -534.773405275466</t>
  </si>
  <si>
    <t>-640.684386804395 236.100678848041 -508.826606630398</t>
  </si>
  <si>
    <t>-622.135140762464 272.787340885168 -229.741380861523</t>
  </si>
  <si>
    <t>-403.381948438554 221.77582281839 -170.636337226157</t>
  </si>
  <si>
    <t>-617.753249593131 20.8126973157841 -534.762464719488</t>
  </si>
  <si>
    <t>-615.37764237017 149.33693949798 -98.2411919919757</t>
  </si>
  <si>
    <t>-629.15296577615 166.213968958477 316.762448678386</t>
  </si>
  <si>
    <t>-655.308970645178 213.3371484118 776.664460439901</t>
  </si>
  <si>
    <t>-503.106324836829 219.782686730057 828.400558881697</t>
  </si>
  <si>
    <t>-528.500414877968 -34.4806792302852 314.783594506174</t>
  </si>
  <si>
    <t>-546.782625386674 -77.2655304459713 775.622099761727</t>
  </si>
  <si>
    <t>-397.778031950965 -34.9862355272812 819.141148347611</t>
  </si>
  <si>
    <t>9763-20170724T121437.434181200.bin</t>
  </si>
  <si>
    <t>-575.316123522706 66.027586995102 -97.6270690219503</t>
  </si>
  <si>
    <t>-592.657514476271 58.9118469556015 -206.742395076337</t>
  </si>
  <si>
    <t>-602.846103698837 55.8424835519982 -299.006141715501</t>
  </si>
  <si>
    <t>-611.073428356988 53.7808178992746 -382.469942089144</t>
  </si>
  <si>
    <t>-617.729212823524 52.5065550407398 -466.089250862252</t>
  </si>
  <si>
    <t>-625.688513711001 51.4105294971732 -588.483705995516</t>
  </si>
  <si>
    <t>-612.982962578824 53.9997601249761 -665.762798578529</t>
  </si>
  <si>
    <t>-626.511036561951 82.954319632353 -534.775595931605</t>
  </si>
  <si>
    <t>-640.66773817699 236.146078177342 -508.888898527297</t>
  </si>
  <si>
    <t>-623.067431346447 272.909781625567 -229.752235330473</t>
  </si>
  <si>
    <t>-404.303068728893 221.881074671394 -170.703487908459</t>
  </si>
  <si>
    <t>-617.881119137838 20.8284236080394 -534.780495343986</t>
  </si>
  <si>
    <t>-615.343972337008 149.322059957498 -98.2462205139472</t>
  </si>
  <si>
    <t>-629.151829434522 166.205015346907 316.756090857199</t>
  </si>
  <si>
    <t>-655.351746986763 213.316468499345 776.660824387598</t>
  </si>
  <si>
    <t>-503.143572864768 219.611556089073 828.399308587375</t>
  </si>
  <si>
    <t>-528.52293719205 -34.5979734182883 314.756271977705</t>
  </si>
  <si>
    <t>-546.754790542923 -77.3130991197509 775.608718654602</t>
  </si>
  <si>
    <t>-397.514518655145 -35.8184535474879 819.075626322031</t>
  </si>
  <si>
    <t>9763-20170724T121437.499354000.bin</t>
  </si>
  <si>
    <t>-575.346838375577 65.9459640872165 -97.6419027134386</t>
  </si>
  <si>
    <t>-592.69115231249 58.849130948975 -206.757893643606</t>
  </si>
  <si>
    <t>-602.931590740441 55.8144668913992 -299.017132377019</t>
  </si>
  <si>
    <t>-611.224940825999 53.7937293975106 -382.475348464692</t>
  </si>
  <si>
    <t>-617.964957056615 52.5715982997958 -466.088710281949</t>
  </si>
  <si>
    <t>-626.066977387161 51.5640297519431 -588.474595360129</t>
  </si>
  <si>
    <t>-613.542073193541 54.1565729138733 -665.783011274983</t>
  </si>
  <si>
    <t>-626.804289174272 83.0721589773711 -534.744278169844</t>
  </si>
  <si>
    <t>-640.480289976461 236.28886829716 -508.772965478847</t>
  </si>
  <si>
    <t>-624.841726970619 273.225571551681 -229.542409558019</t>
  </si>
  <si>
    <t>-406.175806063651 222.10341514848 -170.210589800735</t>
  </si>
  <si>
    <t>-618.21955704247 20.9401397077331 -534.80120892415</t>
  </si>
  <si>
    <t>-615.394895824311 149.287024981506 -98.2628904631806</t>
  </si>
  <si>
    <t>-629.218823633796 166.139075754982 316.740064911935</t>
  </si>
  <si>
    <t>-655.394145596446 213.333745570549 776.653865990111</t>
  </si>
  <si>
    <t>-503.201865123485 219.782093649232 828.420102687111</t>
  </si>
  <si>
    <t>-528.501532180591 -34.6750757064901 314.732420223488</t>
  </si>
  <si>
    <t>-546.725954119522 -77.307127480608 775.591551889485</t>
  </si>
  <si>
    <t>-397.391141767128 -36.0875216280851 818.995094583532</t>
  </si>
  <si>
    <t>9763-20170724T121437.535460600.bin</t>
  </si>
  <si>
    <t>-575.341631758446 65.8178460913618 -97.6515416620321</t>
  </si>
  <si>
    <t>-592.694098986831 58.7313161530478 -206.766888314034</t>
  </si>
  <si>
    <t>-602.943352795347 55.7185909290379 -299.02586586689</t>
  </si>
  <si>
    <t>-611.244952807824 53.7234452745406 -382.483807529128</t>
  </si>
  <si>
    <t>-617.993172449226 52.5324877522994 -466.09703280883</t>
  </si>
  <si>
    <t>-626.107100398403 51.5767913934446 -588.482424127113</t>
  </si>
  <si>
    <t>-613.674031007149 54.187354585496 -665.805176377341</t>
  </si>
  <si>
    <t>-626.841171330335 83.061780030685 -534.738704064691</t>
  </si>
  <si>
    <t>-640.4694811775 236.274278139643 -508.705909530883</t>
  </si>
  <si>
    <t>-625.828335353391 273.406295401925 -229.447346507591</t>
  </si>
  <si>
    <t>-407.210384962164 222.23593642819 -169.980351615417</t>
  </si>
  <si>
    <t>-618.252484424993 20.9302020032978 -534.822907997564</t>
  </si>
  <si>
    <t>-615.404247613987 149.195731654977 -98.2585633901958</t>
  </si>
  <si>
    <t>-629.235477252005 166.065673155673 316.743477289834</t>
  </si>
  <si>
    <t>-655.417047726441 213.321933252181 776.655519699891</t>
  </si>
  <si>
    <t>-503.22915861537 219.63943699035 828.450594085209</t>
  </si>
  <si>
    <t>-528.465108719081 -34.8109600837024 314.725973144321</t>
  </si>
  <si>
    <t>-546.714824643033 -77.288812295043 775.589830070516</t>
  </si>
  <si>
    <t>-397.385029477417 -36.0267751933961 818.970695263924</t>
  </si>
  <si>
    <t>9763-20170724T121437.599627400.bin</t>
  </si>
  <si>
    <t>-575.307956657699 65.4202284320813 -97.6827815966042</t>
  </si>
  <si>
    <t>-592.610524463037 58.3642951956663 -206.808010751197</t>
  </si>
  <si>
    <t>-602.840692454431 55.3606540489773 -299.069465327229</t>
  </si>
  <si>
    <t>-611.135248882236 53.3687612772178 -382.528221244448</t>
  </si>
  <si>
    <t>-617.886875698975 52.1770253274103 -466.141308465866</t>
  </si>
  <si>
    <t>-626.017576023659 51.2161088114085 -588.525375374442</t>
  </si>
  <si>
    <t>-613.690415650543 53.8219900061986 -665.865327762591</t>
  </si>
  <si>
    <t>-626.742698855532 82.7035190207189 -534.783004545996</t>
  </si>
  <si>
    <t>-640.527779403311 235.922728701796 -508.854125855801</t>
  </si>
  <si>
    <t>-627.882231389428 273.32057042156 -229.533420691742</t>
  </si>
  <si>
    <t>-409.440860584076 221.874032060578 -169.65715784365</t>
  </si>
  <si>
    <t>-618.157172188556 20.5716493900495 -534.865624759723</t>
  </si>
  <si>
    <t>-615.38032855186 148.949386790885 -98.2674972838348</t>
  </si>
  <si>
    <t>-629.296837486787 165.869354770964 316.729643136278</t>
  </si>
  <si>
    <t>-655.43915569163 213.372718408555 776.648553918898</t>
  </si>
  <si>
    <t>-503.269683079604 220.004912889477 828.458662317147</t>
  </si>
  <si>
    <t>-528.435269351484 -35.3784002366488 314.697974441584</t>
  </si>
  <si>
    <t>-546.629983747014 -77.3324917671493 775.61257424413</t>
  </si>
  <si>
    <t>-397.184639741201 -36.4942082541306 818.995981927586</t>
  </si>
  <si>
    <t>9763-20170724T121437.666809700.bin</t>
  </si>
  <si>
    <t>-575.373241338709 65.1836680695119 -97.6570091597741</t>
  </si>
  <si>
    <t>-592.586399191476 58.1551932184279 -206.798250955314</t>
  </si>
  <si>
    <t>-602.831786013365 55.1326791584024 -299.057246844345</t>
  </si>
  <si>
    <t>-611.178140679606 53.1106063391526 -382.510157149936</t>
  </si>
  <si>
    <t>-618.020607890115 51.877556437119 -466.115151821104</t>
  </si>
  <si>
    <t>-626.327371645217 50.8469932421908 -588.486967886356</t>
  </si>
  <si>
    <t>-614.074667658472 53.4108557402092 -665.840153814724</t>
  </si>
  <si>
    <t>-626.959607975688 82.3673888105877 -534.762698821094</t>
  </si>
  <si>
    <t>-640.81236473626 235.606286674904 -508.999690719522</t>
  </si>
  <si>
    <t>-630.04353731556 273.380291368814 -229.651059465413</t>
  </si>
  <si>
    <t>-411.77639021602 221.701258757747 -169.341080479452</t>
  </si>
  <si>
    <t>-618.405246359666 20.2310241610317 -534.819928447919</t>
  </si>
  <si>
    <t>-615.47349170392 148.728001526526 -98.267329020356</t>
  </si>
  <si>
    <t>-629.432483694156 165.741189175968 316.724621643507</t>
  </si>
  <si>
    <t>-655.490219909289 213.358408631661 776.641111614087</t>
  </si>
  <si>
    <t>-503.313498128161 219.70287060821 828.465905941718</t>
  </si>
  <si>
    <t>-528.481168851615 -35.6273981604213 314.712437926737</t>
  </si>
  <si>
    <t>-546.653573900534 -77.1910383332583 775.653212755119</t>
  </si>
  <si>
    <t>-397.448877143737 -35.4735209089595 819.02890299997</t>
  </si>
  <si>
    <t>9763-20170724T121437.699897900.bin</t>
  </si>
  <si>
    <t>-575.406837903305 65.1773092528556 -97.6398575197323</t>
  </si>
  <si>
    <t>-592.614379283609 58.1415725711131 -206.781545925489</t>
  </si>
  <si>
    <t>-602.896759455098 55.0979920325813 -299.035802548193</t>
  </si>
  <si>
    <t>-611.293648451013 53.0535105099834 -382.482978940753</t>
  </si>
  <si>
    <t>-618.204288265093 51.794319988905 -466.082020994235</t>
  </si>
  <si>
    <t>-626.629957987495 50.7230489172312 -588.445267348828</t>
  </si>
  <si>
    <t>-614.408227589782 53.2425670951457 -665.804841121699</t>
  </si>
  <si>
    <t>-627.201696930012 82.2625167658539 -534.731397402814</t>
  </si>
  <si>
    <t>-641.296492539549 235.532366023823 -509.321732780535</t>
  </si>
  <si>
    <t>-631.306557111781 273.592618233234 -229.982929608463</t>
  </si>
  <si>
    <t>-413.123921237022 221.820403456032 -169.447979994328</t>
  </si>
  <si>
    <t>-618.663881766878 20.1238234807302 -534.775407349072</t>
  </si>
  <si>
    <t>-615.539428605869 148.719154026085 -98.2723231758839</t>
  </si>
  <si>
    <t>-629.506856666712 165.717260483205 316.719923886885</t>
  </si>
  <si>
    <t>-655.523269038769 213.336216382868 776.639379485538</t>
  </si>
  <si>
    <t>-503.345144505062 219.651494110777 828.463922799791</t>
  </si>
  <si>
    <t>-528.495382366153 -35.6553637528491 314.732799725906</t>
  </si>
  <si>
    <t>-546.648404015787 -77.1524050309577 775.673211050259</t>
  </si>
  <si>
    <t>-397.555248918804 -35.022167986745 819.033632398947</t>
  </si>
  <si>
    <t>9763-20170724T121437.735999200.bin</t>
  </si>
  <si>
    <t>-575.427449918207 65.1675762498935 -97.6396327677376</t>
  </si>
  <si>
    <t>-592.622255935522 58.1041741679369 -206.781457348668</t>
  </si>
  <si>
    <t>-602.908956976294 55.0321279655491 -299.034257174053</t>
  </si>
  <si>
    <t>-611.316139464524 52.9594110974649 -382.479773693626</t>
  </si>
  <si>
    <t>-618.243178865609 51.6704702088864 -466.07702770817</t>
  </si>
  <si>
    <t>-626.699555729754 50.554063710732 -588.4378548615</t>
  </si>
  <si>
    <t>-614.470465005772 53.0263575120885 -665.7977547828</t>
  </si>
  <si>
    <t>-627.247958702281 82.1145241610961 -534.736186930963</t>
  </si>
  <si>
    <t>-641.655196387308 235.41844112995 -509.685912300929</t>
  </si>
  <si>
    <t>-632.379030359211 273.937566448638 -230.385297354646</t>
  </si>
  <si>
    <t>-414.252675096193 222.180411847876 -169.634687418146</t>
  </si>
  <si>
    <t>-618.730133021794 19.973047411996 -534.757804379537</t>
  </si>
  <si>
    <t>-615.598959125321 148.732599965026 -98.2849886538012</t>
  </si>
  <si>
    <t>-629.53322157388 165.71976649407 316.708810211245</t>
  </si>
  <si>
    <t>-655.541704224517 213.345852324276 776.636642257183</t>
  </si>
  <si>
    <t>-503.364710184317 219.699846561979 828.459678557884</t>
  </si>
  <si>
    <t>-528.467413622106 -35.6973490502087 314.756794889554</t>
  </si>
  <si>
    <t>-546.553842867352 -77.2500223310931 775.698154127114</t>
  </si>
  <si>
    <t>-397.096218970612 -36.4464641845398 819.07217540554</t>
  </si>
  <si>
    <t>9763-20170724T121437.800169900.bin</t>
  </si>
  <si>
    <t>-575.502739792507 65.2599107814285 -97.6319862635916</t>
  </si>
  <si>
    <t>-592.656522416562 58.1743842813617 -206.778797266515</t>
  </si>
  <si>
    <t>-602.924997262425 55.0303167021575 -299.031208846595</t>
  </si>
  <si>
    <t>-611.323958862461 52.8707255380386 -382.475380555814</t>
  </si>
  <si>
    <t>-618.252226812876 51.4737687310758 -466.070810003084</t>
  </si>
  <si>
    <t>-626.722017095668 50.17556869593 -588.428807556792</t>
  </si>
  <si>
    <t>-614.447065285428 52.542662208115 -665.784809459165</t>
  </si>
  <si>
    <t>-627.233290336709 81.8201764590804 -534.776187006039</t>
  </si>
  <si>
    <t>-641.870528349004 235.19487265719 -510.253168592813</t>
  </si>
  <si>
    <t>-634.615229183168 274.561901246399 -231.01101342779</t>
  </si>
  <si>
    <t>-416.576390874801 222.667430621555 -170.063634999367</t>
  </si>
  <si>
    <t>-618.777782963855 19.6704957794518 -534.702202398212</t>
  </si>
  <si>
    <t>-615.712360249223 148.779109866509 -98.291325133732</t>
  </si>
  <si>
    <t>-629.554561778759 165.807815748355 316.703863160759</t>
  </si>
  <si>
    <t>-655.589306936933 213.343631732344 776.63270894486</t>
  </si>
  <si>
    <t>-503.418282455436 219.910845130321 828.446569709262</t>
  </si>
  <si>
    <t>-528.469346454452 -35.5774467681103 314.799447830022</t>
  </si>
  <si>
    <t>-546.542439930313 -77.1685569097986 775.743432854237</t>
  </si>
  <si>
    <t>-397.288967828605 -35.6052536405368 819.099561228392</t>
  </si>
  <si>
    <t>9763-20170724T121437.837272600.bin</t>
  </si>
  <si>
    <t>-575.527909665467 65.3233385146004 -97.6011935283093</t>
  </si>
  <si>
    <t>-592.690502340741 58.2221433582399 -206.745786915263</t>
  </si>
  <si>
    <t>-602.974282811587 55.0317684496868 -298.9948226786</t>
  </si>
  <si>
    <t>-611.391447563319 52.8175489626706 -382.435802915141</t>
  </si>
  <si>
    <t>-618.343038603172 51.3524466211134 -466.028020726103</t>
  </si>
  <si>
    <t>-626.85307326735 49.9401757628698 -588.382071683309</t>
  </si>
  <si>
    <t>-614.557989715406 52.2558694356549 -665.736178262418</t>
  </si>
  <si>
    <t>-627.328183867577 81.6372735053178 -534.759975626411</t>
  </si>
  <si>
    <t>-641.994029720598 235.035517626989 -510.453159635888</t>
  </si>
  <si>
    <t>-635.771342804068 274.976130653185 -231.267487386586</t>
  </si>
  <si>
    <t>-417.866868333815 222.791031266725 -170.088270796325</t>
  </si>
  <si>
    <t>-618.909652173769 19.4823584083756 -534.62824569879</t>
  </si>
  <si>
    <t>-615.780742670248 148.799065443379 -98.2791596247894</t>
  </si>
  <si>
    <t>-629.568043563688 165.851419874853 316.716892974043</t>
  </si>
  <si>
    <t>-655.624587379393 213.298914497254 776.637896998203</t>
  </si>
  <si>
    <t>-503.450079213019 219.847776466311 828.443811986606</t>
  </si>
  <si>
    <t>-528.483062898233 -35.4857049525522 314.825972434769</t>
  </si>
  <si>
    <t>-546.54729271281 -77.1166238266692 775.761280337327</t>
  </si>
  <si>
    <t>-397.429469516083 -35.0585364592293 819.106763321513</t>
  </si>
  <si>
    <t>9763-20170724T121437.901444400.bin</t>
  </si>
  <si>
    <t>-575.491471937863 65.3860349620518 -97.5625778985032</t>
  </si>
  <si>
    <t>-592.728817238132 58.2123772841101 -206.69057215762</t>
  </si>
  <si>
    <t>-603.083423419344 54.9298697551144 -298.928530514376</t>
  </si>
  <si>
    <t>-611.568707861392 52.6198734281147 -382.359905109852</t>
  </si>
  <si>
    <t>-618.593123605483 51.046826046198 -465.944132901993</t>
  </si>
  <si>
    <t>-627.215751289975 49.4632455856527 -588.288112636254</t>
  </si>
  <si>
    <t>-614.915750070922 51.685275068689 -665.644380841924</t>
  </si>
  <si>
    <t>-627.618714411943 81.2384063690638 -534.711984876086</t>
  </si>
  <si>
    <t>-642.369226575108 234.679136443029 -510.72531714565</t>
  </si>
  <si>
    <t>-637.912148645775 276.121048288263 -231.72475175228</t>
  </si>
  <si>
    <t>-420.355190597108 223.202142440465 -169.94232642619</t>
  </si>
  <si>
    <t>-619.245751824894 19.0778276149968 -534.497396099059</t>
  </si>
  <si>
    <t>-615.766266014041 148.840592751879 -98.2732261975366</t>
  </si>
  <si>
    <t>-629.461455049719 165.908800437829 316.725329829769</t>
  </si>
  <si>
    <t>-655.669237414758 213.256145651694 776.64944339651</t>
  </si>
  <si>
    <t>-503.488320947742 219.688933280795 828.450837677612</t>
  </si>
  <si>
    <t>-528.444229782541 -35.300740102176 314.879907786785</t>
  </si>
  <si>
    <t>-546.45418005989 -77.1329825109124 775.790292475583</t>
  </si>
  <si>
    <t>-397.161159204173 -35.7372606628169 819.16992747456</t>
  </si>
  <si>
    <t>9763-20170724T121437.937559800.bin</t>
  </si>
  <si>
    <t>-575.501482125855 65.4274845263003 -97.5529767756717</t>
  </si>
  <si>
    <t>-592.815970471077 58.2018886332244 -206.665278147984</t>
  </si>
  <si>
    <t>-603.22279274471 54.8733430044108 -298.895767350631</t>
  </si>
  <si>
    <t>-611.750145302955 52.5206278406226 -382.321696773033</t>
  </si>
  <si>
    <t>-618.811486610024 50.9027941665881 -465.901952607257</t>
  </si>
  <si>
    <t>-627.482682061569 49.2506115349661 -588.241705264956</t>
  </si>
  <si>
    <t>-615.198044440997 51.4207558299436 -665.601790329846</t>
  </si>
  <si>
    <t>-627.850745284883 81.057671210654 -534.683947991349</t>
  </si>
  <si>
    <t>-642.779050069369 234.511906237016 -510.878456786163</t>
  </si>
  <si>
    <t>-639.141886283706 276.644575917632 -231.969469743769</t>
  </si>
  <si>
    <t>-421.713934510593 223.528982504379 -169.902216528008</t>
  </si>
  <si>
    <t>-619.504853825781 18.8934488979598 -534.436190689926</t>
  </si>
  <si>
    <t>-615.80220444098 148.87829256148 -98.2752732879541</t>
  </si>
  <si>
    <t>-629.358516076634 165.936765995873 316.728197783808</t>
  </si>
  <si>
    <t>-655.692780721449 213.219035316814 776.657555968673</t>
  </si>
  <si>
    <t>-503.515850601731 219.712715567924 828.463538351019</t>
  </si>
  <si>
    <t>-528.435609581941 -35.0923449056359 314.906347381092</t>
  </si>
  <si>
    <t>-546.415088682532 -77.0625303266811 775.803372727361</t>
  </si>
  <si>
    <t>-397.263983213309 -35.2502327458319 819.271861288824</t>
  </si>
  <si>
    <t>9763-20170724T121438.004730900.bin</t>
  </si>
  <si>
    <t>-575.539814203939 65.4096110357673 -97.5408767186176</t>
  </si>
  <si>
    <t>-593.019570254652 58.1103340952986 -206.621962456622</t>
  </si>
  <si>
    <t>-603.529562726897 54.7033339282375 -298.837767801621</t>
  </si>
  <si>
    <t>-612.136415454475 52.2716937732939 -382.253372224668</t>
  </si>
  <si>
    <t>-619.263861236895 50.5655659827089 -465.826108221599</t>
  </si>
  <si>
    <t>-628.017278088174 48.7730607356971 -588.157973920216</t>
  </si>
  <si>
    <t>-615.773654133639 50.8161486091562 -665.528063696387</t>
  </si>
  <si>
    <t>-628.30619442159 80.6471890205685 -534.639807701531</t>
  </si>
  <si>
    <t>-643.593626077428 234.126888056599 -511.234506395281</t>
  </si>
  <si>
    <t>-641.725547086775 277.680631948258 -232.526506926204</t>
  </si>
  <si>
    <t>-424.506026094193 224.313983027488 -169.946976131832</t>
  </si>
  <si>
    <t>-620.046602945303 18.4718169543357 -534.319852501141</t>
  </si>
  <si>
    <t>-615.852989646164 148.872064458657 -98.2528202506107</t>
  </si>
  <si>
    <t>-629.231615650088 165.883052546657 316.758369198032</t>
  </si>
  <si>
    <t>-655.734227581719 213.16024278001 776.674536131396</t>
  </si>
  <si>
    <t>-503.559011038749 219.740243266427 828.474150873593</t>
  </si>
  <si>
    <t>-528.31047426354 -34.7668318724204 314.964038155896</t>
  </si>
  <si>
    <t>-546.077965572785 -77.1251425831774 775.834288728049</t>
  </si>
  <si>
    <t>-396.916820389053 -35.8148724118473 819.746168654388</t>
  </si>
  <si>
    <t>9763-20170724T121438.036823200.bin</t>
  </si>
  <si>
    <t>-575.515603867833 65.402701027193 -97.5355060318356</t>
  </si>
  <si>
    <t>-593.061042376215 58.0854123010531 -206.604754458249</t>
  </si>
  <si>
    <t>-603.60223369397 54.6543615473056 -298.816194524907</t>
  </si>
  <si>
    <t>-612.227823313465 52.1972571377833 -382.228934240831</t>
  </si>
  <si>
    <t>-619.364988274062 50.4599104865538 -465.800446323183</t>
  </si>
  <si>
    <t>-628.12276249348 48.6152631202499 -588.13125340389</t>
  </si>
  <si>
    <t>-615.896840003564 50.59057907838 -665.505912329979</t>
  </si>
  <si>
    <t>-628.377719378295 80.5165604893982 -534.628987903044</t>
  </si>
  <si>
    <t>-643.688138417676 234.011194827881 -511.325024869721</t>
  </si>
  <si>
    <t>-642.918441276232 278.391642093895 -232.742267550554</t>
  </si>
  <si>
    <t>-425.792138926677 224.803430545768 -170.028590583117</t>
  </si>
  <si>
    <t>-620.182113185482 18.3327627898361 -534.278000818809</t>
  </si>
  <si>
    <t>-615.828993648277 148.847856480221 -98.2415827311472</t>
  </si>
  <si>
    <t>-629.137931841793 165.85733350729 316.771851425085</t>
  </si>
  <si>
    <t>-655.750382132896 213.12609162329 776.683624093201</t>
  </si>
  <si>
    <t>-503.577381135371 219.776669851041 828.481117932629</t>
  </si>
  <si>
    <t>-528.224144224109 -34.6070928145846 314.985590197671</t>
  </si>
  <si>
    <t>-545.847885898981 -77.0461718909005 775.864832015829</t>
  </si>
  <si>
    <t>-397.068444659888 -34.8296568337587 820.207469088304</t>
  </si>
  <si>
    <t>9763-20170724T121438.099990700.bin</t>
  </si>
  <si>
    <t>-575.298876631912 65.2915441110513 -97.4850173679959</t>
  </si>
  <si>
    <t>-592.93802172244 57.9605314647042 -206.538193944849</t>
  </si>
  <si>
    <t>-603.504615405401 54.4861720949402 -298.745123326736</t>
  </si>
  <si>
    <t>-612.133162270654 51.9757762106246 -382.156092203238</t>
  </si>
  <si>
    <t>-619.253540604065 50.1691120817418 -465.727476108682</t>
  </si>
  <si>
    <t>-627.96632418662 48.2038112336222 -588.059597841596</t>
  </si>
  <si>
    <t>-615.754633494036 50.0392818635332 -665.439875670884</t>
  </si>
  <si>
    <t>-628.18326245513 80.1652724768128 -534.593118451201</t>
  </si>
  <si>
    <t>-643.765096893678 233.68234473154 -511.622448676473</t>
  </si>
  <si>
    <t>-645.27609587162 279.854338871432 -233.33398946694</t>
  </si>
  <si>
    <t>-428.394930084947 225.713745098691 -170.247724207017</t>
  </si>
  <si>
    <t>-620.10337851781 17.9667477600183 -534.169428957779</t>
  </si>
  <si>
    <t>-615.659807613642 148.728065441177 -98.1959420456843</t>
  </si>
  <si>
    <t>-628.885626256788 165.797698440802 316.817700960966</t>
  </si>
  <si>
    <t>-655.788516759735 213.057389454324 776.707099127169</t>
  </si>
  <si>
    <t>-503.608022939272 219.551434515156 828.502331681907</t>
  </si>
  <si>
    <t>-527.886967644085 -34.494107322178 315.045091969666</t>
  </si>
  <si>
    <t>-545.273809932034 -77.1209229145993 775.926244059344</t>
  </si>
  <si>
    <t>-396.528728177499 -35.7452103501687 821.167769029806</t>
  </si>
  <si>
    <t>9763-20170724T121438.165169500.bin</t>
  </si>
  <si>
    <t>-575.027889293497 65.2435950702952 -97.4287430527557</t>
  </si>
  <si>
    <t>-592.779267710114 57.8939697112069 -206.46245416858</t>
  </si>
  <si>
    <t>-603.357952131453 54.3962483855548 -298.667168941643</t>
  </si>
  <si>
    <t>-611.9650091137 51.8586351324193 -382.079446103489</t>
  </si>
  <si>
    <t>-619.031479875316 50.0161873028628 -465.654528099506</t>
  </si>
  <si>
    <t>-627.630429808035 47.9869850734685 -587.993710372592</t>
  </si>
  <si>
    <t>-615.368445714296 49.7440306304725 -665.367966353294</t>
  </si>
  <si>
    <t>-627.856886199566 79.9815975071842 -534.547256674508</t>
  </si>
  <si>
    <t>-643.439368393571 233.521931484676 -511.740854888537</t>
  </si>
  <si>
    <t>-647.055255116676 281.037759093531 -233.698166442206</t>
  </si>
  <si>
    <t>-430.265985832998 226.595654299406 -170.555267244726</t>
  </si>
  <si>
    <t>-619.857742557679 17.7729519827571 -534.077491075907</t>
  </si>
  <si>
    <t>-615.450988058203 148.690297579381 -98.1439752181975</t>
  </si>
  <si>
    <t>-628.567852703215 165.733750819375 316.874136093885</t>
  </si>
  <si>
    <t>-655.823418536781 212.973591593075 776.741001297983</t>
  </si>
  <si>
    <t>-503.640092801925 219.437881956421 828.53160939566</t>
  </si>
  <si>
    <t>-527.480942399381 -34.2754355410752 315.107977372669</t>
  </si>
  <si>
    <t>-544.755341732016 -77.1078214568615 775.988363225545</t>
  </si>
  <si>
    <t>-396.347214445142 -35.4810872128523 822.097732302331</t>
  </si>
  <si>
    <t>9763-20170724T121438.201264100.bin</t>
  </si>
  <si>
    <t>-574.919350986008 65.2969298802468 -97.4103788880175</t>
  </si>
  <si>
    <t>-592.721553039018 57.9246118246556 -206.434307070574</t>
  </si>
  <si>
    <t>-603.297855912781 54.4124559686261 -298.638752682084</t>
  </si>
  <si>
    <t>-611.88431515454 51.8623806754831 -382.052789346887</t>
  </si>
  <si>
    <t>-618.911922254477 50.0056390002374 -465.630835289787</t>
  </si>
  <si>
    <t>-627.433786869128 47.9531584555116 -587.975075187692</t>
  </si>
  <si>
    <t>-615.113246387796 49.6905507304787 -665.340389914045</t>
  </si>
  <si>
    <t>-627.684667818104 79.9592775394913 -534.535379807298</t>
  </si>
  <si>
    <t>-643.263675881391 233.499274560637 -511.760736110379</t>
  </si>
  <si>
    <t>-647.769465993891 281.600877090646 -233.831741770122</t>
  </si>
  <si>
    <t>-431.050797516227 227.025011170559 -170.56227303521</t>
  </si>
  <si>
    <t>-619.704276120926 17.7483539155523 -534.047553631278</t>
  </si>
  <si>
    <t>-615.379668378498 148.743674443838 -98.123334119749</t>
  </si>
  <si>
    <t>-628.41615337815 165.733440474011 316.899510390665</t>
  </si>
  <si>
    <t>-655.839567715143 212.91395493618 776.756606470243</t>
  </si>
  <si>
    <t>-503.654128846373 219.273998158717 828.553837882763</t>
  </si>
  <si>
    <t>-527.327484980111 -34.0834584832655 315.129084802258</t>
  </si>
  <si>
    <t>-544.595447867802 -77.0858661615716 775.983660516499</t>
  </si>
  <si>
    <t>-396.476227632901 -34.7489305327999 822.374673035045</t>
  </si>
  <si>
    <t>9763-20170724T121438.232365700.bin</t>
  </si>
  <si>
    <t>-574.819727516309 65.4496833917747 -97.4045156450686</t>
  </si>
  <si>
    <t>-592.670075945144 58.0338138768334 -206.417634330269</t>
  </si>
  <si>
    <t>-603.246493563641 54.4993227952464 -298.621164136714</t>
  </si>
  <si>
    <t>-611.816002040861 51.9327796310013 -382.036490716606</t>
  </si>
  <si>
    <t>-618.809254254622 50.0628241079739 -465.617125061413</t>
  </si>
  <si>
    <t>-627.261739050347 47.9924001334789 -587.965794846593</t>
  </si>
  <si>
    <t>-614.875673684162 49.7157708107961 -665.32108312309</t>
  </si>
  <si>
    <t>-627.53949636453 80.006728232222 -534.531225435186</t>
  </si>
  <si>
    <t>-643.237756919261 233.543795854051 -511.821375602409</t>
  </si>
  <si>
    <t>-648.427079192829 282.156106934009 -233.993371143104</t>
  </si>
  <si>
    <t>-431.785294773918 227.502924576603 -170.527504004353</t>
  </si>
  <si>
    <t>-619.566315487081 17.794842385294 -534.029317334311</t>
  </si>
  <si>
    <t>-615.315643189476 148.909702847548 -98.1236375612792</t>
  </si>
  <si>
    <t>-628.250914664615 165.790394142575 316.90688573379</t>
  </si>
  <si>
    <t>-655.831675299114 212.896849229257 776.770478385443</t>
  </si>
  <si>
    <t>-503.653990338648 219.355249582764 828.578467827397</t>
  </si>
  <si>
    <t>-527.19256766737 -33.8418763120294 315.14669675106</t>
  </si>
  <si>
    <t>-544.470002206378 -77.0452129751397 775.977406523203</t>
  </si>
  <si>
    <t>-396.438925506454 -34.6466692157278 822.592700712365</t>
  </si>
  <si>
    <t>9763-20170724T121438.301551600.bin</t>
  </si>
  <si>
    <t>-574.587447404878 65.7639579944553 -97.3892702096583</t>
  </si>
  <si>
    <t>-592.527822306398 58.2245826422791 -206.37924491581</t>
  </si>
  <si>
    <t>-603.123928329134 54.6283164230094 -298.578012888911</t>
  </si>
  <si>
    <t>-611.686607250047 52.0195754412571 -381.992670149778</t>
  </si>
  <si>
    <t>-618.647264959277 50.1191201447009 -465.575409396819</t>
  </si>
  <si>
    <t>-627.023005497389 48.0153488978067 -587.928756902711</t>
  </si>
  <si>
    <t>-614.515854044871 49.7313930232031 -665.264638587305</t>
  </si>
  <si>
    <t>-627.334086945129 80.0442289974021 -534.503030621496</t>
  </si>
  <si>
    <t>-643.465486612221 233.571919563537 -511.966342448443</t>
  </si>
  <si>
    <t>-649.93595252272 282.936299971036 -234.297646688584</t>
  </si>
  <si>
    <t>-433.282389800216 228.571160300271 -170.625161479838</t>
  </si>
  <si>
    <t>-619.361509746755 17.8327692535645 -533.979241401245</t>
  </si>
  <si>
    <t>-615.169619033648 149.22016802481 -98.1398624005403</t>
  </si>
  <si>
    <t>-627.955652515707 165.854488591126 316.905205982553</t>
  </si>
  <si>
    <t>-655.832442665704 212.85968974063 776.7788272133</t>
  </si>
  <si>
    <t>-503.662648243684 219.188880537183 828.625887286393</t>
  </si>
  <si>
    <t>-526.938843371543 -33.2523580374627 315.205850745698</t>
  </si>
  <si>
    <t>-544.295615768236 -77.0048696960052 775.972145605233</t>
  </si>
  <si>
    <t>-396.306079451388 -34.7547242556589 822.853279187079</t>
  </si>
  <si>
    <t>9763-20170724T121438.331645000.bin</t>
  </si>
  <si>
    <t>-574.443968748164 65.9010238598071 -97.3843731338312</t>
  </si>
  <si>
    <t>-592.426462464099 58.2967554068905 -206.362800329961</t>
  </si>
  <si>
    <t>-603.009262426469 54.6680694375018 -298.561852717967</t>
  </si>
  <si>
    <t>-611.539300971523 52.0361782757468 -381.979162447192</t>
  </si>
  <si>
    <t>-618.446222385406 50.1177932376931 -465.566029654508</t>
  </si>
  <si>
    <t>-626.719843728778 47.9922627274022 -587.925957520107</t>
  </si>
  <si>
    <t>-614.140257471031 49.7109045014854 -665.250016293868</t>
  </si>
  <si>
    <t>-627.081159395036 80.0298198428463 -534.505774263132</t>
  </si>
  <si>
    <t>-643.301417533556 233.55823363167 -512.04602746946</t>
  </si>
  <si>
    <t>-650.615575858932 283.08139240501 -234.426624186535</t>
  </si>
  <si>
    <t>-433.902445298259 228.907421733057 -170.793876195517</t>
  </si>
  <si>
    <t>-619.097747474833 17.8198441053082 -533.965050138208</t>
  </si>
  <si>
    <t>-615.057602436512 149.40281257994 -98.1509232799848</t>
  </si>
  <si>
    <t>-627.849250328168 165.903281733694 316.899319428947</t>
  </si>
  <si>
    <t>-655.833289499479 212.848452615432 776.777947496806</t>
  </si>
  <si>
    <t>-503.669575689748 219.194224146926 828.640693092666</t>
  </si>
  <si>
    <t>-526.859359532851 -32.9804809438801 315.239505122378</t>
  </si>
  <si>
    <t>-544.264164684619 -76.9787464797028 775.970958716318</t>
  </si>
  <si>
    <t>-396.215617434398 -34.9881347942937 822.898942417089</t>
  </si>
  <si>
    <t>9763-20170724T121438.401826100.bin</t>
  </si>
  <si>
    <t>-574.177020052206 66.153955919649 -97.3916283840341</t>
  </si>
  <si>
    <t>-592.175491590197 58.4792820201246 -206.362585823962</t>
  </si>
  <si>
    <t>-602.659899172283 54.7845464978468 -298.570306015172</t>
  </si>
  <si>
    <t>-611.056297649969 52.0850916955374 -381.99894440082</t>
  </si>
  <si>
    <t>-617.785449545313 50.0889637883438 -465.598433759511</t>
  </si>
  <si>
    <t>-625.751396036034 47.8364771291322 -587.97652084691</t>
  </si>
  <si>
    <t>-613.027315346312 49.5214517338172 -665.277682507029</t>
  </si>
  <si>
    <t>-626.279463222788 79.9250988404374 -534.588656188022</t>
  </si>
  <si>
    <t>-642.851614842351 233.451610271037 -512.398194494721</t>
  </si>
  <si>
    <t>-651.903885898641 283.424659991163 -234.910723459669</t>
  </si>
  <si>
    <t>-435.173896861971 229.483789594348 -171.137393284426</t>
  </si>
  <si>
    <t>-618.232706688202 17.7240388456239 -533.967402126922</t>
  </si>
  <si>
    <t>-614.83843094354 149.701775064525 -98.1889111572133</t>
  </si>
  <si>
    <t>-627.658328195681 165.997715690598 316.868594549054</t>
  </si>
  <si>
    <t>-655.836962012536 212.849327110328 776.764774910451</t>
  </si>
  <si>
    <t>-503.67910865391 219.349993641124 828.625698401474</t>
  </si>
  <si>
    <t>-526.734205787819 -32.5954955201787 315.279982031571</t>
  </si>
  <si>
    <t>-544.246735051678 -76.9247642036457 775.971964203135</t>
  </si>
  <si>
    <t>-396.20066636415 -34.93788219415 822.910923320565</t>
  </si>
  <si>
    <t>9763-20170724T121438.434637800.bin</t>
  </si>
  <si>
    <t>-574.096844280064 66.3116933174765 -97.3917439500025</t>
  </si>
  <si>
    <t>-592.063715862812 58.6336977994747 -206.367573189144</t>
  </si>
  <si>
    <t>-602.485773816792 54.9143668044094 -298.581392303998</t>
  </si>
  <si>
    <t>-610.812485237561 52.1825718929231 -382.015952575261</t>
  </si>
  <si>
    <t>-617.459529545646 50.1428424720139 -465.620912002154</t>
  </si>
  <si>
    <t>-625.292170043941 47.8141239911001 -588.006194666062</t>
  </si>
  <si>
    <t>-612.501434099524 49.4733036594234 -665.296959779921</t>
  </si>
  <si>
    <t>-625.901098808121 79.9334225164812 -534.637390732479</t>
  </si>
  <si>
    <t>-642.68639948729 233.463790415049 -512.632621458861</t>
  </si>
  <si>
    <t>-652.705521180077 283.822044636419 -235.248082725894</t>
  </si>
  <si>
    <t>-436.017218793063 229.871012413028 -171.341947459673</t>
  </si>
  <si>
    <t>-617.809419625242 17.7385465876932 -533.971917230961</t>
  </si>
  <si>
    <t>-614.762631403355 149.834556617737 -98.1969394418627</t>
  </si>
  <si>
    <t>-627.653024941121 166.031068558176 316.862219052138</t>
  </si>
  <si>
    <t>-655.856417907094 212.826687177683 776.762258003999</t>
  </si>
  <si>
    <t>-503.697210557638 219.268016050019 828.626509008691</t>
  </si>
  <si>
    <t>-526.731079048565 -32.444748123909 315.285906101227</t>
  </si>
  <si>
    <t>-544.309419036686 -76.8309153438377 775.968327861935</t>
  </si>
  <si>
    <t>-396.328556329844 -34.5581271786809 822.856542631886</t>
  </si>
  <si>
    <t>9763-20170724T121438.499812700.bin</t>
  </si>
  <si>
    <t>-573.877716025923 66.602411360976 -97.403565555093</t>
  </si>
  <si>
    <t>-591.747978496268 58.9509781253269 -206.397103289722</t>
  </si>
  <si>
    <t>-602.030905172852 55.1977538766378 -298.625219804443</t>
  </si>
  <si>
    <t>-610.211059293034 52.4108532338801 -382.072475123105</t>
  </si>
  <si>
    <t>-616.692792070166 50.2904697157951 -465.688450688489</t>
  </si>
  <si>
    <t>-624.264735008903 47.8161431723011 -588.087229932474</t>
  </si>
  <si>
    <t>-611.332146748361 49.4039642754483 -665.355918197889</t>
  </si>
  <si>
    <t>-625.039734095022 79.9920203532465 -534.75481280719</t>
  </si>
  <si>
    <t>-642.38526189543 233.513166568771 -513.119511860463</t>
  </si>
  <si>
    <t>-654.49035265264 284.743466266159 -235.977951527196</t>
  </si>
  <si>
    <t>-437.857762997578 231.038566116754 -171.676834481825</t>
  </si>
  <si>
    <t>-616.844784800964 17.8118089886602 -534.004724473389</t>
  </si>
  <si>
    <t>-614.513567164368 150.097498799721 -98.220858405655</t>
  </si>
  <si>
    <t>-627.719776123924 166.172573767915 316.833117564176</t>
  </si>
  <si>
    <t>-655.883593168874 212.83060401893 776.748274581763</t>
  </si>
  <si>
    <t>-503.720543103737 219.249888923129 828.603899503056</t>
  </si>
  <si>
    <t>-526.724459605945 -32.3753063428271 315.281658132428</t>
  </si>
  <si>
    <t>-544.415566334804 -76.8789361461299 775.954584214856</t>
  </si>
  <si>
    <t>-396.171745214381 -35.2090599226672 822.550905672328</t>
  </si>
  <si>
    <t>9763-20170724T121438.536921100.bin</t>
  </si>
  <si>
    <t>-573.8127096461 66.7904043685271 -97.4154968811742</t>
  </si>
  <si>
    <t>-591.611336244741 59.1755157325447 -206.423365098686</t>
  </si>
  <si>
    <t>-601.782025766159 55.4340079642575 -298.664242163987</t>
  </si>
  <si>
    <t>-609.841221581451 52.6481500433583 -382.123446933709</t>
  </si>
  <si>
    <t>-616.182821269175 50.5194232423478 -465.749857933016</t>
  </si>
  <si>
    <t>-623.530074459685 48.0202729062171 -588.161869266836</t>
  </si>
  <si>
    <t>-610.49770274016 49.5870496934695 -665.414225852288</t>
  </si>
  <si>
    <t>-624.434923768577 80.202695703043 -534.835337863273</t>
  </si>
  <si>
    <t>-642.023764587429 233.717656235421 -513.350341638359</t>
  </si>
  <si>
    <t>-655.330163268974 285.380142648834 -236.344010361231</t>
  </si>
  <si>
    <t>-438.727323800185 231.770622610693 -171.863354094312</t>
  </si>
  <si>
    <t>-616.177340293971 18.0309050454653 -534.061741285286</t>
  </si>
  <si>
    <t>-614.390607188893 150.271815787811 -98.2401012454861</t>
  </si>
  <si>
    <t>-627.753328514754 166.322113107007 316.809807495134</t>
  </si>
  <si>
    <t>-655.881045694914 212.875674938214 776.740876956014</t>
  </si>
  <si>
    <t>-503.726599293192 219.547472056099 828.589738953533</t>
  </si>
  <si>
    <t>-526.820591410903 -32.3385496067381 315.26481527979</t>
  </si>
  <si>
    <t>-544.654201323086 -76.7363531119881 775.935173713615</t>
  </si>
  <si>
    <t>-396.577598136912 -34.1301156931631 822.215063153415</t>
  </si>
  <si>
    <t>9763-20170724T121438.604101400.bin</t>
  </si>
  <si>
    <t>-573.760711844617 66.8957957046537 -97.4382749126148</t>
  </si>
  <si>
    <t>-591.320110542225 59.3815326099193 -206.49196373925</t>
  </si>
  <si>
    <t>-601.202308480263 55.6493126564587 -298.764652035373</t>
  </si>
  <si>
    <t>-608.969957304564 52.8389325435805 -382.250550900864</t>
  </si>
  <si>
    <t>-614.991356017226 50.6519844653408 -465.899191684104</t>
  </si>
  <si>
    <t>-621.841496331642 48.0293806137956 -588.337533354606</t>
  </si>
  <si>
    <t>-608.574352662191 49.5213001829457 -665.551303357449</t>
  </si>
  <si>
    <t>-623.002088255674 80.260377992684 -535.045159620551</t>
  </si>
  <si>
    <t>-641.08975410534 233.758492329969 -513.865368944422</t>
  </si>
  <si>
    <t>-657.104605057588 286.133949082279 -237.13637253531</t>
  </si>
  <si>
    <t>-440.595173428242 233.090125602974 -171.878804698494</t>
  </si>
  <si>
    <t>-614.66929445818 18.1000110964369 -534.179901739813</t>
  </si>
  <si>
    <t>-614.174584044046 150.358427424044 -98.2695573583061</t>
  </si>
  <si>
    <t>-627.934397660573 166.360543055109 316.769256224215</t>
  </si>
  <si>
    <t>-655.91608059117 212.910994950439 776.707180924645</t>
  </si>
  <si>
    <t>-503.755240967043 219.333188714143 828.569285764891</t>
  </si>
  <si>
    <t>-527.171661617949 -32.6528025134148 315.229772627882</t>
  </si>
  <si>
    <t>-545.154792802452 -76.7745238272555 775.888482530331</t>
  </si>
  <si>
    <t>-396.598689471331 -34.7813575698065 821.181780416245</t>
  </si>
  <si>
    <t>9763-20170724T121438.637193400.bin</t>
  </si>
  <si>
    <t>-573.728532757829 66.870741148 -97.455709783166</t>
  </si>
  <si>
    <t>-591.153301149608 59.4250567645445 -206.535631522239</t>
  </si>
  <si>
    <t>-600.88828183352 55.7013163804945 -298.824300719846</t>
  </si>
  <si>
    <t>-608.511809623046 52.8777749405554 -382.323100372046</t>
  </si>
  <si>
    <t>-614.379291146112 50.6568199678163 -465.98178737214</t>
  </si>
  <si>
    <t>-620.99518889127 47.9616078202862 -588.431306594998</t>
  </si>
  <si>
    <t>-607.599971050081 49.4154565651279 -665.623697477546</t>
  </si>
  <si>
    <t>-622.275170136083 80.2220476354555 -535.159549545353</t>
  </si>
  <si>
    <t>-640.611205228604 233.720246819852 -514.160829643553</t>
  </si>
  <si>
    <t>-658.023784246929 286.458322863708 -237.585136082465</t>
  </si>
  <si>
    <t>-441.652363940998 233.52239042754 -171.78448365576</t>
  </si>
  <si>
    <t>-613.909139462693 18.0666803045901 -534.243525920132</t>
  </si>
  <si>
    <t>-614.048882949645 150.302852590465 -98.2812067334609</t>
  </si>
  <si>
    <t>-628.10120064843 166.328473102977 316.746849606971</t>
  </si>
  <si>
    <t>-655.945490147036 212.919223645935 776.688542700913</t>
  </si>
  <si>
    <t>-503.782774285597 219.27375493569 828.553222674772</t>
  </si>
  <si>
    <t>-527.395494747314 -32.9071057675878 315.202199330837</t>
  </si>
  <si>
    <t>-545.507248457714 -76.7099004309616 775.8593742742</t>
  </si>
  <si>
    <t>-396.940779201623 -34.1267089346752 820.563784501936</t>
  </si>
  <si>
    <t>9763-20170724T121438.702366900.bin</t>
  </si>
  <si>
    <t>-573.459960064472 66.4556041578167 -97.4895372369316</t>
  </si>
  <si>
    <t>-590.561587249379 59.1627880116739 -206.631033202937</t>
  </si>
  <si>
    <t>-599.987104948854 55.4917430533451 -298.953917005411</t>
  </si>
  <si>
    <t>-607.319480693069 52.6845275617843 -382.479294515778</t>
  </si>
  <si>
    <t>-612.886641706783 50.447910838725 -466.157989794662</t>
  </si>
  <si>
    <t>-619.055177190149 47.6951364509991 -588.629677517583</t>
  </si>
  <si>
    <t>-605.402728620443 49.1023588376797 -665.777869253243</t>
  </si>
  <si>
    <t>-620.560324915308 79.9763798185554 -535.37658504061</t>
  </si>
  <si>
    <t>-639.277530537034 233.456833265447 -514.610063556324</t>
  </si>
  <si>
    <t>-659.184231323117 286.881427289515 -238.334676254691</t>
  </si>
  <si>
    <t>-443.052007908454 234.134685310778 -171.602562712463</t>
  </si>
  <si>
    <t>-612.136629420116 17.8297477067954 -534.403898294515</t>
  </si>
  <si>
    <t>-613.651392826079 149.932518987625 -98.304382537068</t>
  </si>
  <si>
    <t>-628.302861774176 166.111193757985 316.697071295186</t>
  </si>
  <si>
    <t>-655.975105998637 212.984697001652 776.645269251751</t>
  </si>
  <si>
    <t>-503.818620710945 219.442816210601 828.515587539347</t>
  </si>
  <si>
    <t>-527.424636006643 -33.8937717172735 315.131392081105</t>
  </si>
  <si>
    <t>-545.839908475457 -76.8025453010864 775.859430525257</t>
  </si>
  <si>
    <t>-396.637931492862 -35.683581785875 819.811517523562</t>
  </si>
  <si>
    <t>9763-20170724T121438.734165300.bin</t>
  </si>
  <si>
    <t>-573.282855982724 66.2657367921456 -97.4892578938204</t>
  </si>
  <si>
    <t>-590.212676893535 59.0596573150665 -206.66331086198</t>
  </si>
  <si>
    <t>-599.499150164821 55.4333474789451 -299.002041978209</t>
  </si>
  <si>
    <t>-606.709711318416 52.65493805403 -382.538976994437</t>
  </si>
  <si>
    <t>-612.159170407093 50.4367345867322 -466.226022194363</t>
  </si>
  <si>
    <t>-618.16146136826 47.6990860245355 -588.706209609627</t>
  </si>
  <si>
    <t>-604.411611561858 49.1129835768756 -665.836952582037</t>
  </si>
  <si>
    <t>-619.758072448581 79.9713513682436 -535.45006854649</t>
  </si>
  <si>
    <t>-638.634615355906 233.431589338878 -514.704732316685</t>
  </si>
  <si>
    <t>-659.599333683327 287.140038934583 -238.56253882937</t>
  </si>
  <si>
    <t>-443.551670030883 234.504133672244 -171.47010845286</t>
  </si>
  <si>
    <t>-611.297235607337 17.8296719374712 -534.475745987956</t>
  </si>
  <si>
    <t>-613.517589474405 149.720534339864 -98.3022334992456</t>
  </si>
  <si>
    <t>-628.326673535245 166.018869655875 316.688916505482</t>
  </si>
  <si>
    <t>-655.984906246836 213.009763041812 776.631949304338</t>
  </si>
  <si>
    <t>-503.828445280066 219.284113096291 828.524604555875</t>
  </si>
  <si>
    <t>-527.323715330724 -34.2959708348612 315.11801306365</t>
  </si>
  <si>
    <t>-545.922648808744 -76.7851907086902 775.895467287068</t>
  </si>
  <si>
    <t>-396.732304973802 -35.4313184358684 819.667121443884</t>
  </si>
  <si>
    <t>9763-20170724T121438.799338400.bin</t>
  </si>
  <si>
    <t>-572.697535246797 65.9590173216984 -97.444980878956</t>
  </si>
  <si>
    <t>-589.303169207237 58.8959162520609 -206.678020649756</t>
  </si>
  <si>
    <t>-598.339803637677 55.3674643860495 -299.045342588815</t>
  </si>
  <si>
    <t>-605.334808675291 52.6687200633878 -382.603117318534</t>
  </si>
  <si>
    <t>-610.579561660434 50.5226134969917 -466.305306740465</t>
  </si>
  <si>
    <t>-616.294807892196 47.8830506087274 -588.801339769976</t>
  </si>
  <si>
    <t>-602.395560686209 49.3653750186336 -665.903907515648</t>
  </si>
  <si>
    <t>-618.050768473551 80.1078911866662 -535.521611897332</t>
  </si>
  <si>
    <t>-637.401211848782 233.502060305392 -514.719127734748</t>
  </si>
  <si>
    <t>-660.106506882086 287.486468132509 -238.768557243955</t>
  </si>
  <si>
    <t>-444.052521517738 235.119775363643 -171.486085987473</t>
  </si>
  <si>
    <t>-609.523290057061 17.9747974657362 -534.580617208742</t>
  </si>
  <si>
    <t>-613.000177272481 149.298269299746 -98.251418876952</t>
  </si>
  <si>
    <t>-628.266691395042 165.87024378083 316.712380384346</t>
  </si>
  <si>
    <t>-655.984696203144 213.096614983429 776.620467222437</t>
  </si>
  <si>
    <t>-503.855768787561 219.688734098389 828.554565769591</t>
  </si>
  <si>
    <t>-526.895098148245 -35.1769008965862 315.1461065377</t>
  </si>
  <si>
    <t>-545.973341774458 -76.7839232104679 775.995433697941</t>
  </si>
  <si>
    <t>-396.627315583528 -35.8256144617553 819.607700115641</t>
  </si>
  <si>
    <t>9763-20170724T121438.834309900.bin</t>
  </si>
  <si>
    <t>-572.353192661728 65.7827357421165 -97.4010881003061</t>
  </si>
  <si>
    <t>-588.805480263782 58.7872665582595 -206.661602560495</t>
  </si>
  <si>
    <t>-597.742305668485 55.3240866784768 -299.041092014618</t>
  </si>
  <si>
    <t>-604.658222555894 52.6886576853708 -382.607696650021</t>
  </si>
  <si>
    <t>-609.835005876394 50.6112680056272 -466.315649167466</t>
  </si>
  <si>
    <t>-615.462878344147 48.0787543156794 -588.817959465658</t>
  </si>
  <si>
    <t>-601.52292631633 49.6326831918609 -665.91196817038</t>
  </si>
  <si>
    <t>-617.278648031923 80.2536163338868 -535.510363214798</t>
  </si>
  <si>
    <t>-636.962493457723 233.593881568836 -514.624536898149</t>
  </si>
  <si>
    <t>-660.495927762559 287.619027992923 -238.751221665944</t>
  </si>
  <si>
    <t>-444.348873879055 235.401730757578 -171.651956940998</t>
  </si>
  <si>
    <t>-608.708298210184 18.1260659514642 -534.619752166877</t>
  </si>
  <si>
    <t>-612.68393665004 149.045042783873 -98.2121798917461</t>
  </si>
  <si>
    <t>-628.160311904892 165.7818840983 316.737150315858</t>
  </si>
  <si>
    <t>-655.982170609488 213.145381556365 776.616691394886</t>
  </si>
  <si>
    <t>-503.863692148329 219.775059552245 828.576627380519</t>
  </si>
  <si>
    <t>-526.678110566606 -35.5461215597816 315.178266506192</t>
  </si>
  <si>
    <t>-546.01386392382 -76.7115886344877 776.050561678177</t>
  </si>
  <si>
    <t>-396.756017012419 -35.3932238815846 819.625619707099</t>
  </si>
  <si>
    <t>9763-20170724T121438.900487000.bin</t>
  </si>
  <si>
    <t>-571.629701045885 65.4262200865073 -97.2945678389856</t>
  </si>
  <si>
    <t>-587.838310522815 58.5700536992317 -206.600414252205</t>
  </si>
  <si>
    <t>-596.644641885619 55.2497582698893 -298.99772610884</t>
  </si>
  <si>
    <t>-603.471573715045 52.7563595377451 -382.57591680215</t>
  </si>
  <si>
    <t>-608.587886289921 50.8366250765839 -466.291419384001</t>
  </si>
  <si>
    <t>-614.157727036145 48.5541170895644 -588.80137192038</t>
  </si>
  <si>
    <t>-600.18071598736 50.3012058653449 -665.884407837256</t>
  </si>
  <si>
    <t>-616.059434017683 80.6119274608923 -535.426091652209</t>
  </si>
  <si>
    <t>-636.315072432913 233.846673830172 -514.260518183789</t>
  </si>
  <si>
    <t>-661.562898242327 287.709341542758 -238.507091863466</t>
  </si>
  <si>
    <t>-445.161704950392 235.959655495137 -171.866020093379</t>
  </si>
  <si>
    <t>-607.368131131757 18.4992059769033 -534.663838524194</t>
  </si>
  <si>
    <t>-612.008830920457 148.607150898102 -98.1085801169645</t>
  </si>
  <si>
    <t>-627.84447335748 165.620512292169 316.815946930839</t>
  </si>
  <si>
    <t>-656.000125510523 213.193022365019 776.627572068433</t>
  </si>
  <si>
    <t>-503.890815511116 219.695272269193 828.630449555909</t>
  </si>
  <si>
    <t>-526.188977162754 -36.2321971226315 315.24426796013</t>
  </si>
  <si>
    <t>-545.91649537408 -76.8200413663672 776.153851843337</t>
  </si>
  <si>
    <t>-396.418336288544 -36.3682369013563 819.717544274922</t>
  </si>
  <si>
    <t>9763-20170724T121438.936446200.bin</t>
  </si>
  <si>
    <t>-571.268511273785 65.2548966260929 -97.2442371836254</t>
  </si>
  <si>
    <t>-587.4439562439 58.4310199796514 -206.557162319368</t>
  </si>
  <si>
    <t>-596.244598234031 55.1794690197371 -298.957328630189</t>
  </si>
  <si>
    <t>-603.073521439937 52.7649832291777 -382.537620541158</t>
  </si>
  <si>
    <t>-608.198040598688 50.9428010132879 -466.254729105485</t>
  </si>
  <si>
    <t>-613.785871007769 48.8233144291335 -588.766810938912</t>
  </si>
  <si>
    <t>-599.808857494286 50.6924287544452 -665.847083340269</t>
  </si>
  <si>
    <t>-615.720930171751 80.8043787258744 -535.346705765518</t>
  </si>
  <si>
    <t>-636.179465681488 233.978419934417 -513.976215500552</t>
  </si>
  <si>
    <t>-662.284396974443 287.760440921106 -238.286905417189</t>
  </si>
  <si>
    <t>-445.750559969464 236.288429737051 -171.862022825416</t>
  </si>
  <si>
    <t>-606.947032575858 18.7023208155442 -534.672637109312</t>
  </si>
  <si>
    <t>-611.700148406828 148.427673877416 -98.0545051452643</t>
  </si>
  <si>
    <t>-627.622928890481 165.547766064326 316.862336140667</t>
  </si>
  <si>
    <t>-655.998754351832 213.199146556435 776.639600403946</t>
  </si>
  <si>
    <t>-503.901991889463 219.769688540061 828.670650923609</t>
  </si>
  <si>
    <t>-525.935017794359 -36.4871412719199 315.272773935058</t>
  </si>
  <si>
    <t>-545.896755699633 -76.8358391717788 776.195486432278</t>
  </si>
  <si>
    <t>-396.339362690302 -36.5892039590467 819.745985986655</t>
  </si>
  <si>
    <t>9763-20170724T121439.001608100.bin</t>
  </si>
  <si>
    <t>-570.540568232552 65.0398533574521 -97.1531776915809</t>
  </si>
  <si>
    <t>-586.735151672809 58.2442808551627 -206.464964327334</t>
  </si>
  <si>
    <t>-595.58456685645 55.1159836432544 -298.86484692271</t>
  </si>
  <si>
    <t>-602.466349487424 52.8539429849484 -382.445058417781</t>
  </si>
  <si>
    <t>-607.650768886787 51.2267328712946 -466.162389995175</t>
  </si>
  <si>
    <t>-613.331088905679 49.4407972029212 -588.675595110121</t>
  </si>
  <si>
    <t>-599.37833385824 51.5594277890009 -665.753780233334</t>
  </si>
  <si>
    <t>-615.32563787512 81.2620509843828 -535.162272540841</t>
  </si>
  <si>
    <t>-636.486329773768 234.286533409923 -513.388011249353</t>
  </si>
  <si>
    <t>-663.778807371116 287.876829581216 -237.776416624896</t>
  </si>
  <si>
    <t>-446.9740476789 236.942409918271 -171.822651572461</t>
  </si>
  <si>
    <t>-606.351584761261 19.1867988522722 -534.673503607682</t>
  </si>
  <si>
    <t>-611.085107194206 148.127424861494 -97.9320679328416</t>
  </si>
  <si>
    <t>-627.200643545013 165.318672686253 316.974376828634</t>
  </si>
  <si>
    <t>-655.966845600377 213.256522373749 776.670012585173</t>
  </si>
  <si>
    <t>-503.911444485851 220.224177390422 828.770259640774</t>
  </si>
  <si>
    <t>-525.298227023798 -36.6563125870675 315.328938877167</t>
  </si>
  <si>
    <t>-545.884490473124 -76.8368686099539 776.240137288085</t>
  </si>
  <si>
    <t>-396.444029413791 -36.1068178338437 819.742460439917</t>
  </si>
  <si>
    <t>9763-20170724T121439.034353900.bin</t>
  </si>
  <si>
    <t>-570.215067944602 64.9230288799058 -97.1248619156208</t>
  </si>
  <si>
    <t>-586.434089877703 58.1286339848671 -206.433074281791</t>
  </si>
  <si>
    <t>-595.327316807814 55.0593314358025 -298.830666915169</t>
  </si>
  <si>
    <t>-602.255775546201 52.8736511957964 -382.409156659088</t>
  </si>
  <si>
    <t>-607.492381041912 51.3478208040465 -466.12518472905</t>
  </si>
  <si>
    <t>-613.253665600215 49.7378848397902 -588.637047116702</t>
  </si>
  <si>
    <t>-599.326973810579 51.9936922721845 -665.71608195944</t>
  </si>
  <si>
    <t>-615.25762094485 81.4757744742892 -535.074687559939</t>
  </si>
  <si>
    <t>-636.669735850095 234.430064612462 -513.067191124273</t>
  </si>
  <si>
    <t>-664.486387905113 287.903403677952 -237.485130545388</t>
  </si>
  <si>
    <t>-447.559734331041 237.196524490982 -171.757318002321</t>
  </si>
  <si>
    <t>-606.19375690096 19.4127567564051 -534.685267722028</t>
  </si>
  <si>
    <t>-610.835759897586 147.92262745131 -97.8764622360778</t>
  </si>
  <si>
    <t>-627.002986930771 165.181806476696 317.025182038542</t>
  </si>
  <si>
    <t>-655.964356926218 213.266092300606 776.688087902449</t>
  </si>
  <si>
    <t>-503.919666275803 220.213374180067 828.822361564351</t>
  </si>
  <si>
    <t>-524.99908567825 -36.6816132370409 315.351359607917</t>
  </si>
  <si>
    <t>-545.874453968709 -76.8539515356556 776.250764653574</t>
  </si>
  <si>
    <t>-396.359486825643 -36.3780528387856 819.733707278714</t>
  </si>
  <si>
    <t>9763-20170724T121439.101533100.bin</t>
  </si>
  <si>
    <t>-569.868357816244 64.6948436348334 -97.0969512346669</t>
  </si>
  <si>
    <t>-586.14899945249 57.919551946452 -206.397123386863</t>
  </si>
  <si>
    <t>-595.118414706493 54.9630702956074 -298.791142583629</t>
  </si>
  <si>
    <t>-602.121321633664 52.9174177474083 -382.366906054571</t>
  </si>
  <si>
    <t>-607.435790116361 51.5720372313585 -466.081197505876</t>
  </si>
  <si>
    <t>-613.312683255465 50.2702048600818 -588.591165760565</t>
  </si>
  <si>
    <t>-599.446153057825 52.7986298154788 -665.672432161255</t>
  </si>
  <si>
    <t>-615.347449239343 81.8612533282367 -534.943138778571</t>
  </si>
  <si>
    <t>-637.226216349555 234.702115306816 -512.597185777471</t>
  </si>
  <si>
    <t>-666.261979145411 288.030213979193 -237.112910215216</t>
  </si>
  <si>
    <t>-449.135435449421 237.811041121986 -171.670831966741</t>
  </si>
  <si>
    <t>-606.120504576519 19.8215772518183 -534.726520122182</t>
  </si>
  <si>
    <t>-610.620835299965 147.58434317 -97.7843835523013</t>
  </si>
  <si>
    <t>-626.84976515592 164.979438097156 317.109134438821</t>
  </si>
  <si>
    <t>-655.972673605017 213.279572351607 776.72025943806</t>
  </si>
  <si>
    <t>-503.945863824896 220.14365632777 828.917491075393</t>
  </si>
  <si>
    <t>-524.596977564861 -36.7703672288453 315.346501051368</t>
  </si>
  <si>
    <t>-545.898122480391 -76.8309687659676 776.243669215093</t>
  </si>
  <si>
    <t>-396.465877347644 -35.9896537254981 819.669876552317</t>
  </si>
  <si>
    <t>9763-20170724T121439.131639900.bin</t>
  </si>
  <si>
    <t>-569.830154721347 64.6257237277164 -97.0862744681421</t>
  </si>
  <si>
    <t>-586.149496389128 57.8520434095281 -206.380796251297</t>
  </si>
  <si>
    <t>-595.152502924904 54.9469559498734 -298.773185794786</t>
  </si>
  <si>
    <t>-602.183914818475 52.9674709940377 -382.348102354541</t>
  </si>
  <si>
    <t>-607.524167044625 51.7088221646504 -466.062143995835</t>
  </si>
  <si>
    <t>-613.434593564366 50.5563205617286 -588.571898019062</t>
  </si>
  <si>
    <t>-599.602197192142 53.2168690966346 -665.655074946164</t>
  </si>
  <si>
    <t>-615.494561554192 82.0759880362421 -534.883005146276</t>
  </si>
  <si>
    <t>-637.598186937669 234.855822922941 -512.365570836078</t>
  </si>
  <si>
    <t>-667.370416321311 288.268197126878 -236.976256563236</t>
  </si>
  <si>
    <t>-450.173895408304 238.23802571505 -171.621876999205</t>
  </si>
  <si>
    <t>-606.187735857613 20.0479850552952 -534.748391725832</t>
  </si>
  <si>
    <t>-610.62110129209 147.477244046654 -97.7553075111277</t>
  </si>
  <si>
    <t>-626.827907048082 164.952570437131 317.135723144442</t>
  </si>
  <si>
    <t>-655.979150444772 213.294945235351 776.734466755064</t>
  </si>
  <si>
    <t>-503.961347582861 220.217548755681 828.950217510259</t>
  </si>
  <si>
    <t>-524.492153403371 -36.8035248042543 315.327703043726</t>
  </si>
  <si>
    <t>-545.885508497696 -76.8502841841896 776.226365531321</t>
  </si>
  <si>
    <t>-396.410247983821 -36.1514035097093 819.637743214078</t>
  </si>
  <si>
    <t>9763-20170724T121439.201819900.bin</t>
  </si>
  <si>
    <t>-570.082792666372 64.3927628227889 -97.0868489558829</t>
  </si>
  <si>
    <t>-586.461785066346 57.6083854440558 -206.371877658</t>
  </si>
  <si>
    <t>-595.486874566287 54.7927353038303 -298.764823662135</t>
  </si>
  <si>
    <t>-602.523077452616 52.9324341832435 -382.34199362841</t>
  </si>
  <si>
    <t>-607.850983979711 51.8311925638714 -466.059087504637</t>
  </si>
  <si>
    <t>-613.722460940921 50.9506998575052 -588.57305524319</t>
  </si>
  <si>
    <t>-599.896309278303 53.8528812508735 -665.64847282825</t>
  </si>
  <si>
    <t>-615.869617421958 82.3403645139942 -534.81147558246</t>
  </si>
  <si>
    <t>-638.392600156582 235.014233536549 -511.979289904759</t>
  </si>
  <si>
    <t>-669.462749699892 288.527235774056 -236.752832709218</t>
  </si>
  <si>
    <t>-452.145855987792 238.921648226019 -171.47509232647</t>
  </si>
  <si>
    <t>-606.422643475526 20.3333266945701 -534.818380906044</t>
  </si>
  <si>
    <t>-610.951846032163 147.208678555388 -97.7324291290854</t>
  </si>
  <si>
    <t>-626.967157284888 164.842997078154 317.159269551987</t>
  </si>
  <si>
    <t>-656.016236355466 213.302932411955 776.746770129093</t>
  </si>
  <si>
    <t>-504.001865047571 220.380432141124 828.951895107101</t>
  </si>
  <si>
    <t>-524.591267447807 -36.8452691262119 315.304816825419</t>
  </si>
  <si>
    <t>-545.867900257878 -76.8499461234246 776.201412679707</t>
  </si>
  <si>
    <t>-396.439196042666 -35.9700006191115 819.603242635824</t>
  </si>
  <si>
    <t>9763-20170724T121439.263986300.bin</t>
  </si>
  <si>
    <t>-570.767530413747 64.1573711333704 -97.1248033633216</t>
  </si>
  <si>
    <t>-587.208847768957 57.3768172901418 -206.4006000202</t>
  </si>
  <si>
    <t>-596.257709644149 54.6394059930444 -298.793647892105</t>
  </si>
  <si>
    <t>-603.300623404252 52.878506314787 -382.372521247651</t>
  </si>
  <si>
    <t>-608.619371638835 51.9053473336198 -466.091717924288</t>
  </si>
  <si>
    <t>-614.458407675503 51.2425647704795 -588.608468579186</t>
  </si>
  <si>
    <t>-600.597441831914 54.3457933919026 -665.669972954239</t>
  </si>
  <si>
    <t>-616.671292862058 82.52901470795 -534.789290234988</t>
  </si>
  <si>
    <t>-639.446235994006 235.123681827728 -511.679889835861</t>
  </si>
  <si>
    <t>-672.063075642933 288.844408075584 -236.673012643977</t>
  </si>
  <si>
    <t>-454.755448823573 239.342310439562 -171.285923471956</t>
  </si>
  <si>
    <t>-607.121236351376 20.53799470069 -534.909174142702</t>
  </si>
  <si>
    <t>-611.729281302226 146.981941894373 -97.7464016749551</t>
  </si>
  <si>
    <t>-627.375383152926 164.775578190439 317.152637395334</t>
  </si>
  <si>
    <t>-656.070569981656 213.284740607543 776.761254535373</t>
  </si>
  <si>
    <t>-504.040548933007 220.352553476974 828.922051478685</t>
  </si>
  <si>
    <t>-524.97952007408 -36.8768000825116 315.246638556633</t>
  </si>
  <si>
    <t>-545.802328347489 -76.9071864690145 776.162008823736</t>
  </si>
  <si>
    <t>-396.28061971595 -36.3932680700295 819.58708040938</t>
  </si>
  <si>
    <t>9763-20170724T121439.302088300.bin</t>
  </si>
  <si>
    <t>-571.204489127923 64.0709669369176 -97.1583751693192</t>
  </si>
  <si>
    <t>-587.687322996139 57.28168936149 -206.427376562135</t>
  </si>
  <si>
    <t>-596.750877275321 54.5699925138006 -298.819683523355</t>
  </si>
  <si>
    <t>-603.797746188038 52.8445998695288 -382.399041118771</t>
  </si>
  <si>
    <t>-609.110273853288 51.9197329539911 -466.119145348724</t>
  </si>
  <si>
    <t>-614.928728058019 51.3407212698526 -588.63743840418</t>
  </si>
  <si>
    <t>-601.032123906151 54.5183497719322 -665.689297494705</t>
  </si>
  <si>
    <t>-617.176393295418 82.5862120834931 -534.795884965037</t>
  </si>
  <si>
    <t>-640.13527473344 235.144250771839 -511.610741675888</t>
  </si>
  <si>
    <t>-673.455838798699 288.924347073694 -236.699850593013</t>
  </si>
  <si>
    <t>-456.180149525392 239.383108468367 -171.235915057327</t>
  </si>
  <si>
    <t>-607.574990022212 20.6033378006659 -534.958936961532</t>
  </si>
  <si>
    <t>-612.207064222729 146.898419878726 -97.7703090236053</t>
  </si>
  <si>
    <t>-627.640429075625 164.740128991534 317.134662483238</t>
  </si>
  <si>
    <t>-656.12345609686 213.235895594715 776.762859293177</t>
  </si>
  <si>
    <t>-504.074933944564 220.138323874703 828.891299630325</t>
  </si>
  <si>
    <t>-525.180501404976 -36.8289010541012 315.208079170152</t>
  </si>
  <si>
    <t>-545.688294922256 -76.9448185348897 776.136056836688</t>
  </si>
  <si>
    <t>-396.144620028162 -36.6789195356582 819.715068037967</t>
  </si>
  <si>
    <t>9763-20170724T121439.334193400.bin</t>
  </si>
  <si>
    <t>-571.705789602243 64.0553338171708 -97.185072972604</t>
  </si>
  <si>
    <t>-588.245617571494 57.2416173456309 -206.444033192242</t>
  </si>
  <si>
    <t>-597.329735214932 54.5461874846801 -298.834674738839</t>
  </si>
  <si>
    <t>-604.382902378242 52.8493692477696 -382.41402109745</t>
  </si>
  <si>
    <t>-609.688725383067 51.9657807129811 -466.135000757702</t>
  </si>
  <si>
    <t>-615.481904972879 51.4620384865721 -588.654792652736</t>
  </si>
  <si>
    <t>-601.538326831842 54.7003479262203 -665.695845834261</t>
  </si>
  <si>
    <t>-617.758249271203 82.6718044540457 -534.793893068113</t>
  </si>
  <si>
    <t>-640.869815578624 235.19499026881 -511.533287038636</t>
  </si>
  <si>
    <t>-674.90769591922 289.035766310686 -236.722093263267</t>
  </si>
  <si>
    <t>-457.656539141039 239.440227828609 -171.218220943532</t>
  </si>
  <si>
    <t>-608.12154311459 20.6945872873439 -534.994604541721</t>
  </si>
  <si>
    <t>-612.753390085849 146.888581582001 -97.7975909817674</t>
  </si>
  <si>
    <t>-627.91589862209 164.748457981076 317.116532891455</t>
  </si>
  <si>
    <t>-656.166434003507 213.211886893505 776.764298065682</t>
  </si>
  <si>
    <t>-504.103287213006 220.127085043976 828.848705510535</t>
  </si>
  <si>
    <t>-525.438731235231 -36.6597986009197 315.178519109604</t>
  </si>
  <si>
    <t>-545.587267323986 -76.9121517744102 776.118854374757</t>
  </si>
  <si>
    <t>-396.25877087148 -36.0432547226642 819.874832937729</t>
  </si>
  <si>
    <t>9763-20170724T121439.402376900.bin</t>
  </si>
  <si>
    <t>-572.815098508093 64.1709230525239 -97.2528034721357</t>
  </si>
  <si>
    <t>-589.468580886116 57.3059564051005 -206.491207459809</t>
  </si>
  <si>
    <t>-598.531452560618 54.6439004258132 -298.884994478342</t>
  </si>
  <si>
    <t>-605.515282414379 53.0039009662464 -382.471327436184</t>
  </si>
  <si>
    <t>-610.700454626832 52.200480435803 -466.200679272774</t>
  </si>
  <si>
    <t>-616.259605011987 51.8372462079083 -588.731834476</t>
  </si>
  <si>
    <t>-602.149698120719 55.186610637491 -665.737669838589</t>
  </si>
  <si>
    <t>-618.666762536511 82.9808479365483 -534.838235426595</t>
  </si>
  <si>
    <t>-641.931450707575 235.462555146205 -511.41792900106</t>
  </si>
  <si>
    <t>-677.640780003225 289.474932156101 -236.852474560701</t>
  </si>
  <si>
    <t>-460.51837421968 239.614121140041 -171.123566084022</t>
  </si>
  <si>
    <t>-608.973875198657 21.0124836431787 -535.094274932195</t>
  </si>
  <si>
    <t>-613.983400378336 147.018815603633 -97.8612781155514</t>
  </si>
  <si>
    <t>-628.538588955523 164.821163832557 317.077075190694</t>
  </si>
  <si>
    <t>-656.256018353246 213.159934650641 776.769849718383</t>
  </si>
  <si>
    <t>-504.154874777589 220.142066717641 828.734516996048</t>
  </si>
  <si>
    <t>-525.915601242269 -36.0926004757544 315.135395456209</t>
  </si>
  <si>
    <t>-544.980231400288 -76.8753313658813 776.09400272821</t>
  </si>
  <si>
    <t>-396.214240601706 -35.1063267388777 820.902953145453</t>
  </si>
  <si>
    <t>9763-20170724T121439.434177600.bin</t>
  </si>
  <si>
    <t>-573.350961226025 64.2369967355062 -97.285480927522</t>
  </si>
  <si>
    <t>-590.049194047891 57.3482700680433 -206.515571040771</t>
  </si>
  <si>
    <t>-599.092486941796 54.6821947051258 -298.911165879983</t>
  </si>
  <si>
    <t>-606.035125846243 53.0417100063019 -382.501003385606</t>
  </si>
  <si>
    <t>-611.154900765087 52.241385070618 -466.234304291051</t>
  </si>
  <si>
    <t>-616.592184458339 51.8829699411481 -588.770935093729</t>
  </si>
  <si>
    <t>-602.391839292774 55.269585154525 -665.758602996602</t>
  </si>
  <si>
    <t>-619.062188408946 83.023073869439 -534.878109174416</t>
  </si>
  <si>
    <t>-642.384057557109 235.496232031167 -511.482964582332</t>
  </si>
  <si>
    <t>-678.748064998818 289.533912606739 -237.008758077767</t>
  </si>
  <si>
    <t>-461.719247487306 239.515931637211 -171.090326059413</t>
  </si>
  <si>
    <t>-609.350467865133 21.0575555387036 -535.127789727908</t>
  </si>
  <si>
    <t>-614.632126668182 147.046699176098 -97.8938445984213</t>
  </si>
  <si>
    <t>-628.870025189956 164.85594859414 317.055184851827</t>
  </si>
  <si>
    <t>-656.301324206271 213.126014029062 776.774085975412</t>
  </si>
  <si>
    <t>-504.182327281826 220.189556463812 828.675398879381</t>
  </si>
  <si>
    <t>-526.068666385785 -35.8421775781644 315.124611701271</t>
  </si>
  <si>
    <t>-544.548338912825 -76.9117725684418 776.10239682269</t>
  </si>
  <si>
    <t>-395.876946620903 -35.599063545993 821.642468425077</t>
  </si>
  <si>
    <t>9763-20170724T121439.500355100.bin</t>
  </si>
  <si>
    <t>-574.56291879962 64.3891664306066 -97.2980408301893</t>
  </si>
  <si>
    <t>-591.410246543188 57.4188556325053 -206.500036570654</t>
  </si>
  <si>
    <t>-600.472095372641 54.6980098120689 -298.892179777908</t>
  </si>
  <si>
    <t>-607.387274822156 53.0081926464791 -382.483360825665</t>
  </si>
  <si>
    <t>-612.435446367847 52.1554393544302 -466.220449642913</t>
  </si>
  <si>
    <t>-617.719517863358 51.7154896598431 -588.763620330988</t>
  </si>
  <si>
    <t>-603.333651101963 55.1158953543327 -665.716077155528</t>
  </si>
  <si>
    <t>-620.269318945077 82.8896328352912 -534.894006394024</t>
  </si>
  <si>
    <t>-643.730115194366 235.357033943264 -511.628021714897</t>
  </si>
  <si>
    <t>-681.26889880219 289.618508474465 -237.355993459394</t>
  </si>
  <si>
    <t>-464.532953499722 238.94296492993 -170.978020817829</t>
  </si>
  <si>
    <t>-610.532431128837 20.9277143087461 -535.091383248244</t>
  </si>
  <si>
    <t>-616.150295315701 147.124683394085 -97.9285931453807</t>
  </si>
  <si>
    <t>-629.642586680335 164.88585999946 317.047422408554</t>
  </si>
  <si>
    <t>-656.389299601801 213.010981345129 776.801991409186</t>
  </si>
  <si>
    <t>-504.224870331737 219.893246815484 828.594386495247</t>
  </si>
  <si>
    <t>-526.439883827925 -35.1928823468897 315.126802747858</t>
  </si>
  <si>
    <t>-544.053429360195 -76.7762245092108 776.105024122265</t>
  </si>
  <si>
    <t>-395.947476564569 -34.4997449668281 822.593170499894</t>
  </si>
  <si>
    <t>9763-20170724T121439.537162600.bin</t>
  </si>
  <si>
    <t>-575.223266803424 64.4257409348616 -97.3323682849333</t>
  </si>
  <si>
    <t>-592.1678002034 57.3822769906728 -206.514580940738</t>
  </si>
  <si>
    <t>-601.258794793042 54.6153871484335 -298.902626788229</t>
  </si>
  <si>
    <t>-608.177934866163 52.887316653861 -382.492613412685</t>
  </si>
  <si>
    <t>-613.207694380709 51.9983403985648 -466.230438758764</t>
  </si>
  <si>
    <t>-618.439794279462 51.5059194618757 -588.775732879519</t>
  </si>
  <si>
    <t>-603.96362990273 54.8870317964438 -665.712180215706</t>
  </si>
  <si>
    <t>-621.022221906598 82.7013617196176 -534.920038405705</t>
  </si>
  <si>
    <t>-644.580223891559 235.167205587563 -511.727837594081</t>
  </si>
  <si>
    <t>-682.475360737226 289.553980794809 -237.529866070852</t>
  </si>
  <si>
    <t>-465.849885163242 238.595844811447 -171.007590631741</t>
  </si>
  <si>
    <t>-611.265751294582 20.7426266428015 -535.087631956631</t>
  </si>
  <si>
    <t>-616.940348682548 147.159005071255 -97.9643813442203</t>
  </si>
  <si>
    <t>-630.090431897366 164.897424427604 317.023629855554</t>
  </si>
  <si>
    <t>-656.422985103538 212.981223741851 776.811622871127</t>
  </si>
  <si>
    <t>-504.241343478604 219.907898370329 828.547303140813</t>
  </si>
  <si>
    <t>-526.672472552869 -34.8859159210492 315.098112768554</t>
  </si>
  <si>
    <t>-543.868913755824 -76.8274562888078 776.047709469959</t>
  </si>
  <si>
    <t>-395.682604870401 -35.1355794655647 822.807149137539</t>
  </si>
  <si>
    <t>9763-20170724T121439.598324100.bin</t>
  </si>
  <si>
    <t>-576.594252836901 64.5477341877736 -97.4305759877234</t>
  </si>
  <si>
    <t>-593.748525403885 57.3853976325649 -206.572318057821</t>
  </si>
  <si>
    <t>-602.93502054535 54.5369502550943 -298.948315916306</t>
  </si>
  <si>
    <t>-609.906574939105 52.7376444371962 -382.532410601124</t>
  </si>
  <si>
    <t>-614.954642156486 51.7782382502146 -466.268487786507</t>
  </si>
  <si>
    <t>-620.175710633217 51.1817839705359 -588.813704768806</t>
  </si>
  <si>
    <t>-605.543781281018 54.481994932441 -665.724174278958</t>
  </si>
  <si>
    <t>-622.78425741923 82.419621517935 -534.983912813929</t>
  </si>
  <si>
    <t>-646.464369907232 234.884935621041 -511.906925399451</t>
  </si>
  <si>
    <t>-685.054631604246 289.658313309028 -237.882627838964</t>
  </si>
  <si>
    <t>-468.516622182535 238.420210504679 -171.290959283699</t>
  </si>
  <si>
    <t>-612.985204201732 20.4675037871098 -535.099884865326</t>
  </si>
  <si>
    <t>-618.472510108424 147.320257728634 -98.0578544974909</t>
  </si>
  <si>
    <t>-630.803619032365 164.947962326324 316.960018201678</t>
  </si>
  <si>
    <t>-656.486903862411 212.898158315254 776.819564868654</t>
  </si>
  <si>
    <t>-504.265809084627 219.671980880827 828.459413987743</t>
  </si>
  <si>
    <t>-527.214301708183 -34.1870036544228 314.993563842366</t>
  </si>
  <si>
    <t>-543.7184171011 -76.7483423890467 775.901423785986</t>
  </si>
  <si>
    <t>-395.780562378833 -34.5217345812298 822.966376877362</t>
  </si>
  <si>
    <t>9763-20170724T121439.634433100.bin</t>
  </si>
  <si>
    <t>-577.189539385862 64.604678411537 -97.487406377874</t>
  </si>
  <si>
    <t>-594.476642881827 57.3688912441025 -206.603409291586</t>
  </si>
  <si>
    <t>-603.729156204245 54.4698212519338 -298.971221617508</t>
  </si>
  <si>
    <t>-610.741290894318 52.6273252373412 -382.550889059702</t>
  </si>
  <si>
    <t>-615.81070424926 51.6261222757776 -466.285322187839</t>
  </si>
  <si>
    <t>-621.042136285854 50.9685887807491 -588.829663412573</t>
  </si>
  <si>
    <t>-606.328447100935 54.214239790334 -665.726873964864</t>
  </si>
  <si>
    <t>-623.660492654137 82.2309391105468 -535.014544474426</t>
  </si>
  <si>
    <t>-647.402011924593 234.689716102268 -511.991821646082</t>
  </si>
  <si>
    <t>-686.342682979221 289.698628317785 -238.064395092147</t>
  </si>
  <si>
    <t>-469.869663477583 238.420923501414 -171.292081812789</t>
  </si>
  <si>
    <t>-613.832710524572 20.2833550541627 -535.101941040573</t>
  </si>
  <si>
    <t>-619.102495792756 147.416594277113 -98.1014828645582</t>
  </si>
  <si>
    <t>-631.08431844494 164.997328643536 316.928607064477</t>
  </si>
  <si>
    <t>-656.50511675585 212.889859723036 776.815363886417</t>
  </si>
  <si>
    <t>-504.275806733743 219.839595214708 828.407669571947</t>
  </si>
  <si>
    <t>-527.481274233436 -33.8599262001453 314.931190367443</t>
  </si>
  <si>
    <t>-543.687879124535 -76.6999840170829 775.828975466752</t>
  </si>
  <si>
    <t>-396.021271234795 -33.6067707958177 822.960809511938</t>
  </si>
  <si>
    <t>9763-20170724T121439.698599200.bin</t>
  </si>
  <si>
    <t>-578.223212829532 64.5065019809604 -97.6189056457506</t>
  </si>
  <si>
    <t>-595.753723223654 57.1083229633832 -206.68511263196</t>
  </si>
  <si>
    <t>-605.128595418713 54.1135338988529 -299.03763785969</t>
  </si>
  <si>
    <t>-612.216090120584 52.1966732505543 -382.60931337798</t>
  </si>
  <si>
    <t>-617.324595386306 51.1316947875621 -466.340457093742</t>
  </si>
  <si>
    <t>-622.572845504265 50.3900339451288 -588.883745273986</t>
  </si>
  <si>
    <t>-607.703665008747 53.5380608908658 -665.75504892457</t>
  </si>
  <si>
    <t>-625.192116156223 81.6878208575049 -535.089497183713</t>
  </si>
  <si>
    <t>-648.920901456452 234.165467402386 -512.119729132966</t>
  </si>
  <si>
    <t>-688.635861453067 289.505129348197 -238.370155182247</t>
  </si>
  <si>
    <t>-472.142941287432 238.587298086847 -171.387274321447</t>
  </si>
  <si>
    <t>-615.347906293151 19.7426898614012 -535.13610824731</t>
  </si>
  <si>
    <t>-620.278874774742 147.480256803069 -98.2149022215451</t>
  </si>
  <si>
    <t>-631.530984255355 164.968863668376 316.839467227397</t>
  </si>
  <si>
    <t>-656.562933405326 212.785005528405 776.797080716231</t>
  </si>
  <si>
    <t>-504.294491847435 219.308821868483 828.329508410357</t>
  </si>
  <si>
    <t>-527.923762372768 -33.3868202315857 314.821596142592</t>
  </si>
  <si>
    <t>-543.619951788138 -76.6736727783646 775.686306537258</t>
  </si>
  <si>
    <t>-395.732061319534 -34.491284146678 822.947791764104</t>
  </si>
  <si>
    <t>9763-20170724T121439.736706900.bin</t>
  </si>
  <si>
    <t>-578.666388833559 64.3985544810448 -97.6803246758677</t>
  </si>
  <si>
    <t>-596.327577251957 56.9194500397184 -206.719952169926</t>
  </si>
  <si>
    <t>-605.763712276627 53.8789941726245 -299.064701192318</t>
  </si>
  <si>
    <t>-612.885635308796 51.9278079431724 -382.632625200057</t>
  </si>
  <si>
    <t>-618.007446969503 50.8339287194071 -466.362720607244</t>
  </si>
  <si>
    <t>-623.251352852233 50.0548576070928 -588.905736043261</t>
  </si>
  <si>
    <t>-608.32314553754 53.1637717792328 -665.767395466109</t>
  </si>
  <si>
    <t>-625.880452063096 81.367930092008 -535.120803441406</t>
  </si>
  <si>
    <t>-649.661944851545 233.836400986634 -512.207860981157</t>
  </si>
  <si>
    <t>-689.721461702341 289.417192989758 -238.557209673412</t>
  </si>
  <si>
    <t>-473.274057747651 238.616847120674 -171.338330630335</t>
  </si>
  <si>
    <t>-616.020329904072 19.425392561468 -535.148973571476</t>
  </si>
  <si>
    <t>-620.785573313595 147.461930066969 -98.2768392726326</t>
  </si>
  <si>
    <t>-631.667546580557 164.987176243815 316.785817043164</t>
  </si>
  <si>
    <t>-656.56210619158 212.766261465342 776.784718555182</t>
  </si>
  <si>
    <t>-504.288731153503 219.402431886541 828.2882045544</t>
  </si>
  <si>
    <t>-528.117438389363 -33.1641523943008 314.775582650382</t>
  </si>
  <si>
    <t>-543.565293380235 -76.6386631607875 775.63834258257</t>
  </si>
  <si>
    <t>-395.645532148528 -34.6825412376925 823.001314584369</t>
  </si>
  <si>
    <t>9763-20170724T121439.801890000.bin</t>
  </si>
  <si>
    <t>-579.484679273054 64.1723659275094 -97.7595939341701</t>
  </si>
  <si>
    <t>-597.404857586269 56.5355556999075 -206.74600195097</t>
  </si>
  <si>
    <t>-606.97768181483 53.4308511802083 -299.07450958866</t>
  </si>
  <si>
    <t>-614.186655799838 51.4453881325071 -382.634278707091</t>
  </si>
  <si>
    <t>-619.357959905702 50.3376237015946 -466.360961764321</t>
  </si>
  <si>
    <t>-624.631256361271 49.5595694533586 -588.902852863628</t>
  </si>
  <si>
    <t>-609.652559206913 52.6290285768259 -665.7561497549</t>
  </si>
  <si>
    <t>-627.257666562699 80.8706260442673 -535.11662101726</t>
  </si>
  <si>
    <t>-651.030133893897 233.343620823803 -512.224508620403</t>
  </si>
  <si>
    <t>-691.690621812097 289.222908439316 -238.723378859021</t>
  </si>
  <si>
    <t>-475.342943590407 238.567726154036 -171.075214322496</t>
  </si>
  <si>
    <t>-617.377078506182 18.9313791443196 -535.148518955868</t>
  </si>
  <si>
    <t>-621.761402629798 147.361435079121 -98.3679673849916</t>
  </si>
  <si>
    <t>-631.86031757806 164.987603478946 316.710253499207</t>
  </si>
  <si>
    <t>-656.580240258155 212.657830538927 776.771145878884</t>
  </si>
  <si>
    <t>-504.290270403507 219.301913924183 828.224637015857</t>
  </si>
  <si>
    <t>-528.424059449539 -32.6199647472013 314.715098059859</t>
  </si>
  <si>
    <t>-543.461564368217 -76.5266139355354 775.576787326555</t>
  </si>
  <si>
    <t>-395.779142958731 -33.9692261607988 823.143739754555</t>
  </si>
  <si>
    <t>9763-20170724T121439.833973500.bin</t>
  </si>
  <si>
    <t>-579.812787262137 64.0141299907991 -97.7994309329906</t>
  </si>
  <si>
    <t>-597.856615507994 56.3192040015429 -206.761466954069</t>
  </si>
  <si>
    <t>-607.492102837696 53.201799591408 -299.082954252508</t>
  </si>
  <si>
    <t>-614.739486333331 51.2167668697484 -382.639314672965</t>
  </si>
  <si>
    <t>-619.929944536899 50.1212646774052 -466.365139062213</t>
  </si>
  <si>
    <t>-625.20961370944 49.3713022909042 -588.906882361513</t>
  </si>
  <si>
    <t>-610.220886837429 52.4394141943126 -665.7582975665</t>
  </si>
  <si>
    <t>-627.834032773252 80.6698147780512 -535.113205172808</t>
  </si>
  <si>
    <t>-651.633780158356 233.132191117507 -512.19263392528</t>
  </si>
  <si>
    <t>-692.313313007876 288.993163041983 -238.690635922704</t>
  </si>
  <si>
    <t>-475.986339612816 238.38262414038 -170.94301574485</t>
  </si>
  <si>
    <t>-617.951856894651 18.7308649823158 -535.159827585895</t>
  </si>
  <si>
    <t>-622.18785680034 147.262149631831 -98.3979263512598</t>
  </si>
  <si>
    <t>-631.9418266613 164.935578487797 316.686514369107</t>
  </si>
  <si>
    <t>-656.586877566462 212.597776434376 776.767009705704</t>
  </si>
  <si>
    <t>-504.289813976524 219.223847474077 828.201454885784</t>
  </si>
  <si>
    <t>-528.574444211493 -32.3874600690447 314.680038565483</t>
  </si>
  <si>
    <t>-543.450839238687 -76.422608988908 775.546886810311</t>
  </si>
  <si>
    <t>-395.925388055277 -33.4329686964616 823.211881373219</t>
  </si>
  <si>
    <t>9763-20170724T121439.902155900.bin</t>
  </si>
  <si>
    <t>-580.51113577955 63.7701116444682 -97.8488561759872</t>
  </si>
  <si>
    <t>-598.744836879185 55.9873139643282 -206.772911130264</t>
  </si>
  <si>
    <t>-608.502813112085 52.8729030294699 -299.081760940267</t>
  </si>
  <si>
    <t>-615.842285680189 50.9194392180307 -382.630909141871</t>
  </si>
  <si>
    <t>-621.104183200404 49.8831926997586 -466.352873659424</t>
  </si>
  <si>
    <t>-626.464186133765 49.2482579750149 -588.891807810351</t>
  </si>
  <si>
    <t>-611.4977360553 52.348248650108 -665.746277369077</t>
  </si>
  <si>
    <t>-629.043260736376 80.4978862426165 -535.067487683485</t>
  </si>
  <si>
    <t>-652.837910075996 232.940033343615 -511.989720125895</t>
  </si>
  <si>
    <t>-693.57597459581 288.500263434496 -238.435205161079</t>
  </si>
  <si>
    <t>-477.230912212175 237.812190063224 -170.80337382014</t>
  </si>
  <si>
    <t>-619.181235156355 18.5557526933626 -535.178084286998</t>
  </si>
  <si>
    <t>-622.947745916574 147.078902451243 -98.4262194273194</t>
  </si>
  <si>
    <t>-632.176170115899 164.893271341252 316.664212981874</t>
  </si>
  <si>
    <t>-656.594915483288 212.502121173438 776.759415963258</t>
  </si>
  <si>
    <t>-504.28399645423 219.123252701989 828.15382116204</t>
  </si>
  <si>
    <t>-528.984764029218 -32.1780109524348 314.638557860785</t>
  </si>
  <si>
    <t>-543.351112634301 -76.3834636185202 775.485265708413</t>
  </si>
  <si>
    <t>-395.733087726283 -33.9077514897194 823.323935840141</t>
  </si>
  <si>
    <t>9763-20170724T121439.966330500.bin</t>
  </si>
  <si>
    <t>-580.99623024541 63.4859970380958 -97.8980342420928</t>
  </si>
  <si>
    <t>-599.340113167264 55.682217816724 -206.802209957585</t>
  </si>
  <si>
    <t>-609.20080942496 52.6025823643845 -299.101232914399</t>
  </si>
  <si>
    <t>-616.63544796344 50.702464830897 -382.64310429166</t>
  </si>
  <si>
    <t>-621.993107665448 49.741553674226 -466.360018490026</t>
  </si>
  <si>
    <t>-627.492465401389 49.2418468885876 -588.893230291707</t>
  </si>
  <si>
    <t>-612.594110764678 52.4008739479377 -665.758613207737</t>
  </si>
  <si>
    <t>-629.985784020491 80.4360225009059 -535.032921172822</t>
  </si>
  <si>
    <t>-653.650480548461 232.864450873221 -511.699968983644</t>
  </si>
  <si>
    <t>-695.061358612766 288.116278966947 -238.184058733928</t>
  </si>
  <si>
    <t>-478.709229359955 237.407766983566 -170.590095896893</t>
  </si>
  <si>
    <t>-620.172994651054 18.4863051020038 -535.220541231304</t>
  </si>
  <si>
    <t>-623.357444587649 146.838045232188 -98.4552016009945</t>
  </si>
  <si>
    <t>-632.355725372319 164.727824042118 316.637016405192</t>
  </si>
  <si>
    <t>-656.598453224177 212.413372287297 776.746777126407</t>
  </si>
  <si>
    <t>-504.273022529302 218.706145062463 828.139439808461</t>
  </si>
  <si>
    <t>-529.546131986502 -32.1937306017744 314.578772902806</t>
  </si>
  <si>
    <t>-543.374594787133 -76.2700494288083 775.430214556279</t>
  </si>
  <si>
    <t>-395.966158340546 -33.1244339108102 823.315630107859</t>
  </si>
  <si>
    <t>9763-20170724T121439.999418300.bin</t>
  </si>
  <si>
    <t>-581.099946242471 63.2545650301167 -97.9171064112138</t>
  </si>
  <si>
    <t>-599.489770925867 55.4627099250442 -206.814347568385</t>
  </si>
  <si>
    <t>-609.401150069586 52.4100508401802 -299.108837019754</t>
  </si>
  <si>
    <t>-616.885889180675 50.5430757096251 -382.646956671365</t>
  </si>
  <si>
    <t>-622.297778195185 49.6236213593056 -466.3607887544</t>
  </si>
  <si>
    <t>-627.880366250081 49.1939879624692 -588.890725848779</t>
  </si>
  <si>
    <t>-613.035338575802 52.3887051504644 -665.764891156079</t>
  </si>
  <si>
    <t>-630.327268087398 80.358934473355 -535.011165209206</t>
  </si>
  <si>
    <t>-653.928133112629 232.777516009211 -511.569384756756</t>
  </si>
  <si>
    <t>-695.760415320305 287.893980058753 -238.090182226334</t>
  </si>
  <si>
    <t>-479.392578076722 237.210303265266 -170.528164199239</t>
  </si>
  <si>
    <t>-620.534266303131 18.4062048549918 -535.240050624181</t>
  </si>
  <si>
    <t>-623.433929128921 146.648944080877 -98.4621467703879</t>
  </si>
  <si>
    <t>-632.38658642924 164.571411418628 316.629695028255</t>
  </si>
  <si>
    <t>-656.582017665201 212.394822391288 776.739813526227</t>
  </si>
  <si>
    <t>-504.256945817678 218.647941176444 828.13840703468</t>
  </si>
  <si>
    <t>-529.676979317655 -32.3471098896766 314.555200077055</t>
  </si>
  <si>
    <t>-543.363630760324 -76.2943116855859 775.410462394378</t>
  </si>
  <si>
    <t>-395.765065211247 -33.8112876124383 823.302889696288</t>
  </si>
  <si>
    <t>9763-20170724T121440.032023800.bin</t>
  </si>
  <si>
    <t>-581.160215751186 63.0408144999506 -97.9179073703691</t>
  </si>
  <si>
    <t>-599.586382714578 55.2620856102585 -206.80986164695</t>
  </si>
  <si>
    <t>-609.553084477823 52.238542979605 -299.09934116985</t>
  </si>
  <si>
    <t>-617.097313115946 50.4064707905395 -382.632935276471</t>
  </si>
  <si>
    <t>-622.577581932829 49.5311253129394 -466.342766809148</t>
  </si>
  <si>
    <t>-628.26916251125 49.1768774223569 -588.867925594511</t>
  </si>
  <si>
    <t>-613.487140602058 52.4042008070214 -665.752781248169</t>
  </si>
  <si>
    <t>-630.653668107234 80.3107569934432 -534.967794213091</t>
  </si>
  <si>
    <t>-654.173416306547 232.722859505321 -511.39416856029</t>
  </si>
  <si>
    <t>-696.443372625101 287.81424034139 -237.97737839819</t>
  </si>
  <si>
    <t>-480.049250139575 237.224467765111 -170.42883446901</t>
  </si>
  <si>
    <t>-620.88990460367 18.3535683558857 -535.242100137146</t>
  </si>
  <si>
    <t>-623.460946647741 146.465752338889 -98.4531262526363</t>
  </si>
  <si>
    <t>-632.371840337752 164.426862971399 316.637962299554</t>
  </si>
  <si>
    <t>-656.558487846458 212.375593645344 776.736536040665</t>
  </si>
  <si>
    <t>-504.238681757212 218.711383602267 828.140328415063</t>
  </si>
  <si>
    <t>-529.727711205141 -32.5333974702448 314.531402809994</t>
  </si>
  <si>
    <t>-543.372777520007 -76.3164158886993 775.393070806566</t>
  </si>
  <si>
    <t>-395.842764288734 -33.5719491211516 823.264451559156</t>
  </si>
  <si>
    <t>9763-20170724T121440.105296900.bin</t>
  </si>
  <si>
    <t>-581.171328428887 62.6403161280823 -97.9409752924271</t>
  </si>
  <si>
    <t>-599.68253428899 54.8595234838408 -206.818422689491</t>
  </si>
  <si>
    <t>-609.764335336667 51.8683306305988 -299.096483949952</t>
  </si>
  <si>
    <t>-617.428661218705 50.0809679022973 -382.620130872929</t>
  </si>
  <si>
    <t>-623.044134305618 49.2664146132188 -466.321590496118</t>
  </si>
  <si>
    <t>-628.948821122628 49.0197706205367 -588.836920242413</t>
  </si>
  <si>
    <t>-614.268310170271 52.3004342175 -665.738957808207</t>
  </si>
  <si>
    <t>-631.210429055757 80.1110266147243 -534.90693158027</t>
  </si>
  <si>
    <t>-654.527658687943 232.51421779171 -511.089571325726</t>
  </si>
  <si>
    <t>-697.53547263119 287.633898573527 -237.793451576525</t>
  </si>
  <si>
    <t>-481.087104304354 237.417225573406 -170.14081666338</t>
  </si>
  <si>
    <t>-621.505329097171 18.1449860911066 -535.249714451655</t>
  </si>
  <si>
    <t>-623.451198820773 146.102474943037 -98.4376952278358</t>
  </si>
  <si>
    <t>-632.24005054454 164.211468228033 316.649550712133</t>
  </si>
  <si>
    <t>-656.506532581859 212.336466405526 776.730024898606</t>
  </si>
  <si>
    <t>-504.198781757184 218.773839142913 828.157202880426</t>
  </si>
  <si>
    <t>-529.738983955301 -32.754757503174 314.475682380974</t>
  </si>
  <si>
    <t>-543.413736889746 -76.2881494649041 775.36281614993</t>
  </si>
  <si>
    <t>-395.9188553282 -33.4137577830129 823.226510221898</t>
  </si>
  <si>
    <t>9763-20170724T121440.131368400.bin</t>
  </si>
  <si>
    <t>-581.15093947166 62.4434212062074 -97.9337654742096</t>
  </si>
  <si>
    <t>-599.700170773174 54.6488321021116 -206.803743761057</t>
  </si>
  <si>
    <t>-609.83352218025 51.658182242908 -299.076107182816</t>
  </si>
  <si>
    <t>-617.551117596494 49.8779425336998 -382.595012095901</t>
  </si>
  <si>
    <t>-623.226318987101 49.0756841007315 -466.292607729009</t>
  </si>
  <si>
    <t>-629.224989452142 48.8526757236582 -588.80327555272</t>
  </si>
  <si>
    <t>-614.585507138437 52.1453626189186 -665.712725672569</t>
  </si>
  <si>
    <t>-631.420402031208 79.9374874142268 -534.86664555717</t>
  </si>
  <si>
    <t>-654.684252567272 232.339701723943 -510.963889305552</t>
  </si>
  <si>
    <t>-698.138074855223 287.687885846627 -237.784465051983</t>
  </si>
  <si>
    <t>-481.685866847739 237.722780511293 -169.957766237811</t>
  </si>
  <si>
    <t>-621.765193680801 17.9635768750868 -535.226797590808</t>
  </si>
  <si>
    <t>-623.46328775958 145.879959702524 -98.4234713131256</t>
  </si>
  <si>
    <t>-632.183160961371 164.061586433326 316.662034826909</t>
  </si>
  <si>
    <t>-656.500739258663 212.279897379709 776.733265247294</t>
  </si>
  <si>
    <t>-504.189492181838 218.494083708188 828.176935746425</t>
  </si>
  <si>
    <t>-529.678490155568 -32.811584990839 314.471351517844</t>
  </si>
  <si>
    <t>-543.41587090343 -76.2916899414572 775.36012880023</t>
  </si>
  <si>
    <t>-395.936975279931 -33.3654584065662 823.225616830924</t>
  </si>
  <si>
    <t>9763-20170724T121440.197547900.bin</t>
  </si>
  <si>
    <t>-581.05616533127 62.1613645724465 -97.9258540617915</t>
  </si>
  <si>
    <t>-599.695430881211 54.2958710342336 -206.775377297493</t>
  </si>
  <si>
    <t>-609.967118636811 51.2358995498175 -299.030218306354</t>
  </si>
  <si>
    <t>-617.834213123675 49.3892776063899 -382.533848314723</t>
  </si>
  <si>
    <t>-623.682685294593 48.5170810997588 -466.218672667241</t>
  </si>
  <si>
    <t>-629.960414466217 48.1882425632539 -588.715173223223</t>
  </si>
  <si>
    <t>-615.412357012151 51.4434305076907 -665.643605538861</t>
  </si>
  <si>
    <t>-631.959597395998 79.3309727797023 -534.804407983734</t>
  </si>
  <si>
    <t>-655.297045308238 231.731232527678 -510.978205733246</t>
  </si>
  <si>
    <t>-699.648261021887 287.875026745685 -238.105617570697</t>
  </si>
  <si>
    <t>-483.387132347934 237.938031698788 -169.65151483092</t>
  </si>
  <si>
    <t>-622.451996261271 17.3342324534233 -535.125245111318</t>
  </si>
  <si>
    <t>-623.49808168692 145.542406383295 -98.4097387654252</t>
  </si>
  <si>
    <t>-631.993435720563 163.886982469252 316.673291023984</t>
  </si>
  <si>
    <t>-656.438668805522 212.242402522426 776.73453930675</t>
  </si>
  <si>
    <t>-504.150130085841 218.834075730078 828.198758303001</t>
  </si>
  <si>
    <t>-529.558970993774 -32.8251725039886 314.473127256642</t>
  </si>
  <si>
    <t>-543.456477964698 -76.2267652768628 775.362314744611</t>
  </si>
  <si>
    <t>-395.894649320419 -33.6121882169714 823.251076963069</t>
  </si>
  <si>
    <t>9763-20170724T121440.234451800.bin</t>
  </si>
  <si>
    <t>-581.006876015265 62.0067237373514 -97.9166536309419</t>
  </si>
  <si>
    <t>-599.723319466433 54.0764008479741 -206.748152071686</t>
  </si>
  <si>
    <t>-610.102111868425 50.9642942544338 -298.9893029835</t>
  </si>
  <si>
    <t>-618.081962136084 49.0724723939843 -382.481169632063</t>
  </si>
  <si>
    <t>-624.059046184001 48.1578610361357 -466.156554729736</t>
  </si>
  <si>
    <t>-630.541585550305 47.7695334543801 -588.642247190323</t>
  </si>
  <si>
    <t>-616.049084931527 51.065145109063 -665.579255174796</t>
  </si>
  <si>
    <t>-632.428338606097 78.9417397635052 -534.74431624332</t>
  </si>
  <si>
    <t>-655.762072274977 231.346148695449 -511.009370031839</t>
  </si>
  <si>
    <t>-700.414571572623 288.163290410339 -238.325475185723</t>
  </si>
  <si>
    <t>-484.280603799905 238.091270425662 -169.56917627935</t>
  </si>
  <si>
    <t>-622.965946145424 16.9379499861789 -535.048617654925</t>
  </si>
  <si>
    <t>-623.536923405753 145.363122137256 -98.4026608228605</t>
  </si>
  <si>
    <t>-631.872843154125 163.806531841032 316.679227335827</t>
  </si>
  <si>
    <t>-656.413196885401 212.204929959832 776.735419310764</t>
  </si>
  <si>
    <t>-504.129308582067 218.700862127882 828.225566291275</t>
  </si>
  <si>
    <t>-529.518976423516 -32.787883950446 314.491773520165</t>
  </si>
  <si>
    <t>-543.405265606189 -76.2794658323132 775.376534624358</t>
  </si>
  <si>
    <t>-395.651693272185 -34.3810060043211 823.305986501211</t>
  </si>
  <si>
    <t>9763-20170724T121440.300627800.bin</t>
  </si>
  <si>
    <t>-580.872951233378 61.8452662769419 -97.8951547910077</t>
  </si>
  <si>
    <t>-599.792552178383 53.7285010645774 -206.67785986482</t>
  </si>
  <si>
    <t>-610.345130883595 50.5225258470023 -298.895984973318</t>
  </si>
  <si>
    <t>-618.479173288531 48.5690420452902 -382.37155051328</t>
  </si>
  <si>
    <t>-624.6055622043 47.6148368480849 -466.035620347264</t>
  </si>
  <si>
    <t>-631.298983109028 47.1919841064096 -588.509924538895</t>
  </si>
  <si>
    <t>-616.843871657981 50.645932139028 -665.447169951422</t>
  </si>
  <si>
    <t>-633.056646261581 78.3851384589238 -534.619825867597</t>
  </si>
  <si>
    <t>-656.406025665343 230.826046834883 -511.014369472302</t>
  </si>
  <si>
    <t>-701.722470280072 289.085007845989 -238.744448733841</t>
  </si>
  <si>
    <t>-485.868366015725 238.592923755735 -169.4185451587</t>
  </si>
  <si>
    <t>-623.667113701846 16.370053605227 -534.91873983165</t>
  </si>
  <si>
    <t>-623.620314574075 145.159102358365 -98.4063735660664</t>
  </si>
  <si>
    <t>-631.439951135554 163.793103420719 316.677013492726</t>
  </si>
  <si>
    <t>-656.325648425891 212.232562996282 776.73073866329</t>
  </si>
  <si>
    <t>-504.074621169096 218.699869573548 828.321575352507</t>
  </si>
  <si>
    <t>-529.606477431553 -32.4053696999003 314.55745770822</t>
  </si>
  <si>
    <t>-543.379235165104 -76.1527492263845 775.418952828454</t>
  </si>
  <si>
    <t>-395.771325168849 -33.9173920755584 823.500955625172</t>
  </si>
  <si>
    <t>9763-20170724T121440.363680600.bin</t>
  </si>
  <si>
    <t>-580.54833224552 61.7242762886344 -97.8475851795594</t>
  </si>
  <si>
    <t>-599.735312869142 53.3562298256325 -206.564352196592</t>
  </si>
  <si>
    <t>-610.515301609579 50.0041744418972 -298.751049366954</t>
  </si>
  <si>
    <t>-618.85128718751 47.9429154226409 -382.2039762784</t>
  </si>
  <si>
    <t>-625.174295787065 46.9038202627144 -465.852505599589</t>
  </si>
  <si>
    <t>-632.147334872446 46.380201974906 -588.310791713919</t>
  </si>
  <si>
    <t>-617.764131738989 49.9065496476119 -665.258166029701</t>
  </si>
  <si>
    <t>-633.74521496869 77.6229341720586 -534.444591925347</t>
  </si>
  <si>
    <t>-657.125179596329 230.080083437674 -510.996443520984</t>
  </si>
  <si>
    <t>-703.317332400625 289.179481319205 -239.054882096477</t>
  </si>
  <si>
    <t>-487.699577937685 238.601699692181 -169.059093911765</t>
  </si>
  <si>
    <t>-624.430004046756 15.5966938744132 -534.709724745003</t>
  </si>
  <si>
    <t>-623.663652128758 144.971414539904 -98.4080358744577</t>
  </si>
  <si>
    <t>-630.729277982105 163.800767880178 316.680034281318</t>
  </si>
  <si>
    <t>-656.264730220177 212.137990281925 776.742625241084</t>
  </si>
  <si>
    <t>-504.032368362409 218.054939410941 828.454271009055</t>
  </si>
  <si>
    <t>-529.642840682651 -31.5704834088338 314.70402456588</t>
  </si>
  <si>
    <t>-543.268605960902 -76.0266983427823 775.496597533405</t>
  </si>
  <si>
    <t>-395.809549846797 -33.5807640948046 823.849269360265</t>
  </si>
  <si>
    <t>9763-20170724T121440.401778800.bin</t>
  </si>
  <si>
    <t>-580.293410620251 61.5411434841253 -97.7954522205399</t>
  </si>
  <si>
    <t>-599.724731750952 52.9639712725543 -206.45263603821</t>
  </si>
  <si>
    <t>-610.676050594143 49.5015941596084 -298.614891943967</t>
  </si>
  <si>
    <t>-619.149239835495 47.3639999811498 -382.052119704047</t>
  </si>
  <si>
    <t>-625.589762574807 46.2695701651314 -465.691037789577</t>
  </si>
  <si>
    <t>-632.711199888564 45.6871689544059 -588.140504220407</t>
  </si>
  <si>
    <t>-618.370716348226 49.2025789419495 -665.096382012075</t>
  </si>
  <si>
    <t>-634.221437272692 76.9592059022648 -534.288712039806</t>
  </si>
  <si>
    <t>-657.560154340004 229.430697734938 -510.900513292764</t>
  </si>
  <si>
    <t>-704.15611176463 288.613867560416 -239.04609809319</t>
  </si>
  <si>
    <t>-488.623977614726 238.102754479055 -168.739460773249</t>
  </si>
  <si>
    <t>-624.951331620267 14.926046504183 -534.532673054801</t>
  </si>
  <si>
    <t>-623.675569842443 144.892460534979 -98.3998883935433</t>
  </si>
  <si>
    <t>-630.401869853806 163.710139544363 316.694448321841</t>
  </si>
  <si>
    <t>-656.201262440982 212.136280493954 776.745290687725</t>
  </si>
  <si>
    <t>-503.993263083776 218.477814955016 828.478366964911</t>
  </si>
  <si>
    <t>-529.573317050218 -30.9326313017264 314.835023784298</t>
  </si>
  <si>
    <t>-543.223647801054 -75.9368797853454 775.552542319893</t>
  </si>
  <si>
    <t>-395.826756171214 -33.4362690216467 824.046365160076</t>
  </si>
  <si>
    <t>9763-20170724T121440.434392700.bin</t>
  </si>
  <si>
    <t>-580.113927268905 61.343062767728 -97.7623109584015</t>
  </si>
  <si>
    <t>-599.74492370239 52.6003353016386 -206.370233354507</t>
  </si>
  <si>
    <t>-610.841056261081 49.0469683662318 -298.511890101603</t>
  </si>
  <si>
    <t>-619.432202734366 46.8441317235142 -381.935339474748</t>
  </si>
  <si>
    <t>-625.976470032283 45.6997201062095 -465.565502505217</t>
  </si>
  <si>
    <t>-633.232792195346 45.0588816571899 -588.006752063579</t>
  </si>
  <si>
    <t>-618.956092401839 48.527082877813 -664.976598347513</t>
  </si>
  <si>
    <t>-634.658712168168 76.3604212779692 -534.169744853053</t>
  </si>
  <si>
    <t>-658.009414142408 228.833081584788 -510.856541623759</t>
  </si>
  <si>
    <t>-705.057949480694 288.11010662649 -239.100643565996</t>
  </si>
  <si>
    <t>-489.617160879415 237.652046878526 -168.476393440437</t>
  </si>
  <si>
    <t>-625.438865375268 14.3195988509642 -534.391480555133</t>
  </si>
  <si>
    <t>-623.717333795197 144.777431111427 -98.3923831348708</t>
  </si>
  <si>
    <t>-630.205805166465 163.618660130264 316.704614470333</t>
  </si>
  <si>
    <t>-656.16151022027 212.095269298869 776.750148973874</t>
  </si>
  <si>
    <t>-503.958478657298 218.552071262561 828.483992612991</t>
  </si>
  <si>
    <t>-529.741681854925 -30.4497817828938 314.923137847757</t>
  </si>
  <si>
    <t>-543.25134580044 -75.7816299845426 775.603968601106</t>
  </si>
  <si>
    <t>-396.0507758012 -32.7029709896956 824.184394194033</t>
  </si>
  <si>
    <t>9763-20170724T121440.501571600.bin</t>
  </si>
  <si>
    <t>-580.114926726004 61.2910585116788 -97.7288728514927</t>
  </si>
  <si>
    <t>-599.985642298859 52.3521061096972 -206.277199742934</t>
  </si>
  <si>
    <t>-611.321960268459 48.6743166953756 -298.384700693872</t>
  </si>
  <si>
    <t>-620.142163941983 46.3745858269826 -381.781652926082</t>
  </si>
  <si>
    <t>-626.925775617889 45.1493148564964 -465.391582041847</t>
  </si>
  <si>
    <t>-634.541896877994 44.4064869329281 -587.810438670602</t>
  </si>
  <si>
    <t>-620.460275355847 47.7027897774506 -664.823764814683</t>
  </si>
  <si>
    <t>-635.768874503418 75.7588270178235 -533.998117606512</t>
  </si>
  <si>
    <t>-659.0786400692 228.263122565334 -510.799401567837</t>
  </si>
  <si>
    <t>-707.107375840351 288.05508531744 -239.328009627676</t>
  </si>
  <si>
    <t>-491.867306072194 237.588168531267 -168.100774337899</t>
  </si>
  <si>
    <t>-626.631160591046 13.7062003872707 -534.190059722927</t>
  </si>
  <si>
    <t>-623.854833554446 144.713883970049 -98.3921362846131</t>
  </si>
  <si>
    <t>-630.079323159487 163.587538025381 316.707369145662</t>
  </si>
  <si>
    <t>-656.087566084113 212.029401401595 776.752960779115</t>
  </si>
  <si>
    <t>-503.880036386607 218.641820504383 828.453868441004</t>
  </si>
  <si>
    <t>-530.616794654881 -30.1390131036846 315.027441469827</t>
  </si>
  <si>
    <t>-543.279982184328 -75.7550525461825 775.673276404999</t>
  </si>
  <si>
    <t>-396.098645479974 -32.6361274501201 824.27601749593</t>
  </si>
  <si>
    <t>9763-20170724T121440.565859700.bin</t>
  </si>
  <si>
    <t>-580.562284881682 61.2714717456734 -97.7513110484658</t>
  </si>
  <si>
    <t>-600.577028124814 52.2580053370357 -206.267067070987</t>
  </si>
  <si>
    <t>-612.092371802712 48.5177216076263 -298.349925796039</t>
  </si>
  <si>
    <t>-621.097101354589 46.1643753839044 -381.725559259075</t>
  </si>
  <si>
    <t>-628.087671610475 44.8878725060567 -465.317598096111</t>
  </si>
  <si>
    <t>-636.030253194755 44.0747336551799 -587.715266990856</t>
  </si>
  <si>
    <t>-622.136439049813 47.0331778482969 -664.776461739398</t>
  </si>
  <si>
    <t>-637.060173447946 75.4659104904658 -533.921531632388</t>
  </si>
  <si>
    <t>-660.307447597343 227.978353981654 -510.74511363684</t>
  </si>
  <si>
    <t>-709.223071004421 288.339617345412 -239.558172628926</t>
  </si>
  <si>
    <t>-494.121305531891 237.959576584982 -167.853185133822</t>
  </si>
  <si>
    <t>-628.029997543278 13.397328081433 -534.095153574151</t>
  </si>
  <si>
    <t>-624.217553526019 144.684888774788 -98.4182797182316</t>
  </si>
  <si>
    <t>-630.150217706161 163.563007298894 316.685336997781</t>
  </si>
  <si>
    <t>-656.043196490526 211.930661546823 776.747032162579</t>
  </si>
  <si>
    <t>-503.818601193939 218.366558756907 828.419950606339</t>
  </si>
  <si>
    <t>-531.536609462979 -30.1931537741361 315.01416947841</t>
  </si>
  <si>
    <t>-543.437548598316 -75.655136852758 775.717983869711</t>
  </si>
  <si>
    <t>-396.523269339671 -31.5241703597571 824.219865635219</t>
  </si>
  <si>
    <t>9763-20170724T121440.605964900.bin</t>
  </si>
  <si>
    <t>-580.763302099441 61.1931038321309 -97.7683984619786</t>
  </si>
  <si>
    <t>-600.833978259057 52.1638517235169 -206.272528917961</t>
  </si>
  <si>
    <t>-612.389938494676 48.4117396041315 -298.349769845662</t>
  </si>
  <si>
    <t>-621.428827955715 46.0491978461728 -381.721419389213</t>
  </si>
  <si>
    <t>-628.451150315477 44.7640207627187 -465.310792979817</t>
  </si>
  <si>
    <t>-636.437013964746 43.9384683685362 -587.705546819555</t>
  </si>
  <si>
    <t>-622.610796829357 46.6907630435971 -664.786471213902</t>
  </si>
  <si>
    <t>-637.420685964809 75.3390968018421 -533.916346209506</t>
  </si>
  <si>
    <t>-660.655049761136 227.858177380992 -510.762411787092</t>
  </si>
  <si>
    <t>-710.201449296281 288.607359000206 -239.776594685471</t>
  </si>
  <si>
    <t>-495.157824784344 238.295835536999 -167.849611637183</t>
  </si>
  <si>
    <t>-628.44517392536 13.2623293054912 -534.083337541445</t>
  </si>
  <si>
    <t>-624.335485001954 144.635498505749 -98.4316468921344</t>
  </si>
  <si>
    <t>-630.187346915667 163.513646730252 316.673116555075</t>
  </si>
  <si>
    <t>-656.022412884218 211.883115063431 776.740761955315</t>
  </si>
  <si>
    <t>-503.78874896057 218.234325526919 828.397174371201</t>
  </si>
  <si>
    <t>-531.773968505828 -30.3130146122385 315.00553502066</t>
  </si>
  <si>
    <t>-543.427343187067 -75.7628665587445 775.736629462404</t>
  </si>
  <si>
    <t>-396.189995525699 -32.6752064493671 824.197381944124</t>
  </si>
  <si>
    <t>9763-20170724T121440.633042800.bin</t>
  </si>
  <si>
    <t>-581.058941379936 61.1773856036916 -97.7769279088317</t>
  </si>
  <si>
    <t>-601.167124446374 52.1489276395446 -206.274207924635</t>
  </si>
  <si>
    <t>-612.75023800543 48.377433499064 -298.347094542227</t>
  </si>
  <si>
    <t>-621.813219123102 45.9887173336288 -381.715552752349</t>
  </si>
  <si>
    <t>-628.859073478919 44.6698001089785 -465.302302956157</t>
  </si>
  <si>
    <t>-636.879691956419 43.7855425628381 -587.694409253823</t>
  </si>
  <si>
    <t>-623.106058094939 46.3294300828943 -664.791989543595</t>
  </si>
  <si>
    <t>-637.824653243484 75.2152450499175 -533.921444068232</t>
  </si>
  <si>
    <t>-661.115263343829 227.741986425184 -510.845882117771</t>
  </si>
  <si>
    <t>-711.405895747019 288.88803988649 -240.086644336588</t>
  </si>
  <si>
    <t>-496.454147875816 238.678802487321 -167.814152688733</t>
  </si>
  <si>
    <t>-628.896058573631 13.1318957102517 -534.058167103671</t>
  </si>
  <si>
    <t>-624.544457712072 144.64108420892 -98.443969121996</t>
  </si>
  <si>
    <t>-630.287710717981 163.524861673101 316.66205453794</t>
  </si>
  <si>
    <t>-655.987921200768 211.873661501636 776.737656978762</t>
  </si>
  <si>
    <t>-503.754118708147 218.352821800673 828.377955448689</t>
  </si>
  <si>
    <t>-531.935702765804 -30.3789869136517 314.995263949572</t>
  </si>
  <si>
    <t>-543.531295777854 -75.6907955477573 775.747154364484</t>
  </si>
  <si>
    <t>-396.601819215384 -31.4753655581858 824.126445987558</t>
  </si>
  <si>
    <t>9763-20170724T121440.700229000.bin</t>
  </si>
  <si>
    <t>-581.636921355352 61.2093839135514 -97.7828655960668</t>
  </si>
  <si>
    <t>-601.712623300361 52.2603188202324 -206.29268777766</t>
  </si>
  <si>
    <t>-613.339451112613 48.4613922286126 -298.358978702557</t>
  </si>
  <si>
    <t>-622.474887632691 46.0143154476796 -381.717860096709</t>
  </si>
  <si>
    <t>-629.628371414725 44.6041099234972 -465.293978028865</t>
  </si>
  <si>
    <t>-637.846726900203 43.553793135799 -587.671699960652</t>
  </si>
  <si>
    <t>-624.196158152207 45.7370394038089 -664.8021161177</t>
  </si>
  <si>
    <t>-638.661981344601 75.062567195318 -533.942951343166</t>
  </si>
  <si>
    <t>-661.931783595796 227.635404121822 -511.160888190978</t>
  </si>
  <si>
    <t>-714.034574288582 289.857827114612 -240.990173196916</t>
  </si>
  <si>
    <t>-499.305721124685 239.930309364784 -167.865045594775</t>
  </si>
  <si>
    <t>-629.819268178485 12.9665459341845 -534.003788508089</t>
  </si>
  <si>
    <t>-624.867858875946 144.646112359821 -98.4412219321667</t>
  </si>
  <si>
    <t>-630.646539719801 163.562607083405 316.662858431148</t>
  </si>
  <si>
    <t>-655.93963625088 211.858548856034 776.731986012191</t>
  </si>
  <si>
    <t>-503.700618163775 218.550565256047 828.329707513726</t>
  </si>
  <si>
    <t>-532.14661034637 -30.4941949945219 314.947959831164</t>
  </si>
  <si>
    <t>-543.673406860735 -75.6042391522519 775.742752539018</t>
  </si>
  <si>
    <t>-396.855529863936 -30.9039001379365 824.015154562459</t>
  </si>
  <si>
    <t>9763-20170724T121440.732814700.bin</t>
  </si>
  <si>
    <t>-581.798823540089 61.252171376666 -97.770616546462</t>
  </si>
  <si>
    <t>-601.86168061125 52.313989645826 -206.283780141578</t>
  </si>
  <si>
    <t>-613.520860400742 48.4822250434017 -298.344595706336</t>
  </si>
  <si>
    <t>-622.704570040625 45.9904728895908 -381.696789896579</t>
  </si>
  <si>
    <t>-629.926353901993 44.5213589849968 -465.266028642237</t>
  </si>
  <si>
    <t>-638.267439090049 43.3698753407493 -587.634548764792</t>
  </si>
  <si>
    <t>-624.6747605121 45.4041364495433 -664.779220568385</t>
  </si>
  <si>
    <t>-639.007006577564 74.9260442987706 -533.932694090186</t>
  </si>
  <si>
    <t>-662.267563233167 227.513614041536 -511.271662104112</t>
  </si>
  <si>
    <t>-715.306208088239 290.579404290312 -241.478836760922</t>
  </si>
  <si>
    <t>-500.697314918299 240.789523667437 -167.908748972472</t>
  </si>
  <si>
    <t>-630.208057893456 12.8240644285961 -533.947993516811</t>
  </si>
  <si>
    <t>-624.993626792083 144.677524688551 -98.4442530069209</t>
  </si>
  <si>
    <t>-630.79864031331 163.570197645284 316.660534849735</t>
  </si>
  <si>
    <t>-655.928952750172 211.815697052697 776.731688998295</t>
  </si>
  <si>
    <t>-503.68114011467 218.454582894655 828.310347247924</t>
  </si>
  <si>
    <t>-532.257563298281 -30.5224742050859 314.941714127587</t>
  </si>
  <si>
    <t>-543.73024050943 -75.5848931063465 775.739516375329</t>
  </si>
  <si>
    <t>-396.98141433618 -30.6014251636439 823.958695848698</t>
  </si>
  <si>
    <t>9763-20170724T121440.801041200.bin</t>
  </si>
  <si>
    <t>-581.957170089243 61.3467851510641 -97.7826659014524</t>
  </si>
  <si>
    <t>-602.035135495847 52.4126095000579 -206.293322291434</t>
  </si>
  <si>
    <t>-613.752680589932 48.5158228871601 -298.344157676855</t>
  </si>
  <si>
    <t>-623.010354948153 45.9409915102096 -381.685630151514</t>
  </si>
  <si>
    <t>-630.329042842285 44.3647100281664 -465.244468111463</t>
  </si>
  <si>
    <t>-638.838507214744 43.0321671410761 -587.599507882443</t>
  </si>
  <si>
    <t>-625.301058597272 44.7877759021812 -664.760860976958</t>
  </si>
  <si>
    <t>-639.482237140822 74.6711195232933 -533.944931073221</t>
  </si>
  <si>
    <t>-662.869599497458 227.284511265063 -511.574555146718</t>
  </si>
  <si>
    <t>-717.810803381099 292.021396671225 -242.559263734282</t>
  </si>
  <si>
    <t>-503.492760503787 242.65716816883 -167.863382462299</t>
  </si>
  <si>
    <t>-630.726921643812 12.5629109398683 -533.877303320845</t>
  </si>
  <si>
    <t>-625.055002361983 144.756409835309 -98.4646216781382</t>
  </si>
  <si>
    <t>-630.945503586969 163.565026551629 316.642761705786</t>
  </si>
  <si>
    <t>-655.892919508046 211.763568372825 776.729518495371</t>
  </si>
  <si>
    <t>-503.630606179989 218.228209243557 828.287470345453</t>
  </si>
  <si>
    <t>-532.181332344453 -30.483726994511 314.934316908355</t>
  </si>
  <si>
    <t>-543.808762353935 -75.5356645677671 775.732016940176</t>
  </si>
  <si>
    <t>-396.868028588317 -31.1314150172552 823.903675890923</t>
  </si>
  <si>
    <t>9763-20170724T121440.833923800.bin</t>
  </si>
  <si>
    <t>-581.969728859031 61.3791459073186 -97.7777632745228</t>
  </si>
  <si>
    <t>-602.089138278281 52.4258735343428 -206.279174445361</t>
  </si>
  <si>
    <t>-613.844070296147 48.4957159693108 -298.323734621066</t>
  </si>
  <si>
    <t>-623.137603668122 45.8837198792139 -381.659992291328</t>
  </si>
  <si>
    <t>-630.494470346439 44.2637878754012 -465.214720048205</t>
  </si>
  <si>
    <t>-639.062614349921 42.8597793041117 -587.564742960889</t>
  </si>
  <si>
    <t>-625.515830196742 44.4613889276202 -664.727794412191</t>
  </si>
  <si>
    <t>-639.674945283436 74.530880140223 -533.92890912488</t>
  </si>
  <si>
    <t>-663.308275372419 227.134555654402 -511.767061563502</t>
  </si>
  <si>
    <t>-719.35167873891 292.618178753776 -243.160097589687</t>
  </si>
  <si>
    <t>-505.226211436939 243.543217480288 -167.724986345988</t>
  </si>
  <si>
    <t>-630.93097661937 12.4210252541466 -533.828466689047</t>
  </si>
  <si>
    <t>-625.054885637645 144.817823542634 -98.4690573486524</t>
  </si>
  <si>
    <t>-630.956129848627 163.519782907953 316.642954608672</t>
  </si>
  <si>
    <t>-655.878807794582 211.73144470751 776.729901242531</t>
  </si>
  <si>
    <t>-503.613510390237 218.207841212334 828.277698802404</t>
  </si>
  <si>
    <t>-532.118045380654 -30.3737767149414 314.932903539192</t>
  </si>
  <si>
    <t>-543.810305298702 -75.5115807644197 775.730810919351</t>
  </si>
  <si>
    <t>-396.806651282222 -31.3524318284963 823.936108929817</t>
  </si>
  <si>
    <t>9763-20170724T121440.905114400.bin</t>
  </si>
  <si>
    <t>-581.835230833741 61.3827172010906 -97.8079027424487</t>
  </si>
  <si>
    <t>-601.986866984117 52.3954146398273 -206.300453844005</t>
  </si>
  <si>
    <t>-613.752317224844 48.4500801561389 -298.343054173287</t>
  </si>
  <si>
    <t>-623.047820543469 45.8287484447637 -381.678892924465</t>
  </si>
  <si>
    <t>-630.39857810146 44.203446551252 -465.234069601768</t>
  </si>
  <si>
    <t>-638.948884374352 42.7944214782469 -587.585326432043</t>
  </si>
  <si>
    <t>-625.194431044154 44.0503576437704 -664.717872229252</t>
  </si>
  <si>
    <t>-639.545971806534 74.4708827269037 -533.952355362098</t>
  </si>
  <si>
    <t>-663.398862853623 227.059558976287 -511.913447834015</t>
  </si>
  <si>
    <t>-722.420157293312 293.091388149297 -244.07975486124</t>
  </si>
  <si>
    <t>-508.573256388742 244.995274791822 -167.237105688731</t>
  </si>
  <si>
    <t>-630.848167912116 12.3544382407581 -533.84488515831</t>
  </si>
  <si>
    <t>-624.931196222675 144.929469108865 -98.4836190191267</t>
  </si>
  <si>
    <t>-630.879321881484 163.46747116071 316.635133282266</t>
  </si>
  <si>
    <t>-655.814334988139 211.697026728691 776.730099885727</t>
  </si>
  <si>
    <t>-503.555124692379 218.419110872384 828.264432135768</t>
  </si>
  <si>
    <t>-532.155889424794 -30.2899346126264 314.95343865487</t>
  </si>
  <si>
    <t>-543.802389780741 -75.4481548632584 775.747565137868</t>
  </si>
  <si>
    <t>-396.73161431913 -31.6088343860815 824.03991576391</t>
  </si>
  <si>
    <t>9763-20170724T121440.932190800.bin</t>
  </si>
  <si>
    <t>-581.874647104512 61.3795005113111 -97.8227580984999</t>
  </si>
  <si>
    <t>-601.980634089997 52.4336416247556 -206.32726288517</t>
  </si>
  <si>
    <t>-613.713847501139 48.5153292608934 -298.37519257232</t>
  </si>
  <si>
    <t>-622.98329593803 45.9162755678549 -381.7145626809</t>
  </si>
  <si>
    <t>-630.311359382544 44.3112260075436 -465.272004200162</t>
  </si>
  <si>
    <t>-638.832267660866 42.9299008209914 -587.625697571497</t>
  </si>
  <si>
    <t>-624.984722510237 44.029478182495 -664.743994874489</t>
  </si>
  <si>
    <t>-639.437795353898 74.5945583695097 -533.986034365619</t>
  </si>
  <si>
    <t>-663.340741932842 227.176459769146 -511.963661739188</t>
  </si>
  <si>
    <t>-723.840832784492 293.304652628486 -244.483968411126</t>
  </si>
  <si>
    <t>-510.126800907389 245.68749160674 -166.976128012074</t>
  </si>
  <si>
    <t>-630.749132220918 12.4770935859979 -533.889827063366</t>
  </si>
  <si>
    <t>-624.909883585836 144.919194261502 -98.4896721465135</t>
  </si>
  <si>
    <t>-630.975768488517 163.439243522837 316.62819616031</t>
  </si>
  <si>
    <t>-655.798837315286 211.65563521618 776.731859355247</t>
  </si>
  <si>
    <t>-503.5320859288 218.309623429393 828.252753098272</t>
  </si>
  <si>
    <t>-532.202563320156 -30.3773372682558 314.945351675631</t>
  </si>
  <si>
    <t>-543.85788006813 -75.3346848259662 775.753950376811</t>
  </si>
  <si>
    <t>-396.937725193275 -31.0159947862057 824.066546719718</t>
  </si>
  <si>
    <t>9763-20170724T121441.002280900.bin</t>
  </si>
  <si>
    <t>-582.187147092628 61.3325225310273 -97.8255367492312</t>
  </si>
  <si>
    <t>-602.175752271881 52.5198976022757 -206.362626091199</t>
  </si>
  <si>
    <t>-613.784418769455 48.6860849986301 -298.429921784519</t>
  </si>
  <si>
    <t>-622.933393622078 46.1527547176092 -381.784636122523</t>
  </si>
  <si>
    <t>-630.133899073355 44.602807824343 -465.354233432068</t>
  </si>
  <si>
    <t>-638.461316755752 43.2910490297231 -587.72200644668</t>
  </si>
  <si>
    <t>-624.491990725905 44.1921819873396 -664.82089871126</t>
  </si>
  <si>
    <t>-639.147419851889 74.9261927772586 -534.065611674405</t>
  </si>
  <si>
    <t>-663.261202591371 227.489448104407 -512.102127631094</t>
  </si>
  <si>
    <t>-726.580145606768 293.860893454949 -245.336026239876</t>
  </si>
  <si>
    <t>-513.184997765076 247.146848728208 -166.412808544458</t>
  </si>
  <si>
    <t>-630.467116142696 12.8073938306979 -533.99046140612</t>
  </si>
  <si>
    <t>-625.019016527428 144.864407349726 -98.4888587328808</t>
  </si>
  <si>
    <t>-631.292257696988 163.333203060013 316.628220559891</t>
  </si>
  <si>
    <t>-655.775372115833 211.580590285572 776.726036926744</t>
  </si>
  <si>
    <t>-503.490046920483 217.959877690488 828.226609940761</t>
  </si>
  <si>
    <t>-532.268007206069 -30.8036906480766 314.891946666642</t>
  </si>
  <si>
    <t>-543.872286048333 -75.3309315759102 775.747756713439</t>
  </si>
  <si>
    <t>-396.660886992129 -32.0154663794724 824.083975871335</t>
  </si>
  <si>
    <t>9763-20170724T121441.034370100.bin</t>
  </si>
  <si>
    <t>-582.404321209113 61.3138145933285 -97.836979340271</t>
  </si>
  <si>
    <t>-602.326338902908 52.5660897049988 -206.39148078519</t>
  </si>
  <si>
    <t>-613.834370211132 48.7806769330032 -298.473371141923</t>
  </si>
  <si>
    <t>-622.875432542087 46.2883203918664 -381.841164789018</t>
  </si>
  <si>
    <t>-629.951128998698 44.774963396465 -465.422125532176</t>
  </si>
  <si>
    <t>-638.078228209512 43.5111749706507 -587.803811747558</t>
  </si>
  <si>
    <t>-624.019309820146 44.3573181322258 -664.887020263243</t>
  </si>
  <si>
    <t>-638.848530162821 75.1258104015842 -534.136521154628</t>
  </si>
  <si>
    <t>-663.051268652064 227.67208283409 -512.203480549255</t>
  </si>
  <si>
    <t>-727.803799972719 294.13937906538 -245.805774988995</t>
  </si>
  <si>
    <t>-514.549512210803 247.801267340159 -166.282810087942</t>
  </si>
  <si>
    <t>-630.175658474041 13.0058022401586 -534.070978347406</t>
  </si>
  <si>
    <t>-625.09867808943 144.847190390814 -98.4915195521886</t>
  </si>
  <si>
    <t>-631.429377108085 163.36479354667 316.622466165719</t>
  </si>
  <si>
    <t>-655.763266007058 211.549343522076 776.727415251577</t>
  </si>
  <si>
    <t>-503.477185767114 218.03174405512 828.212900094883</t>
  </si>
  <si>
    <t>-532.361139166466 -30.9720392269401 314.865588688405</t>
  </si>
  <si>
    <t>-543.900426123552 -75.3133574237272 775.737749939653</t>
  </si>
  <si>
    <t>-396.694290006159 -31.9709082528175 824.066224480377</t>
  </si>
  <si>
    <t>9763-20170724T121441.100551400.bin</t>
  </si>
  <si>
    <t>-582.830149372294 61.3050683322463 -97.8566468732433</t>
  </si>
  <si>
    <t>-602.665975897503 52.6465925335947 -206.434238358102</t>
  </si>
  <si>
    <t>-613.988703412523 48.9510428260119 -298.542635893378</t>
  </si>
  <si>
    <t>-622.817416669736 46.543215792432 -381.935552283386</t>
  </si>
  <si>
    <t>-629.635765574482 45.1152755000526 -465.53944217026</t>
  </si>
  <si>
    <t>-637.337488014122 43.9745093419801 -587.94986947217</t>
  </si>
  <si>
    <t>-623.117675694448 44.7556477949151 -665.004490742712</t>
  </si>
  <si>
    <t>-638.295057581295 75.5348091362016 -534.253815853841</t>
  </si>
  <si>
    <t>-662.687973428325 228.062649166833 -512.353022337918</t>
  </si>
  <si>
    <t>-730.114869579976 294.834026551074 -246.695846675298</t>
  </si>
  <si>
    <t>-517.180662277842 249.204268967672 -165.915392311204</t>
  </si>
  <si>
    <t>-629.621020199869 13.4151174668518 -534.220699512196</t>
  </si>
  <si>
    <t>-625.320185291192 144.870181953396 -98.5115872148664</t>
  </si>
  <si>
    <t>-631.682611860434 163.413575067208 316.600800472816</t>
  </si>
  <si>
    <t>-655.739594460518 211.50743575977 776.717302134716</t>
  </si>
  <si>
    <t>-503.444936265507 218.043233970744 828.170819760836</t>
  </si>
  <si>
    <t>-532.643378547705 -31.084420500647 314.825412045894</t>
  </si>
  <si>
    <t>-543.96482481215 -75.2341794544664 775.722298274706</t>
  </si>
  <si>
    <t>-396.796364489732 -31.7609098246721 824.047410420389</t>
  </si>
  <si>
    <t>9763-20170724T121441.136647700.bin</t>
  </si>
  <si>
    <t>-583.015427282426 61.2258226180597 -97.861433806428</t>
  </si>
  <si>
    <t>-602.822767039207 52.5956541205856 -206.446332066538</t>
  </si>
  <si>
    <t>-614.074048981126 48.9358293458358 -298.564940356493</t>
  </si>
  <si>
    <t>-622.819222944712 46.563498436622 -381.967873594229</t>
  </si>
  <si>
    <t>-629.534514667383 45.1732626422099 -465.580683526105</t>
  </si>
  <si>
    <t>-637.064258120154 44.0898855451242 -588.002308809472</t>
  </si>
  <si>
    <t>-622.779520209752 44.8409475967542 -665.045146763418</t>
  </si>
  <si>
    <t>-638.09888821125 75.6251318180084 -534.292687676413</t>
  </si>
  <si>
    <t>-662.616571665358 228.124589452679 -512.385741963804</t>
  </si>
  <si>
    <t>-731.262608659676 295.061573587209 -247.082577388852</t>
  </si>
  <si>
    <t>-518.507587605231 249.760550050193 -165.647651931793</t>
  </si>
  <si>
    <t>-629.421630528557 13.5056812620001 -534.276795108433</t>
  </si>
  <si>
    <t>-625.439030631967 144.816569078373 -98.5223146591826</t>
  </si>
  <si>
    <t>-631.789763129911 163.360105243687 316.590271822263</t>
  </si>
  <si>
    <t>-655.722996333399 211.482112414794 776.714583641335</t>
  </si>
  <si>
    <t>-503.429120303592 218.112735284542 828.157927307168</t>
  </si>
  <si>
    <t>-532.779830753384 -31.0327025204115 314.818470985021</t>
  </si>
  <si>
    <t>-544.03182571778 -75.1320433275682 775.722963170727</t>
  </si>
  <si>
    <t>-397.078151482947 -30.9247221079768 824.036198300324</t>
  </si>
  <si>
    <t>9763-20170724T121441.198811700.bin</t>
  </si>
  <si>
    <t>-583.237036035771 60.890023640065 -97.8786648383348</t>
  </si>
  <si>
    <t>-602.99192226436 52.3094332980527 -206.477052755923</t>
  </si>
  <si>
    <t>-614.063152802957 48.7451151388054 -298.62126719632</t>
  </si>
  <si>
    <t>-622.588990816161 46.4761274684938 -382.049660056957</t>
  </si>
  <si>
    <t>-629.027475161731 45.2024901731938 -465.686107236535</t>
  </si>
  <si>
    <t>-636.088676087211 44.3004779795669 -588.137206936482</t>
  </si>
  <si>
    <t>-621.588564952423 45.0058286156609 -665.140270170019</t>
  </si>
  <si>
    <t>-637.330385155506 75.7555910295355 -534.385282628019</t>
  </si>
  <si>
    <t>-661.949563517688 228.24257651908 -512.462634386828</t>
  </si>
  <si>
    <t>-732.896407820031 295.457827671558 -247.835937149571</t>
  </si>
  <si>
    <t>-520.436210666791 250.868174595127 -165.246866202394</t>
  </si>
  <si>
    <t>-628.650231798485 13.6368190439753 -534.428154763766</t>
  </si>
  <si>
    <t>-625.620324965947 144.604266249119 -98.5353554184942</t>
  </si>
  <si>
    <t>-631.948922784389 163.134472810655 316.578127020179</t>
  </si>
  <si>
    <t>-655.690538502127 211.401772101478 776.712814418915</t>
  </si>
  <si>
    <t>-503.38997514655 217.916225028929 828.151238599957</t>
  </si>
  <si>
    <t>-532.942126093644 -31.1634588431762 314.807113054834</t>
  </si>
  <si>
    <t>-544.033971335615 -75.1459574445685 775.721995643858</t>
  </si>
  <si>
    <t>-396.835390374719 -31.7729396293289 824.045978863159</t>
  </si>
  <si>
    <t>9763-20170724T121441.231903000.bin</t>
  </si>
  <si>
    <t>-583.401278910368 60.8115238274759 -97.8970340185773</t>
  </si>
  <si>
    <t>-603.11899581512 52.2614649567072 -206.504674753382</t>
  </si>
  <si>
    <t>-614.089442461602 48.7323069881422 -298.662310576283</t>
  </si>
  <si>
    <t>-622.49623963105 46.4964552301635 -382.103613715025</t>
  </si>
  <si>
    <t>-628.787499362266 45.2553722408093 -465.751742524336</t>
  </si>
  <si>
    <t>-635.602754303967 44.3994004239235 -588.21708083644</t>
  </si>
  <si>
    <t>-620.995170685918 45.0714033329982 -665.199993094244</t>
  </si>
  <si>
    <t>-636.951110205654 75.8346677339687 -534.456058298704</t>
  </si>
  <si>
    <t>-661.615950698594 228.312459251918 -512.494446992072</t>
  </si>
  <si>
    <t>-733.610342276807 295.710555612678 -248.197510104804</t>
  </si>
  <si>
    <t>-521.277431083742 251.461721424369 -165.099150744075</t>
  </si>
  <si>
    <t>-628.273484658335 13.7154186780208 -534.504695155805</t>
  </si>
  <si>
    <t>-625.718289820399 144.519740417151 -98.5416593035557</t>
  </si>
  <si>
    <t>-632.043291218758 163.08244284867 316.570354356207</t>
  </si>
  <si>
    <t>-655.674166915286 211.377744490091 776.708842761786</t>
  </si>
  <si>
    <t>-503.37429644632 217.948984608214 828.142042783347</t>
  </si>
  <si>
    <t>-533.076032204304 -31.1980948928472 314.797914778879</t>
  </si>
  <si>
    <t>-544.129191911781 -75.0029198962125 775.724030285539</t>
  </si>
  <si>
    <t>-397.247586448946 -30.5486923551584 824.029773806533</t>
  </si>
  <si>
    <t>9763-20170724T121441.302093900.bin</t>
  </si>
  <si>
    <t>-583.676796164026 60.5003275533672 -97.8953267827027</t>
  </si>
  <si>
    <t>-603.300648350933 52.0347073018634 -206.526513708977</t>
  </si>
  <si>
    <t>-614.104450459397 48.5720150054408 -298.706256817719</t>
  </si>
  <si>
    <t>-622.326301426336 46.3917362316884 -382.167597210093</t>
  </si>
  <si>
    <t>-628.398616759287 45.1999288646575 -465.832765543503</t>
  </si>
  <si>
    <t>-634.856972634128 44.4076906430137 -588.31775100435</t>
  </si>
  <si>
    <t>-620.010713658493 45.0538219795171 -665.255222784292</t>
  </si>
  <si>
    <t>-636.374638210448 75.8130999611849 -534.543852228486</t>
  </si>
  <si>
    <t>-661.120781932676 228.267312511327 -512.539970762398</t>
  </si>
  <si>
    <t>-734.898106318104 296.044368602629 -248.832291380213</t>
  </si>
  <si>
    <t>-522.780729823576 252.635979473915 -164.746070857362</t>
  </si>
  <si>
    <t>-627.671468322466 13.6975305413916 -534.60080236572</t>
  </si>
  <si>
    <t>-625.917647570867 144.222949988957 -98.5305024697086</t>
  </si>
  <si>
    <t>-632.282465390724 162.914451776483 316.57517640464</t>
  </si>
  <si>
    <t>-655.635501276958 211.338195455939 776.702630653714</t>
  </si>
  <si>
    <t>-503.331194811397 217.897043811495 828.124277425771</t>
  </si>
  <si>
    <t>-533.246072475378 -31.4685900534864 314.772766903306</t>
  </si>
  <si>
    <t>-544.138889423029 -75.0369972825724 775.7310962857</t>
  </si>
  <si>
    <t>-396.990361794442 -31.4686492952428 824.030945620574</t>
  </si>
  <si>
    <t>9763-20170724T121441.335194800.bin</t>
  </si>
  <si>
    <t>-583.745650682905 60.3530125990933 -97.9027033891145</t>
  </si>
  <si>
    <t>-603.343263337825 51.907740521609 -206.540130089247</t>
  </si>
  <si>
    <t>-614.078600028289 48.4664146784803 -298.728896209553</t>
  </si>
  <si>
    <t>-622.220248257319 46.3053605801883 -382.198517828581</t>
  </si>
  <si>
    <t>-628.193787873928 45.132207852424 -465.870891922469</t>
  </si>
  <si>
    <t>-634.487627087249 44.3652641370122 -588.364687121011</t>
  </si>
  <si>
    <t>-619.511817986784 45.0277549968496 -665.276906329132</t>
  </si>
  <si>
    <t>-636.086875704023 75.7581031121326 -534.585798044367</t>
  </si>
  <si>
    <t>-660.841719913005 228.20643671294 -512.553367377035</t>
  </si>
  <si>
    <t>-735.366844511738 296.007817951011 -249.062314889855</t>
  </si>
  <si>
    <t>-523.282969185734 253.129138887185 -164.620761852257</t>
  </si>
  <si>
    <t>-627.365120907991 13.6451480760925 -534.645171943439</t>
  </si>
  <si>
    <t>-625.944536344322 144.0974812945 -98.5368242496736</t>
  </si>
  <si>
    <t>-632.358687009404 162.839228993711 316.565808569388</t>
  </si>
  <si>
    <t>-655.627679516176 211.294667629463 776.702694501637</t>
  </si>
  <si>
    <t>-503.313681882406 217.677359685771 828.117984423404</t>
  </si>
  <si>
    <t>-533.36121675319 -31.5157161674283 314.760163423466</t>
  </si>
  <si>
    <t>-544.20740888865 -74.9399024020113 775.735045295143</t>
  </si>
  <si>
    <t>-397.22700350872 -30.8004079770844 824.028624647548</t>
  </si>
  <si>
    <t>9763-20170724T121441.403372300.bin</t>
  </si>
  <si>
    <t>-583.814853699288 60.1018450634724 -97.8908548193767</t>
  </si>
  <si>
    <t>-603.435755528448 51.6594621216282 -206.524361558093</t>
  </si>
  <si>
    <t>-614.058977093988 48.2420756692145 -298.726793258936</t>
  </si>
  <si>
    <t>-622.045610682375 46.1073346702196 -382.212126145984</t>
  </si>
  <si>
    <t>-627.81079083257 44.962196173979 -465.899429051186</t>
  </si>
  <si>
    <t>-633.741573475415 44.2360949853887 -588.41167246732</t>
  </si>
  <si>
    <t>-618.476370598126 45.162019168451 -665.264315937602</t>
  </si>
  <si>
    <t>-635.556125714554 75.603483637296 -534.624638850062</t>
  </si>
  <si>
    <t>-660.472291875432 228.016657789369 -512.547225809213</t>
  </si>
  <si>
    <t>-736.475242865859 295.662402485394 -249.43851006704</t>
  </si>
  <si>
    <t>-524.492495741716 253.708469466466 -164.281567503874</t>
  </si>
  <si>
    <t>-626.722207454167 13.506008872645 -534.684277947845</t>
  </si>
  <si>
    <t>-626.024650235356 143.842623946943 -98.5327515787183</t>
  </si>
  <si>
    <t>-632.30377111329 162.747995716808 316.564528522362</t>
  </si>
  <si>
    <t>-655.579342439518 211.23947893782 776.701596766177</t>
  </si>
  <si>
    <t>-503.271707959701 217.783089418338 828.115681554219</t>
  </si>
  <si>
    <t>-533.431592018608 -31.6146997731034 314.768337809073</t>
  </si>
  <si>
    <t>-544.193744779683 -74.9655573919531 775.749359510325</t>
  </si>
  <si>
    <t>-396.950630699324 -31.7319868285849 824.062056372504</t>
  </si>
  <si>
    <t>9763-20170724T121441.436037000.bin</t>
  </si>
  <si>
    <t>-583.836457480384 59.9743384373155 -97.8892475631731</t>
  </si>
  <si>
    <t>-603.490823624458 51.5229091645206 -206.515927073336</t>
  </si>
  <si>
    <t>-614.04762973791 48.0929275346243 -298.725747989581</t>
  </si>
  <si>
    <t>-621.936968191876 45.940567419274 -382.219793002698</t>
  </si>
  <si>
    <t>-627.567726189691 44.7709910486024 -465.916083614938</t>
  </si>
  <si>
    <t>-633.262269564956 43.9989465420363 -588.439125673513</t>
  </si>
  <si>
    <t>-617.797947349482 45.2121855814121 -665.247826986954</t>
  </si>
  <si>
    <t>-635.213583566386 75.3815053718627 -534.665888591573</t>
  </si>
  <si>
    <t>-660.266368936408 227.78732442574 -512.66342866079</t>
  </si>
  <si>
    <t>-737.094983336952 295.438632649319 -249.796018372308</t>
  </si>
  <si>
    <t>-525.237456115828 253.915180558365 -164.117936513058</t>
  </si>
  <si>
    <t>-626.313420710235 13.2939065879204 -534.688252476347</t>
  </si>
  <si>
    <t>-626.067420416637 143.711534077626 -98.5197485709247</t>
  </si>
  <si>
    <t>-632.236906448162 162.697975066177 316.575448063845</t>
  </si>
  <si>
    <t>-655.549774962619 211.209083049673 776.706269245525</t>
  </si>
  <si>
    <t>-503.246156493262 217.782899348807 828.127981291524</t>
  </si>
  <si>
    <t>-533.437178644803 -31.5515179534982 314.766685159155</t>
  </si>
  <si>
    <t>-544.225581470847 -74.9153554510563 775.753461673076</t>
  </si>
  <si>
    <t>-397.077339500645 -31.3609586248772 824.067006041631</t>
  </si>
  <si>
    <t>9763-20170724T121441.499202000.bin</t>
  </si>
  <si>
    <t>-583.835310980476 59.7421559045156 -97.8804428268146</t>
  </si>
  <si>
    <t>-603.554925457563 51.2751707450566 -206.494199427681</t>
  </si>
  <si>
    <t>-613.961775037293 47.8266410598553 -298.720170245642</t>
  </si>
  <si>
    <t>-621.633843883445 45.6473370878671 -382.233856278803</t>
  </si>
  <si>
    <t>-626.966454766728 44.4370669676478 -465.94897941508</t>
  </si>
  <si>
    <t>-632.137551446034 43.586413117765 -588.494746391106</t>
  </si>
  <si>
    <t>-616.311388030109 45.5568233605395 -665.214104929262</t>
  </si>
  <si>
    <t>-634.377344716173 74.9950839604403 -534.747865660068</t>
  </si>
  <si>
    <t>-659.844719352076 227.362440769461 -513.005987242785</t>
  </si>
  <si>
    <t>-738.271908722815 295.295899202716 -250.684018030798</t>
  </si>
  <si>
    <t>-526.711618115524 254.599035763629 -163.882254228548</t>
  </si>
  <si>
    <t>-625.35970873129 12.9241882252309 -534.697645794032</t>
  </si>
  <si>
    <t>-626.079928139311 143.399367948587 -98.4810844760013</t>
  </si>
  <si>
    <t>-632.213387915983 162.582923620446 316.605597684757</t>
  </si>
  <si>
    <t>-655.498973430437 211.150045726069 776.717794554138</t>
  </si>
  <si>
    <t>-503.197108235941 217.642189036202 828.155163881056</t>
  </si>
  <si>
    <t>-533.350769364034 -31.5223908136368 314.780793196236</t>
  </si>
  <si>
    <t>-544.281058768314 -74.8322862218065 775.756808629296</t>
  </si>
  <si>
    <t>-397.277502071269 -30.8038830529385 824.081526660354</t>
  </si>
  <si>
    <t>9763-20170724T121441.535190500.bin</t>
  </si>
  <si>
    <t>-583.791485152553 59.562216961273 -97.8688455504646</t>
  </si>
  <si>
    <t>-603.528466641245 51.1049867052507 -206.480217454498</t>
  </si>
  <si>
    <t>-613.863263586167 47.6755053734723 -298.715035678017</t>
  </si>
  <si>
    <t>-621.434841247274 45.5152885501107 -382.238319414912</t>
  </si>
  <si>
    <t>-626.631787689145 44.3237491799691 -465.962305696641</t>
  </si>
  <si>
    <t>-631.566245617113 43.498337748872 -588.518057270579</t>
  </si>
  <si>
    <t>-615.603117342879 45.893035335775 -665.196967062929</t>
  </si>
  <si>
    <t>-633.933544652804 74.8925553871904 -534.76820105492</t>
  </si>
  <si>
    <t>-659.582041068971 227.226292073489 -513.016240704647</t>
  </si>
  <si>
    <t>-738.825686271906 295.381429164968 -250.997255680939</t>
  </si>
  <si>
    <t>-527.356282597116 255.082928631133 -163.789251935813</t>
  </si>
  <si>
    <t>-624.868569123406 12.8285007976679 -534.715159473293</t>
  </si>
  <si>
    <t>-626.017995254286 143.170591055684 -98.462207699276</t>
  </si>
  <si>
    <t>-632.22105941294 162.499518216222 316.616698899207</t>
  </si>
  <si>
    <t>-655.469578112932 211.149520805333 776.716215135516</t>
  </si>
  <si>
    <t>-503.173907661555 217.898793671192 828.138835596629</t>
  </si>
  <si>
    <t>-533.196318875859 -31.6609707174912 314.776641184304</t>
  </si>
  <si>
    <t>-544.246379847208 -74.9154698468569 775.750541050414</t>
  </si>
  <si>
    <t>-397.028623968453 -31.6187483944036 824.084448947782</t>
  </si>
  <si>
    <t>9763-20170724T121441.599356200.bin</t>
  </si>
  <si>
    <t>-583.666869586317 59.1547828086159 -97.8696069810252</t>
  </si>
  <si>
    <t>-603.387184293278 50.7882868973538 -206.490984977587</t>
  </si>
  <si>
    <t>-613.592076013155 47.4959499574452 -298.745297618791</t>
  </si>
  <si>
    <t>-620.998459104824 45.4808970341696 -382.287061021216</t>
  </si>
  <si>
    <t>-625.981242762959 44.4546475881657 -466.026231207714</t>
  </si>
  <si>
    <t>-630.548261301853 43.8916224313239 -588.597684198535</t>
  </si>
  <si>
    <t>-614.389545309693 47.1150181066546 -665.205180644592</t>
  </si>
  <si>
    <t>-633.133540566953 75.1622361781306 -534.785877683117</t>
  </si>
  <si>
    <t>-659.114868390584 227.418499791195 -512.854596257431</t>
  </si>
  <si>
    <t>-740.271338412519 295.671195748322 -251.447182374082</t>
  </si>
  <si>
    <t>-528.96169494352 256.330497554728 -163.418387894974</t>
  </si>
  <si>
    <t>-623.954972323112 13.1150380099016 -534.842903517319</t>
  </si>
  <si>
    <t>-625.802200801929 142.671339419865 -98.4241437115295</t>
  </si>
  <si>
    <t>-632.116088348121 162.234681546015 316.642160802364</t>
  </si>
  <si>
    <t>-655.429774689498 211.075576140381 776.718729446316</t>
  </si>
  <si>
    <t>-503.130389893073 217.612797225669 828.157792072868</t>
  </si>
  <si>
    <t>-532.9711096658 -31.8974859619038 314.74119021887</t>
  </si>
  <si>
    <t>-544.309629810678 -74.8458997903304 775.724646399359</t>
  </si>
  <si>
    <t>-397.3180686272 -30.8064506757037 824.07567214998</t>
  </si>
  <si>
    <t>9763-20170724T121441.637201500.bin</t>
  </si>
  <si>
    <t>-583.540301859735 58.9197497537157 -97.8518585298426</t>
  </si>
  <si>
    <t>-603.242734820383 50.6141722319344 -206.4812742974</t>
  </si>
  <si>
    <t>-613.397283194425 47.4187743742136 -298.744477621881</t>
  </si>
  <si>
    <t>-620.742827683816 45.5098416480205 -382.294012032891</t>
  </si>
  <si>
    <t>-625.648746980404 44.6074745109713 -466.039258834549</t>
  </si>
  <si>
    <t>-630.084897969744 44.2454365212125 -588.616159223681</t>
  </si>
  <si>
    <t>-613.877327559995 47.8339510556684 -665.197133048564</t>
  </si>
  <si>
    <t>-632.756562497553 75.4234419632503 -534.754966021752</t>
  </si>
  <si>
    <t>-658.941959301814 227.618460347751 -512.63691865935</t>
  </si>
  <si>
    <t>-740.940893990157 295.679490640144 -251.442560475812</t>
  </si>
  <si>
    <t>-529.675688616019 257.010316118609 -163.010563758337</t>
  </si>
  <si>
    <t>-623.520220833837 13.3850719735501 -534.905984168078</t>
  </si>
  <si>
    <t>-625.590368045436 142.395750646633 -98.385414519356</t>
  </si>
  <si>
    <t>-631.974657873397 162.108501260165 316.672677217337</t>
  </si>
  <si>
    <t>-655.40438224679 211.032545039779 776.727483518267</t>
  </si>
  <si>
    <t>-503.110886589279 217.532047379358 828.18889215467</t>
  </si>
  <si>
    <t>-532.762699051638 -32.1340285121864 314.724470806702</t>
  </si>
  <si>
    <t>-544.308692916893 -74.8818197854225 775.717067684637</t>
  </si>
  <si>
    <t>-397.180736819487 -31.3136508644729 824.080158782955</t>
  </si>
  <si>
    <t>9763-20170724T121441.701373600.bin</t>
  </si>
  <si>
    <t>-583.100479123187 58.380762012725 -97.807518124923</t>
  </si>
  <si>
    <t>-602.80548044302 50.1729357466243 -206.443873355457</t>
  </si>
  <si>
    <t>-612.907065574731 47.1937155587807 -298.720069416262</t>
  </si>
  <si>
    <t>-620.178159082162 45.5338984500686 -382.281585682084</t>
  </si>
  <si>
    <t>-624.980202940354 44.9345056289285 -466.035414797135</t>
  </si>
  <si>
    <t>-629.229951780909 45.0732729053657 -588.619447090373</t>
  </si>
  <si>
    <t>-612.944152994354 49.3475435242958 -665.148663611593</t>
  </si>
  <si>
    <t>-632.031067688388 76.023962299842 -534.633819685561</t>
  </si>
  <si>
    <t>-658.592637834264 228.070766934683 -511.967765990839</t>
  </si>
  <si>
    <t>-742.100383543215 295.636362549019 -251.12315223037</t>
  </si>
  <si>
    <t>-530.876562043267 258.582009498813 -161.904285807896</t>
  </si>
  <si>
    <t>-622.699278086833 14.0008799903667 -535.027532572227</t>
  </si>
  <si>
    <t>-625.073855500928 141.727200945943 -98.2799280077273</t>
  </si>
  <si>
    <t>-631.686856213043 161.740806736573 316.760178288765</t>
  </si>
  <si>
    <t>-655.341344666028 210.973738874176 776.746334129537</t>
  </si>
  <si>
    <t>-503.05891443823 217.401815900012 828.249368128559</t>
  </si>
  <si>
    <t>-532.286011512237 -32.6566208422178 314.694302845188</t>
  </si>
  <si>
    <t>-544.306866856909 -74.9762968287973 775.694683130754</t>
  </si>
  <si>
    <t>-397.134988940788 -31.5741966829778 824.073771706099</t>
  </si>
  <si>
    <t>9763-20170724T121441.733230100.bin</t>
  </si>
  <si>
    <t>-582.809018392651 58.090177960958 -97.799795654845</t>
  </si>
  <si>
    <t>-602.515211389618 49.9512610184156 -206.441029274527</t>
  </si>
  <si>
    <t>-612.614172833448 47.0900023876725 -298.721418526886</t>
  </si>
  <si>
    <t>-619.879442046936 45.561507750112 -382.285855454527</t>
  </si>
  <si>
    <t>-624.67104722323 45.1180947653579 -466.041291330519</t>
  </si>
  <si>
    <t>-628.898796452062 45.5128468852122 -588.625621535643</t>
  </si>
  <si>
    <t>-612.568390146479 50.0942035458556 -665.127361235242</t>
  </si>
  <si>
    <t>-631.724790719971 76.3485923379003 -534.575350385798</t>
  </si>
  <si>
    <t>-658.344116717135 228.344728132534 -511.612195933119</t>
  </si>
  <si>
    <t>-742.719405335496 295.594688030268 -250.965127983989</t>
  </si>
  <si>
    <t>-531.588788390778 259.275549348135 -161.225127495344</t>
  </si>
  <si>
    <t>-622.362518566555 14.330950489003 -535.097818351934</t>
  </si>
  <si>
    <t>-624.724595041191 141.330623867196 -98.2195885061204</t>
  </si>
  <si>
    <t>-631.571684748728 161.567611951225 316.805894460855</t>
  </si>
  <si>
    <t>-655.302679021288 210.971777293768 776.752323630526</t>
  </si>
  <si>
    <t>-503.02813546308 217.484821393756 828.26791335272</t>
  </si>
  <si>
    <t>-531.967286369277 -32.94591566791 314.668663149164</t>
  </si>
  <si>
    <t>-544.351788942337 -74.9483834420439 775.672143155167</t>
  </si>
  <si>
    <t>-397.191219032932 -31.5226628239079 824.064245797622</t>
  </si>
  <si>
    <t>9763-20170724T121441.799911100.bin</t>
  </si>
  <si>
    <t>-582.134442659965 57.5913416475209 -97.7551692464209</t>
  </si>
  <si>
    <t>-601.786973077844 49.6118434543982 -206.417992192993</t>
  </si>
  <si>
    <t>-611.873224419336 46.9744069565722 -298.706366639496</t>
  </si>
  <si>
    <t>-619.137378391545 45.6875181162063 -382.275030130649</t>
  </si>
  <si>
    <t>-623.936726666304 45.5268730483394 -466.030989374228</t>
  </si>
  <si>
    <t>-628.183497470514 46.381684180179 -588.612201683853</t>
  </si>
  <si>
    <t>-611.78582945284 51.5315596620349 -665.063581741191</t>
  </si>
  <si>
    <t>-631.052412098511 77.006506520469 -534.444585561847</t>
  </si>
  <si>
    <t>-657.944184484192 228.867798454923 -510.926379337813</t>
  </si>
  <si>
    <t>-743.814450271453 295.89367810167 -250.710327524402</t>
  </si>
  <si>
    <t>-532.826324999937 260.633678442051 -160.215781218207</t>
  </si>
  <si>
    <t>-621.587712558478 15.006859916175 -535.204804455343</t>
  </si>
  <si>
    <t>-623.923960829146 140.681681652492 -98.1054483107955</t>
  </si>
  <si>
    <t>-631.264247865774 161.190260140469 316.898321155623</t>
  </si>
  <si>
    <t>-655.209612942913 210.995207994169 776.768537386116</t>
  </si>
  <si>
    <t>-502.960602716923 217.828991410293 828.318016949906</t>
  </si>
  <si>
    <t>-531.143854351316 -33.6242835339199 314.611304911727</t>
  </si>
  <si>
    <t>-544.33710447767 -75.06849599 775.621092726145</t>
  </si>
  <si>
    <t>-397.000056546571 -32.2917916415313 824.054078539577</t>
  </si>
  <si>
    <t>9763-20170724T121441.836009900.bin</t>
  </si>
  <si>
    <t>-581.766817151984 57.4093866556896 -97.7294845265923</t>
  </si>
  <si>
    <t>-601.382185126916 49.5061349365633 -206.404630952543</t>
  </si>
  <si>
    <t>-611.475509173037 46.977095387851 -298.695282288692</t>
  </si>
  <si>
    <t>-618.760467293315 45.8072956516676 -382.263755792648</t>
  </si>
  <si>
    <t>-623.593847453178 45.7854880941472 -466.018005410619</t>
  </si>
  <si>
    <t>-627.904335990778 46.8673379209854 -588.595202910558</t>
  </si>
  <si>
    <t>-611.507040367635 52.2806490621306 -665.028442588092</t>
  </si>
  <si>
    <t>-630.776032513171 77.3868480213691 -534.368226620449</t>
  </si>
  <si>
    <t>-657.807055340856 229.18129915474 -510.577656707675</t>
  </si>
  <si>
    <t>-744.215940240167 296.118347611948 -250.517045236018</t>
  </si>
  <si>
    <t>-533.218857174349 261.373028447681 -159.84459054385</t>
  </si>
  <si>
    <t>-621.249725182996 15.398515557692 -535.250489800523</t>
  </si>
  <si>
    <t>-623.5153647366 140.382832125027 -98.0433366492205</t>
  </si>
  <si>
    <t>-631.068989368737 161.021550338461 316.95017080576</t>
  </si>
  <si>
    <t>-655.165211903682 210.996665632413 776.782138964935</t>
  </si>
  <si>
    <t>-502.927650404757 217.860549219425 828.361477782954</t>
  </si>
  <si>
    <t>-530.730387028423 -33.9490265443383 314.584441869137</t>
  </si>
  <si>
    <t>-544.413701086621 -75.0090782623106 775.59335411268</t>
  </si>
  <si>
    <t>-397.177903687048 -31.8830292541656 824.024904304948</t>
  </si>
  <si>
    <t>9763-20170724T121441.904191900.bin</t>
  </si>
  <si>
    <t>-580.970395221548 57.0997358941286 -97.7251958113037</t>
  </si>
  <si>
    <t>-600.503812061561 49.3799765119747 -206.428211700377</t>
  </si>
  <si>
    <t>-610.614447185546 47.0783477343612 -298.722954475001</t>
  </si>
  <si>
    <t>-617.948203954979 46.1474093924385 -382.290177995754</t>
  </si>
  <si>
    <t>-622.862030936069 46.4021281810951 -466.039325814756</t>
  </si>
  <si>
    <t>-627.323171366315 47.9327124373731 -588.60645239199</t>
  </si>
  <si>
    <t>-610.924023398283 53.84825733256 -665.001923153644</t>
  </si>
  <si>
    <t>-630.202131895385 78.2417929300486 -534.262167287013</t>
  </si>
  <si>
    <t>-657.41649297821 229.924367586704 -509.969214591098</t>
  </si>
  <si>
    <t>-744.954633019691 296.485443467479 -250.189732774547</t>
  </si>
  <si>
    <t>-533.794209546203 263.140602339747 -159.37176445034</t>
  </si>
  <si>
    <t>-620.529300848007 16.2799717874868 -535.387839922807</t>
  </si>
  <si>
    <t>-622.603630055206 139.834516611434 -97.927471142847</t>
  </si>
  <si>
    <t>-630.617487823803 160.822066223628 317.039880254612</t>
  </si>
  <si>
    <t>-655.092207271836 211.012411952544 776.803586377316</t>
  </si>
  <si>
    <t>-502.874936713134 217.956747403011 828.432056568116</t>
  </si>
  <si>
    <t>-529.868867610749 -34.666776924515 314.491403822682</t>
  </si>
  <si>
    <t>-544.463917524834 -75.1187690986753 775.521820459171</t>
  </si>
  <si>
    <t>-397.327855844972 -31.6211067065233 823.92421425303</t>
  </si>
  <si>
    <t>9763-20170724T121441.935888000.bin</t>
  </si>
  <si>
    <t>-580.565927996895 56.9375779807638 -97.7054358821065</t>
  </si>
  <si>
    <t>-600.052469195361 49.3165663141272 -206.423863219587</t>
  </si>
  <si>
    <t>-610.168684876958 47.1129892440335 -298.720315929527</t>
  </si>
  <si>
    <t>-617.525760652658 46.2805583845766 -382.286563607014</t>
  </si>
  <si>
    <t>-622.481657285218 46.6449447486202 -466.03288665732</t>
  </si>
  <si>
    <t>-627.02471564048 48.3509313242757 -588.594590631881</t>
  </si>
  <si>
    <t>-610.639863294631 54.5102471088544 -664.974008970219</t>
  </si>
  <si>
    <t>-629.920902112214 78.5740385802774 -534.203130871582</t>
  </si>
  <si>
    <t>-657.285298386197 230.193711439847 -509.703511626668</t>
  </si>
  <si>
    <t>-745.557930725275 296.741378509385 -250.169401844511</t>
  </si>
  <si>
    <t>-534.36893771444 264.166577802503 -159.138597269348</t>
  </si>
  <si>
    <t>-620.141567578464 16.6307678255421 -535.427912619482</t>
  </si>
  <si>
    <t>-622.096377991573 139.608589444038 -97.8648444465617</t>
  </si>
  <si>
    <t>-630.375198964852 160.707027275592 317.091708671244</t>
  </si>
  <si>
    <t>-655.060328960774 211.027560846583 776.812533868658</t>
  </si>
  <si>
    <t>-502.853433330405 218.019570006524 828.465526719027</t>
  </si>
  <si>
    <t>-529.456107443015 -35.125252501547 314.441194704135</t>
  </si>
  <si>
    <t>-544.44087723781 -75.2685528457523 775.47854853861</t>
  </si>
  <si>
    <t>-397.02496313115 -32.7110615854504 823.864807040863</t>
  </si>
  <si>
    <t>9763-20170724T121442.001061900.bin</t>
  </si>
  <si>
    <t>-579.85321953215 56.6747199838555 -97.6612438038985</t>
  </si>
  <si>
    <t>-599.281857042964 49.1570425200716 -206.397168258384</t>
  </si>
  <si>
    <t>-609.422538958742 47.0889094429836 -298.694239826722</t>
  </si>
  <si>
    <t>-616.831473313337 46.4031439794048 -382.25712425411</t>
  </si>
  <si>
    <t>-621.868800500412 46.9443322882794 -465.997587174984</t>
  </si>
  <si>
    <t>-626.562508133717 48.9445387969054 -588.549235894441</t>
  </si>
  <si>
    <t>-610.219323940771 55.526045735653 -664.902316687832</t>
  </si>
  <si>
    <t>-629.509435144444 79.018052469261 -534.077698536515</t>
  </si>
  <si>
    <t>-656.918579135123 230.583173203672 -509.238941408399</t>
  </si>
  <si>
    <t>-746.997865726 296.818643833309 -250.246331033498</t>
  </si>
  <si>
    <t>-535.757950271776 266.179344036698 -158.663241087539</t>
  </si>
  <si>
    <t>-619.496438132623 17.1157466891041 -535.471580212849</t>
  </si>
  <si>
    <t>-621.306114158466 139.300362723389 -97.7834011859434</t>
  </si>
  <si>
    <t>-630.017096187124 160.548062088964 317.156690511925</t>
  </si>
  <si>
    <t>-654.99034859485 211.106967732861 776.816397312241</t>
  </si>
  <si>
    <t>-502.807092668277 218.330183237161 828.506607981494</t>
  </si>
  <si>
    <t>-528.89425689376 -35.6252538403974 314.387583911191</t>
  </si>
  <si>
    <t>-544.556046031071 -75.3190914213428 775.418684022029</t>
  </si>
  <si>
    <t>-397.058946571109 -32.929129715732 823.704647657108</t>
  </si>
  <si>
    <t>9763-20170724T121442.034660600.bin</t>
  </si>
  <si>
    <t>-579.569811816446 56.5053302065276 -97.6547323871891</t>
  </si>
  <si>
    <t>-599.002351825157 49.0134477567181 -206.391822188292</t>
  </si>
  <si>
    <t>-609.179662893475 46.9775518816355 -298.685468476669</t>
  </si>
  <si>
    <t>-616.635290175157 46.326987256447 -382.244526138617</t>
  </si>
  <si>
    <t>-621.732753342637 46.9108860259794 -465.980998068061</t>
  </si>
  <si>
    <t>-626.529251926112 48.9841626217799 -588.527539927718</t>
  </si>
  <si>
    <t>-610.212381112248 55.6983202315373 -664.874631243112</t>
  </si>
  <si>
    <t>-629.471048366619 79.0187446588984 -534.0342162782</t>
  </si>
  <si>
    <t>-656.894839062735 230.566879235511 -509.119024732101</t>
  </si>
  <si>
    <t>-747.892207455811 296.509256081889 -250.37271660671</t>
  </si>
  <si>
    <t>-536.600570215312 267.075511423705 -158.513884046446</t>
  </si>
  <si>
    <t>-619.378057385798 17.1302721858528 -535.476193510064</t>
  </si>
  <si>
    <t>-621.010028722453 139.120297981231 -97.7573399035905</t>
  </si>
  <si>
    <t>-629.917020595546 160.459759390608 317.173859731993</t>
  </si>
  <si>
    <t>-654.976760698441 211.120476576579 776.814302198305</t>
  </si>
  <si>
    <t>-502.792359521867 218.257125350241 828.513651641861</t>
  </si>
  <si>
    <t>-528.676370259266 -35.8071202177866 314.376040762307</t>
  </si>
  <si>
    <t>-544.595058902297 -75.3691063398956 775.393685806278</t>
  </si>
  <si>
    <t>-397.048362820426 -33.0966727275177 823.631187618282</t>
  </si>
  <si>
    <t>9763-20170724T121442.100838100.bin</t>
  </si>
  <si>
    <t>-579.208157652621 56.2513870630705 -97.6707613885454</t>
  </si>
  <si>
    <t>-598.613205432001 48.7878606129434 -206.41481894918</t>
  </si>
  <si>
    <t>-608.747519875576 46.7956822177907 -298.713967234102</t>
  </si>
  <si>
    <t>-616.15603683722 46.1930045300414 -382.277672790527</t>
  </si>
  <si>
    <t>-621.198897222571 46.8341040495661 -466.017204710647</t>
  </si>
  <si>
    <t>-625.907085674874 49.0015899360596 -588.565344585784</t>
  </si>
  <si>
    <t>-609.552388298868 55.8844087107263 -664.88940683603</t>
  </si>
  <si>
    <t>-628.964828088537 78.9813755837699 -534.048304622076</t>
  </si>
  <si>
    <t>-656.640000897692 230.488520102446 -509.136646250618</t>
  </si>
  <si>
    <t>-749.694472162937 296.140955907234 -251.04898740951</t>
  </si>
  <si>
    <t>-538.3399132033 269.124357293969 -158.594209993395</t>
  </si>
  <si>
    <t>-618.717477643601 17.1196314004651 -535.536281291599</t>
  </si>
  <si>
    <t>-620.596479083166 138.809501445932 -97.7409887035795</t>
  </si>
  <si>
    <t>-629.808643213515 160.310942986353 317.175110777721</t>
  </si>
  <si>
    <t>-654.929221374129 211.20301779086 776.799606830131</t>
  </si>
  <si>
    <t>-502.750689169414 218.506387029798 828.493065801271</t>
  </si>
  <si>
    <t>-528.402257666886 -36.0448906436882 314.343371245563</t>
  </si>
  <si>
    <t>-544.660238434479 -75.4080657256809 775.363558968801</t>
  </si>
  <si>
    <t>-397.071628219452 -33.2326683523906 823.557414760691</t>
  </si>
  <si>
    <t>9763-20170724T121442.166541200.bin</t>
  </si>
  <si>
    <t>-578.968771880236 56.0647853933879 -97.6738376753116</t>
  </si>
  <si>
    <t>-598.286632653825 48.6321179615406 -206.435379392483</t>
  </si>
  <si>
    <t>-608.304058794481 46.607038318004 -298.746728076912</t>
  </si>
  <si>
    <t>-615.592689259472 45.9502899810391 -382.320511469169</t>
  </si>
  <si>
    <t>-620.503372232537 46.5131582168451 -466.068372530721</t>
  </si>
  <si>
    <t>-625.006386191116 48.5404777154799 -588.626735541807</t>
  </si>
  <si>
    <t>-608.601326331677 55.4798565186511 -664.934755895124</t>
  </si>
  <si>
    <t>-628.217548408518 78.5723377780273 -534.147025374194</t>
  </si>
  <si>
    <t>-656.393649367244 230.023028688361 -509.503977441766</t>
  </si>
  <si>
    <t>-750.875563277956 295.879323552173 -251.987576451251</t>
  </si>
  <si>
    <t>-539.527101260168 270.961742180672 -158.931196973308</t>
  </si>
  <si>
    <t>-617.843362247561 16.7295191642706 -535.551314672603</t>
  </si>
  <si>
    <t>-620.395621185269 138.641419116433 -97.7485467998765</t>
  </si>
  <si>
    <t>-629.659088683339 160.231014348635 317.161939532322</t>
  </si>
  <si>
    <t>-654.888966712474 211.252809403682 776.784590958093</t>
  </si>
  <si>
    <t>-502.724375910357 218.865590053191 828.474082099183</t>
  </si>
  <si>
    <t>-528.392427059406 -36.1688088558317 314.361814226177</t>
  </si>
  <si>
    <t>-544.707325862907 -75.3831811503574 775.382213828712</t>
  </si>
  <si>
    <t>-397.253759378087 -32.762950542693 823.598233051808</t>
  </si>
  <si>
    <t>9763-20170724T121442.198625900.bin</t>
  </si>
  <si>
    <t>-578.843519548141 55.9790325882536 -97.6639638617281</t>
  </si>
  <si>
    <t>-598.152474509868 48.5343082984614 -206.42631661307</t>
  </si>
  <si>
    <t>-608.131606433966 46.4668370080485 -298.740900866526</t>
  </si>
  <si>
    <t>-615.374557755294 45.7571237908692 -382.31816412183</t>
  </si>
  <si>
    <t>-620.229175261901 46.2530279367002 -466.069770581015</t>
  </si>
  <si>
    <t>-624.640167891802 48.1658888019674 -588.633197741678</t>
  </si>
  <si>
    <t>-608.208529544565 55.0945816629592 -664.936632155967</t>
  </si>
  <si>
    <t>-627.911839071999 78.2449925778451 -534.183438397429</t>
  </si>
  <si>
    <t>-656.271225427536 229.690338258114 -509.72433595698</t>
  </si>
  <si>
    <t>-751.243338516099 295.910431700928 -252.481681433085</t>
  </si>
  <si>
    <t>-539.885892893832 271.792790567137 -159.235175848625</t>
  </si>
  <si>
    <t>-617.497531916253 16.4076618903537 -535.523407950534</t>
  </si>
  <si>
    <t>-620.324776386836 138.514226200639 -97.7419303562619</t>
  </si>
  <si>
    <t>-629.607280173519 160.223462260868 317.161840842215</t>
  </si>
  <si>
    <t>-654.886809420154 211.241440511232 776.783281124854</t>
  </si>
  <si>
    <t>-502.712900874655 218.633758716051 828.47754229338</t>
  </si>
  <si>
    <t>-528.365483090395 -36.1869875247298 314.380987685128</t>
  </si>
  <si>
    <t>-544.688957222763 -75.4275086809562 775.396987492916</t>
  </si>
  <si>
    <t>-397.083912370758 -33.3743594186963 823.64722689087</t>
  </si>
  <si>
    <t>9763-20170724T121442.265819200.bin</t>
  </si>
  <si>
    <t>-578.591519771443 55.8482666500963 -97.645935019131</t>
  </si>
  <si>
    <t>-597.892896959834 48.3705582562943 -206.4071975267</t>
  </si>
  <si>
    <t>-607.825451264499 46.1977018602829 -298.72450206948</t>
  </si>
  <si>
    <t>-615.012889839247 45.3598410966324 -382.30546395979</t>
  </si>
  <si>
    <t>-619.800633451896 45.6944570395026 -466.061578815685</t>
  </si>
  <si>
    <t>-624.103194361295 47.3344567876047 -588.632885649596</t>
  </si>
  <si>
    <t>-607.633850413221 54.1451005811618 -664.938787731128</t>
  </si>
  <si>
    <t>-627.44234229177 77.5317346037277 -534.252563563115</t>
  </si>
  <si>
    <t>-656.027993025618 229.009881687057 -510.253820753296</t>
  </si>
  <si>
    <t>-752.163246067276 296.199596984395 -253.695513697741</t>
  </si>
  <si>
    <t>-540.962319276912 273.41909617815 -159.760810816734</t>
  </si>
  <si>
    <t>-616.988125891262 15.6981935446802 -535.446791860799</t>
  </si>
  <si>
    <t>-620.103631180273 138.301297340162 -97.7334633503081</t>
  </si>
  <si>
    <t>-629.426990900636 160.180497863932 317.160438650472</t>
  </si>
  <si>
    <t>-654.849899095736 211.260378254766 776.775175654298</t>
  </si>
  <si>
    <t>-502.682267366288 218.773690837118 828.47013493762</t>
  </si>
  <si>
    <t>-528.232883175443 -36.1394925875529 314.426999670726</t>
  </si>
  <si>
    <t>-544.688289897856 -75.4360939709468 775.434019016537</t>
  </si>
  <si>
    <t>-397.277116117648 -32.7764762813495 823.744927692864</t>
  </si>
  <si>
    <t>9763-20170724T121442.302916600.bin</t>
  </si>
  <si>
    <t>-578.428444270017 55.7813682774326 -97.6241588292943</t>
  </si>
  <si>
    <t>-597.731381976711 48.2815229708617 -206.383665676607</t>
  </si>
  <si>
    <t>-607.651258834145 46.0504808390378 -298.700848026763</t>
  </si>
  <si>
    <t>-614.823341193373 45.1436978491429 -382.28237449395</t>
  </si>
  <si>
    <t>-619.592836640441 45.3924756056163 -466.039963834311</t>
  </si>
  <si>
    <t>-623.866482979765 46.8897550545394 -588.614050687469</t>
  </si>
  <si>
    <t>-607.386719879073 53.5973217629535 -664.926841906758</t>
  </si>
  <si>
    <t>-627.22749553374 77.1487154006113 -534.269414214934</t>
  </si>
  <si>
    <t>-655.669606512087 228.678470154218 -510.417455229706</t>
  </si>
  <si>
    <t>-752.854199124717 296.304173122322 -254.369622538919</t>
  </si>
  <si>
    <t>-541.835674992974 274.298723177083 -159.841875843888</t>
  </si>
  <si>
    <t>-616.754986040319 15.3169536397991 -535.389794648258</t>
  </si>
  <si>
    <t>-619.956925236768 138.246818429472 -97.7268131800414</t>
  </si>
  <si>
    <t>-629.203765694396 160.143329254206 317.167902262541</t>
  </si>
  <si>
    <t>-654.809871408229 211.286813321232 776.774727640814</t>
  </si>
  <si>
    <t>-502.653049592987 218.899357725439 828.487183530775</t>
  </si>
  <si>
    <t>-528.144815074269 -36.1357417290201 314.464761474552</t>
  </si>
  <si>
    <t>-544.684918692497 -75.4528850743445 775.462802245139</t>
  </si>
  <si>
    <t>-397.368277383836 -32.5055230291318 823.807098354711</t>
  </si>
  <si>
    <t>9763-20170724T121442.336011100.bin</t>
  </si>
  <si>
    <t>-578.209973835585 55.7032494932478 -97.5972022157893</t>
  </si>
  <si>
    <t>-597.533012605027 48.1758802112663 -206.351363873542</t>
  </si>
  <si>
    <t>-607.434817214045 45.8944636993247 -298.669169774695</t>
  </si>
  <si>
    <t>-614.577646959227 44.930424010427 -382.252519899246</t>
  </si>
  <si>
    <t>-619.305499563079 45.1093828143507 -466.012547894598</t>
  </si>
  <si>
    <t>-623.505326420528 46.4899387399541 -588.590641045266</t>
  </si>
  <si>
    <t>-606.995405569605 53.0706506083679 -664.9079870272</t>
  </si>
  <si>
    <t>-626.896259869123 76.8011406805072 -534.277024047137</t>
  </si>
  <si>
    <t>-655.016185151258 228.411412906483 -510.584539484859</t>
  </si>
  <si>
    <t>-753.477680096003 296.398768836432 -255.120986790567</t>
  </si>
  <si>
    <t>-542.662643584704 275.425710495459 -159.907080490043</t>
  </si>
  <si>
    <t>-616.428735388261 14.9672499330768 -535.332055760797</t>
  </si>
  <si>
    <t>-619.751962231697 138.197756399435 -97.7101738685576</t>
  </si>
  <si>
    <t>-628.993910808751 160.075306934752 317.185627679616</t>
  </si>
  <si>
    <t>-654.788209109 211.285868615854 776.776429755598</t>
  </si>
  <si>
    <t>-502.639684752665 218.865954256505 828.517773728412</t>
  </si>
  <si>
    <t>-528.036431168204 -36.2084951736483 314.508751550702</t>
  </si>
  <si>
    <t>-544.680221362648 -75.4977042724358 775.49466698646</t>
  </si>
  <si>
    <t>-397.151790534883 -33.3056626710832 823.858153457739</t>
  </si>
  <si>
    <t>9763-20170724T121442.400304200.bin</t>
  </si>
  <si>
    <t>-577.906088323154 55.5501165944784 -97.5433583807884</t>
  </si>
  <si>
    <t>-597.248073297445 47.9928553829736 -206.291974123856</t>
  </si>
  <si>
    <t>-607.095915238981 45.6028562706615 -298.612924670629</t>
  </si>
  <si>
    <t>-614.164820825774 44.5049836207772 -382.200966701665</t>
  </si>
  <si>
    <t>-618.795454843075 44.5116835157983 -465.966662136826</t>
  </si>
  <si>
    <t>-622.829316571634 45.5971482863729 -588.553247368225</t>
  </si>
  <si>
    <t>-606.28364663825 51.820421213567 -664.892806660313</t>
  </si>
  <si>
    <t>-626.246239225572 76.0471172881184 -534.318839620727</t>
  </si>
  <si>
    <t>-653.846298747883 227.828888755446 -511.086726585877</t>
  </si>
  <si>
    <t>-753.720825239644 296.279124074727 -256.296193319772</t>
  </si>
  <si>
    <t>-542.994507536272 276.940489257189 -160.541475418806</t>
  </si>
  <si>
    <t>-615.872327484393 14.1947466807496 -535.207770378923</t>
  </si>
  <si>
    <t>-619.415044358463 138.047504508935 -97.668428721009</t>
  </si>
  <si>
    <t>-628.710244640016 159.960669652981 317.224393254854</t>
  </si>
  <si>
    <t>-654.745792970277 211.30402805785 776.777742119281</t>
  </si>
  <si>
    <t>-502.599011769287 218.709530391835 828.549555733886</t>
  </si>
  <si>
    <t>-527.948427730589 -36.2348982542626 314.579324292422</t>
  </si>
  <si>
    <t>-544.722778923223 -75.4887075588686 775.55593300882</t>
  </si>
  <si>
    <t>-397.336227511723 -32.8346398134308 823.946510749973</t>
  </si>
  <si>
    <t>9763-20170724T121442.466020000.bin</t>
  </si>
  <si>
    <t>-577.616110671344 55.4697121947279 -97.5137740916393</t>
  </si>
  <si>
    <t>-596.925220560353 47.9244704087746 -206.269207963334</t>
  </si>
  <si>
    <t>-606.739137606864 45.4356596205212 -298.591008798738</t>
  </si>
  <si>
    <t>-613.779010938493 44.2047814814787 -382.179628497992</t>
  </si>
  <si>
    <t>-618.384308569108 44.0337185894127 -465.946512551586</t>
  </si>
  <si>
    <t>-622.3875230461 44.8097106947034 -588.536510437378</t>
  </si>
  <si>
    <t>-605.846484145182 50.5886484724379 -664.911978273635</t>
  </si>
  <si>
    <t>-625.758208397255 75.4062737955019 -534.381949709239</t>
  </si>
  <si>
    <t>-652.784686306226 227.33550060163 -511.504467506922</t>
  </si>
  <si>
    <t>-753.225084664751 296.491680428303 -257.12742178434</t>
  </si>
  <si>
    <t>-542.433351998041 277.987088026086 -161.351915057377</t>
  </si>
  <si>
    <t>-615.503661214094 13.5321573584311 -535.108320652979</t>
  </si>
  <si>
    <t>-619.05094010368 138.007271960209 -97.6523119564213</t>
  </si>
  <si>
    <t>-628.464468890788 159.974784016569 317.235009663827</t>
  </si>
  <si>
    <t>-654.696750502956 211.330057618423 776.783075155325</t>
  </si>
  <si>
    <t>-502.551436797533 218.654831444933 828.570835642756</t>
  </si>
  <si>
    <t>-527.925562922489 -36.2534201628314 314.656929079413</t>
  </si>
  <si>
    <t>-544.734210154302 -75.5248611367083 775.627988469257</t>
  </si>
  <si>
    <t>-397.310685014696 -33.041695134802 824.056699427778</t>
  </si>
  <si>
    <t>9763-20170724T121442.500109600.bin</t>
  </si>
  <si>
    <t>-577.480637108518 55.5310501004992 -97.4994177419251</t>
  </si>
  <si>
    <t>-596.754060741768 47.998770855751 -206.26209644794</t>
  </si>
  <si>
    <t>-606.54601420617 45.4711497725366 -298.585183474328</t>
  </si>
  <si>
    <t>-613.571454857185 44.1863852264355 -382.174335993897</t>
  </si>
  <si>
    <t>-618.168458946703 43.9416098948595 -465.941420897349</t>
  </si>
  <si>
    <t>-622.167581217283 44.5883317186117 -588.532315799343</t>
  </si>
  <si>
    <t>-605.625653206851 50.143714335838 -664.923983293835</t>
  </si>
  <si>
    <t>-625.498717667404 75.248758461732 -534.41136353108</t>
  </si>
  <si>
    <t>-652.204887663074 227.271954036441 -511.754464730287</t>
  </si>
  <si>
    <t>-753.284122359839 296.854079293365 -257.746699966397</t>
  </si>
  <si>
    <t>-542.542236450039 278.586085533772 -161.816391858368</t>
  </si>
  <si>
    <t>-615.326945624278 13.3602814353198 -535.069613337254</t>
  </si>
  <si>
    <t>-618.812561616428 138.096657272129 -97.662395950039</t>
  </si>
  <si>
    <t>-628.313585313127 159.989586096667 317.226810261972</t>
  </si>
  <si>
    <t>-654.686353694059 211.33551712192 776.778806243254</t>
  </si>
  <si>
    <t>-502.53979110578 218.53795371461 828.580084010842</t>
  </si>
  <si>
    <t>-527.902652958414 -36.3084731880726 314.694432314857</t>
  </si>
  <si>
    <t>-544.749569691769 -75.5501739441038 775.663789105901</t>
  </si>
  <si>
    <t>-397.429077862178 -32.7040835158418 824.085885070571</t>
  </si>
  <si>
    <t>9763-20170724T121442.564349400.bin</t>
  </si>
  <si>
    <t>-577.139364905136 55.8330842869013 -97.4517606840005</t>
  </si>
  <si>
    <t>-596.328437298486 48.3421627679877 -206.232080754475</t>
  </si>
  <si>
    <t>-606.03518367583 45.7053551899253 -298.561222158914</t>
  </si>
  <si>
    <t>-612.984465160923 44.2667877518547 -382.154168446967</t>
  </si>
  <si>
    <t>-617.509319225944 43.8118786931063 -465.92438713774</t>
  </si>
  <si>
    <t>-621.410429305336 44.0893830213267 -588.519712270113</t>
  </si>
  <si>
    <t>-604.806024951883 49.2132374701764 -664.928319788291</t>
  </si>
  <si>
    <t>-624.702123943889 74.9262829705431 -534.496570890546</t>
  </si>
  <si>
    <t>-651.063151123236 227.100715744487 -512.423322295379</t>
  </si>
  <si>
    <t>-753.393392049158 297.740841960372 -259.209932755612</t>
  </si>
  <si>
    <t>-542.899212206449 279.742929707433 -162.686205659861</t>
  </si>
  <si>
    <t>-614.695121766425 13.0090119657425 -534.955314073672</t>
  </si>
  <si>
    <t>-618.161750947105 138.522230043983 -97.6607655178996</t>
  </si>
  <si>
    <t>-627.961525403944 160.1504116034 317.23544617682</t>
  </si>
  <si>
    <t>-654.615138079954 211.448606985147 776.766103969515</t>
  </si>
  <si>
    <t>-502.49808915252 219.046896174343 828.597576263909</t>
  </si>
  <si>
    <t>-527.89986685745 -36.3636236516491 314.764591479692</t>
  </si>
  <si>
    <t>-544.819593542985 -75.5500756031124 775.735464411242</t>
  </si>
  <si>
    <t>-397.471401830971 -32.7663175741613 824.128355396217</t>
  </si>
  <si>
    <t>9763-20170724T121442.601447900.bin</t>
  </si>
  <si>
    <t>-576.967700443624 56.0682677233485 -97.4181712021548</t>
  </si>
  <si>
    <t>-596.117324786806 48.5869029232485 -206.206089862628</t>
  </si>
  <si>
    <t>-605.800287119182 45.8723532835152 -298.535386296916</t>
  </si>
  <si>
    <t>-612.735524279584 44.3304179177412 -382.127643882099</t>
  </si>
  <si>
    <t>-617.255351259036 43.7388887602274 -465.897268838069</t>
  </si>
  <si>
    <t>-621.160923103084 43.7807058307822 -588.492793477438</t>
  </si>
  <si>
    <t>-604.517592318742 48.6847230039261 -664.907291142627</t>
  </si>
  <si>
    <t>-624.407257885721 74.7284637137423 -534.530391065759</t>
  </si>
  <si>
    <t>-650.697553421248 226.959667053666 -512.791622120318</t>
  </si>
  <si>
    <t>-753.384164322011 298.104935596149 -259.864015680893</t>
  </si>
  <si>
    <t>-543.028269400056 280.204423624928 -163.021446212001</t>
  </si>
  <si>
    <t>-614.487109128269 12.7963151711429 -534.867587000962</t>
  </si>
  <si>
    <t>-617.890665151557 138.831151815249 -97.6627511066508</t>
  </si>
  <si>
    <t>-627.809404599277 160.280343240373 317.239787802778</t>
  </si>
  <si>
    <t>-654.595026192759 211.478441685545 776.768765948318</t>
  </si>
  <si>
    <t>-502.484708446471 219.111539895012 828.614896326761</t>
  </si>
  <si>
    <t>-527.893168140056 -36.2685460815796 314.810297914479</t>
  </si>
  <si>
    <t>-544.864089757337 -75.5101983125332 775.782634929775</t>
  </si>
  <si>
    <t>-397.584663260569 -32.4800494979422 824.16640801073</t>
  </si>
  <si>
    <t>9763-20170724T121442.632532200.bin</t>
  </si>
  <si>
    <t>-576.751508363593 56.2857795780756 -97.3930370928854</t>
  </si>
  <si>
    <t>-595.876177123529 48.8050880801325 -206.185509634836</t>
  </si>
  <si>
    <t>-605.561097652649 46.0044065000229 -298.512024068428</t>
  </si>
  <si>
    <t>-612.51106109384 44.350828161686 -382.100919448488</t>
  </si>
  <si>
    <t>-617.06018169776 43.6139758739687 -465.867805871851</t>
  </si>
  <si>
    <t>-621.026233874905 43.407075702029 -588.461254499949</t>
  </si>
  <si>
    <t>-604.339295962914 48.0705537849403 -664.881178309177</t>
  </si>
  <si>
    <t>-624.202675887703 74.4711644810027 -534.561437172157</t>
  </si>
  <si>
    <t>-650.331241745373 226.778678523309 -513.123783699918</t>
  </si>
  <si>
    <t>-753.37389940961 298.360118759058 -260.464160016366</t>
  </si>
  <si>
    <t>-543.142500103434 280.493446642334 -163.345480302067</t>
  </si>
  <si>
    <t>-614.369233637202 12.5246715603644 -534.775149110007</t>
  </si>
  <si>
    <t>-617.581059181132 139.111381421877 -97.6673982358595</t>
  </si>
  <si>
    <t>-627.650223506773 160.407024816404 317.239441363059</t>
  </si>
  <si>
    <t>-654.5802520036 211.507345724187 776.765535737399</t>
  </si>
  <si>
    <t>-502.474649853514 219.190914522729 828.617853298363</t>
  </si>
  <si>
    <t>-527.794414966651 -36.2050853700516 314.861806803949</t>
  </si>
  <si>
    <t>-544.82044511928 -75.6095634695243 775.825985917039</t>
  </si>
  <si>
    <t>-397.209239258502 -33.7456148394499 824.221854985935</t>
  </si>
  <si>
    <t>9763-20170724T121442.699761500.bin</t>
  </si>
  <si>
    <t>-576.354845998039 56.9046910607071 -97.3702016419603</t>
  </si>
  <si>
    <t>-595.457832062372 49.3654716520382 -206.1623695791</t>
  </si>
  <si>
    <t>-605.189704759499 46.3546911281373 -298.477349343742</t>
  </si>
  <si>
    <t>-612.213847640407 44.4488483548016 -382.054684212404</t>
  </si>
  <si>
    <t>-616.872287218137 43.3971511034156 -465.812263960744</t>
  </si>
  <si>
    <t>-621.039726367017 42.6625814159261 -588.397034718828</t>
  </si>
  <si>
    <t>-604.271656896876 46.7937494703501 -664.829768661657</t>
  </si>
  <si>
    <t>-624.05673902507 73.9693882862607 -534.628817610987</t>
  </si>
  <si>
    <t>-649.990880140539 226.39244465159 -513.809851541284</t>
  </si>
  <si>
    <t>-753.523461896372 298.765063950554 -261.576269562408</t>
  </si>
  <si>
    <t>-543.499275397711 280.648221511321 -164.056378020705</t>
  </si>
  <si>
    <t>-614.365384936895 12.0003478454814 -534.58678718815</t>
  </si>
  <si>
    <t>-617.13387171657 139.723880560951 -97.6960827210689</t>
  </si>
  <si>
    <t>-627.369348335321 160.681043574667 317.223914935514</t>
  </si>
  <si>
    <t>-654.574383852221 211.524166878527 776.764347323984</t>
  </si>
  <si>
    <t>-502.450226997681 218.610003552607 828.647469497165</t>
  </si>
  <si>
    <t>-527.580226730399 -35.7927440342364 314.960939381451</t>
  </si>
  <si>
    <t>-544.82096634779 -75.6281256955103 775.902957953075</t>
  </si>
  <si>
    <t>-397.231587851476 -33.7085314369533 824.316963190567</t>
  </si>
  <si>
    <t>9763-20170724T121442.732852800.bin</t>
  </si>
  <si>
    <t>-576.226083055635 57.2905154822788 -97.3484428650139</t>
  </si>
  <si>
    <t>-595.317733289929 49.7057595738975 -206.139406533107</t>
  </si>
  <si>
    <t>-605.09035963216 46.5839952969495 -298.446465290255</t>
  </si>
  <si>
    <t>-612.173950993921 44.5492376502771 -382.01564343745</t>
  </si>
  <si>
    <t>-616.915771727498 43.3414805977031 -465.766499877604</t>
  </si>
  <si>
    <t>-621.233287722908 42.3482299147827 -588.344110126806</t>
  </si>
  <si>
    <t>-604.406891826436 46.2112668132327 -664.778201162171</t>
  </si>
  <si>
    <t>-624.163156039009 73.7718857784544 -534.639215744588</t>
  </si>
  <si>
    <t>-650.121874685255 226.22955030706 -514.145970706383</t>
  </si>
  <si>
    <t>-753.817763995608 298.963064303728 -262.083369504887</t>
  </si>
  <si>
    <t>-543.907299937476 280.743554848752 -164.337743801282</t>
  </si>
  <si>
    <t>-614.514419981758 11.7963367139278 -534.477021528114</t>
  </si>
  <si>
    <t>-617.028978860677 140.095029464772 -97.7047154319754</t>
  </si>
  <si>
    <t>-627.265188025728 160.917475495862 317.222078723325</t>
  </si>
  <si>
    <t>-654.551192800111 211.595500586244 776.763872637705</t>
  </si>
  <si>
    <t>-502.442953315856 219.119487422107 828.631793818633</t>
  </si>
  <si>
    <t>-527.434013933024 -35.5056025355098 315.015164955939</t>
  </si>
  <si>
    <t>-544.83138015819 -75.6220575000589 775.931221911677</t>
  </si>
  <si>
    <t>-397.260770761562 -33.6430487547377 824.351076149861</t>
  </si>
  <si>
    <t>9763-20170724T121442.797216000.bin</t>
  </si>
  <si>
    <t>-575.987227905455 58.0653535221536 -97.3120481777273</t>
  </si>
  <si>
    <t>-595.052628256188 50.3859205519784 -206.100884718928</t>
  </si>
  <si>
    <t>-604.959435842637 47.0573135082013 -298.386475971454</t>
  </si>
  <si>
    <t>-612.230992382543 44.7877154197317 -381.933578683639</t>
  </si>
  <si>
    <t>-617.230301803546 43.3002447946524 -465.664821789775</t>
  </si>
  <si>
    <t>-622.002296393982 41.8524143851746 -588.221196651308</t>
  </si>
  <si>
    <t>-604.861836215991 45.2434691902822 -664.607822181889</t>
  </si>
  <si>
    <t>-624.719345201517 73.4772669352897 -534.623218582014</t>
  </si>
  <si>
    <t>-650.672968093826 226.017811489954 -514.714245927501</t>
  </si>
  <si>
    <t>-754.833197876405 299.288782192732 -262.998955586819</t>
  </si>
  <si>
    <t>-545.346945466908 281.428880705449 -164.281871273404</t>
  </si>
  <si>
    <t>-615.097446817849 11.4982784322387 -534.265734583734</t>
  </si>
  <si>
    <t>-616.85492165644 140.759990711865 -97.7289854913593</t>
  </si>
  <si>
    <t>-627.233290840346 161.328631615465 317.206956041154</t>
  </si>
  <si>
    <t>-654.552931580056 211.649182619951 776.763035259542</t>
  </si>
  <si>
    <t>-502.434749373004 219.106695896274 828.611191805928</t>
  </si>
  <si>
    <t>-527.210591114175 -34.995337057394 315.101993088951</t>
  </si>
  <si>
    <t>-544.818351223948 -75.6809524678642 775.965269680641</t>
  </si>
  <si>
    <t>-397.101165828956 -34.2310446474457 824.394075613744</t>
  </si>
  <si>
    <t>9763-20170724T121442.833217900.bin</t>
  </si>
  <si>
    <t>-575.898329079867 58.4541854462991 -97.2909247680714</t>
  </si>
  <si>
    <t>-594.964272476686 50.7147273594237 -206.075589002897</t>
  </si>
  <si>
    <t>-604.949066079118 47.2846735080602 -298.348892183214</t>
  </si>
  <si>
    <t>-612.323662379069 44.9044176035054 -381.883950515002</t>
  </si>
  <si>
    <t>-617.459612501056 43.2891087721691 -465.604488077195</t>
  </si>
  <si>
    <t>-622.469240074427 41.6369403211675 -588.148792922719</t>
  </si>
  <si>
    <t>-605.074905538002 44.8236663693392 -664.486763438475</t>
  </si>
  <si>
    <t>-625.090961909518 73.3495588456767 -534.598196512606</t>
  </si>
  <si>
    <t>-651.219818408746 225.88953284334 -514.931725491519</t>
  </si>
  <si>
    <t>-755.455566492731 299.635450420666 -263.386425622574</t>
  </si>
  <si>
    <t>-546.194164389852 282.039543680581 -164.146398899453</t>
  </si>
  <si>
    <t>-615.451181470274 11.374097558265 -534.156629740472</t>
  </si>
  <si>
    <t>-616.86361243099 141.084488407111 -97.7380086020064</t>
  </si>
  <si>
    <t>-627.218872377828 161.542201453831 317.204048680154</t>
  </si>
  <si>
    <t>-654.560432850337 211.667771286239 776.765882838495</t>
  </si>
  <si>
    <t>-502.436337242583 219.068520769212 828.605329447862</t>
  </si>
  <si>
    <t>-527.129742085133 -34.7004941398095 315.134122757383</t>
  </si>
  <si>
    <t>-544.831998262917 -75.6679436677587 775.975486005139</t>
  </si>
  <si>
    <t>-397.093430580373 -34.29354944737 824.40405570341</t>
  </si>
  <si>
    <t>9763-20170724T121442.900431300.bin</t>
  </si>
  <si>
    <t>-575.837039827058 59.3100741182971 -97.2696087361475</t>
  </si>
  <si>
    <t>-594.926697210436 51.4195055662572 -206.039125644919</t>
  </si>
  <si>
    <t>-605.001424187347 47.8414645787975 -298.297120956729</t>
  </si>
  <si>
    <t>-612.484468479737 45.3168222265417 -381.818145091511</t>
  </si>
  <si>
    <t>-617.756801366299 43.5476569608463 -465.527350960361</t>
  </si>
  <si>
    <t>-622.996116624548 41.6613667848269 -588.058525427072</t>
  </si>
  <si>
    <t>-604.93352748507 44.4643881364359 -664.256286713991</t>
  </si>
  <si>
    <t>-625.554330381576 73.4708415930395 -534.562118172638</t>
  </si>
  <si>
    <t>-652.362171008302 225.940993278805 -515.285755368511</t>
  </si>
  <si>
    <t>-756.083120625592 301.294493426054 -264.004174628796</t>
  </si>
  <si>
    <t>-546.840299279892 283.948733695654 -164.681146129187</t>
  </si>
  <si>
    <t>-615.839907231746 11.5074072297216 -534.023631198671</t>
  </si>
  <si>
    <t>-617.11627724813 141.695381279752 -97.7604653850204</t>
  </si>
  <si>
    <t>-627.334820931273 161.976489012747 317.19358849558</t>
  </si>
  <si>
    <t>-654.566725339817 211.721757100414 776.772024034531</t>
  </si>
  <si>
    <t>-502.43985527988 219.252871055618 828.584491886666</t>
  </si>
  <si>
    <t>-526.91864741933 -33.9365520797815 315.186903923395</t>
  </si>
  <si>
    <t>-544.89904021263 -75.5392416068912 775.963782047359</t>
  </si>
  <si>
    <t>-397.531817121925 -32.8935108157857 824.420418521512</t>
  </si>
  <si>
    <t>9763-20170724T121442.932521600.bin</t>
  </si>
  <si>
    <t>-575.803509325084 59.6951269596861 -97.2749265743482</t>
  </si>
  <si>
    <t>-594.927737098456 51.7084871145894 -206.031360065454</t>
  </si>
  <si>
    <t>-605.053832376988 48.0729721223029 -298.281514490242</t>
  </si>
  <si>
    <t>-612.58957763053 45.5031507290714 -381.79641749267</t>
  </si>
  <si>
    <t>-617.920362636554 43.695787949981 -465.500937877839</t>
  </si>
  <si>
    <t>-623.250749438974 41.7597275278163 -588.027592896472</t>
  </si>
  <si>
    <t>-604.884203266502 44.365458249476 -664.159682917889</t>
  </si>
  <si>
    <t>-625.772348433729 73.5904229568678 -534.542024500486</t>
  </si>
  <si>
    <t>-652.689435100804 226.049590227625 -515.265241649968</t>
  </si>
  <si>
    <t>-756.122361954422 301.882881523163 -264.009469877831</t>
  </si>
  <si>
    <t>-546.761236951517 284.765517671779 -164.896039224381</t>
  </si>
  <si>
    <t>-616.051217192922 11.6284355656003 -533.985846617257</t>
  </si>
  <si>
    <t>-617.31667007772 141.916815300181 -97.774019319569</t>
  </si>
  <si>
    <t>-627.441224982253 162.164402215252 317.183983188153</t>
  </si>
  <si>
    <t>-654.578328119304 211.726970870855 776.780266869059</t>
  </si>
  <si>
    <t>-502.446335698967 219.264682360584 828.576694393935</t>
  </si>
  <si>
    <t>-526.686441076165 -33.6091835720381 315.212095502696</t>
  </si>
  <si>
    <t>-544.846716446923 -75.6013199506597 775.959192854069</t>
  </si>
  <si>
    <t>-397.273917880812 -33.7185445012797 824.455964916059</t>
  </si>
  <si>
    <t>9763-20170724T121443.001737100.bin</t>
  </si>
  <si>
    <t>-575.712570079615 60.2440104451348 -97.2824011771976</t>
  </si>
  <si>
    <t>-594.827403923547 52.141069697916 -206.031986322776</t>
  </si>
  <si>
    <t>-604.977107064879 48.4403625385835 -298.276914179084</t>
  </si>
  <si>
    <t>-612.543501667042 45.820874114444 -381.787456655841</t>
  </si>
  <si>
    <t>-617.913492132742 43.9729350476605 -465.488639099141</t>
  </si>
  <si>
    <t>-623.309610497677 41.9867784400772 -588.011529973391</t>
  </si>
  <si>
    <t>-604.428149905862 44.3132732631402 -664.026627580626</t>
  </si>
  <si>
    <t>-625.813509751208 73.8376059021234 -534.537212553748</t>
  </si>
  <si>
    <t>-652.876443086111 226.285581061875 -515.377241394068</t>
  </si>
  <si>
    <t>-756.393051248524 301.942697185847 -264.102759736155</t>
  </si>
  <si>
    <t>-546.876429744366 285.271950189958 -165.242269232646</t>
  </si>
  <si>
    <t>-616.070051971301 11.8794074285452 -533.961991782052</t>
  </si>
  <si>
    <t>-617.462365469338 142.14108294937 -97.7867435266128</t>
  </si>
  <si>
    <t>-627.611355458538 162.420702138493 317.169070473611</t>
  </si>
  <si>
    <t>-654.588853942631 211.785777615248 776.786881205431</t>
  </si>
  <si>
    <t>-502.445791973711 219.253290219492 828.561066133297</t>
  </si>
  <si>
    <t>-526.330468059823 -33.0363421478637 315.236133419311</t>
  </si>
  <si>
    <t>-544.90662421378 -75.5041198319454 775.921487694346</t>
  </si>
  <si>
    <t>-397.791832050964 -32.0439403206374 824.421276311985</t>
  </si>
  <si>
    <t>9763-20170724T121443.034329200.bin</t>
  </si>
  <si>
    <t>-575.590365606081 60.3554651278614 -97.2636119344409</t>
  </si>
  <si>
    <t>-594.660957073345 52.2642023600379 -206.021870248429</t>
  </si>
  <si>
    <t>-604.831572410362 48.5470722105206 -298.263833741999</t>
  </si>
  <si>
    <t>-612.441046734145 45.9042250140287 -381.769734863036</t>
  </si>
  <si>
    <t>-617.87911276335 44.0260135556186 -465.465844663059</t>
  </si>
  <si>
    <t>-623.402452207453 41.9890386708475 -587.982316444356</t>
  </si>
  <si>
    <t>-604.350044884082 44.2329686166559 -663.957142183686</t>
  </si>
  <si>
    <t>-625.86436155463 73.8597985222686 -534.517894625014</t>
  </si>
  <si>
    <t>-653.03551515659 226.28727108111 -515.40312483669</t>
  </si>
  <si>
    <t>-756.639603107905 301.785378158845 -264.11681741026</t>
  </si>
  <si>
    <t>-547.067393788308 285.295897498352 -165.343700502227</t>
  </si>
  <si>
    <t>-616.093254555652 11.9059604874351 -533.92822942629</t>
  </si>
  <si>
    <t>-617.383703949075 142.252448075479 -97.7788930771069</t>
  </si>
  <si>
    <t>-627.593152050371 162.413497971042 317.18125602099</t>
  </si>
  <si>
    <t>-654.581028275332 211.82032484353 776.792232348278</t>
  </si>
  <si>
    <t>-502.442029428894 219.307156190201 828.575339043224</t>
  </si>
  <si>
    <t>-526.159933057479 -33.1158429642173 315.229121855641</t>
  </si>
  <si>
    <t>-544.817255231181 -75.6987969690281 775.900338269154</t>
  </si>
  <si>
    <t>-397.216918401523 -33.9272768673081 824.409199826833</t>
  </si>
  <si>
    <t>9763-20170724T121443.099509400.bin</t>
  </si>
  <si>
    <t>-575.264544675835 60.7291719861237 -97.2616996911927</t>
  </si>
  <si>
    <t>-594.230684485258 52.7085587769907 -206.043354237445</t>
  </si>
  <si>
    <t>-604.415742329225 49.0206218484409 -298.284914839158</t>
  </si>
  <si>
    <t>-612.081344364057 46.3964160865539 -381.78637744961</t>
  </si>
  <si>
    <t>-617.619112265528 44.5326275866578 -465.476178805255</t>
  </si>
  <si>
    <t>-623.336582732467 42.5146697038072 -587.984009972504</t>
  </si>
  <si>
    <t>-603.906972297031 44.7157093600263 -663.864549287266</t>
  </si>
  <si>
    <t>-625.715712180537 74.376744754984 -534.510783643894</t>
  </si>
  <si>
    <t>-652.955666855374 226.775644857892 -515.311295244752</t>
  </si>
  <si>
    <t>-756.602409089784 302.309708807712 -264.053332093203</t>
  </si>
  <si>
    <t>-546.943037115406 285.796014800947 -165.469423664557</t>
  </si>
  <si>
    <t>-615.939928240448 12.4234576227886 -533.946464636571</t>
  </si>
  <si>
    <t>-616.963344817393 142.63170018859 -97.7796254272509</t>
  </si>
  <si>
    <t>-627.525479262338 162.573411422083 317.182257304963</t>
  </si>
  <si>
    <t>-654.579727428456 211.865907531501 776.796404272563</t>
  </si>
  <si>
    <t>-502.441664197388 219.258631676173 828.595859403519</t>
  </si>
  <si>
    <t>-526.282825720468 -33.2731377230784 315.196569615912</t>
  </si>
  <si>
    <t>-544.920508240815 -75.6742575721464 775.852680125018</t>
  </si>
  <si>
    <t>-397.50097265709 -33.1930282885601 824.294597697822</t>
  </si>
  <si>
    <t>9763-20170724T121443.135618800.bin</t>
  </si>
  <si>
    <t>-575.035385939653 60.9615388512748 -97.2638335335016</t>
  </si>
  <si>
    <t>-593.981672660836 52.9591205287461 -206.050352498517</t>
  </si>
  <si>
    <t>-604.244145943696 49.2809220935387 -298.283703236594</t>
  </si>
  <si>
    <t>-612.017873154708 46.6681308683974 -381.775312919212</t>
  </si>
  <si>
    <t>-617.702194747458 44.8203854045837 -465.455742087584</t>
  </si>
  <si>
    <t>-623.67569618614 42.8335811300867 -587.951966354087</t>
  </si>
  <si>
    <t>-604.180927266096 45.050485012031 -663.8152542196</t>
  </si>
  <si>
    <t>-625.946318950431 74.6816226358733 -534.465450109314</t>
  </si>
  <si>
    <t>-653.221018761326 227.060885670048 -515.149540136617</t>
  </si>
  <si>
    <t>-756.624230066283 302.719208160462 -263.828711658484</t>
  </si>
  <si>
    <t>-547.009399131257 286.098532461335 -165.168120678632</t>
  </si>
  <si>
    <t>-616.162853054715 12.7291395540638 -533.937829142563</t>
  </si>
  <si>
    <t>-616.649069563752 142.873002072753 -97.7883115569914</t>
  </si>
  <si>
    <t>-627.481260388877 162.683329636755 317.172897233198</t>
  </si>
  <si>
    <t>-654.574670660729 211.919376857827 776.788141218049</t>
  </si>
  <si>
    <t>-502.444365082116 219.453441644626 828.589943772123</t>
  </si>
  <si>
    <t>-526.297625827562 -33.3026409498234 315.182289999986</t>
  </si>
  <si>
    <t>-544.962212250282 -75.6443838465802 775.840472152712</t>
  </si>
  <si>
    <t>-397.64383726053 -32.7875882709664 824.259757671996</t>
  </si>
  <si>
    <t>9763-20170724T121443.198788800.bin</t>
  </si>
  <si>
    <t>-574.486512909242 61.6073757048734 -97.3435582142189</t>
  </si>
  <si>
    <t>-593.439705622858 53.6154003538645 -206.1295409875</t>
  </si>
  <si>
    <t>-603.90734059944 49.940089720953 -298.340031995731</t>
  </si>
  <si>
    <t>-611.947639068831 47.3362908733666 -381.80678517229</t>
  </si>
  <si>
    <t>-617.979381651052 45.5092363548983 -465.463361586107</t>
  </si>
  <si>
    <t>-624.548987934389 43.570145371843 -587.929780222694</t>
  </si>
  <si>
    <t>-605.069579747943 45.9086332671623 -663.793422400366</t>
  </si>
  <si>
    <t>-626.554495032861 75.3980299789605 -534.420635144034</t>
  </si>
  <si>
    <t>-653.681472901364 227.792818187398 -514.88374207714</t>
  </si>
  <si>
    <t>-757.066061192294 303.221783394746 -263.486367056933</t>
  </si>
  <si>
    <t>-547.58781526167 286.550080053923 -164.544666881936</t>
  </si>
  <si>
    <t>-616.778142636305 13.4438879824697 -533.964323275364</t>
  </si>
  <si>
    <t>-615.9368912333 143.529161824404 -97.8490084872703</t>
  </si>
  <si>
    <t>-627.295033569326 163.025554017044 317.113011797585</t>
  </si>
  <si>
    <t>-654.55351775292 212.055235701379 776.766644108547</t>
  </si>
  <si>
    <t>-502.439534480052 219.689933323393 828.601784781251</t>
  </si>
  <si>
    <t>-526.133566558699 -33.250012258281 315.135685884651</t>
  </si>
  <si>
    <t>-545.032230091762 -75.6323535308534 775.8157833897</t>
  </si>
  <si>
    <t>-397.727100833863 -32.655359483867 824.168547783446</t>
  </si>
  <si>
    <t>9763-20170724T121443.267524800.bin</t>
  </si>
  <si>
    <t>-573.879946419218 62.1301357410862 -97.3356678290984</t>
  </si>
  <si>
    <t>-592.859077061596 54.128888971873 -206.116424862281</t>
  </si>
  <si>
    <t>-603.34232058251 50.4665994653378 -298.325588713282</t>
  </si>
  <si>
    <t>-611.393836414781 47.8839197685006 -381.791976767804</t>
  </si>
  <si>
    <t>-617.433635518502 46.0874784954367 -465.448652460165</t>
  </si>
  <si>
    <t>-624.011182168049 44.2051760070208 -587.915446886146</t>
  </si>
  <si>
    <t>-604.603544658043 46.6945582157555 -663.79272735978</t>
  </si>
  <si>
    <t>-626.043262081898 76.0034861934309 -534.389989571552</t>
  </si>
  <si>
    <t>-653.062221283855 228.377668025628 -514.629599666455</t>
  </si>
  <si>
    <t>-756.827442851191 303.782687517129 -263.381696018118</t>
  </si>
  <si>
    <t>-547.368174313104 287.188387901777 -164.38691279653</t>
  </si>
  <si>
    <t>-616.206726048267 14.0588327659325 -533.966191051453</t>
  </si>
  <si>
    <t>-615.189001304783 144.035359994844 -97.8362440323751</t>
  </si>
  <si>
    <t>-627.025840590236 163.191803671387 317.128198488833</t>
  </si>
  <si>
    <t>-654.55569959886 212.16596133235 776.755403519055</t>
  </si>
  <si>
    <t>-502.448281079018 219.458261125413 828.659169033735</t>
  </si>
  <si>
    <t>-525.822378513308 -33.3742313875664 315.123385053871</t>
  </si>
  <si>
    <t>-545.062776982867 -75.8125106241355 775.787030444983</t>
  </si>
  <si>
    <t>-397.63344144436 -33.0878078763212 823.984794233127</t>
  </si>
  <si>
    <t>9763-20170724T121443.301616200.bin</t>
  </si>
  <si>
    <t>-573.57734332003 62.3312304644064 -97.2884717624685</t>
  </si>
  <si>
    <t>-592.486233165721 54.3539652336472 -206.0832649297</t>
  </si>
  <si>
    <t>-602.958348483792 50.7041383624528 -298.294099317373</t>
  </si>
  <si>
    <t>-611.019515535731 48.1314351125038 -381.759904956804</t>
  </si>
  <si>
    <t>-617.088697201128 46.3457069990463 -465.414715851077</t>
  </si>
  <si>
    <t>-623.730964858232 44.480198439278 -587.878192567611</t>
  </si>
  <si>
    <t>-604.326351092033 47.0321124598809 -663.754205938108</t>
  </si>
  <si>
    <t>-625.740596236334 76.270342687742 -534.34708907282</t>
  </si>
  <si>
    <t>-652.555616091352 228.659760148686 -514.405427358613</t>
  </si>
  <si>
    <t>-756.753711367488 303.846857680021 -263.271599530483</t>
  </si>
  <si>
    <t>-547.300748320885 287.533188609765 -164.216674786659</t>
  </si>
  <si>
    <t>-615.892202874242 14.3273198030115 -533.937551153264</t>
  </si>
  <si>
    <t>-614.859185563227 144.267699020432 -97.8252166720589</t>
  </si>
  <si>
    <t>-626.984768824619 163.230823355174 317.139800525714</t>
  </si>
  <si>
    <t>-654.552498460437 212.214258256517 776.751134463145</t>
  </si>
  <si>
    <t>-502.450855531645 219.408749937112 828.685117717623</t>
  </si>
  <si>
    <t>-525.831346221546 -33.5141403930293 315.138415652455</t>
  </si>
  <si>
    <t>-545.121678976109 -75.8918440800417 775.768803632956</t>
  </si>
  <si>
    <t>-397.635691337262 -33.2352790634186 823.853115313634</t>
  </si>
  <si>
    <t>9763-20170724T121443.334706100.bin</t>
  </si>
  <si>
    <t>-573.274728787179 62.5495632723573 -97.2652778787032</t>
  </si>
  <si>
    <t>-592.071742221402 54.6059475623888 -206.082029287416</t>
  </si>
  <si>
    <t>-602.545770806298 50.9704175164989 -298.293145837848</t>
  </si>
  <si>
    <t>-610.64797455191 48.4091033287123 -381.755351962463</t>
  </si>
  <si>
    <t>-616.7978401936 46.6350033797598 -465.404450717684</t>
  </si>
  <si>
    <t>-623.601586429475 44.7896258738097 -587.85947752467</t>
  </si>
  <si>
    <t>-604.074349763675 47.3920247372102 -663.702276662127</t>
  </si>
  <si>
    <t>-625.548856692572 76.5694215904182 -534.319915052769</t>
  </si>
  <si>
    <t>-652.178930011422 228.95481684387 -514.15674977646</t>
  </si>
  <si>
    <t>-756.665119464004 303.871187955387 -263.061594259832</t>
  </si>
  <si>
    <t>-547.22287734301 287.873775993985 -163.932764963236</t>
  </si>
  <si>
    <t>-615.683567708437 14.6290069305537 -533.934612144312</t>
  </si>
  <si>
    <t>-614.497132493358 144.454211240595 -97.8135250340986</t>
  </si>
  <si>
    <t>-626.905896271721 163.383006999509 317.144692232607</t>
  </si>
  <si>
    <t>-654.54331389151 212.279945502139 776.748385238166</t>
  </si>
  <si>
    <t>-502.459236900449 219.769352926883 828.692216112074</t>
  </si>
  <si>
    <t>-525.888296023837 -33.5921786590293 315.144693238478</t>
  </si>
  <si>
    <t>-545.204248613101 -75.8716114838512 775.764459661991</t>
  </si>
  <si>
    <t>-397.752486069905 -33.0037363787701 823.765887314604</t>
  </si>
  <si>
    <t>9763-20170724T121443.399380300.bin</t>
  </si>
  <si>
    <t>-572.738258755945 63.0414274866694 -97.2359789217702</t>
  </si>
  <si>
    <t>-591.289473685367 55.2167040282939 -206.103502804039</t>
  </si>
  <si>
    <t>-601.799896353946 51.6153556027434 -298.311860661733</t>
  </si>
  <si>
    <t>-610.03657643612 49.0697161106636 -381.761320003849</t>
  </si>
  <si>
    <t>-616.424235491052 47.3038146700574 -465.392779681237</t>
  </si>
  <si>
    <t>-623.689772045594 45.4687006149634 -587.821413363984</t>
  </si>
  <si>
    <t>-603.652167065927 48.0974706150141 -663.530085545119</t>
  </si>
  <si>
    <t>-625.4868604279 77.2359798353532 -534.26895461466</t>
  </si>
  <si>
    <t>-651.883653466872 229.627144248948 -513.817303532267</t>
  </si>
  <si>
    <t>-756.617853238335 304.006467656188 -262.665916314629</t>
  </si>
  <si>
    <t>-547.10446776961 288.702596677012 -163.57770223916</t>
  </si>
  <si>
    <t>-615.516536178056 15.3119580836051 -533.932562571039</t>
  </si>
  <si>
    <t>-613.812218231178 145.019957431119 -97.8344077481302</t>
  </si>
  <si>
    <t>-626.727677335307 163.604711390807 317.123888941196</t>
  </si>
  <si>
    <t>-654.559460847673 212.361763150353 776.739758687828</t>
  </si>
  <si>
    <t>-502.482974782638 219.848325047145 828.70622042554</t>
  </si>
  <si>
    <t>-525.896425256711 -33.6914356344928 315.171958788676</t>
  </si>
  <si>
    <t>-545.19288966077 -75.9943444156593 775.793304973843</t>
  </si>
  <si>
    <t>-397.541665692935 -33.7535441753171 823.73762794741</t>
  </si>
  <si>
    <t>9763-20170724T121443.435477700.bin</t>
  </si>
  <si>
    <t>-572.424560460319 63.372705474374 -97.216723750647</t>
  </si>
  <si>
    <t>-590.954744596098 55.5551695771919 -206.088273584736</t>
  </si>
  <si>
    <t>-601.529978768764 51.9356743257053 -298.288669973991</t>
  </si>
  <si>
    <t>-609.860045981798 49.3688797822701 -381.728118457769</t>
  </si>
  <si>
    <t>-616.376635067576 47.5795245246049 -465.349246651149</t>
  </si>
  <si>
    <t>-623.87004611408 45.7108975629249 -587.763479377192</t>
  </si>
  <si>
    <t>-603.563686980938 48.3583511477823 -663.399770681974</t>
  </si>
  <si>
    <t>-625.597129843823 77.4878231147441 -534.2146797014</t>
  </si>
  <si>
    <t>-651.994540860949 229.870990019042 -513.668487933778</t>
  </si>
  <si>
    <t>-756.736100500011 304.272503153782 -262.526671012401</t>
  </si>
  <si>
    <t>-547.098612693042 289.31162680832 -163.648977932058</t>
  </si>
  <si>
    <t>-615.567048223352 15.573595668337 -533.883547176799</t>
  </si>
  <si>
    <t>-613.376491731003 145.415696863342 -97.8390730024307</t>
  </si>
  <si>
    <t>-626.427634259223 163.810252233181 317.123476360399</t>
  </si>
  <si>
    <t>-654.559683290474 212.402929896215 776.735836777966</t>
  </si>
  <si>
    <t>-502.486954884023 219.731379638375 828.735609344023</t>
  </si>
  <si>
    <t>-525.834504894782 -33.5530391484281 315.208569074126</t>
  </si>
  <si>
    <t>-545.217467587963 -75.9429737334117 775.826417898694</t>
  </si>
  <si>
    <t>-397.587866173558 -33.629556145238 823.773515102307</t>
  </si>
  <si>
    <t>9763-20170724T121443.502657600.bin</t>
  </si>
  <si>
    <t>-571.77610969281 64.2974384557047 -97.2208430391865</t>
  </si>
  <si>
    <t>-590.347686291318 56.4244522095469 -206.081345624498</t>
  </si>
  <si>
    <t>-601.021647830334 52.7249458308838 -298.267053218746</t>
  </si>
  <si>
    <t>-609.468737999161 50.0763565145899 -381.692351883149</t>
  </si>
  <si>
    <t>-616.130930893219 48.1985417757305 -465.300001588497</t>
  </si>
  <si>
    <t>-623.86926444723 46.1950937923416 -587.697008865691</t>
  </si>
  <si>
    <t>-603.051375869585 48.9126234006199 -663.191605857339</t>
  </si>
  <si>
    <t>-625.514879107976 78.0270313245446 -534.178179109371</t>
  </si>
  <si>
    <t>-652.023980001922 230.381820208441 -513.581207372535</t>
  </si>
  <si>
    <t>-756.652813592758 304.869903329492 -262.418196344497</t>
  </si>
  <si>
    <t>-546.813200055664 290.630515339847 -163.863117916317</t>
  </si>
  <si>
    <t>-615.432639061278 16.1214678337278 -533.802285251825</t>
  </si>
  <si>
    <t>-612.615459161681 146.445374486524 -97.8659382024348</t>
  </si>
  <si>
    <t>-625.845751546488 164.177443339701 317.119838035032</t>
  </si>
  <si>
    <t>-654.565192876168 212.470795628463 776.737778344126</t>
  </si>
  <si>
    <t>-502.509058368356 219.60361374865 828.813655159802</t>
  </si>
  <si>
    <t>-525.457970972985 -32.9929205342742 315.29646642321</t>
  </si>
  <si>
    <t>-545.172677084695 -75.9767039126355 775.878321042452</t>
  </si>
  <si>
    <t>-397.417886210882 -34.1261605615869 823.845710979691</t>
  </si>
  <si>
    <t>9763-20170724T121443.564833900.bin</t>
  </si>
  <si>
    <t>-571.370417331145 65.4618221528408 -97.1740075017082</t>
  </si>
  <si>
    <t>-590.044129498017 57.4022033549682 -206.003537228188</t>
  </si>
  <si>
    <t>-600.711590833066 53.5846042314506 -298.185122877371</t>
  </si>
  <si>
    <t>-609.113065368658 50.8393565842885 -381.61185508283</t>
  </si>
  <si>
    <t>-615.689681899296 48.873170084154 -465.224125304678</t>
  </si>
  <si>
    <t>-623.258517414813 46.7474523044534 -587.629690721232</t>
  </si>
  <si>
    <t>-602.203133693629 49.5120053889086 -663.056760198354</t>
  </si>
  <si>
    <t>-625.035529008604 78.623465791643 -534.141311983939</t>
  </si>
  <si>
    <t>-652.354628324261 230.849622291416 -513.654504658052</t>
  </si>
  <si>
    <t>-756.159250652984 305.688309771876 -262.253700669753</t>
  </si>
  <si>
    <t>-545.895579995011 292.052676347452 -164.520523644582</t>
  </si>
  <si>
    <t>-614.839245171449 16.7369875235204 -533.697171221848</t>
  </si>
  <si>
    <t>-612.336684114083 147.499532772928 -97.871662510232</t>
  </si>
  <si>
    <t>-625.665861421935 164.755882560592 317.130953990017</t>
  </si>
  <si>
    <t>-654.591522178042 212.548140882709 776.749028302807</t>
  </si>
  <si>
    <t>-502.547930052874 219.848512359908 828.838024306523</t>
  </si>
  <si>
    <t>-524.969744885193 -32.0712988991381 315.397293928474</t>
  </si>
  <si>
    <t>-545.148641920778 -75.916541903704 775.900502192967</t>
  </si>
  <si>
    <t>-397.662639136266 -33.1774937201731 823.911724677323</t>
  </si>
  <si>
    <t>9763-20170724T121443.634022300.bin</t>
  </si>
  <si>
    <t>-571.220283032598 66.5598531357055 -97.1339720406868</t>
  </si>
  <si>
    <t>-589.976832996382 58.2548128466974 -205.930546241012</t>
  </si>
  <si>
    <t>-600.587151694416 54.2733397962561 -298.111960788886</t>
  </si>
  <si>
    <t>-608.882140802857 51.388236309584 -381.544620002814</t>
  </si>
  <si>
    <t>-615.29699470428 49.2867479702022 -465.166203921487</t>
  </si>
  <si>
    <t>-622.567684530061 46.9649580815035 -587.58619777801</t>
  </si>
  <si>
    <t>-601.494303640704 49.5732658159864 -663.013869443073</t>
  </si>
  <si>
    <t>-624.50968017589 78.920821693805 -534.151306370338</t>
  </si>
  <si>
    <t>-652.238902885875 231.107240930835 -513.865336712692</t>
  </si>
  <si>
    <t>-755.779969036066 305.631055797568 -262.262501484527</t>
  </si>
  <si>
    <t>-545.381288917454 292.41871193888 -164.761919009938</t>
  </si>
  <si>
    <t>-614.24509041332 17.0464730464496 -533.587422976087</t>
  </si>
  <si>
    <t>-612.471110116638 148.427743729907 -97.9475999694187</t>
  </si>
  <si>
    <t>-625.667965899525 165.316334129911 317.074337898683</t>
  </si>
  <si>
    <t>-654.633637584631 212.643339487894 776.745289381653</t>
  </si>
  <si>
    <t>-502.581416822149 220.039885864364 828.795760595174</t>
  </si>
  <si>
    <t>-524.468132419598 -31.0554226303157 315.52522601037</t>
  </si>
  <si>
    <t>-545.055056584177 -75.9213081322623 775.915446527722</t>
  </si>
  <si>
    <t>-397.479067300597 -33.6011929992019 824.021057815041</t>
  </si>
  <si>
    <t>9763-20170724T121443.665642900.bin</t>
  </si>
  <si>
    <t>-571.281283615165 67.0609233557079 -97.1104729397966</t>
  </si>
  <si>
    <t>-590.055442060247 58.62530807855 -205.894080645749</t>
  </si>
  <si>
    <t>-600.604422536163 54.541006056309 -298.077938387733</t>
  </si>
  <si>
    <t>-608.812797243428 51.5600787375979 -381.515805555239</t>
  </si>
  <si>
    <t>-615.109316906991 49.3592843873821 -465.14374297068</t>
  </si>
  <si>
    <t>-622.172489666629 46.8857281320002 -587.573025550412</t>
  </si>
  <si>
    <t>-601.153017400773 49.3877744186898 -663.019189496133</t>
  </si>
  <si>
    <t>-624.22336243374 78.9048909913404 -534.179982378947</t>
  </si>
  <si>
    <t>-652.119950554383 231.083492646713 -514.088106453048</t>
  </si>
  <si>
    <t>-755.74571912985 305.445739456269 -262.472380402802</t>
  </si>
  <si>
    <t>-545.401834935166 292.270019339141 -164.848535039648</t>
  </si>
  <si>
    <t>-613.923118437583 17.0372782994323 -533.524162866074</t>
  </si>
  <si>
    <t>-612.65411243856 148.851786774344 -97.9907773928998</t>
  </si>
  <si>
    <t>-625.740354841933 165.569078398059 317.041618186794</t>
  </si>
  <si>
    <t>-654.662509539296 212.686448890721 776.738747333289</t>
  </si>
  <si>
    <t>-502.604819922659 220.068941367095 828.775165069388</t>
  </si>
  <si>
    <t>-524.281177892756 -30.5143949585249 315.603658238269</t>
  </si>
  <si>
    <t>-545.055873853701 -75.8618979212838 775.926097776615</t>
  </si>
  <si>
    <t>-397.610840699488 -33.1097075275056 824.050841495417</t>
  </si>
  <si>
    <t>9763-20170724T121443.699734700.bin</t>
  </si>
  <si>
    <t>-571.410747297361 67.4516560286188 -97.0890966740247</t>
  </si>
  <si>
    <t>-590.180266944208 58.9011825880161 -205.864442196647</t>
  </si>
  <si>
    <t>-600.66424623709 54.7081335799257 -298.050971016213</t>
  </si>
  <si>
    <t>-608.78877514348 51.6210226703947 -381.493207766345</t>
  </si>
  <si>
    <t>-614.977215302754 49.3038706264588 -465.125990996606</t>
  </si>
  <si>
    <t>-621.855813554421 46.6476865744935 -587.562029784864</t>
  </si>
  <si>
    <t>-601.019283394561 49.010267805857 -663.063519188152</t>
  </si>
  <si>
    <t>-624.001633384187 78.7441065428034 -534.219115393266</t>
  </si>
  <si>
    <t>-652.076188343762 230.924146403414 -514.386311270826</t>
  </si>
  <si>
    <t>-755.786186111093 305.283187553872 -262.804218134368</t>
  </si>
  <si>
    <t>-545.528855913374 292.037131081331 -165.003905675613</t>
  </si>
  <si>
    <t>-613.673414254919 16.8824052884274 -533.457264835709</t>
  </si>
  <si>
    <t>-612.88860075295 149.195483675457 -98.0333710517685</t>
  </si>
  <si>
    <t>-625.845322949704 165.755786700587 317.009388603817</t>
  </si>
  <si>
    <t>-654.701200265603 212.707960551558 776.731090181826</t>
  </si>
  <si>
    <t>-502.634683067978 219.96412386171 828.7593138568</t>
  </si>
  <si>
    <t>-524.145221166237 -30.0772729198957 315.682743586615</t>
  </si>
  <si>
    <t>-545.053574649867 -75.8442355529114 775.941034539647</t>
  </si>
  <si>
    <t>-397.769665596426 -32.5207717962157 824.048905791603</t>
  </si>
  <si>
    <t>9763-20170724T121443.731821400.bin</t>
  </si>
  <si>
    <t>-571.531587391982 67.6978152995675 -97.0825751936525</t>
  </si>
  <si>
    <t>-590.269249749856 59.0738638830594 -205.85772885406</t>
  </si>
  <si>
    <t>-600.692199306432 54.7849479486476 -298.046737866206</t>
  </si>
  <si>
    <t>-608.748700588549 51.5948255366689 -381.4915249176</t>
  </si>
  <si>
    <t>-614.857057354229 49.1578870515227 -465.12699237548</t>
  </si>
  <si>
    <t>-621.606664339404 46.3064893349319 -587.565705189886</t>
  </si>
  <si>
    <t>-601.048057727525 48.5036019064196 -663.148378561232</t>
  </si>
  <si>
    <t>-623.821557387309 78.4857283446449 -534.275547808504</t>
  </si>
  <si>
    <t>-651.993689012241 230.681373328333 -514.700205301909</t>
  </si>
  <si>
    <t>-755.789367562182 305.060030541058 -263.159215811679</t>
  </si>
  <si>
    <t>-545.642318277199 291.714796937242 -165.135573903171</t>
  </si>
  <si>
    <t>-613.468387673543 16.6298698208852 -533.405848307527</t>
  </si>
  <si>
    <t>-613.100791972911 149.417086057237 -98.0610563893065</t>
  </si>
  <si>
    <t>-625.926135976721 165.909079880058 316.988493567104</t>
  </si>
  <si>
    <t>-654.719073762241 212.769049290974 776.719372201032</t>
  </si>
  <si>
    <t>-502.655742237873 220.170601775379 828.736492962238</t>
  </si>
  <si>
    <t>-524.096238410328 -29.8349149228111 315.73046357944</t>
  </si>
  <si>
    <t>-545.072909409775 -75.8206761714341 775.957850917407</t>
  </si>
  <si>
    <t>-397.83642775529 -32.3080546106285 824.039940491373</t>
  </si>
  <si>
    <t>9763-20170724T121443.803070200.bin</t>
  </si>
  <si>
    <t>-571.720288740013 67.7953422304704 -97.0910080984103</t>
  </si>
  <si>
    <t>-590.318871453619 59.1700239729453 -205.889865167678</t>
  </si>
  <si>
    <t>-600.558720021847 54.7241484240767 -298.091948031337</t>
  </si>
  <si>
    <t>-608.429044806186 51.3248662945998 -381.546320638487</t>
  </si>
  <si>
    <t>-614.33410896682 48.6102394207514 -465.187732990962</t>
  </si>
  <si>
    <t>-620.771468160384 45.275655525797 -587.63118120984</t>
  </si>
  <si>
    <t>-600.658414848113 47.0492526744447 -663.344583144913</t>
  </si>
  <si>
    <t>-623.110460932556 77.6668558060496 -534.474795019654</t>
  </si>
  <si>
    <t>-651.2701692552 229.930799057428 -515.445870988449</t>
  </si>
  <si>
    <t>-755.150442567362 304.763906393036 -264.074665350799</t>
  </si>
  <si>
    <t>-545.276253808216 291.208060973716 -165.496917703688</t>
  </si>
  <si>
    <t>-612.78311402032 15.8109292651607 -533.333315916194</t>
  </si>
  <si>
    <t>-613.381562829995 149.429500426227 -98.0795891979189</t>
  </si>
  <si>
    <t>-626.042804822657 165.967182602906 316.973191219694</t>
  </si>
  <si>
    <t>-654.770546286472 212.828315129791 776.708765846031</t>
  </si>
  <si>
    <t>-502.701545199702 220.163044678965 828.718662113366</t>
  </si>
  <si>
    <t>-524.018806066221 -29.8510294222046 315.751426802713</t>
  </si>
  <si>
    <t>-544.983495596938 -75.9156826207914 775.985216287671</t>
  </si>
  <si>
    <t>-397.575673659823 -33.0248487335111 824.101216791949</t>
  </si>
  <si>
    <t>9763-20170724T121443.834662200.bin</t>
  </si>
  <si>
    <t>-571.780471082968 67.7603666134 -97.0887844332079</t>
  </si>
  <si>
    <t>-590.305163226603 59.1696222829514 -205.903041201489</t>
  </si>
  <si>
    <t>-600.467546466622 54.6789331329755 -298.111379780861</t>
  </si>
  <si>
    <t>-608.264430487916 51.2086032525253 -381.569760868071</t>
  </si>
  <si>
    <t>-614.094566350999 48.3909999380226 -465.213110236257</t>
  </si>
  <si>
    <t>-620.422239340122 44.8715208493559 -587.656977093829</t>
  </si>
  <si>
    <t>-600.413358753123 46.4365292288712 -663.402577552026</t>
  </si>
  <si>
    <t>-622.798236477507 77.3445706472562 -534.552489912289</t>
  </si>
  <si>
    <t>-650.827485046312 229.646295329235 -515.724536650517</t>
  </si>
  <si>
    <t>-754.759527477589 305.122784680338 -264.567116821751</t>
  </si>
  <si>
    <t>-544.993309627856 291.321540627245 -165.793707048243</t>
  </si>
  <si>
    <t>-612.493152943849 15.4870704747177 -533.306829194935</t>
  </si>
  <si>
    <t>-613.50343186023 149.358124483264 -98.0775592354689</t>
  </si>
  <si>
    <t>-626.072151327454 165.961098914863 316.975464805967</t>
  </si>
  <si>
    <t>-654.770613210867 212.879769854143 776.709214961118</t>
  </si>
  <si>
    <t>-502.707043004955 220.283757909379 828.725181657677</t>
  </si>
  <si>
    <t>-523.962703007288 -29.9289257446526 315.741043735936</t>
  </si>
  <si>
    <t>-544.971147332916 -75.9214690392851 775.996136189299</t>
  </si>
  <si>
    <t>-397.634820478447 -32.7864222417988 824.112575293869</t>
  </si>
  <si>
    <t>9763-20170724T121443.930225300.bin</t>
  </si>
  <si>
    <t>-571.723326905925 67.5620705166311 -97.0976086479112</t>
  </si>
  <si>
    <t>-590.187279335781 59.0319136820149 -205.926890825082</t>
  </si>
  <si>
    <t>-600.250422970371 54.48385301897 -298.143405574945</t>
  </si>
  <si>
    <t>-607.942003494128 50.9139880833218 -381.60743487877</t>
  </si>
  <si>
    <t>-613.653493073848 47.9469587482376 -465.253725846513</t>
  </si>
  <si>
    <t>-619.796015793603 44.1517094183105 -587.698796327321</t>
  </si>
  <si>
    <t>-599.899881673166 45.4003023447408 -663.480016853941</t>
  </si>
  <si>
    <t>-622.181166277562 76.7559939924549 -534.675022433778</t>
  </si>
  <si>
    <t>-649.859992427687 229.174147094427 -516.222590493067</t>
  </si>
  <si>
    <t>-754.086159235379 305.845438336087 -265.549449013779</t>
  </si>
  <si>
    <t>-544.466282559752 291.980174215078 -166.474906252909</t>
  </si>
  <si>
    <t>-612.020425518292 14.8779552816936 -533.266936023111</t>
  </si>
  <si>
    <t>-613.5432274155 149.025156454138 -98.0472693990841</t>
  </si>
  <si>
    <t>-625.979590063679 165.889479354255 316.999148196238</t>
  </si>
  <si>
    <t>-654.796955748258 212.907488905224 776.720684145449</t>
  </si>
  <si>
    <t>-502.738774334103 220.226457216942 828.764547884549</t>
  </si>
  <si>
    <t>-523.752203834489 -30.1445776164778 315.683727027261</t>
  </si>
  <si>
    <t>-544.903506564485 -76.0330667782832 775.92618174324</t>
  </si>
  <si>
    <t>-397.398718420985 -33.5102173603595 824.071831736248</t>
  </si>
  <si>
    <t>9763-20170724T121443.933734900.bin</t>
  </si>
  <si>
    <t>-571.718923631488 67.4907193488771 -97.0772658619435</t>
  </si>
  <si>
    <t>-590.180296232212 58.9958372414385 -205.909881851235</t>
  </si>
  <si>
    <t>-600.235507930996 54.4375511629082 -298.126668499961</t>
  </si>
  <si>
    <t>-607.918988563698 50.8421638910831 -381.590235596369</t>
  </si>
  <si>
    <t>-613.622362388338 47.8323126361124 -465.235642590025</t>
  </si>
  <si>
    <t>-619.753949531994 43.9550199736091 -587.678603603606</t>
  </si>
  <si>
    <t>-599.933957954703 45.1042714339778 -663.481373869422</t>
  </si>
  <si>
    <t>-622.107032325866 76.6007392577608 -534.679076537053</t>
  </si>
  <si>
    <t>-649.636330582677 229.059065858603 -516.373602890279</t>
  </si>
  <si>
    <t>-753.995551043363 306.138559941577 -265.881107281492</t>
  </si>
  <si>
    <t>-544.418978601143 292.475710345862 -166.686711959081</t>
  </si>
  <si>
    <t>-612.019931599227 14.7117888672274 -533.224409728096</t>
  </si>
  <si>
    <t>-613.584536997468 148.919262247872 -98.0147115281576</t>
  </si>
  <si>
    <t>-625.824945370157 165.866240620425 317.034203984584</t>
  </si>
  <si>
    <t>-654.798563252579 212.933272148744 776.731244647894</t>
  </si>
  <si>
    <t>-502.751451869764 220.325242681743 828.797441018952</t>
  </si>
  <si>
    <t>-523.650585905146 -30.2333122847404 315.664748367098</t>
  </si>
  <si>
    <t>-544.88393332283 -76.0633584544062 775.922785674566</t>
  </si>
  <si>
    <t>-397.425460702058 -33.3901982667348 824.076964753994</t>
  </si>
  <si>
    <t>9763-20170724T121443.997951100.bin</t>
  </si>
  <si>
    <t>-571.63646190095 67.3477219813067 -97.0097622134648</t>
  </si>
  <si>
    <t>-590.104927713729 58.8800903008892 -205.843223225439</t>
  </si>
  <si>
    <t>-600.170947097001 54.3250035386977 -298.059099423462</t>
  </si>
  <si>
    <t>-607.867578512169 50.7258829565867 -381.521260592492</t>
  </si>
  <si>
    <t>-613.587171519516 47.7053120223768 -465.165106069744</t>
  </si>
  <si>
    <t>-619.746433286931 43.8036192846571 -587.606015679099</t>
  </si>
  <si>
    <t>-600.05886679628 44.8292982665052 -663.445005043521</t>
  </si>
  <si>
    <t>-622.025942178366 76.4697072381859 -534.615787950267</t>
  </si>
  <si>
    <t>-649.318834574253 228.981023485536 -516.3589664751</t>
  </si>
  <si>
    <t>-753.846742313344 306.533159086512 -266.08299941713</t>
  </si>
  <si>
    <t>-544.244764191316 293.317477442703 -166.881714470879</t>
  </si>
  <si>
    <t>-612.061626974322 14.5615785728983 -533.144388773324</t>
  </si>
  <si>
    <t>-613.389427499166 148.776064399724 -97.9404483262447</t>
  </si>
  <si>
    <t>-625.64429158309 165.843422073975 317.103040142187</t>
  </si>
  <si>
    <t>-654.810246758695 213.002041078118 776.751103801466</t>
  </si>
  <si>
    <t>-502.773383345177 220.354964488275 828.852593123194</t>
  </si>
  <si>
    <t>-523.728559547898 -30.4749472849726 315.715890846057</t>
  </si>
  <si>
    <t>-544.881267902648 -76.0742455520408 775.969058794779</t>
  </si>
  <si>
    <t>-397.59235479747 -32.8265532953201 824.129054306376</t>
  </si>
  <si>
    <t>9763-20170724T121444.035549600.bin</t>
  </si>
  <si>
    <t>-571.52815129761 67.1988813850498 -96.9877374467241</t>
  </si>
  <si>
    <t>-590.002424244616 58.7505002907078 -205.821648764046</t>
  </si>
  <si>
    <t>-600.072938797559 54.2193629370086 -298.038196909908</t>
  </si>
  <si>
    <t>-607.773383328751 50.6465303350528 -381.501233130274</t>
  </si>
  <si>
    <t>-613.496643840561 47.6557695107354 -465.145922548687</t>
  </si>
  <si>
    <t>-619.660678906914 43.8035416735474 -587.588117276799</t>
  </si>
  <si>
    <t>-599.99466886317 44.8330548684312 -663.432678246253</t>
  </si>
  <si>
    <t>-621.927331605759 76.4502615743127 -534.585281298933</t>
  </si>
  <si>
    <t>-649.185782557627 228.963301249609 -516.259206837138</t>
  </si>
  <si>
    <t>-753.643230927891 306.498538177744 -265.948390560234</t>
  </si>
  <si>
    <t>-544.016399415017 293.482380549971 -166.773249127929</t>
  </si>
  <si>
    <t>-611.984532664997 14.5376779306407 -533.137946491007</t>
  </si>
  <si>
    <t>-613.207436192926 148.703798657379 -97.9209126083931</t>
  </si>
  <si>
    <t>-625.470082754335 165.800879443815 317.121144743084</t>
  </si>
  <si>
    <t>-654.814917539777 213.038652709573 776.754405217695</t>
  </si>
  <si>
    <t>-502.795114178552 220.663462417849 828.866565407306</t>
  </si>
  <si>
    <t>-523.781869325638 -30.5984681444479 315.733292607225</t>
  </si>
  <si>
    <t>-544.853931031095 -76.1202907885022 775.988081722623</t>
  </si>
  <si>
    <t>-397.500089244617 -33.1100402468496 824.162620336327</t>
  </si>
  <si>
    <t>9763-20170724T121444.117355000.bin</t>
  </si>
  <si>
    <t>-571.226568368879 66.7383281733364 -96.9584419905964</t>
  </si>
  <si>
    <t>-589.765307865207 58.300031756748 -205.782160738517</t>
  </si>
  <si>
    <t>-599.925864619304 53.7958343118285 -297.990233372557</t>
  </si>
  <si>
    <t>-607.72179500631 50.2583714337875 -381.44590928713</t>
  </si>
  <si>
    <t>-613.55420124956 47.3138051007959 -465.084735882521</t>
  </si>
  <si>
    <t>-619.891808292477 43.5427108918716 -587.520524784473</t>
  </si>
  <si>
    <t>-600.131135703611 44.7083135221087 -663.338482465899</t>
  </si>
  <si>
    <t>-622.047416433016 76.1599665779377 -534.494825105316</t>
  </si>
  <si>
    <t>-649.105157261729 228.679092284004 -515.896850759008</t>
  </si>
  <si>
    <t>-752.896876632809 305.812142491214 -265.185162128055</t>
  </si>
  <si>
    <t>-543.324840338379 293.061869799097 -165.859976596171</t>
  </si>
  <si>
    <t>-612.174268652142 14.2352287232261 -533.098519512099</t>
  </si>
  <si>
    <t>-612.871768708188 148.413826028061 -97.8815775733705</t>
  </si>
  <si>
    <t>-625.214499249182 165.521047174238 317.157715681838</t>
  </si>
  <si>
    <t>-654.858368731758 213.056460900715 776.761216014612</t>
  </si>
  <si>
    <t>-502.834410084505 220.342244362085 828.909597598815</t>
  </si>
  <si>
    <t>-523.779193163332 -30.7339018695675 315.777619291434</t>
  </si>
  <si>
    <t>-544.843159529998 -76.1493902337834 776.040136533172</t>
  </si>
  <si>
    <t>-397.63834043526 -32.6595597418927 824.239815866562</t>
  </si>
  <si>
    <t>9763-20170724T121444.132388800.bin</t>
  </si>
  <si>
    <t>-571.106771221496 66.5951167518101 -96.9559551829545</t>
  </si>
  <si>
    <t>-589.655215391589 58.1620012497651 -205.778361672648</t>
  </si>
  <si>
    <t>-599.849241706364 53.6644242661187 -297.982982794185</t>
  </si>
  <si>
    <t>-607.685704677714 50.1348873667575 -381.435236629583</t>
  </si>
  <si>
    <t>-613.568415719377 47.2016124327133 -465.070870562393</t>
  </si>
  <si>
    <t>-619.99045825209 43.4505618947851 -587.502854396574</t>
  </si>
  <si>
    <t>-600.182827190533 44.6603731141677 -663.30801514539</t>
  </si>
  <si>
    <t>-622.104964577211 76.0598125430674 -534.470698083054</t>
  </si>
  <si>
    <t>-649.097791390628 228.585939397928 -515.804786559236</t>
  </si>
  <si>
    <t>-752.776336717727 305.67014338882 -265.031226232861</t>
  </si>
  <si>
    <t>-543.173128591865 292.853686964841 -165.780289100396</t>
  </si>
  <si>
    <t>-612.240151543528 14.1333853529914 -533.090798831489</t>
  </si>
  <si>
    <t>-612.733381417555 148.310459566646 -97.8722214642203</t>
  </si>
  <si>
    <t>-625.163120441078 165.444835715102 317.163340111523</t>
  </si>
  <si>
    <t>-654.847370450066 213.094670670288 776.759524742838</t>
  </si>
  <si>
    <t>-502.824967103895 220.41677935981 828.907257165908</t>
  </si>
  <si>
    <t>-523.715271814878 -30.8013904123991 315.78845720368</t>
  </si>
  <si>
    <t>-544.784507083126 -76.2458971491947 776.050500054663</t>
  </si>
  <si>
    <t>-397.413674932958 -33.3387695475849 824.265060054013</t>
  </si>
  <si>
    <t>9763-20170724T121444.201160800.bin</t>
  </si>
  <si>
    <t>-570.48262787676 65.9591785658849 -96.9089075682945</t>
  </si>
  <si>
    <t>-589.156117119743 57.4303254620104 -205.702553808054</t>
  </si>
  <si>
    <t>-599.573944148776 52.9017712756322 -297.880637925847</t>
  </si>
  <si>
    <t>-607.658034436936 49.3682590732665 -381.308991539555</t>
  </si>
  <si>
    <t>-613.832445909867 46.4583056584979 -464.924494486525</t>
  </si>
  <si>
    <t>-620.727663095518 42.7732005112925 -587.332757254817</t>
  </si>
  <si>
    <t>-600.68304113362 44.1212149947924 -663.073209675143</t>
  </si>
  <si>
    <t>-622.642263436076 75.3530013326144 -534.274977934045</t>
  </si>
  <si>
    <t>-649.600232010739 227.846978525741 -515.294394390414</t>
  </si>
  <si>
    <t>-752.137934633761 304.966739329961 -264.063189008063</t>
  </si>
  <si>
    <t>-542.223398298986 292.384158596186 -165.442128203443</t>
  </si>
  <si>
    <t>-612.761825666355 13.4276434050335 -532.967126730508</t>
  </si>
  <si>
    <t>-612.30071682867 147.81860501991 -97.8284761082242</t>
  </si>
  <si>
    <t>-624.947452085865 164.93543287182 317.201228684725</t>
  </si>
  <si>
    <t>-654.866457580929 213.068937960956 776.766371493094</t>
  </si>
  <si>
    <t>-502.848833009148 220.375440862594 828.930195604401</t>
  </si>
  <si>
    <t>-523.633648258988 -30.7448838008227 315.861688478109</t>
  </si>
  <si>
    <t>-544.830939472678 -76.167879413696 776.116799027695</t>
  </si>
  <si>
    <t>-397.735216321091 -32.334758399089 824.338423276277</t>
  </si>
  <si>
    <t>9763-20170724T121444.234251100.bin</t>
  </si>
  <si>
    <t>-570.152189325728 65.5853252643487 -96.939673355228</t>
  </si>
  <si>
    <t>-588.874356827792 57.0461113111837 -205.724157036429</t>
  </si>
  <si>
    <t>-599.405595666288 52.5387327493904 -297.890486889464</t>
  </si>
  <si>
    <t>-607.619698740331 49.0383739953136 -381.307531651211</t>
  </si>
  <si>
    <t>-613.950912885141 46.1772772235672 -464.912883527066</t>
  </si>
  <si>
    <t>-621.103662711172 42.5818153448431 -587.309204247983</t>
  </si>
  <si>
    <t>-600.924658998045 44.0050030955954 -663.012568771224</t>
  </si>
  <si>
    <t>-622.899933542676 75.1238120332605 -534.223969300311</t>
  </si>
  <si>
    <t>-649.671901314497 227.613050869544 -515.03363094174</t>
  </si>
  <si>
    <t>-751.759141750633 304.480755365281 -263.541747850398</t>
  </si>
  <si>
    <t>-541.634966535967 291.943351171395 -165.362430686879</t>
  </si>
  <si>
    <t>-613.030207749959 13.1952545033096 -532.981521329067</t>
  </si>
  <si>
    <t>-612.077509462902 147.481907674221 -97.8262232844106</t>
  </si>
  <si>
    <t>-624.790489606779 164.674992736776 317.198314329003</t>
  </si>
  <si>
    <t>-654.86455703427 213.046093131523 776.769627124682</t>
  </si>
  <si>
    <t>-502.852026117087 220.324194013782 828.952245025597</t>
  </si>
  <si>
    <t>-523.452283207466 -30.7865142335472 315.871151344711</t>
  </si>
  <si>
    <t>-544.845397680991 -76.1433166711004 776.145050631467</t>
  </si>
  <si>
    <t>-397.923124417276 -31.747483197124 824.380479571579</t>
  </si>
  <si>
    <t>9763-20170724T121444.299425700.bin</t>
  </si>
  <si>
    <t>-569.548919592232 65.105446643528 -96.8996770107523</t>
  </si>
  <si>
    <t>-588.449086599358 56.497475843883 -205.647916413006</t>
  </si>
  <si>
    <t>-599.235282527685 52.022269225236 -297.786207292732</t>
  </si>
  <si>
    <t>-607.717684802673 48.5906884285137 -381.179305943066</t>
  </si>
  <si>
    <t>-614.353162418604 45.8400766130007 -464.764871708351</t>
  </si>
  <si>
    <t>-621.987310881401 42.4544829767574 -587.138009485785</t>
  </si>
  <si>
    <t>-601.541826001457 44.0880547096326 -662.765529581948</t>
  </si>
  <si>
    <t>-623.580545132162 74.9042689536841 -533.990051891609</t>
  </si>
  <si>
    <t>-650.229321553607 227.364908537666 -514.392058192278</t>
  </si>
  <si>
    <t>-751.226414553166 304.041327918551 -262.402232001944</t>
  </si>
  <si>
    <t>-540.69736374758 291.603953066045 -165.081210135623</t>
  </si>
  <si>
    <t>-613.694542856172 12.9755640720368 -532.89332028066</t>
  </si>
  <si>
    <t>-611.575177954654 146.956127427973 -97.7608696418548</t>
  </si>
  <si>
    <t>-624.284814563443 164.372681964218 317.254430322608</t>
  </si>
  <si>
    <t>-654.803595502521 213.079065644034 776.782300688994</t>
  </si>
  <si>
    <t>-502.830905981976 220.771223186573 829.021720448029</t>
  </si>
  <si>
    <t>-523.055500001592 -30.9574462555147 315.917968369978</t>
  </si>
  <si>
    <t>-544.773314927218 -76.2422828060371 776.190697070782</t>
  </si>
  <si>
    <t>-397.686548888249 -32.4723195776724 824.497331857089</t>
  </si>
  <si>
    <t>9763-20170724T121444.368159200.bin</t>
  </si>
  <si>
    <t>-568.798313122188 64.7924032550354 -96.8225340431608</t>
  </si>
  <si>
    <t>-587.938032761026 56.0980051662773 -205.521989208759</t>
  </si>
  <si>
    <t>-599.013937386118 51.6553890380796 -297.627615953127</t>
  </si>
  <si>
    <t>-607.788905802932 48.2995609951554 -380.993402829671</t>
  </si>
  <si>
    <t>-614.745040833072 45.6727200645473 -464.556856898513</t>
  </si>
  <si>
    <t>-622.876011920154 42.5222204690735 -586.904322793161</t>
  </si>
  <si>
    <t>-602.123354763428 44.4892025610661 -662.440141583311</t>
  </si>
  <si>
    <t>-624.26290845605 74.868354354262 -533.687369535013</t>
  </si>
  <si>
    <t>-650.932173864277 227.263687025405 -513.613002717246</t>
  </si>
  <si>
    <t>-750.377804215012 303.840733736415 -260.976452884669</t>
  </si>
  <si>
    <t>-539.54056787748 291.542701366513 -164.30726491036</t>
  </si>
  <si>
    <t>-614.353555681803 12.9407292970927 -532.751293165119</t>
  </si>
  <si>
    <t>-610.936397549133 146.644963949807 -97.6718011307331</t>
  </si>
  <si>
    <t>-623.630799665576 164.228648365607 317.336931595258</t>
  </si>
  <si>
    <t>-654.789654984026 213.031779224919 776.806457266333</t>
  </si>
  <si>
    <t>-502.829889957519 220.608189562953 829.100300462373</t>
  </si>
  <si>
    <t>-522.733631684285 -30.9508501673422 315.951217681914</t>
  </si>
  <si>
    <t>-544.700359968967 -76.2885200755472 776.222738962401</t>
  </si>
  <si>
    <t>-397.474092907227 -33.1049735659949 824.631542826224</t>
  </si>
  <si>
    <t>9763-20170724T121444.403228800.bin</t>
  </si>
  <si>
    <t>-568.288412585332 64.9282014952482 -96.7960768046289</t>
  </si>
  <si>
    <t>-587.594705692801 56.1982159080762 -205.463245758333</t>
  </si>
  <si>
    <t>-598.852414170192 51.7574728361742 -297.546682000369</t>
  </si>
  <si>
    <t>-607.807299396892 48.4181004744191 -380.894243560166</t>
  </si>
  <si>
    <t>-614.957911266224 45.8235990256771 -464.442161474025</t>
  </si>
  <si>
    <t>-623.38843726846 42.7388905491539 -586.770991791264</t>
  </si>
  <si>
    <t>-602.486387568324 44.8851395855036 -662.260814601296</t>
  </si>
  <si>
    <t>-624.638868046559 75.0574317426799 -533.533941516917</t>
  </si>
  <si>
    <t>-651.246148498587 227.434607176269 -513.253589378707</t>
  </si>
  <si>
    <t>-749.866137731502 303.957571161331 -260.27753701264</t>
  </si>
  <si>
    <t>-538.919484600734 291.659413156484 -163.847123633827</t>
  </si>
  <si>
    <t>-614.739480381376 13.1274550610406 -532.654518134302</t>
  </si>
  <si>
    <t>-610.43570271415 146.663324965725 -97.6155809184096</t>
  </si>
  <si>
    <t>-623.218224329583 164.310579456497 317.387775800003</t>
  </si>
  <si>
    <t>-654.773073320944 213.041646792212 776.820100167542</t>
  </si>
  <si>
    <t>-502.822395966062 220.684931276074 829.130462994979</t>
  </si>
  <si>
    <t>-522.552992616147 -30.585716972862 315.968919820897</t>
  </si>
  <si>
    <t>-544.637983127889 -76.2185164766279 776.228838728484</t>
  </si>
  <si>
    <t>-397.558642455301 -32.6853916798455 824.770810577735</t>
  </si>
  <si>
    <t>9763-20170724T121444.431316800.bin</t>
  </si>
  <si>
    <t>-567.63081985333 65.018492780523 -96.7307837854394</t>
  </si>
  <si>
    <t>-587.17380244203 56.2065959510551 -205.348890070089</t>
  </si>
  <si>
    <t>-598.656296489128 51.7438888961301 -297.403775666805</t>
  </si>
  <si>
    <t>-607.82234410377 48.4053581069302 -380.72809568349</t>
  </si>
  <si>
    <t>-615.19138539071 45.8324869329313 -464.257912870646</t>
  </si>
  <si>
    <t>-623.9475963547 42.8030004727457 -586.565226010565</t>
  </si>
  <si>
    <t>-602.884285839372 45.1379251703502 -662.004443445005</t>
  </si>
  <si>
    <t>-625.050681803361 75.098303633672 -533.310764446906</t>
  </si>
  <si>
    <t>-651.581766404854 227.470128828489 -512.892924561257</t>
  </si>
  <si>
    <t>-749.373454596729 304.085046874431 -259.623180185934</t>
  </si>
  <si>
    <t>-538.297620308143 291.709340120302 -163.485873286227</t>
  </si>
  <si>
    <t>-615.160197526937 13.1660316726011 -532.484733634923</t>
  </si>
  <si>
    <t>-609.868649276472 146.722367101377 -97.5577242190303</t>
  </si>
  <si>
    <t>-622.6517332343 164.329883540483 317.447416420047</t>
  </si>
  <si>
    <t>-654.738569241843 213.077699848516 776.837456451802</t>
  </si>
  <si>
    <t>-502.808084783199 220.923145528181 829.176706489669</t>
  </si>
  <si>
    <t>-522.212269899954 -30.0937443991893 316.057227383652</t>
  </si>
  <si>
    <t>-544.5155579645 -76.2641457354239 776.241420897621</t>
  </si>
  <si>
    <t>-397.351284046657 -33.1625939275386 824.911026515063</t>
  </si>
  <si>
    <t>9763-20170724T121444.500001400.bin</t>
  </si>
  <si>
    <t>-566.268088218845 65.4572173866281 -96.6086496692094</t>
  </si>
  <si>
    <t>-586.42632180687 56.3256846300337 -205.087980222917</t>
  </si>
  <si>
    <t>-598.323806949965 51.7773514896999 -297.085710536009</t>
  </si>
  <si>
    <t>-607.81548537924 48.4293860954913 -380.37337474802</t>
  </si>
  <si>
    <t>-615.455767878387 45.91236882562 -463.880415873019</t>
  </si>
  <si>
    <t>-624.544863905372 43.0320796569035 -586.167032578406</t>
  </si>
  <si>
    <t>-603.024112883141 45.7502547770209 -661.464446280454</t>
  </si>
  <si>
    <t>-625.470086770076 75.2679678263798 -532.87298376248</t>
  </si>
  <si>
    <t>-651.92733528083 227.630475210866 -512.275813041166</t>
  </si>
  <si>
    <t>-748.245984001766 305.021157412783 -258.677801307756</t>
  </si>
  <si>
    <t>-536.73667090826 292.321585810276 -163.540701254987</t>
  </si>
  <si>
    <t>-615.643156218436 13.3242146509774 -532.144518313268</t>
  </si>
  <si>
    <t>-608.658886699493 147.214632612877 -97.4561715400021</t>
  </si>
  <si>
    <t>-621.651412557925 164.366718470114 317.561418706382</t>
  </si>
  <si>
    <t>-654.679384005096 213.156788787216 776.873059605662</t>
  </si>
  <si>
    <t>-502.771368424062 220.873270386007 829.296762352292</t>
  </si>
  <si>
    <t>-521.883144231225 -29.2698752723336 316.207908743671</t>
  </si>
  <si>
    <t>-544.547566756255 -76.1517427327904 776.224637258859</t>
  </si>
  <si>
    <t>-397.801528102375 -31.7098636428991 824.95195393464</t>
  </si>
  <si>
    <t>9763-20170724T121444.531088800.bin</t>
  </si>
  <si>
    <t>-565.643760430954 65.8053718127549 -96.5896032584869</t>
  </si>
  <si>
    <t>-586.053217282688 56.5174138148009 -205.008563930504</t>
  </si>
  <si>
    <t>-598.119106421395 51.9276291324713 -296.98241468602</t>
  </si>
  <si>
    <t>-607.741079681538 48.5768815676979 -380.255072756341</t>
  </si>
  <si>
    <t>-615.487757909312 46.0895785136695 -463.753134663699</t>
  </si>
  <si>
    <t>-624.703887210187 43.2862453316839 -586.03205956842</t>
  </si>
  <si>
    <t>-603.052005127851 46.2101505152668 -661.283973936617</t>
  </si>
  <si>
    <t>-625.544518357378 75.4929031530719 -532.719115678952</t>
  </si>
  <si>
    <t>-651.900936115367 227.857001711345 -512.016521484288</t>
  </si>
  <si>
    <t>-747.646449235136 305.453372257486 -258.264440256197</t>
  </si>
  <si>
    <t>-535.921503943287 292.774320630023 -163.60552896421</t>
  </si>
  <si>
    <t>-615.775345233482 13.5395933536879 -532.035071946535</t>
  </si>
  <si>
    <t>-607.98547563629 147.520381610799 -97.4229599996959</t>
  </si>
  <si>
    <t>-621.165928277247 164.470786837007 317.5969567563</t>
  </si>
  <si>
    <t>-654.637519498813 213.22634297569 776.876336204721</t>
  </si>
  <si>
    <t>-502.751298003428 221.047574252871 829.347131056222</t>
  </si>
  <si>
    <t>-521.70109150409 -28.933949062513 316.261523757178</t>
  </si>
  <si>
    <t>-544.53762322866 -76.193843713334 776.210365665842</t>
  </si>
  <si>
    <t>-397.742666100077 -31.9109769495449 824.93512796694</t>
  </si>
  <si>
    <t>9763-20170724T121444.598842400.bin</t>
  </si>
  <si>
    <t>-564.457448717663 66.3319656831586 -96.5478768564316</t>
  </si>
  <si>
    <t>-585.228555141838 56.8366012920883 -204.880227175031</t>
  </si>
  <si>
    <t>-597.623612635022 52.2041243380268 -296.808056122494</t>
  </si>
  <si>
    <t>-607.546708815955 48.8690233619795 -380.045893585422</t>
  </si>
  <si>
    <t>-615.594534463103 46.4500266065756 -463.517628257398</t>
  </si>
  <si>
    <t>-625.24736306926 43.8042487369194 -585.766324180489</t>
  </si>
  <si>
    <t>-603.616615411852 47.1208538322571 -661.008148650938</t>
  </si>
  <si>
    <t>-625.82762991596 75.9529779505201 -532.415001602847</t>
  </si>
  <si>
    <t>-651.78502749111 228.353033208296 -511.442790206487</t>
  </si>
  <si>
    <t>-746.654332380292 305.675819333362 -257.278338147458</t>
  </si>
  <si>
    <t>-534.611615507127 293.225369651433 -163.302914934588</t>
  </si>
  <si>
    <t>-616.195940448876 13.9773302196218 -531.83422758289</t>
  </si>
  <si>
    <t>-606.748631549155 148.031399192611 -97.3812750796903</t>
  </si>
  <si>
    <t>-620.348611148365 164.547945038569 317.642571840055</t>
  </si>
  <si>
    <t>-654.559106903598 213.406974948774 776.868216836488</t>
  </si>
  <si>
    <t>-502.707966830479 221.188766610886 829.446759121893</t>
  </si>
  <si>
    <t>-521.134326688562 -28.3506645535558 316.327729969521</t>
  </si>
  <si>
    <t>-544.522313400505 -76.245906319195 776.203770796021</t>
  </si>
  <si>
    <t>-397.695555182259 -32.0856217239266 824.943644317985</t>
  </si>
  <si>
    <t>9763-20170724T121444.631806100.bin</t>
  </si>
  <si>
    <t>-563.866316701642 66.5896049240469 -96.490700288134</t>
  </si>
  <si>
    <t>-584.811665520674 57.0229818585672 -204.783150010041</t>
  </si>
  <si>
    <t>-597.38948289825 52.3810526633679 -296.685790588052</t>
  </si>
  <si>
    <t>-607.490272930403 49.0595534804543 -379.902844935878</t>
  </si>
  <si>
    <t>-615.726657218081 46.6768274341493 -463.357146958465</t>
  </si>
  <si>
    <t>-625.665748734006 44.1093279911561 -585.584555530029</t>
  </si>
  <si>
    <t>-604.16380399784 47.5692895293159 -660.856779512068</t>
  </si>
  <si>
    <t>-626.099653130504 76.2275584707154 -532.213288627081</t>
  </si>
  <si>
    <t>-651.892019022499 228.628598984021 -511.065551059077</t>
  </si>
  <si>
    <t>-746.405039906972 305.770982180906 -256.713532377176</t>
  </si>
  <si>
    <t>-534.208158846168 293.26504908593 -163.094023308276</t>
  </si>
  <si>
    <t>-616.509452967636 14.244476417492 -531.691118691173</t>
  </si>
  <si>
    <t>-606.090262014903 148.318585353296 -97.3425029978268</t>
  </si>
  <si>
    <t>-619.912338045162 164.632973553181 317.682065882056</t>
  </si>
  <si>
    <t>-654.530950442874 213.450011460422 776.871802697111</t>
  </si>
  <si>
    <t>-502.692551077139 221.106866032454 829.505572430683</t>
  </si>
  <si>
    <t>-520.778277912624 -28.1247811823505 316.374347174157</t>
  </si>
  <si>
    <t>-544.504643602045 -76.3084051677238 776.202456934402</t>
  </si>
  <si>
    <t>-397.617064559517 -32.3519764729808 824.943730896987</t>
  </si>
  <si>
    <t>9763-20170724T121444.702211800.bin</t>
  </si>
  <si>
    <t>-562.65693497938 67.2377027801663 -96.398375573938</t>
  </si>
  <si>
    <t>-583.991985801281 57.5267023296765 -204.601963231456</t>
  </si>
  <si>
    <t>-596.898782350428 52.9040919291201 -296.45985807653</t>
  </si>
  <si>
    <t>-607.291464115032 49.6585961188562 -379.644010000948</t>
  </si>
  <si>
    <t>-615.811114091755 47.4098991628102 -463.073603152643</t>
  </si>
  <si>
    <t>-626.151314853075 45.1017068644283 -585.272921979065</t>
  </si>
  <si>
    <t>-604.906287268065 48.7368092665147 -660.609720931135</t>
  </si>
  <si>
    <t>-626.390957883489 77.1093367494213 -531.834144886013</t>
  </si>
  <si>
    <t>-651.981961190516 229.484050316469 -510.279217503876</t>
  </si>
  <si>
    <t>-745.883669692022 306.217807266181 -255.577416617608</t>
  </si>
  <si>
    <t>-533.349182117809 293.580060723345 -162.744536119955</t>
  </si>
  <si>
    <t>-616.837218618502 15.119701299343 -531.471575700588</t>
  </si>
  <si>
    <t>-604.667149482025 149.04949189807 -97.2691982409228</t>
  </si>
  <si>
    <t>-618.916669944714 164.899236505749 317.758923886067</t>
  </si>
  <si>
    <t>-654.446542303097 213.597366132994 776.879658119062</t>
  </si>
  <si>
    <t>-502.651492652369 221.383359306765 829.619217824968</t>
  </si>
  <si>
    <t>-520.12182025703 -27.6143080174761 316.442312401478</t>
  </si>
  <si>
    <t>-544.526992401938 -76.2994709517416 776.183096587702</t>
  </si>
  <si>
    <t>-397.694012588283 -32.2027803120591 824.962173703384</t>
  </si>
  <si>
    <t>9763-20170724T121444.734801000.bin</t>
  </si>
  <si>
    <t>-562.01264172649 67.5180764778652 -96.3520420891945</t>
  </si>
  <si>
    <t>-583.547406938459 57.7404249551923 -204.510064330765</t>
  </si>
  <si>
    <t>-596.602283301278 53.1219702615795 -296.347247161838</t>
  </si>
  <si>
    <t>-607.118720691499 49.9048500650283 -379.516893346208</t>
  </si>
  <si>
    <t>-615.750624721558 47.7082463506886 -462.936260542198</t>
  </si>
  <si>
    <t>-626.24090175809 45.5024543192976 -585.124771191579</t>
  </si>
  <si>
    <t>-605.090055620857 49.1665809220272 -660.486722878321</t>
  </si>
  <si>
    <t>-626.406136425321 77.4665276166606 -531.659795675661</t>
  </si>
  <si>
    <t>-651.913885142385 229.8319267184 -509.875161464262</t>
  </si>
  <si>
    <t>-745.411947738497 306.285642852371 -254.940909118301</t>
  </si>
  <si>
    <t>-532.711229173557 293.690515691889 -162.483864676501</t>
  </si>
  <si>
    <t>-616.869629203592 15.4739352915781 -531.359353291795</t>
  </si>
  <si>
    <t>-603.924410969648 149.395067002133 -97.2192215253584</t>
  </si>
  <si>
    <t>-618.313540260933 165.05137804271 317.811475603462</t>
  </si>
  <si>
    <t>-654.397050653292 213.671942453013 776.886692128599</t>
  </si>
  <si>
    <t>-502.63285120607 221.700185714885 829.678766648612</t>
  </si>
  <si>
    <t>-519.815540057895 -27.3497797182549 316.485326713856</t>
  </si>
  <si>
    <t>-544.480957166471 -76.3685666880792 776.179914072156</t>
  </si>
  <si>
    <t>-397.562378319277 -32.5991159845016 824.995801713417</t>
  </si>
  <si>
    <t>9763-20170724T121444.797975900.bin</t>
  </si>
  <si>
    <t>-560.946022135891 68.0579613981763 -96.2853815617058</t>
  </si>
  <si>
    <t>-582.785089768392 58.1759413194932 -204.372858801856</t>
  </si>
  <si>
    <t>-596.080793511092 53.5633291471549 -296.175866750646</t>
  </si>
  <si>
    <t>-606.805357696391 50.3907641438273 -379.320634442289</t>
  </si>
  <si>
    <t>-615.633930438047 48.2776428043662 -462.721605426427</t>
  </si>
  <si>
    <t>-626.396985644857 46.2362752674626 -584.889203669169</t>
  </si>
  <si>
    <t>-605.367471912262 49.9465753250006 -660.28286452721</t>
  </si>
  <si>
    <t>-626.447607318977 78.1278001740038 -531.380399652074</t>
  </si>
  <si>
    <t>-651.941838641871 230.440708664814 -509.277285347095</t>
  </si>
  <si>
    <t>-744.585993107735 306.572245506267 -253.934927880534</t>
  </si>
  <si>
    <t>-531.692266868094 293.949780867833 -161.92711130048</t>
  </si>
  <si>
    <t>-616.90076763051 16.1364029728134 -531.185789825971</t>
  </si>
  <si>
    <t>-602.751224035007 150.083268686769 -97.1498866092847</t>
  </si>
  <si>
    <t>-617.282080243352 165.227953053387 317.894770581843</t>
  </si>
  <si>
    <t>-654.297359515229 213.810771101142 776.902652163748</t>
  </si>
  <si>
    <t>-502.582363101853 221.844801294718 829.834873394799</t>
  </si>
  <si>
    <t>-519.165132210304 -26.8111990646585 316.578658485777</t>
  </si>
  <si>
    <t>-544.409126329274 -76.4796313915131 776.168126432885</t>
  </si>
  <si>
    <t>-397.278802076338 -33.5124402899273 825.058665208981</t>
  </si>
  <si>
    <t>9763-20170724T121444.835579700.bin</t>
  </si>
  <si>
    <t>-560.500269905179 68.3692865781272 -96.2612121844924</t>
  </si>
  <si>
    <t>-582.473403717208 58.4223279847142 -204.315478582184</t>
  </si>
  <si>
    <t>-595.86707789246 53.8121924007669 -296.10437171829</t>
  </si>
  <si>
    <t>-606.671543337818 50.6643905242486 -379.239743296083</t>
  </si>
  <si>
    <t>-615.570158824936 48.597727809622 -462.634391543123</t>
  </si>
  <si>
    <t>-626.423621183165 46.6482507541787 -584.795453652</t>
  </si>
  <si>
    <t>-605.428837878723 50.3806462529305 -660.197848290516</t>
  </si>
  <si>
    <t>-626.447265406559 78.4973527009656 -531.261631699437</t>
  </si>
  <si>
    <t>-651.819014182768 230.813038437787 -508.98264782742</t>
  </si>
  <si>
    <t>-744.333686400434 307.063309261247 -253.629019632554</t>
  </si>
  <si>
    <t>-531.382221597951 294.210221604053 -161.786567107174</t>
  </si>
  <si>
    <t>-616.875180680898 16.5098578527009 -531.122858602895</t>
  </si>
  <si>
    <t>-602.307016855739 150.384834033294 -97.1192548365569</t>
  </si>
  <si>
    <t>-616.999381691531 165.326183773889 317.927151578944</t>
  </si>
  <si>
    <t>-654.264656893807 213.870296832935 776.913671861603</t>
  </si>
  <si>
    <t>-502.568479511669 221.907119473657 829.899522492986</t>
  </si>
  <si>
    <t>-518.854710439317 -26.508685893426 316.606916497058</t>
  </si>
  <si>
    <t>-544.42672110483 -76.4512471785588 776.155249840296</t>
  </si>
  <si>
    <t>-397.332060175291 -33.3890208983589 825.069868809042</t>
  </si>
  <si>
    <t>9763-20170724T121444.901304000.bin</t>
  </si>
  <si>
    <t>-559.970355856794 68.926946380871 -96.2251042230699</t>
  </si>
  <si>
    <t>-582.149486416583 58.8155469678286 -204.222034833308</t>
  </si>
  <si>
    <t>-595.630325450638 54.1853638921448 -295.997129592409</t>
  </si>
  <si>
    <t>-606.472775928255 51.0608001556757 -379.128442282015</t>
  </si>
  <si>
    <t>-615.365672977461 49.0572948704698 -462.525320882247</t>
  </si>
  <si>
    <t>-626.160193640559 47.240984952884 -584.693648362126</t>
  </si>
  <si>
    <t>-605.234543833271 51.0261648332676 -660.112509975013</t>
  </si>
  <si>
    <t>-626.245954723914 79.0261152926751 -531.121883480013</t>
  </si>
  <si>
    <t>-651.809573821672 231.286148934541 -508.700070774808</t>
  </si>
  <si>
    <t>-744.159927570454 307.713008488941 -253.339634194934</t>
  </si>
  <si>
    <t>-531.158187217816 294.661477288564 -161.641810998395</t>
  </si>
  <si>
    <t>-616.601416431912 17.0495985967018 -531.052498823152</t>
  </si>
  <si>
    <t>-601.89524373617 150.804984240687 -97.0922173728242</t>
  </si>
  <si>
    <t>-616.647357995249 165.59977009253 317.957350069642</t>
  </si>
  <si>
    <t>-654.217609498581 213.96046168116 776.931170307401</t>
  </si>
  <si>
    <t>-502.538008623625 221.920187707835 829.97609031963</t>
  </si>
  <si>
    <t>-518.300821167925 -25.7318638808574 316.654613830434</t>
  </si>
  <si>
    <t>-544.429277740812 -76.4401440999063 776.101438232402</t>
  </si>
  <si>
    <t>-397.621237193414 -32.4407198428539 825.043410049752</t>
  </si>
  <si>
    <t>9763-20170724T121444.938907100.bin</t>
  </si>
  <si>
    <t>-559.887501950395 69.1535656267342 -96.198160174027</t>
  </si>
  <si>
    <t>-582.14354453723 58.9558261710454 -204.17117418519</t>
  </si>
  <si>
    <t>-595.624965951962 54.3016777174339 -295.944930459775</t>
  </si>
  <si>
    <t>-606.43913676957 51.1712482168064 -379.079776100033</t>
  </si>
  <si>
    <t>-615.273986117656 49.1757128835688 -462.482909573136</t>
  </si>
  <si>
    <t>-625.949735195578 47.3842883928264 -584.662103792625</t>
  </si>
  <si>
    <t>-605.084829973043 51.1655569820455 -660.097929797904</t>
  </si>
  <si>
    <t>-626.100641193443 79.1564482309036 -531.082736519697</t>
  </si>
  <si>
    <t>-651.89634836341 231.374157744069 -508.649948139413</t>
  </si>
  <si>
    <t>-744.218181763319 307.609181190024 -253.22180206136</t>
  </si>
  <si>
    <t>-531.170471487397 294.682605159237 -161.61349041405</t>
  </si>
  <si>
    <t>-616.430097664402 17.1840731516845 -531.019126721458</t>
  </si>
  <si>
    <t>-601.90814534767 150.970262121984 -97.0816894323436</t>
  </si>
  <si>
    <t>-616.582165095354 165.676431902649 317.973727018988</t>
  </si>
  <si>
    <t>-654.211658569698 213.991777671014 776.937605107571</t>
  </si>
  <si>
    <t>-502.52995897421 221.852178998545 829.991506757253</t>
  </si>
  <si>
    <t>-518.046014144007 -25.2591149944892 316.695565430868</t>
  </si>
  <si>
    <t>-544.446480731835 -76.421373655789 776.071547463461</t>
  </si>
  <si>
    <t>-397.565022603167 -32.6749153284291 825.019160606697</t>
  </si>
  <si>
    <t>9763-20170724T121444.998660500.bin</t>
  </si>
  <si>
    <t>-559.860298902383 69.3510809780273 -96.2330116171645</t>
  </si>
  <si>
    <t>-582.222851118039 59.0172557278647 -204.171124459308</t>
  </si>
  <si>
    <t>-595.653699092374 54.3226409230469 -295.950302906368</t>
  </si>
  <si>
    <t>-606.361176109613 51.1775386314694 -379.098292989919</t>
  </si>
  <si>
    <t>-615.02677094904 49.1857405323772 -462.519283441511</t>
  </si>
  <si>
    <t>-625.384702234937 47.4155131432644 -584.726228383189</t>
  </si>
  <si>
    <t>-604.579724186676 51.1617875999177 -660.180243441031</t>
  </si>
  <si>
    <t>-625.705994400545 79.17347688876 -531.139216844663</t>
  </si>
  <si>
    <t>-652.067578796073 231.315204968495 -508.824453502154</t>
  </si>
  <si>
    <t>-744.561832092345 307.030956720229 -253.30429738284</t>
  </si>
  <si>
    <t>-531.421955719452 294.491817194645 -161.856442538777</t>
  </si>
  <si>
    <t>-615.97342448644 17.2109824105273 -531.066530580344</t>
  </si>
  <si>
    <t>-602.076333117798 151.115204477042 -97.1056198466598</t>
  </si>
  <si>
    <t>-616.658621527756 165.677174763003 317.958175468653</t>
  </si>
  <si>
    <t>-654.197955211734 214.062732203516 776.934088310501</t>
  </si>
  <si>
    <t>-502.523734376407 222.018228147563 829.995076222441</t>
  </si>
  <si>
    <t>-517.447578934304 -24.4674645593163 316.717885441755</t>
  </si>
  <si>
    <t>-544.463874219394 -76.404317100245 775.997933790554</t>
  </si>
  <si>
    <t>-397.413189194699 -33.2389410498849 824.953574864515</t>
  </si>
  <si>
    <t>9763-20170724T121445.034749900.bin</t>
  </si>
  <si>
    <t>-559.973424246953 69.4540550994534 -96.2383536170669</t>
  </si>
  <si>
    <t>-582.336188390094 59.0862977314282 -204.173125982336</t>
  </si>
  <si>
    <t>-595.73582844371 54.3674025766982 -295.955612341235</t>
  </si>
  <si>
    <t>-606.401653555449 51.1992428389976 -379.108160397226</t>
  </si>
  <si>
    <t>-615.011861109834 49.1828873365184 -462.534274333348</t>
  </si>
  <si>
    <t>-625.274042405822 47.373647601818 -584.748622067048</t>
  </si>
  <si>
    <t>-604.460965057633 51.0857439758356 -660.202207953271</t>
  </si>
  <si>
    <t>-625.659159238399 79.1454380728615 -531.17022545704</t>
  </si>
  <si>
    <t>-652.375282088999 231.24221404528 -508.986394412134</t>
  </si>
  <si>
    <t>-744.877538127936 306.844534513031 -253.435576607392</t>
  </si>
  <si>
    <t>-531.669610977563 294.472406640966 -162.12393313977</t>
  </si>
  <si>
    <t>-615.883123383034 17.1893539807184 -531.073800811022</t>
  </si>
  <si>
    <t>-602.292131305099 151.150973222461 -97.1126978976043</t>
  </si>
  <si>
    <t>-616.821674546237 165.676462621293 317.954176927977</t>
  </si>
  <si>
    <t>-654.192924219664 214.098488560681 776.936002516726</t>
  </si>
  <si>
    <t>-502.516579766364 222.0100995905 829.997319373537</t>
  </si>
  <si>
    <t>-517.247735205724 -24.2072300499262 316.713713095188</t>
  </si>
  <si>
    <t>-544.471870280422 -76.4200311939553 775.954306138316</t>
  </si>
  <si>
    <t>-397.605710373364 -32.6217345842624 824.90213907465</t>
  </si>
  <si>
    <t>9763-20170724T121445.100932600.bin</t>
  </si>
  <si>
    <t>-560.19059753653 69.6737193601271 -96.2759585911273</t>
  </si>
  <si>
    <t>-582.475809868488 59.2982270618486 -204.226081003831</t>
  </si>
  <si>
    <t>-595.825013046267 54.5262057847704 -296.013186985726</t>
  </si>
  <si>
    <t>-606.452230616523 51.2891281321035 -379.16784526974</t>
  </si>
  <si>
    <t>-615.032140287276 49.1839293278913 -462.59492610773</t>
  </si>
  <si>
    <t>-625.259993635926 47.2233321197009 -584.809832904156</t>
  </si>
  <si>
    <t>-604.341340270302 50.846285621159 -660.238662754722</t>
  </si>
  <si>
    <t>-625.70187095938 79.0548078373654 -531.267319975831</t>
  </si>
  <si>
    <t>-653.082258109545 231.083951076646 -509.454860324485</t>
  </si>
  <si>
    <t>-745.29695763054 306.525526309983 -253.752552616272</t>
  </si>
  <si>
    <t>-531.958503135687 294.53192813841 -162.695529906722</t>
  </si>
  <si>
    <t>-615.842301558492 17.1123768286498 -531.098761725708</t>
  </si>
  <si>
    <t>-602.634223648832 151.215169177311 -97.1399433052264</t>
  </si>
  <si>
    <t>-617.268388929 165.664376390144 317.925912798071</t>
  </si>
  <si>
    <t>-654.217511922477 214.146258990983 776.931251150758</t>
  </si>
  <si>
    <t>-502.524433621972 221.899136198889 829.968235840887</t>
  </si>
  <si>
    <t>-517.01019341954 -24.0037626434164 316.653711415059</t>
  </si>
  <si>
    <t>-544.509183466592 -76.4343258583522 775.850585304532</t>
  </si>
  <si>
    <t>-397.502359209632 -33.093222961782 824.782969394897</t>
  </si>
  <si>
    <t>9763-20170724T121445.133530600.bin</t>
  </si>
  <si>
    <t>-560.302794348744 69.787953340438 -96.2937649395576</t>
  </si>
  <si>
    <t>-582.537167368492 59.3926790739147 -204.252511751865</t>
  </si>
  <si>
    <t>-595.870718592286 54.5740810294114 -296.039271972503</t>
  </si>
  <si>
    <t>-606.495477890396 51.2828823976965 -379.192328398683</t>
  </si>
  <si>
    <t>-615.085507626183 49.1122725023347 -462.616603519392</t>
  </si>
  <si>
    <t>-625.342484200393 47.0440243164717 -584.827375955693</t>
  </si>
  <si>
    <t>-604.331860393962 50.6174092136353 -660.232917902494</t>
  </si>
  <si>
    <t>-625.78496100884 78.9205685877569 -531.311600346059</t>
  </si>
  <si>
    <t>-653.399758862994 230.936901166053 -509.691869436123</t>
  </si>
  <si>
    <t>-745.482896133403 306.402653254449 -253.949419839352</t>
  </si>
  <si>
    <t>-532.112216673204 294.494622465383 -162.956641527384</t>
  </si>
  <si>
    <t>-615.898547209059 16.9826898417869 -531.093141693252</t>
  </si>
  <si>
    <t>-602.804057167947 151.277211523572 -97.1680236800247</t>
  </si>
  <si>
    <t>-617.48315709543 165.67900716671 317.897871986698</t>
  </si>
  <si>
    <t>-654.211978762615 214.206971933243 776.923023706953</t>
  </si>
  <si>
    <t>-502.529394300579 222.195159074489 829.955044913773</t>
  </si>
  <si>
    <t>-516.948758355764 -23.9155823469864 316.632795408536</t>
  </si>
  <si>
    <t>-544.514773359494 -76.4616536084736 775.808035266867</t>
  </si>
  <si>
    <t>-397.550482590047 -32.9651268503949 824.730154295415</t>
  </si>
  <si>
    <t>9763-20170724T121445.202214800.bin</t>
  </si>
  <si>
    <t>-560.531044732855 69.8925601236442 -96.3369099985312</t>
  </si>
  <si>
    <t>-582.651646568168 59.4485345455664 -204.314142409819</t>
  </si>
  <si>
    <t>-595.961840770622 54.5104220884441 -296.098068085271</t>
  </si>
  <si>
    <t>-606.597514138205 51.0803727229672 -379.244054602839</t>
  </si>
  <si>
    <t>-615.232019349723 48.74339379085 -462.659415313761</t>
  </si>
  <si>
    <t>-625.59292444784 46.4026603009074 -584.856361008973</t>
  </si>
  <si>
    <t>-604.448305093859 49.8610080582134 -660.229810419728</t>
  </si>
  <si>
    <t>-626.023129109891 78.3931463512454 -531.408551802939</t>
  </si>
  <si>
    <t>-654.011303416264 230.399367826904 -510.190210213648</t>
  </si>
  <si>
    <t>-746.035539457667 306.137013497289 -254.506917112495</t>
  </si>
  <si>
    <t>-532.721142074834 294.10310540545 -163.398891817297</t>
  </si>
  <si>
    <t>-616.070085384282 16.4665036628503 -531.066238162301</t>
  </si>
  <si>
    <t>-603.189573989557 151.315366004617 -97.2342299589483</t>
  </si>
  <si>
    <t>-617.967714230828 165.62755548872 317.831265938387</t>
  </si>
  <si>
    <t>-654.201498478359 214.34321644479 776.89584214299</t>
  </si>
  <si>
    <t>-502.532163815122 222.60396692549 829.92418862652</t>
  </si>
  <si>
    <t>-516.757970487047 -23.7836837968707 316.609591126758</t>
  </si>
  <si>
    <t>-544.573891935115 -76.4478829217119 775.749460805299</t>
  </si>
  <si>
    <t>-397.795715889894 -32.2933133897891 824.640717346453</t>
  </si>
  <si>
    <t>9763-20170724T121445.234303300.bin</t>
  </si>
  <si>
    <t>-560.678045585503 69.9368517600569 -96.3608952569921</t>
  </si>
  <si>
    <t>-582.72330520232 59.4888036367192 -204.35318568168</t>
  </si>
  <si>
    <t>-596.015393533989 54.4990606100032 -296.136972329668</t>
  </si>
  <si>
    <t>-606.654391693797 51.004166422897 -379.279793491719</t>
  </si>
  <si>
    <t>-615.313568105194 48.5849877126261 -462.69020837218</t>
  </si>
  <si>
    <t>-625.734716209074 46.1063957056645 -584.87936215498</t>
  </si>
  <si>
    <t>-604.562368246575 49.5023136150567 -660.247857900011</t>
  </si>
  <si>
    <t>-626.15149925502 78.1551226184947 -531.466432634306</t>
  </si>
  <si>
    <t>-654.250926706451 230.165796562822 -510.45825148832</t>
  </si>
  <si>
    <t>-746.398004495458 306.098308756591 -254.877200019169</t>
  </si>
  <si>
    <t>-533.136085967984 294.079529704688 -163.644246254855</t>
  </si>
  <si>
    <t>-616.172540262163 16.2329866075543 -531.061355990296</t>
  </si>
  <si>
    <t>-603.376090315092 151.309476489502 -97.2628791952259</t>
  </si>
  <si>
    <t>-618.237159798978 165.630839399277 317.799303635001</t>
  </si>
  <si>
    <t>-654.216594013089 214.396453549398 776.879377340626</t>
  </si>
  <si>
    <t>-502.543545565349 222.602321293758 829.905308519901</t>
  </si>
  <si>
    <t>-516.645956038144 -23.8208154251029 316.603040275684</t>
  </si>
  <si>
    <t>-544.533421281728 -76.5475585643726 775.727624449642</t>
  </si>
  <si>
    <t>-397.748404490338 -32.4072175817519 824.611391167626</t>
  </si>
  <si>
    <t>9763-20170724T121445.299994500.bin</t>
  </si>
  <si>
    <t>-560.957583643314 70.0034671900362 -96.3474999443114</t>
  </si>
  <si>
    <t>-582.912198974972 59.5102869891648 -204.353951866108</t>
  </si>
  <si>
    <t>-596.219655787055 54.4016458684564 -296.128800784416</t>
  </si>
  <si>
    <t>-606.912149896311 50.7688671293354 -379.258933548675</t>
  </si>
  <si>
    <t>-615.666503935531 48.1841300831343 -462.654527992107</t>
  </si>
  <si>
    <t>-626.274186494007 45.4348902160896 -584.82175964413</t>
  </si>
  <si>
    <t>-605.151471575075 48.6858087630826 -660.210639376729</t>
  </si>
  <si>
    <t>-626.628692238478 77.598656872166 -531.477593185543</t>
  </si>
  <si>
    <t>-654.866521431224 229.641003807699 -510.872945493546</t>
  </si>
  <si>
    <t>-747.263522798747 305.851042635232 -255.46465516983</t>
  </si>
  <si>
    <t>-534.109272680947 294.080846331184 -163.948348108089</t>
  </si>
  <si>
    <t>-616.610612788003 15.6836684398086 -530.954076097348</t>
  </si>
  <si>
    <t>-603.794510961457 151.289906000635 -97.3045339305233</t>
  </si>
  <si>
    <t>-618.672263153605 165.637999049221 317.756174209892</t>
  </si>
  <si>
    <t>-654.239294538239 214.487728234549 776.853162470531</t>
  </si>
  <si>
    <t>-502.557645579426 222.658850214985 829.860035089529</t>
  </si>
  <si>
    <t>-516.70165024501 -23.8355086122729 316.596792381265</t>
  </si>
  <si>
    <t>-544.558743272267 -76.5757797592096 775.712764838478</t>
  </si>
  <si>
    <t>-397.784192360699 -32.3837730093765 824.581226244464</t>
  </si>
  <si>
    <t>9763-20170724T121445.334087300.bin</t>
  </si>
  <si>
    <t>-561.055625876628 69.9268215707393 -96.3621185460063</t>
  </si>
  <si>
    <t>-582.989553486637 59.4104580224493 -204.370437927638</t>
  </si>
  <si>
    <t>-596.309367216364 54.2528959447486 -296.140972810657</t>
  </si>
  <si>
    <t>-607.026151928664 50.5653246731781 -379.265375940866</t>
  </si>
  <si>
    <t>-615.818847923582 47.9154172057301 -462.654862957487</t>
  </si>
  <si>
    <t>-626.498334694907 45.061005404194 -584.813597041024</t>
  </si>
  <si>
    <t>-605.424531275741 48.2378585829283 -660.21924165799</t>
  </si>
  <si>
    <t>-626.831047348554 77.2691393322862 -531.495955784113</t>
  </si>
  <si>
    <t>-655.07801151801 229.337419777555 -511.086989660708</t>
  </si>
  <si>
    <t>-747.594128414599 305.650827703258 -255.752690750319</t>
  </si>
  <si>
    <t>-534.511493894298 294.0529978043 -164.04779195125</t>
  </si>
  <si>
    <t>-616.793479245872 15.357907766097 -530.926904731872</t>
  </si>
  <si>
    <t>-603.930465024049 151.217750649118 -97.3339431481199</t>
  </si>
  <si>
    <t>-618.740580150376 165.619855567898 317.727237196125</t>
  </si>
  <si>
    <t>-654.231095433178 214.559159737101 776.838891148081</t>
  </si>
  <si>
    <t>-502.555757255904 222.906674756 829.836124622778</t>
  </si>
  <si>
    <t>-516.814551091905 -23.8629696467856 316.597681275701</t>
  </si>
  <si>
    <t>-544.593049950126 -76.5466874498175 775.718537726494</t>
  </si>
  <si>
    <t>-397.754165080109 -32.5648326577898 824.583340907231</t>
  </si>
  <si>
    <t>9763-20170724T121445.400296100.bin</t>
  </si>
  <si>
    <t>-561.106417924393 69.6035543817693 -96.4019965407981</t>
  </si>
  <si>
    <t>-583.018790955641 59.0180797837997 -204.407976856329</t>
  </si>
  <si>
    <t>-596.308686825462 53.7649867437658 -296.177347203155</t>
  </si>
  <si>
    <t>-606.995859903782 49.9763537625067 -379.30117316609</t>
  </si>
  <si>
    <t>-615.757705818014 47.2122908578917 -462.69017318654</t>
  </si>
  <si>
    <t>-626.392054915735 44.1771714863858 -584.848394463875</t>
  </si>
  <si>
    <t>-605.366990570556 47.2098136093828 -660.273496100955</t>
  </si>
  <si>
    <t>-626.801572582105 76.4549549582684 -531.573510603394</t>
  </si>
  <si>
    <t>-655.44299887237 228.538631139562 -511.779514540296</t>
  </si>
  <si>
    <t>-748.007035913937 305.480058540498 -256.651063484976</t>
  </si>
  <si>
    <t>-535.023336214443 294.33067799779 -164.661153601593</t>
  </si>
  <si>
    <t>-616.649978136171 14.5628888777342 -530.919352996423</t>
  </si>
  <si>
    <t>-604.013193334647 150.976411034892 -97.3952927688466</t>
  </si>
  <si>
    <t>-618.743028493734 165.640632550426 317.6596769885</t>
  </si>
  <si>
    <t>-654.309682910303 214.73057752142 776.779538633707</t>
  </si>
  <si>
    <t>-502.59258947025 222.939764436492 829.678793509198</t>
  </si>
  <si>
    <t>-517.420957602117 -24.2562831329374 316.617048333245</t>
  </si>
  <si>
    <t>-544.589895762156 -76.6200773456035 775.779667890735</t>
  </si>
  <si>
    <t>-397.733867274525 -32.6739595493204 824.624993101911</t>
  </si>
  <si>
    <t>9763-20170724T121445.433887100.bin</t>
  </si>
  <si>
    <t>-561.083701590438 69.2717691216449 -96.4111851522022</t>
  </si>
  <si>
    <t>-583.010278368955 58.6545204807294 -204.411128413932</t>
  </si>
  <si>
    <t>-596.271027711797 53.3574401556812 -296.182276103365</t>
  </si>
  <si>
    <t>-606.916902959778 49.5214671071062 -379.309199606018</t>
  </si>
  <si>
    <t>-615.623082640274 46.702515584283 -462.702103681663</t>
  </si>
  <si>
    <t>-626.161246351127 43.578664339967 -584.866407020379</t>
  </si>
  <si>
    <t>-605.15930423796 46.539614079144 -660.300802112564</t>
  </si>
  <si>
    <t>-626.64648117285 75.8896304572527 -531.612290990835</t>
  </si>
  <si>
    <t>-655.463405345742 227.991623747498 -512.20847671282</t>
  </si>
  <si>
    <t>-748.194668461419 305.221309267235 -257.227958952487</t>
  </si>
  <si>
    <t>-535.291213541249 294.165908565099 -165.041194250469</t>
  </si>
  <si>
    <t>-616.427897939604 14.0090775163667 -530.911394011015</t>
  </si>
  <si>
    <t>-603.925723935533 150.773878976432 -97.4314643431161</t>
  </si>
  <si>
    <t>-618.657756450623 165.668826492388 317.615200588613</t>
  </si>
  <si>
    <t>-654.366976109253 214.789343860373 776.72732372343</t>
  </si>
  <si>
    <t>-502.617464630281 222.760018571969 829.570313406562</t>
  </si>
  <si>
    <t>-517.751048720442 -24.7290244663141 316.630043247989</t>
  </si>
  <si>
    <t>-544.558429718312 -76.7398997226978 775.834856138884</t>
  </si>
  <si>
    <t>-397.460403385866 -33.5811595989239 824.654178078961</t>
  </si>
  <si>
    <t>9763-20170724T121445.499062400.bin</t>
  </si>
  <si>
    <t>-561.507105467058 68.3469751601706 -96.451948962192</t>
  </si>
  <si>
    <t>-583.483233055303 57.7181618069744 -204.440775979367</t>
  </si>
  <si>
    <t>-596.631644694165 52.3279688429002 -296.222495166244</t>
  </si>
  <si>
    <t>-607.11890903222 48.3709271793837 -379.363979128758</t>
  </si>
  <si>
    <t>-615.612344885548 45.3918141504032 -462.77323612694</t>
  </si>
  <si>
    <t>-625.782885031175 41.9896013829525 -584.961305993249</t>
  </si>
  <si>
    <t>-604.719141101696 44.6974968488589 -660.388017546275</t>
  </si>
  <si>
    <t>-626.506982079464 74.4089303629626 -531.775775046749</t>
  </si>
  <si>
    <t>-655.881616338118 226.499164211071 -513.226758658075</t>
  </si>
  <si>
    <t>-749.3539461821 304.430487075838 -258.730597862627</t>
  </si>
  <si>
    <t>-536.845210157316 293.431035346667 -165.630809219624</t>
  </si>
  <si>
    <t>-616.133232332243 12.5563378755019 -530.916893249321</t>
  </si>
  <si>
    <t>-604.267184865755 150.093891908218 -97.5011054290318</t>
  </si>
  <si>
    <t>-618.489401483282 165.607986946859 317.54061000057</t>
  </si>
  <si>
    <t>-654.416897529648 215.014509133409 776.654401511977</t>
  </si>
  <si>
    <t>-502.643534225032 223.101713771335 829.411066992056</t>
  </si>
  <si>
    <t>-518.189907627934 -25.2938731687714 316.635097580165</t>
  </si>
  <si>
    <t>-544.676290817949 -76.6269697590778 775.95922351001</t>
  </si>
  <si>
    <t>-398.122070390883 -31.6150819027735 824.740842014008</t>
  </si>
  <si>
    <t>9763-20170724T121445.565798000.bin</t>
  </si>
  <si>
    <t>-562.512209768899 67.0644489153119 -96.5230948175758</t>
  </si>
  <si>
    <t>-584.274625435074 56.4653250100855 -204.558112584226</t>
  </si>
  <si>
    <t>-597.091966985089 51.0706664094409 -296.386357156972</t>
  </si>
  <si>
    <t>-607.220560181731 47.0912546006298 -379.571106250047</t>
  </si>
  <si>
    <t>-615.297691413798 44.0696820326716 -463.020386743779</t>
  </si>
  <si>
    <t>-624.797707179449 40.581409082663 -585.259964220846</t>
  </si>
  <si>
    <t>-603.405471184564 43.1135418107483 -660.600272576766</t>
  </si>
  <si>
    <t>-625.941969636752 73.0163937598172 -532.091290039419</t>
  </si>
  <si>
    <t>-656.059062155859 225.041170265904 -514.13761190947</t>
  </si>
  <si>
    <t>-750.943122192306 303.642523956906 -260.371133487341</t>
  </si>
  <si>
    <t>-538.749893320492 293.165424062516 -166.494533658344</t>
  </si>
  <si>
    <t>-615.316472637215 11.2075569605208 -531.153325203974</t>
  </si>
  <si>
    <t>-605.453147447388 148.83712107131 -97.5580688037279</t>
  </si>
  <si>
    <t>-619.040439100401 165.498167792248 317.46046318989</t>
  </si>
  <si>
    <t>-654.508347354211 215.274080355567 776.561976407472</t>
  </si>
  <si>
    <t>-502.693415880354 223.514677557734 829.175118488225</t>
  </si>
  <si>
    <t>-518.551567477992 -26.0841866511582 316.633978163402</t>
  </si>
  <si>
    <t>-544.670639014907 -76.7382729011147 776.078640001027</t>
  </si>
  <si>
    <t>-398.070771132208 -31.8418954382464 824.829273325284</t>
  </si>
  <si>
    <t>9763-20170724T121445.599888600.bin</t>
  </si>
  <si>
    <t>-563.184296686116 66.2187485482959 -96.5317472845194</t>
  </si>
  <si>
    <t>-584.707697897982 55.649881137088 -204.617641392594</t>
  </si>
  <si>
    <t>-597.290268825563 50.2611267765924 -296.478791981118</t>
  </si>
  <si>
    <t>-607.193540012108 46.2748191912756 -379.69030630325</t>
  </si>
  <si>
    <t>-615.033227636699 43.2358340889791 -463.161631601075</t>
  </si>
  <si>
    <t>-624.173522430528 39.7091842805294 -585.42738131443</t>
  </si>
  <si>
    <t>-602.520901266334 42.2057148473773 -660.694546394258</t>
  </si>
  <si>
    <t>-625.562682791404 72.1454548459806 -532.265576010793</t>
  </si>
  <si>
    <t>-656.230850324363 224.07994699862 -514.533822782684</t>
  </si>
  <si>
    <t>-751.903139466178 302.820389592204 -261.106686097137</t>
  </si>
  <si>
    <t>-539.88986253299 292.918811503122 -166.762074625344</t>
  </si>
  <si>
    <t>-614.763121817827 10.3675670120374 -531.2908302607</t>
  </si>
  <si>
    <t>-606.354870058592 147.86622556921 -97.5684699627741</t>
  </si>
  <si>
    <t>-619.537173389256 165.325035828168 317.430303129174</t>
  </si>
  <si>
    <t>-654.54914505304 215.38951357431 776.528916171541</t>
  </si>
  <si>
    <t>-502.720400867827 223.943947932498 829.052468947778</t>
  </si>
  <si>
    <t>-518.798506637495 -26.6842983336387 316.627689038981</t>
  </si>
  <si>
    <t>-544.67351716018 -76.7978163595358 776.135725494452</t>
  </si>
  <si>
    <t>-397.818229240311 -32.7307124952217 824.874078152954</t>
  </si>
  <si>
    <t>9763-20170724T121445.631975400.bin</t>
  </si>
  <si>
    <t>-563.911648821095 65.2564480832025 -96.5234651569029</t>
  </si>
  <si>
    <t>-585.154314044524 54.7774383275414 -204.673594945099</t>
  </si>
  <si>
    <t>-597.496453478276 49.4211295703421 -296.569230374449</t>
  </si>
  <si>
    <t>-607.181968256222 45.4439105716547 -379.806902691383</t>
  </si>
  <si>
    <t>-614.804980538109 42.3952138689501 -463.297780196908</t>
  </si>
  <si>
    <t>-623.630846087189 38.8344343991935 -585.585779601645</t>
  </si>
  <si>
    <t>-601.669076916589 41.3440212637538 -660.762899812311</t>
  </si>
  <si>
    <t>-625.260573026492 71.267482697609 -532.428807389314</t>
  </si>
  <si>
    <t>-656.509827028099 223.104105581451 -514.899540231251</t>
  </si>
  <si>
    <t>-753.016373306111 301.819240630087 -261.78107653134</t>
  </si>
  <si>
    <t>-541.192109437381 292.556354216041 -166.948419392766</t>
  </si>
  <si>
    <t>-614.255730258427 9.52614542410583 -531.424983901295</t>
  </si>
  <si>
    <t>-607.410059892777 146.747889323233 -97.556286043755</t>
  </si>
  <si>
    <t>-620.304724112898 164.922207979597 317.420833782284</t>
  </si>
  <si>
    <t>-654.598792788263 215.45992190948 776.502693759787</t>
  </si>
  <si>
    <t>-502.743095570116 224.113651564632 828.931586569266</t>
  </si>
  <si>
    <t>-519.184147086141 -27.4117227368502 316.600458621554</t>
  </si>
  <si>
    <t>-544.708167603543 -76.8302633349053 776.191808804521</t>
  </si>
  <si>
    <t>-397.95827139216 -32.3669193246806 824.88802448225</t>
  </si>
  <si>
    <t>9763-20170724T121445.703177600.bin</t>
  </si>
  <si>
    <t>-565.501925838516 62.9224820698923 -96.5383546273474</t>
  </si>
  <si>
    <t>-586.177089790707 52.7013954115423 -204.82298547593</t>
  </si>
  <si>
    <t>-598.014649828649 47.4474534456513 -296.791044694914</t>
  </si>
  <si>
    <t>-607.237239847386 43.5093239919725 -380.08311226555</t>
  </si>
  <si>
    <t>-614.394782186252 40.4508215189262 -463.614817839094</t>
  </si>
  <si>
    <t>-622.541004514971 36.8229142426408 -585.947896982151</t>
  </si>
  <si>
    <t>-599.813209643593 39.5037708284776 -660.890954166959</t>
  </si>
  <si>
    <t>-624.735137796815 69.2363004142389 -532.799191227765</t>
  </si>
  <si>
    <t>-657.48092473434 220.797762852756 -515.630850870369</t>
  </si>
  <si>
    <t>-755.022402363866 298.776151642301 -262.680974755928</t>
  </si>
  <si>
    <t>-543.189321677618 291.125273232367 -167.724377798138</t>
  </si>
  <si>
    <t>-613.197974295098 7.59339791259208 -531.739275043884</t>
  </si>
  <si>
    <t>-609.727631152781 143.935732055113 -97.5124011921007</t>
  </si>
  <si>
    <t>-622.158178604744 163.839916972757 317.399551429064</t>
  </si>
  <si>
    <t>-654.722619804896 215.512528512682 776.466577277928</t>
  </si>
  <si>
    <t>-502.793914791362 224.303190478233 828.660402521831</t>
  </si>
  <si>
    <t>-520.051281114229 -29.2666999695625 316.455933161381</t>
  </si>
  <si>
    <t>-544.735782253596 -77.0255900625634 776.26429881581</t>
  </si>
  <si>
    <t>-397.95756658401 -32.5642885965503 824.876659615521</t>
  </si>
  <si>
    <t>9763-20170724T121445.735776700.bin</t>
  </si>
  <si>
    <t>-566.31047424369 61.5232828077087 -96.5509025431595</t>
  </si>
  <si>
    <t>-586.801739638289 51.4609012088436 -204.885359208533</t>
  </si>
  <si>
    <t>-598.382475357042 46.2945697536097 -296.890922401783</t>
  </si>
  <si>
    <t>-607.333646990103 42.4109382307511 -380.215186120903</t>
  </si>
  <si>
    <t>-614.182842889763 39.3835606441226 -463.77394291743</t>
  </si>
  <si>
    <t>-621.839528238055 35.7732026124349 -586.139217850494</t>
  </si>
  <si>
    <t>-598.703614535942 38.6001227968959 -660.952017888562</t>
  </si>
  <si>
    <t>-624.402973947074 68.1494434112369 -532.984398017278</t>
  </si>
  <si>
    <t>-658.000487517946 219.546216863866 -515.997436820212</t>
  </si>
  <si>
    <t>-756.231949551621 296.821156987798 -263.098647163475</t>
  </si>
  <si>
    <t>-544.295864686007 289.965072381201 -168.311547306415</t>
  </si>
  <si>
    <t>-612.556830090293 6.56519061074778 -531.908486293514</t>
  </si>
  <si>
    <t>-610.869196802352 142.408223362003 -97.4625907825412</t>
  </si>
  <si>
    <t>-622.92633262793 163.20094782553 317.416760871114</t>
  </si>
  <si>
    <t>-654.777890400895 215.472206212483 776.466239852446</t>
  </si>
  <si>
    <t>-502.812387052863 224.35170719645 828.537926791694</t>
  </si>
  <si>
    <t>-520.485653651119 -30.2751149624019 316.340742048418</t>
  </si>
  <si>
    <t>-544.75456831969 -77.1028463487837 776.270689950376</t>
  </si>
  <si>
    <t>-398.102945249508 -32.1908841011036 824.851035995431</t>
  </si>
  <si>
    <t>9763-20170724T121445.801601500.bin</t>
  </si>
  <si>
    <t>-568.156808981756 58.6730632348217 -96.6460187395882</t>
  </si>
  <si>
    <t>-588.315326587214 48.9627255495811 -205.074982750363</t>
  </si>
  <si>
    <t>-599.223677608391 44.0013231018502 -297.174043876768</t>
  </si>
  <si>
    <t>-607.413743115826 40.2503508450036 -380.582633832119</t>
  </si>
  <si>
    <t>-613.352860332423 37.2999123267127 -464.213678531591</t>
  </si>
  <si>
    <t>-619.520072896822 33.7357061714483 -586.664504010846</t>
  </si>
  <si>
    <t>-595.458081668874 36.8689089825507 -661.172100934157</t>
  </si>
  <si>
    <t>-623.049876330299 66.0292323057352 -533.514462141466</t>
  </si>
  <si>
    <t>-658.522414667556 217.047649097715 -517.022232793903</t>
  </si>
  <si>
    <t>-759.126533370852 292.869304601932 -264.616819813279</t>
  </si>
  <si>
    <t>-547.187422370736 287.484670133698 -169.741366620663</t>
  </si>
  <si>
    <t>-610.578025537932 4.56998851779099 -532.353625052385</t>
  </si>
  <si>
    <t>-613.230955545596 139.263269256366 -97.3398219793025</t>
  </si>
  <si>
    <t>-624.233868364367 161.789440395615 317.478335883514</t>
  </si>
  <si>
    <t>-654.845132855336 215.375391454261 776.468005311773</t>
  </si>
  <si>
    <t>-502.824289758485 224.49053883705 828.337321672402</t>
  </si>
  <si>
    <t>-521.519266579027 -32.4819995456933 316.092292155773</t>
  </si>
  <si>
    <t>-544.903954089001 -77.1571423814098 776.253723108482</t>
  </si>
  <si>
    <t>-398.581537535507 -31.1188784065471 824.772190273942</t>
  </si>
  <si>
    <t>9763-20170724T121445.835196400.bin</t>
  </si>
  <si>
    <t>-569.127633145732 57.2167167303119 -96.7199226970334</t>
  </si>
  <si>
    <t>-589.071721121194 47.6963805789856 -205.205308437097</t>
  </si>
  <si>
    <t>-599.604817310348 42.8368583667734 -297.353446656035</t>
  </si>
  <si>
    <t>-607.380503899854 39.1472579216143 -380.804405389232</t>
  </si>
  <si>
    <t>-612.832424676856 36.2269473031502 -464.469703884519</t>
  </si>
  <si>
    <t>-618.20996622713 32.6695233265514 -586.957940305302</t>
  </si>
  <si>
    <t>-593.637828151521 35.9254177132393 -661.293678507961</t>
  </si>
  <si>
    <t>-622.2224182142 64.9314053242479 -533.823005546881</t>
  </si>
  <si>
    <t>-658.459183958741 215.799495177198 -517.584351401153</t>
  </si>
  <si>
    <t>-760.739020830633 290.975869142918 -265.659823115791</t>
  </si>
  <si>
    <t>-548.962691381049 286.219815415817 -170.388263346018</t>
  </si>
  <si>
    <t>-609.478239308808 3.52943315588482 -532.599284983462</t>
  </si>
  <si>
    <t>-614.39007758161 137.637912554314 -97.2871316015237</t>
  </si>
  <si>
    <t>-625.027665540586 161.038484683412 317.492149783306</t>
  </si>
  <si>
    <t>-654.85835589082 215.355158039089 776.462775878523</t>
  </si>
  <si>
    <t>-502.815448080929 224.584340163372 828.246796299417</t>
  </si>
  <si>
    <t>-521.987351653517 -33.8256976408557 315.95530784698</t>
  </si>
  <si>
    <t>-544.877607737743 -77.3776492570296 776.23963693372</t>
  </si>
  <si>
    <t>-398.318858415521 -32.0730651555377 824.735237511587</t>
  </si>
  <si>
    <t>9763-20170724T121445.899421700.bin</t>
  </si>
  <si>
    <t>-571.063109282587 54.3262526729145 -96.7249871701476</t>
  </si>
  <si>
    <t>-590.329522754004 45.1553956145049 -205.362993624322</t>
  </si>
  <si>
    <t>-600.013761756764 40.4597514136462 -297.612482002602</t>
  </si>
  <si>
    <t>-606.916292159426 36.8543197600793 -381.143900736805</t>
  </si>
  <si>
    <t>-611.393671110224 33.9535817029905 -464.86779963611</t>
  </si>
  <si>
    <t>-615.240041916735 30.3504127750462 -587.412209837666</t>
  </si>
  <si>
    <t>-589.564370244537 33.7713148918074 -661.366812182212</t>
  </si>
  <si>
    <t>-620.162878552227 62.5800864908215 -534.334480860317</t>
  </si>
  <si>
    <t>-657.763915606096 213.167523606178 -518.620443035355</t>
  </si>
  <si>
    <t>-763.158513326014 287.652115430878 -267.776606122952</t>
  </si>
  <si>
    <t>-551.910178016076 284.153016398463 -171.28606242767</t>
  </si>
  <si>
    <t>-606.94159308955 1.28271505901967 -532.947079922056</t>
  </si>
  <si>
    <t>-616.755321588635 134.276150186754 -97.1918149783764</t>
  </si>
  <si>
    <t>-626.684133256725 159.685947157512 317.486770541211</t>
  </si>
  <si>
    <t>-654.897134557781 215.321547702573 776.428335237624</t>
  </si>
  <si>
    <t>-502.79806064424 224.529701042637 828.051204205472</t>
  </si>
  <si>
    <t>-523.031324716617 -36.5696944109395 315.810013027031</t>
  </si>
  <si>
    <t>-544.994322511842 -77.5780077756604 776.28743713011</t>
  </si>
  <si>
    <t>-398.524875858473 -31.9108602128717 824.713192627534</t>
  </si>
  <si>
    <t>9763-20170724T121445.933517700.bin</t>
  </si>
  <si>
    <t>-571.989937617251 53.0611798381137 -96.680839624442</t>
  </si>
  <si>
    <t>-590.84290236595 44.0114115039369 -205.401432692658</t>
  </si>
  <si>
    <t>-600.045329340301 39.3590902508786 -297.70253638572</t>
  </si>
  <si>
    <t>-606.460552664924 35.7616906052072 -381.273171524409</t>
  </si>
  <si>
    <t>-610.401102308792 32.8366002607499 -465.023053671077</t>
  </si>
  <si>
    <t>-613.410532345996 29.1607312232654 -587.588824829061</t>
  </si>
  <si>
    <t>-587.158437691857 32.600982534369 -661.339716569675</t>
  </si>
  <si>
    <t>-618.806001600172 61.3981225634202 -534.561724576167</t>
  </si>
  <si>
    <t>-657.080529581195 211.854814599467 -519.171743640827</t>
  </si>
  <si>
    <t>-763.731434036898 286.20239303876 -268.81874928295</t>
  </si>
  <si>
    <t>-552.733892683213 283.204142304283 -171.764137553841</t>
  </si>
  <si>
    <t>-605.374018147591 0.149301196089709 -533.054336582746</t>
  </si>
  <si>
    <t>-617.977280431584 132.772852267822 -97.1673994117481</t>
  </si>
  <si>
    <t>-627.557958437579 159.046837386326 317.465584419049</t>
  </si>
  <si>
    <t>-654.903654043679 215.351480959506 776.392231772603</t>
  </si>
  <si>
    <t>-502.788649371 224.81746069049 827.92112143945</t>
  </si>
  <si>
    <t>-523.516652450454 -37.9270087995269 315.81740430383</t>
  </si>
  <si>
    <t>-545.031102952299 -77.7281994942014 776.365491355639</t>
  </si>
  <si>
    <t>-398.618406783946 -31.8343661715753 824.748513985809</t>
  </si>
  <si>
    <t>9763-20170724T121446.001701200.bin</t>
  </si>
  <si>
    <t>-573.863356302908 50.8943424259273 -96.5816018037854</t>
  </si>
  <si>
    <t>-591.887906394583 41.9686970059461 -205.452870842953</t>
  </si>
  <si>
    <t>-600.181477192054 37.3005668253836 -297.83922818327</t>
  </si>
  <si>
    <t>-605.692678625015 33.6247023108863 -381.470937144331</t>
  </si>
  <si>
    <t>-608.651384733751 30.5541755102095 -465.256097615296</t>
  </si>
  <si>
    <t>-610.143926349557 26.5865467726298 -587.840625898431</t>
  </si>
  <si>
    <t>-582.807890040163 29.9265115261155 -661.201265872661</t>
  </si>
  <si>
    <t>-616.3605277261 58.913242256172 -534.957944806902</t>
  </si>
  <si>
    <t>-655.736232582017 209.151956040015 -520.275090095713</t>
  </si>
  <si>
    <t>-764.312835608127 283.252231732452 -270.677646834591</t>
  </si>
  <si>
    <t>-553.54747456696 281.159938063752 -173.096509113227</t>
  </si>
  <si>
    <t>-620.614740179418 129.86935399475 -97.1173768071944</t>
  </si>
  <si>
    <t>-629.285344521588 158.018386510872 317.412496889463</t>
  </si>
  <si>
    <t>-654.931866605828 215.38954005123 776.311641281835</t>
  </si>
  <si>
    <t>-502.775826264733 225.179309482882 827.658711025129</t>
  </si>
  <si>
    <t>-524.268596598733 -40.1826813384714 315.955803639141</t>
  </si>
  <si>
    <t>-545.111214447228 -77.9739784252724 776.624212216236</t>
  </si>
  <si>
    <t>-398.470866020962 -32.7434995646772 824.942321907289</t>
  </si>
  <si>
    <t>9763-20170724T121446.066418400.bin</t>
  </si>
  <si>
    <t>-575.520909382765 48.9033953356625 -96.4270010956307</t>
  </si>
  <si>
    <t>-592.507155759955 40.0797235939699 -205.47345570586</t>
  </si>
  <si>
    <t>-599.871792130667 35.3360405899925 -297.934657485398</t>
  </si>
  <si>
    <t>-604.525762255048 31.5137471039911 -381.611805839199</t>
  </si>
  <si>
    <t>-606.614380868076 28.2201625867033 -465.414715304071</t>
  </si>
  <si>
    <t>-606.825930466311 23.8380499044119 -587.994055097413</t>
  </si>
  <si>
    <t>-578.489973470102 26.9150209916647 -660.986003575031</t>
  </si>
  <si>
    <t>-613.736565527064 56.3111580614036 -535.287408671352</t>
  </si>
  <si>
    <t>-654.129220818376 206.359592070299 -521.452753249551</t>
  </si>
  <si>
    <t>-764.455540844997 280.688399161802 -272.69216068106</t>
  </si>
  <si>
    <t>-553.917092486042 279.200241330887 -174.611157090591</t>
  </si>
  <si>
    <t>-623.059193504643 127.126988335538 -97.0876231488218</t>
  </si>
  <si>
    <t>-630.979383167871 157.15132344192 317.325652803652</t>
  </si>
  <si>
    <t>-654.961296729078 215.469873311693 776.213941053305</t>
  </si>
  <si>
    <t>-502.757911555809 225.494895053336 827.375139204202</t>
  </si>
  <si>
    <t>-524.893137944147 -42.3353194042202 316.251875017718</t>
  </si>
  <si>
    <t>-545.186251588033 -78.2026124837535 777.023937549051</t>
  </si>
  <si>
    <t>-398.740315730333 -32.2737798771609 825.273030640509</t>
  </si>
  <si>
    <t>9763-20170724T121446.105516200.bin</t>
  </si>
  <si>
    <t>-576.053312855146 48.0416448035671 -96.3050102665553</t>
  </si>
  <si>
    <t>-592.495495148173 39.3231170153158 -205.44317460513</t>
  </si>
  <si>
    <t>-599.439794348837 34.5422269370451 -297.935016700159</t>
  </si>
  <si>
    <t>-603.732833448983 30.6311804630736 -381.627375287321</t>
  </si>
  <si>
    <t>-605.482928808366 27.1962981796114 -465.43243296428</t>
  </si>
  <si>
    <t>-605.227503618893 22.5491095948737 -588.001825578632</t>
  </si>
  <si>
    <t>-576.501330543701 25.4490380791353 -660.848283644171</t>
  </si>
  <si>
    <t>-612.412582161947 55.1189143035385 -535.391681797287</t>
  </si>
  <si>
    <t>-653.20500826212 205.099914480698 -521.962691820228</t>
  </si>
  <si>
    <t>-764.462522318029 279.602493317846 -273.669003413647</t>
  </si>
  <si>
    <t>-554.116004346362 278.453031070092 -175.172557310676</t>
  </si>
  <si>
    <t>-624.010416956464 125.855573433655 -97.0435068932759</t>
  </si>
  <si>
    <t>-631.845227558502 156.758145775257 317.30685893004</t>
  </si>
  <si>
    <t>-654.990303379356 215.527815544825 776.171517437473</t>
  </si>
  <si>
    <t>-502.751753543208 225.678563506891 827.203445358759</t>
  </si>
  <si>
    <t>-525.29701077912 -43.5607465302528 316.41283008366</t>
  </si>
  <si>
    <t>-545.265761510574 -78.2894744893856 777.253222014312</t>
  </si>
  <si>
    <t>-398.978038392346 -31.8015114297418 825.446138466174</t>
  </si>
  <si>
    <t>9763-20170724T121446.134098700.bin</t>
  </si>
  <si>
    <t>-576.397209939618 47.3632032853538 -96.1670181684581</t>
  </si>
  <si>
    <t>-592.350417905024 38.7480138740689 -205.386065050644</t>
  </si>
  <si>
    <t>-598.918958730352 33.9182361393964 -297.902794821752</t>
  </si>
  <si>
    <t>-602.890818134174 29.9057944136453 -381.606222383649</t>
  </si>
  <si>
    <t>-604.342771403309 26.3125411718638 -465.410256467753</t>
  </si>
  <si>
    <t>-603.679528250376 21.3736850319019 -587.96661911271</t>
  </si>
  <si>
    <t>-574.666246208567 24.0717114995459 -660.707117929942</t>
  </si>
  <si>
    <t>-611.117397636022 54.0504614125593 -535.458139570723</t>
  </si>
  <si>
    <t>-652.309665690236 203.960988173873 -522.434982711782</t>
  </si>
  <si>
    <t>-764.537130105245 278.564677507342 -274.608735838304</t>
  </si>
  <si>
    <t>-554.393299511975 277.836171394182 -175.676486899811</t>
  </si>
  <si>
    <t>-624.682178478616 124.779661750907 -96.9860710906391</t>
  </si>
  <si>
    <t>-632.627344450067 156.377327757561 317.309823730842</t>
  </si>
  <si>
    <t>-655.05252519759 215.559854804134 776.121715567401</t>
  </si>
  <si>
    <t>-502.766647894951 225.690671747001 827.015522685191</t>
  </si>
  <si>
    <t>-525.736329256053 -44.7568945253329 316.560624650194</t>
  </si>
  <si>
    <t>-545.373981498075 -78.3471323549484 777.480078212122</t>
  </si>
  <si>
    <t>-399.200314502642 -31.4420998243263 825.615070033622</t>
  </si>
  <si>
    <t>9763-20170724T121446.200277900.bin</t>
  </si>
  <si>
    <t>-576.533728954201 46.3688035816485 -95.9294702178585</t>
  </si>
  <si>
    <t>-591.722322057369 37.9388817969307 -205.271698751566</t>
  </si>
  <si>
    <t>-597.665615899334 32.9968674414581 -297.82500816387</t>
  </si>
  <si>
    <t>-601.088872292259 28.768435118508 -381.541843742855</t>
  </si>
  <si>
    <t>-602.016499445811 24.8491602575136 -465.338768268122</t>
  </si>
  <si>
    <t>-600.62073477047 19.3128269800641 -587.863622252102</t>
  </si>
  <si>
    <t>-571.235810464429 21.5807700409255 -660.469276263691</t>
  </si>
  <si>
    <t>-608.534897696975 52.206599740548 -535.56054656978</t>
  </si>
  <si>
    <t>-650.529370283069 201.958721837788 -523.330581055672</t>
  </si>
  <si>
    <t>-764.622374772002 276.522583691391 -276.345614780001</t>
  </si>
  <si>
    <t>-554.839953248865 277.035106369573 -176.64797451567</t>
  </si>
  <si>
    <t>-625.439088819757 123.145734821673 -96.8565673480759</t>
  </si>
  <si>
    <t>-633.507618863034 155.828621312513 317.352694932634</t>
  </si>
  <si>
    <t>-655.1184875122 215.745004213048 776.04386277495</t>
  </si>
  <si>
    <t>-502.760854260481 225.993659641044 826.699290212789</t>
  </si>
  <si>
    <t>-526.016017928585 -46.7421789220975 316.831152600393</t>
  </si>
  <si>
    <t>-545.423806237682 -78.6743113445741 777.908452477587</t>
  </si>
  <si>
    <t>-398.907068400091 -32.780191021121 825.97507176979</t>
  </si>
  <si>
    <t>9763-20170724T121446.233871000.bin</t>
  </si>
  <si>
    <t>-576.281267591604 46.0861918897335 -95.8452549516304</t>
  </si>
  <si>
    <t>-591.146310562698 37.7162860958074 -205.236542055629</t>
  </si>
  <si>
    <t>-596.871564146455 32.6940035396565 -297.79917624579</t>
  </si>
  <si>
    <t>-600.124092831463 28.3406714283028 -381.516606952593</t>
  </si>
  <si>
    <t>-600.911238149445 24.2468210921788 -465.306603257026</t>
  </si>
  <si>
    <t>-599.346039873184 18.4027687450862 -587.81508164939</t>
  </si>
  <si>
    <t>-569.862372123812 20.4525306152036 -660.387092616121</t>
  </si>
  <si>
    <t>-607.425487457067 51.4053712294631 -535.605899125377</t>
  </si>
  <si>
    <t>-649.783181733437 201.082277073198 -523.755806331735</t>
  </si>
  <si>
    <t>-764.782336947571 275.636601254929 -277.188448552407</t>
  </si>
  <si>
    <t>-555.130958539746 276.629681847661 -177.219265572081</t>
  </si>
  <si>
    <t>-625.457346311808 122.670353830013 -96.8458515519468</t>
  </si>
  <si>
    <t>-633.517830255506 155.715938258528 317.334848517137</t>
  </si>
  <si>
    <t>-655.087494396376 215.933329362244 775.981543762894</t>
  </si>
  <si>
    <t>-502.733061225473 226.386218571017 826.604952005229</t>
  </si>
  <si>
    <t>-525.978178288302 -47.3713390804364 316.970241993032</t>
  </si>
  <si>
    <t>-545.480508809292 -78.785583156136 778.103714622638</t>
  </si>
  <si>
    <t>-399.060197406604 -32.5379212540179 826.125134597316</t>
  </si>
  <si>
    <t>9763-20170724T121446.299548100.bin</t>
  </si>
  <si>
    <t>-574.938760761387 45.8530594328772 -95.8821978489183</t>
  </si>
  <si>
    <t>-589.427022128156 37.484995285241 -205.324327391433</t>
  </si>
  <si>
    <t>-594.966660876766 32.2743908872117 -297.887628260736</t>
  </si>
  <si>
    <t>-598.110709319766 27.6775242039644 -381.596306537337</t>
  </si>
  <si>
    <t>-598.85447396005 23.2756989972886 -465.371014556146</t>
  </si>
  <si>
    <t>-597.30109322605 16.9159469470183 -587.853905987644</t>
  </si>
  <si>
    <t>-567.716726330165 18.6275119230295 -660.393933101463</t>
  </si>
  <si>
    <t>-605.624851583431 50.0762329273948 -535.783232360033</t>
  </si>
  <si>
    <t>-649.009404436331 199.505930484512 -524.583379948983</t>
  </si>
  <si>
    <t>-765.785788169138 273.935177329988 -278.814810962418</t>
  </si>
  <si>
    <t>-555.822476543884 276.425993272214 -179.528921476361</t>
  </si>
  <si>
    <t>-624.544197009709 122.220770722662 -96.9981286818517</t>
  </si>
  <si>
    <t>-633.117501903324 155.793358222482 317.129894716957</t>
  </si>
  <si>
    <t>-655.01198047956 216.390158717803 775.692051122137</t>
  </si>
  <si>
    <t>-502.673830176167 226.992255561885 826.333150910489</t>
  </si>
  <si>
    <t>-525.685729125752 -48.381213946167 317.025179421847</t>
  </si>
  <si>
    <t>-545.665375871967 -78.9828467463922 778.215308343077</t>
  </si>
  <si>
    <t>-399.23262286695 -32.598115596446 826.066296132026</t>
  </si>
  <si>
    <t>9763-20170724T121446.331634800.bin</t>
  </si>
  <si>
    <t>-574.160783515134 45.888259777083 -95.9403592754467</t>
  </si>
  <si>
    <t>-588.519315321898 37.4964069087964 -205.397742912314</t>
  </si>
  <si>
    <t>-593.974203334951 32.2057060529737 -297.961561126481</t>
  </si>
  <si>
    <t>-597.053340516641 27.5135474158606 -381.667371109957</t>
  </si>
  <si>
    <t>-597.745805135874 22.9973558645988 -465.436314678684</t>
  </si>
  <si>
    <t>-596.133867377586 16.4520337555132 -587.908780287917</t>
  </si>
  <si>
    <t>-566.47594946726 18.0546668432958 -660.421227428006</t>
  </si>
  <si>
    <t>-604.628697420431 49.6542199868541 -535.892287550177</t>
  </si>
  <si>
    <t>-648.636189348365 198.927591597887 -524.967173131704</t>
  </si>
  <si>
    <t>-766.437688067232 272.960756166442 -279.568530785624</t>
  </si>
  <si>
    <t>-556.274631243735 276.673467383033 -180.744151759123</t>
  </si>
  <si>
    <t>-623.960042372946 122.257140069906 -97.1340342754606</t>
  </si>
  <si>
    <t>-632.829914086367 155.899692808137 316.982056371842</t>
  </si>
  <si>
    <t>-654.972063191931 216.682197269633 775.517421722391</t>
  </si>
  <si>
    <t>-502.645885381336 227.369368879622 826.176354709627</t>
  </si>
  <si>
    <t>-525.453516259363 -48.5503287368961 317.010625123702</t>
  </si>
  <si>
    <t>-545.789417775205 -79.0362800789926 778.217228211038</t>
  </si>
  <si>
    <t>-399.473897862389 -32.1652878748355 825.952693200267</t>
  </si>
  <si>
    <t>9763-20170724T121446.402439300.bin</t>
  </si>
  <si>
    <t>-572.938506056558 46.1180793477092 -96.1223452691706</t>
  </si>
  <si>
    <t>-586.956339156687 37.5624053440592 -205.61109331034</t>
  </si>
  <si>
    <t>-592.054022737791 32.1378003250952 -298.18766749013</t>
  </si>
  <si>
    <t>-594.779935495126 27.3210631055972 -381.898502431726</t>
  </si>
  <si>
    <t>-595.091195042481 22.6825936791497 -465.663241619719</t>
  </si>
  <si>
    <t>-592.891070792023 15.9634816112243 -588.117073514812</t>
  </si>
  <si>
    <t>-562.994898943693 17.5177148062403 -660.532565942329</t>
  </si>
  <si>
    <t>-602.011300007939 49.1404339440005 -536.190518431327</t>
  </si>
  <si>
    <t>-647.516144260538 197.990906917534 -525.59935896554</t>
  </si>
  <si>
    <t>-769.599218384598 270.290260830667 -281.781630238718</t>
  </si>
  <si>
    <t>-559.877732932358 277.82638579703 -182.239515870625</t>
  </si>
  <si>
    <t>-623.249944382111 122.30179189179 -97.449506255018</t>
  </si>
  <si>
    <t>-632.354180032854 156.287569807354 316.633466943008</t>
  </si>
  <si>
    <t>-654.857743713835 217.363415060668 775.133796864438</t>
  </si>
  <si>
    <t>-502.567658899685 228.038790062957 825.90363496703</t>
  </si>
  <si>
    <t>-524.624673399549 -48.5840229168125 317.017979476241</t>
  </si>
  <si>
    <t>-546.087875840863 -79.0764696007877 778.205904858421</t>
  </si>
  <si>
    <t>-399.582669874882 -32.4978988207386 825.644942001072</t>
  </si>
  <si>
    <t>9763-20170724T121446.466235100.bin</t>
  </si>
  <si>
    <t>-572.638500290239 46.4523081906427 -96.1484405280499</t>
  </si>
  <si>
    <t>-586.286883399696 37.6976698322828 -205.668210966493</t>
  </si>
  <si>
    <t>-590.864377358747 32.1837306802313 -298.266645713089</t>
  </si>
  <si>
    <t>-593.028404285104 27.3006313021333 -381.9901183203</t>
  </si>
  <si>
    <t>-592.688712339599 22.6163035643008 -465.752047632182</t>
  </si>
  <si>
    <t>-589.439051662274 15.8493480548054 -588.179927843885</t>
  </si>
  <si>
    <t>-559.71059592659 17.4065656972371 -660.66440758104</t>
  </si>
  <si>
    <t>-599.575723652717 48.8865129449173 -536.352752283219</t>
  </si>
  <si>
    <t>-647.578244113281 196.969093157895 -525.971532342414</t>
  </si>
  <si>
    <t>-775.404014616761 266.335882086358 -284.253818575716</t>
  </si>
  <si>
    <t>-566.760924048965 278.624651781447 -182.934846242044</t>
  </si>
  <si>
    <t>-624.007561464977 121.943635247015 -97.6064197154805</t>
  </si>
  <si>
    <t>-632.571004947856 156.544396579102 316.437145610243</t>
  </si>
  <si>
    <t>-654.745374670175 217.747459662241 774.840662000179</t>
  </si>
  <si>
    <t>-502.49814061911 228.615341750596 825.698040311491</t>
  </si>
  <si>
    <t>-523.744067189333 -48.4600715313559 317.068732348375</t>
  </si>
  <si>
    <t>-546.292607054646 -79.1178572538261 778.144738866882</t>
  </si>
  <si>
    <t>-399.625351564061 -32.8336955129776 825.370865201387</t>
  </si>
  <si>
    <t>9763-20170724T121446.499322600.bin</t>
  </si>
  <si>
    <t>-573.020039544084 46.5518294545363 -96.1437082831721</t>
  </si>
  <si>
    <t>-586.364278594345 37.7580179840588 -205.697891651319</t>
  </si>
  <si>
    <t>-590.706632467795 32.2241933214391 -298.306378768024</t>
  </si>
  <si>
    <t>-592.662108956157 27.3197989631467 -382.033686439071</t>
  </si>
  <si>
    <t>-592.120272866148 22.6180350745285 -465.793700832246</t>
  </si>
  <si>
    <t>-588.582279112909 15.8297635833123 -588.212319847499</t>
  </si>
  <si>
    <t>-559.063289950908 17.4103024533797 -660.781807676483</t>
  </si>
  <si>
    <t>-599.18808354706 48.7728814124416 -536.419238001198</t>
  </si>
  <si>
    <t>-648.813437003678 196.313913613152 -525.928260814808</t>
  </si>
  <si>
    <t>-778.53664265887 264.038706263693 -284.756486418581</t>
  </si>
  <si>
    <t>-570.436161760476 278.961889875243 -182.677814156944</t>
  </si>
  <si>
    <t>-625.170564815808 121.273061542514 -97.6171607658436</t>
  </si>
  <si>
    <t>-633.194018455248 156.531370560731 316.381770385089</t>
  </si>
  <si>
    <t>-654.737006241555 217.794954351798 774.746764817031</t>
  </si>
  <si>
    <t>-502.485511265094 228.75592033131 825.571699656296</t>
  </si>
  <si>
    <t>-523.363365730555 -48.250670021006 317.083306656178</t>
  </si>
  <si>
    <t>-546.361862921519 -79.0124247325225 778.155344576387</t>
  </si>
  <si>
    <t>-400.179937335865 -31.2718757586972 825.436845152809</t>
  </si>
  <si>
    <t>9763-20170724T121446.568071300.bin</t>
  </si>
  <si>
    <t>-573.951581275478 46.2750713053547 -95.9590060506986</t>
  </si>
  <si>
    <t>-586.578886100468 37.4568717717812 -205.596170285947</t>
  </si>
  <si>
    <t>-590.555774903062 31.8968671003477 -298.219598712739</t>
  </si>
  <si>
    <t>-592.265802470984 26.9504715148296 -381.949692569484</t>
  </si>
  <si>
    <t>-591.57070910793 22.206199779268 -465.70620484707</t>
  </si>
  <si>
    <t>-587.90936653238 15.3606255883333 -588.118082778977</t>
  </si>
  <si>
    <t>-558.87726982127 17.0491610017839 -660.881268326723</t>
  </si>
  <si>
    <t>-599.368806188996 48.073380586824 -536.360902934692</t>
  </si>
  <si>
    <t>-653.252849448373 194.111008367254 -525.816492988305</t>
  </si>
  <si>
    <t>-783.583687354148 257.644638240662 -283.833046600156</t>
  </si>
  <si>
    <t>-576.018113936881 277.798800598396 -181.564772322881</t>
  </si>
  <si>
    <t>-627.977360396783 118.795054781439 -97.4749630373065</t>
  </si>
  <si>
    <t>-635.255949370021 155.904763137481 316.37583091522</t>
  </si>
  <si>
    <t>-654.84180900896 217.797170170427 774.600074694268</t>
  </si>
  <si>
    <t>-502.521949071575 229.176296611485 825.127134739678</t>
  </si>
  <si>
    <t>-522.419245722736 -48.2536899401734 317.158520812131</t>
  </si>
  <si>
    <t>-546.385707811019 -79.1551456424581 778.161731351518</t>
  </si>
  <si>
    <t>-400.448080968553 -30.7435776177954 825.515068482664</t>
  </si>
  <si>
    <t>9763-20170724T121446.602163000.bin</t>
  </si>
  <si>
    <t>-574.318469700033 45.91839223838 -95.8095550638061</t>
  </si>
  <si>
    <t>-586.627115404516 37.1692808053999 -205.488375384797</t>
  </si>
  <si>
    <t>-590.484620199987 31.6567401492566 -298.119699890278</t>
  </si>
  <si>
    <t>-592.140763068099 26.7428102945232 -381.852835715539</t>
  </si>
  <si>
    <t>-591.449807250056 22.0307420809222 -465.611211387644</t>
  </si>
  <si>
    <t>-587.858115821626 15.234436997564 -588.027845180257</t>
  </si>
  <si>
    <t>-559.140530513101 17.044021853379 -660.912996757247</t>
  </si>
  <si>
    <t>-599.718946742311 47.7797595102502 -536.255484682076</t>
  </si>
  <si>
    <t>-655.836569630505 192.957208091881 -525.615816672972</t>
  </si>
  <si>
    <t>-785.716129914721 254.282040536686 -282.8211772332</t>
  </si>
  <si>
    <t>-578.092745945958 277.136968423241 -181.240190938398</t>
  </si>
  <si>
    <t>-629.30968377949 117.315466885913 -97.3031571971832</t>
  </si>
  <si>
    <t>-636.235830822868 155.278302050139 316.476374332164</t>
  </si>
  <si>
    <t>-654.95768149302 217.70354741445 774.583805589575</t>
  </si>
  <si>
    <t>-502.563801114521 229.222165122048 824.855368506815</t>
  </si>
  <si>
    <t>-521.731750118228 -48.3672004448426 317.192983662378</t>
  </si>
  <si>
    <t>-546.425969784925 -79.2388413353206 778.145899686989</t>
  </si>
  <si>
    <t>-400.596598039387 -30.5239198498966 825.52174548773</t>
  </si>
  <si>
    <t>9763-20170724T121446.635754400.bin</t>
  </si>
  <si>
    <t>-574.578977390903 45.5577458114872 -95.6901766522616</t>
  </si>
  <si>
    <t>-586.60565981636 36.8845519338229 -205.406421917864</t>
  </si>
  <si>
    <t>-590.364574974649 31.4357552141846 -298.045557686324</t>
  </si>
  <si>
    <t>-591.981512436764 26.5728252510485 -381.782408095901</t>
  </si>
  <si>
    <t>-591.304979883377 21.9150224352361 -465.543925963477</t>
  </si>
  <si>
    <t>-587.792996316013 15.2052158321294 -587.967705778782</t>
  </si>
  <si>
    <t>-559.405668334998 17.196379611245 -660.977339196592</t>
  </si>
  <si>
    <t>-600.02760772686 47.5685466697396 -536.168433696586</t>
  </si>
  <si>
    <t>-658.170118997401 191.939221241541 -525.322610379076</t>
  </si>
  <si>
    <t>-787.689002558021 251.236628489087 -281.832890053437</t>
  </si>
  <si>
    <t>-580.009983009179 276.536840875417 -180.947662806989</t>
  </si>
  <si>
    <t>-630.517309828233 115.941621663495 -97.1387787274409</t>
  </si>
  <si>
    <t>-637.120635262583 154.58066758449 316.583335887738</t>
  </si>
  <si>
    <t>-655.101828571408 217.595353435469 774.583702286811</t>
  </si>
  <si>
    <t>-502.623220166164 229.375430020723 824.537147111314</t>
  </si>
  <si>
    <t>-521.039119624081 -48.5170789065878 317.21306553578</t>
  </si>
  <si>
    <t>-546.464416637152 -79.4095417252051 778.117543198333</t>
  </si>
  <si>
    <t>-400.70741011137 -30.4460008585979 825.45936789068</t>
  </si>
  <si>
    <t>9763-20170724T121446.698955400.bin</t>
  </si>
  <si>
    <t>-574.78784325776 44.7975875435013 -95.4826989284702</t>
  </si>
  <si>
    <t>-586.39151046475 36.2477073894047 -205.253939916927</t>
  </si>
  <si>
    <t>-590.067877099909 30.920464723667 -297.903570421958</t>
  </si>
  <si>
    <t>-591.708965028945 26.1659774451718 -381.646256257756</t>
  </si>
  <si>
    <t>-591.161362339249 21.6340260823322 -465.415504894899</t>
  </si>
  <si>
    <t>-587.951419525121 15.1329819994849 -587.858874149021</t>
  </si>
  <si>
    <t>-560.030021506673 17.8448398996429 -661.024746262101</t>
  </si>
  <si>
    <t>-600.775117203823 47.1369572931803 -535.97892918463</t>
  </si>
  <si>
    <t>-662.451141498393 189.985961258415 -524.673878077607</t>
  </si>
  <si>
    <t>-791.610204481233 246.007803274524 -280.219224208507</t>
  </si>
  <si>
    <t>-584.426893908972 276.256254388425 -179.677681242686</t>
  </si>
  <si>
    <t>-632.308500638411 113.334345777724 -96.7939586331452</t>
  </si>
  <si>
    <t>-638.228850587324 153.356400414267 316.807055720712</t>
  </si>
  <si>
    <t>-655.280839595587 217.550354370481 774.613827415515</t>
  </si>
  <si>
    <t>-502.686932424404 229.673021088017 824.131052685072</t>
  </si>
  <si>
    <t>-519.807289106697 -48.8279274428223 317.22208476533</t>
  </si>
  <si>
    <t>-546.5693002148 -79.7219549694883 778.036206195732</t>
  </si>
  <si>
    <t>-401.20735480227 -29.5574036187018 825.335712495485</t>
  </si>
  <si>
    <t>9763-20170724T121446.734558100.bin</t>
  </si>
  <si>
    <t>-574.740312334889 44.4758882491114 -95.3582350254667</t>
  </si>
  <si>
    <t>-586.21381303441 35.9400315221869 -205.144385552069</t>
  </si>
  <si>
    <t>-589.89902323887 30.6804278062577 -297.797435336539</t>
  </si>
  <si>
    <t>-591.589315892561 26.00718634337 -381.543684118191</t>
  </si>
  <si>
    <t>-591.133501625034 21.5846451617695 -465.319360710332</t>
  </si>
  <si>
    <t>-588.103073136141 15.277238735081 -587.777434505548</t>
  </si>
  <si>
    <t>-560.345743040418 18.5283432427768 -660.983726790921</t>
  </si>
  <si>
    <t>-601.158424747211 47.0765551038689 -535.829417281409</t>
  </si>
  <si>
    <t>-664.335810095575 189.235028652171 -524.15313788443</t>
  </si>
  <si>
    <t>-793.473278833289 243.958579584608 -279.393125539674</t>
  </si>
  <si>
    <t>-586.750715985694 276.424799888575 -178.595166951474</t>
  </si>
  <si>
    <t>-632.88037824925 112.334503020342 -96.6127856377269</t>
  </si>
  <si>
    <t>-638.496682607714 152.890964676396 316.940427776748</t>
  </si>
  <si>
    <t>-655.320561427237 217.597237155343 774.646441253346</t>
  </si>
  <si>
    <t>-502.693938804709 229.851548223657 824.030202331598</t>
  </si>
  <si>
    <t>-519.213578568853 -48.8911680300998 317.260185853702</t>
  </si>
  <si>
    <t>-546.64378078312 -79.826532409169 778.024531242688</t>
  </si>
  <si>
    <t>-401.409354694121 -29.2738069843917 825.302717467981</t>
  </si>
  <si>
    <t>9763-20170724T121446.799260100.bin</t>
  </si>
  <si>
    <t>-574.312855506404 44.0160522199508 -95.1397593769856</t>
  </si>
  <si>
    <t>-585.621881642329 35.5180949397045 -204.945961098401</t>
  </si>
  <si>
    <t>-589.367272704483 30.4791751680914 -297.608893179024</t>
  </si>
  <si>
    <t>-591.178670582934 26.0800263483529 -381.367498123912</t>
  </si>
  <si>
    <t>-590.910654580309 22.0183523206706 -465.162160961317</t>
  </si>
  <si>
    <t>-588.222587711855 16.3401797460701 -587.659065315531</t>
  </si>
  <si>
    <t>-560.810093056164 20.7516963487583 -660.934540856825</t>
  </si>
  <si>
    <t>-601.626272227175 47.6678058899683 -535.513497688544</t>
  </si>
  <si>
    <t>-666.968741335239 188.756934904586 -522.763753084104</t>
  </si>
  <si>
    <t>-796.644668985778 240.26604254121 -277.591226609316</t>
  </si>
  <si>
    <t>-590.640542581236 276.685853136019 -176.673466417612</t>
  </si>
  <si>
    <t>-633.289880948576 110.976696825733 -96.2794256425012</t>
  </si>
  <si>
    <t>-638.922570055336 152.031605094841 317.224315955112</t>
  </si>
  <si>
    <t>-655.411399385035 217.706239056215 774.724417234615</t>
  </si>
  <si>
    <t>-502.713520676751 230.146514766051 823.840826409802</t>
  </si>
  <si>
    <t>-518.343982065247 -49.1192318213652 317.336228083924</t>
  </si>
  <si>
    <t>-546.923698880766 -80.0179566686465 777.992839066605</t>
  </si>
  <si>
    <t>-402.081903440132 -28.1384362429626 825.037273947572</t>
  </si>
  <si>
    <t>9763-20170724T121446.864482700.bin</t>
  </si>
  <si>
    <t>-573.665464543702 44.0955304358108 -95.0981599624492</t>
  </si>
  <si>
    <t>-584.83435817659 35.6985383685096 -204.926445873977</t>
  </si>
  <si>
    <t>-588.721896033709 30.8914642955701 -297.595813372725</t>
  </si>
  <si>
    <t>-590.757372946936 26.7669316997549 -381.36318910252</t>
  </si>
  <si>
    <t>-590.808376647803 23.0573084946332 -465.17484792352</t>
  </si>
  <si>
    <t>-588.686806659102 17.98577983218 -587.709286032321</t>
  </si>
  <si>
    <t>-561.734460261748 23.3646974310686 -661.090777259539</t>
  </si>
  <si>
    <t>-602.197968073326 48.9041335740167 -535.347517473697</t>
  </si>
  <si>
    <t>-669.009557529022 189.190766281692 -521.431249006673</t>
  </si>
  <si>
    <t>-799.215977261375 236.533317024615 -275.700573706003</t>
  </si>
  <si>
    <t>-593.567716357484 276.413313250879 -175.367032873872</t>
  </si>
  <si>
    <t>-632.919865627935 110.724527553572 -96.1735478579917</t>
  </si>
  <si>
    <t>-638.779807601041 151.979901953578 317.307093929447</t>
  </si>
  <si>
    <t>-655.44499520649 217.914354505989 774.789726225214</t>
  </si>
  <si>
    <t>-502.719395265916 230.583561870027 823.761207862701</t>
  </si>
  <si>
    <t>-517.743933582739 -49.4056280957898 317.312905609164</t>
  </si>
  <si>
    <t>-546.926097894207 -80.5813921137365 777.932605268516</t>
  </si>
  <si>
    <t>-401.717036257516 -29.5961183005979 824.82181837692</t>
  </si>
  <si>
    <t>9763-20170724T121446.900578000.bin</t>
  </si>
  <si>
    <t>-573.445529549844 44.3839952431345 -95.0433049283599</t>
  </si>
  <si>
    <t>-584.580827294914 36.0047386542442 -204.87631334516</t>
  </si>
  <si>
    <t>-588.57685721696 31.2938521360466 -297.546070730083</t>
  </si>
  <si>
    <t>-590.761736817447 27.2932133112631 -381.315771182883</t>
  </si>
  <si>
    <t>-591.012104608558 23.7492164007213 -465.134037162134</t>
  </si>
  <si>
    <t>-589.234954301596 18.9687023069814 -587.685659491096</t>
  </si>
  <si>
    <t>-562.477067083901 24.7667531142106 -661.106509059575</t>
  </si>
  <si>
    <t>-602.705741616341 49.7154013823938 -535.212614365376</t>
  </si>
  <si>
    <t>-669.990597632204 189.715933779406 -520.678413114107</t>
  </si>
  <si>
    <t>-800.490001723086 235.357572020369 -274.781249079652</t>
  </si>
  <si>
    <t>-594.833084625449 276.444453795036 -174.953246887659</t>
  </si>
  <si>
    <t>-632.790019302702 110.959233777143 -96.13280407313</t>
  </si>
  <si>
    <t>-638.596603786269 152.208942502714 317.349166111988</t>
  </si>
  <si>
    <t>-655.421995312986 218.076038186286 774.838590116469</t>
  </si>
  <si>
    <t>-502.702242481628 230.829325101257 823.806921506165</t>
  </si>
  <si>
    <t>-517.57882556136 -49.3446533274537 317.317682641323</t>
  </si>
  <si>
    <t>-547.008882385089 -80.6789014496644 777.929783879963</t>
  </si>
  <si>
    <t>-402.010586088564 -29.0487243787734 824.766083108145</t>
  </si>
  <si>
    <t>9763-20170724T121446.966320600.bin</t>
  </si>
  <si>
    <t>-573.214325244263 45.295791478879 -94.9611749802731</t>
  </si>
  <si>
    <t>-584.463796856745 36.8083940538918 -204.774297267133</t>
  </si>
  <si>
    <t>-588.668671212811 32.2295805781214 -297.441325297058</t>
  </si>
  <si>
    <t>-591.079239124047 28.4413326446479 -381.214677991441</t>
  </si>
  <si>
    <t>-591.588085342735 25.2071454577658 -465.044304254345</t>
  </si>
  <si>
    <t>-590.219630413485 20.9894560043358 -587.622021037664</t>
  </si>
  <si>
    <t>-563.638188904554 27.5170017147693 -661.045594510953</t>
  </si>
  <si>
    <t>-603.624503769313 51.4460686158832 -534.963124981005</t>
  </si>
  <si>
    <t>-671.365417232253 191.146636774597 -519.580697978579</t>
  </si>
  <si>
    <t>-802.159202439408 234.697951900821 -273.461183372906</t>
  </si>
  <si>
    <t>-596.478265042211 276.943453006439 -174.167524055451</t>
  </si>
  <si>
    <t>-632.54045121744 111.965057625697 -96.0688227767328</t>
  </si>
  <si>
    <t>-638.362502290278 152.846876354352 317.449487620043</t>
  </si>
  <si>
    <t>-655.413002760018 218.380690638829 774.95003401288</t>
  </si>
  <si>
    <t>-502.687155557646 231.14466399302 823.896318959723</t>
  </si>
  <si>
    <t>-517.387457126095 -48.828142927277 317.372367287534</t>
  </si>
  <si>
    <t>-547.14307548341 -80.8680799992317 777.917312393452</t>
  </si>
  <si>
    <t>-402.07627790761 -29.3481824078835 824.662866128328</t>
  </si>
  <si>
    <t>9763-20170724T121446.999415500.bin</t>
  </si>
  <si>
    <t>-573.288823501552 45.8730990816698 -94.9453576895445</t>
  </si>
  <si>
    <t>-584.629202137309 37.3217136817457 -204.744150151156</t>
  </si>
  <si>
    <t>-588.915269090944 32.7980426575309 -297.410175984038</t>
  </si>
  <si>
    <t>-591.397369962605 29.1034900925965 -381.185637892165</t>
  </si>
  <si>
    <t>-591.973445721634 26.0079713634786 -465.020087807192</t>
  </si>
  <si>
    <t>-590.696636495141 22.0413370056158 -587.607084491484</t>
  </si>
  <si>
    <t>-564.093792531152 28.8920158725555 -660.993476278104</t>
  </si>
  <si>
    <t>-604.082147134235 52.3812454623376 -534.876006206212</t>
  </si>
  <si>
    <t>-671.832888692694 192.021712212677 -519.11471752135</t>
  </si>
  <si>
    <t>-802.56862600417 235.531122972647 -272.956865941805</t>
  </si>
  <si>
    <t>-596.730987883586 277.580272810319 -173.905074376104</t>
  </si>
  <si>
    <t>-632.546993569501 112.660317046202 -96.0558158745966</t>
  </si>
  <si>
    <t>-638.287564201975 153.25657086751 317.491787981713</t>
  </si>
  <si>
    <t>-655.421742709248 218.498749277569 775.021476209926</t>
  </si>
  <si>
    <t>-502.684426623316 231.22031649556 823.942894134115</t>
  </si>
  <si>
    <t>-517.355317920419 -48.4151088244489 317.398792987479</t>
  </si>
  <si>
    <t>-547.130245245093 -81.0175867272001 777.920552043756</t>
  </si>
  <si>
    <t>-401.875034011557 -30.0287595230116 824.663575149849</t>
  </si>
  <si>
    <t>9763-20170724T121447.034003000.bin</t>
  </si>
  <si>
    <t>-573.494036541516 46.5105359200543 -94.9243637079712</t>
  </si>
  <si>
    <t>-584.922829644247 37.9215928685189 -204.711024836826</t>
  </si>
  <si>
    <t>-589.317350147645 33.4628653830541 -297.375212992443</t>
  </si>
  <si>
    <t>-591.907477666384 29.8676529692502 -381.151646736066</t>
  </si>
  <si>
    <t>-592.599833584573 26.911454503635 -464.990321895493</t>
  </si>
  <si>
    <t>-591.499673337187 23.1938020283988 -587.586754354076</t>
  </si>
  <si>
    <t>-564.808272549165 30.2790330054004 -660.918798810783</t>
  </si>
  <si>
    <t>-604.801680377585 53.4298089279423 -534.775051316894</t>
  </si>
  <si>
    <t>-672.307356032494 193.139545200632 -518.592839553925</t>
  </si>
  <si>
    <t>-802.887607782749 236.880753524758 -272.393541816677</t>
  </si>
  <si>
    <t>-596.639706413326 278.38929042745 -173.968944569678</t>
  </si>
  <si>
    <t>-632.654201506565 113.415649490218 -96.0275013267405</t>
  </si>
  <si>
    <t>-638.310739384931 153.731416457012 317.548571932671</t>
  </si>
  <si>
    <t>-655.436637286002 218.58693041459 775.118925250856</t>
  </si>
  <si>
    <t>-502.684052864729 231.262305226367 824.004462425997</t>
  </si>
  <si>
    <t>-517.421911529981 -47.9800745321777 317.41597455818</t>
  </si>
  <si>
    <t>-547.142813922719 -81.1298142032142 777.925296390837</t>
  </si>
  <si>
    <t>-401.971213696163 -29.8749620934786 824.637443147098</t>
  </si>
  <si>
    <t>9763-20170724T121447.101359900.bin</t>
  </si>
  <si>
    <t>-574.111598228308 47.8989965792503 -94.9432166516833</t>
  </si>
  <si>
    <t>-585.746674807928 39.3221032008287 -204.709218503407</t>
  </si>
  <si>
    <t>-590.411654549571 34.9719535543709 -297.365140593689</t>
  </si>
  <si>
    <t>-593.283155244905 31.5199011931359 -381.138536205238</t>
  </si>
  <si>
    <t>-594.289571946118 28.7505948134281 -464.980329881127</t>
  </si>
  <si>
    <t>-593.681741925804 25.3544768319657 -587.589645438747</t>
  </si>
  <si>
    <t>-566.792822803911 32.5889745389472 -660.834857221947</t>
  </si>
  <si>
    <t>-606.596435131075 55.5296075735118 -534.647038029472</t>
  </si>
  <si>
    <t>-672.773145842911 195.787857033825 -517.700542094576</t>
  </si>
  <si>
    <t>-802.334392072364 240.650737679605 -271.164945403466</t>
  </si>
  <si>
    <t>-594.638855174034 280.54028585746 -175.144327040884</t>
  </si>
  <si>
    <t>-632.827523458577 115.21207407324 -95.986187414461</t>
  </si>
  <si>
    <t>-638.616492949904 154.682563235143 317.669702316867</t>
  </si>
  <si>
    <t>-655.472618734279 218.671962958107 775.3658595449</t>
  </si>
  <si>
    <t>-502.681190278985 231.140649082308 824.183502253523</t>
  </si>
  <si>
    <t>-517.713360488566 -47.2133095152294 317.369136288281</t>
  </si>
  <si>
    <t>-547.179630374142 -81.4495734652778 777.877139368508</t>
  </si>
  <si>
    <t>-401.818471675783 -30.6925258852602 824.542697088061</t>
  </si>
  <si>
    <t>9763-20170724T121447.165106100.bin</t>
  </si>
  <si>
    <t>-574.842337793469 49.2051647272319 -94.9371067679376</t>
  </si>
  <si>
    <t>-586.811220084314 40.7903076478333 -204.67963891492</t>
  </si>
  <si>
    <t>-591.734893093861 36.5569796122027 -297.327785139521</t>
  </si>
  <si>
    <t>-594.837431856015 33.2109672970514 -381.09716255384</t>
  </si>
  <si>
    <t>-596.068582856237 30.5416297851966 -464.939286431479</t>
  </si>
  <si>
    <t>-595.782456100581 27.2834195401961 -587.553434352428</t>
  </si>
  <si>
    <t>-568.857615684384 34.5609414865708 -660.781158283502</t>
  </si>
  <si>
    <t>-608.165010911289 57.5690258497048 -534.546713499497</t>
  </si>
  <si>
    <t>-671.874914007635 198.908010999428 -517.06377076121</t>
  </si>
  <si>
    <t>-798.82970942141 246.447993929883 -269.675387519472</t>
  </si>
  <si>
    <t>-589.592717758256 283.78496680117 -176.003925055198</t>
  </si>
  <si>
    <t>-632.580685454781 117.633926789139 -95.917214596044</t>
  </si>
  <si>
    <t>-638.533387629917 155.968793995598 317.843106651213</t>
  </si>
  <si>
    <t>-655.52958097643 218.577010956322 775.743385557214</t>
  </si>
  <si>
    <t>-502.679242110321 230.702767279902 824.462918571855</t>
  </si>
  <si>
    <t>-518.193318603012 -46.6001375694536 317.30434960278</t>
  </si>
  <si>
    <t>-547.021107937095 -81.9701276084816 777.822415683292</t>
  </si>
  <si>
    <t>-401.240733591419 -32.5085714001812 824.571776228908</t>
  </si>
  <si>
    <t>9763-20170724T121447.204209200.bin</t>
  </si>
  <si>
    <t>-575.166422097823 49.9418955220422 -94.9954503132773</t>
  </si>
  <si>
    <t>-587.350036362811 41.6213476302023 -204.721540821653</t>
  </si>
  <si>
    <t>-592.384895279033 37.4233054064671 -297.365319346911</t>
  </si>
  <si>
    <t>-595.565685660601 34.0962305465541 -381.132546941955</t>
  </si>
  <si>
    <t>-596.850915288221 31.4262256953716 -464.973864517551</t>
  </si>
  <si>
    <t>-596.618259302603 28.1447623190238 -587.587409094451</t>
  </si>
  <si>
    <t>-569.737356050838 35.4267237104959 -660.830933672182</t>
  </si>
  <si>
    <t>-608.694652224385 58.5589305323683 -534.583772834253</t>
  </si>
  <si>
    <t>-670.672183810599 200.642523950453 -516.873843719961</t>
  </si>
  <si>
    <t>-794.86258598264 249.874671782616 -268.415481768819</t>
  </si>
  <si>
    <t>-584.847159236943 285.518473420128 -175.832937213539</t>
  </si>
  <si>
    <t>-584.745904695302 0.610536976989351 -532.987451167551</t>
  </si>
  <si>
    <t>-632.250936529506 119.152560939986 -95.9348982168217</t>
  </si>
  <si>
    <t>-638.152687456253 156.824249103584 317.887055348765</t>
  </si>
  <si>
    <t>-655.569255245684 218.45307072896 775.959506931977</t>
  </si>
  <si>
    <t>-502.680349172987 230.310286617013 824.623623213429</t>
  </si>
  <si>
    <t>-518.585714938188 -46.2394515643982 317.209739208148</t>
  </si>
  <si>
    <t>-546.920253248142 -82.1338836887303 777.74762562377</t>
  </si>
  <si>
    <t>-401.183526025285 -32.6856589368267 824.646618688166</t>
  </si>
  <si>
    <t>9763-20170724T121447.231786700.bin</t>
  </si>
  <si>
    <t>-575.51663357207 50.7479962146422 -95.1387572012859</t>
  </si>
  <si>
    <t>-587.959810304543 42.519824212508 -204.842638227059</t>
  </si>
  <si>
    <t>-593.128567215677 38.3347902873888 -297.479611962661</t>
  </si>
  <si>
    <t>-596.403289981068 34.9984757242551 -381.242843041278</t>
  </si>
  <si>
    <t>-597.753369123416 32.2910441922686 -465.081958395571</t>
  </si>
  <si>
    <t>-597.585224614971 28.9211450174171 -587.693289129547</t>
  </si>
  <si>
    <t>-570.74516140697 36.1747541285849 -660.954487860993</t>
  </si>
  <si>
    <t>-609.294579012088 59.5111566508458 -534.708603548063</t>
  </si>
  <si>
    <t>-669.563106194552 202.296782146943 -516.94919411576</t>
  </si>
  <si>
    <t>-789.733595381215 253.561469869617 -266.930060660189</t>
  </si>
  <si>
    <t>-578.900785521966 286.755770304503 -175.299593736011</t>
  </si>
  <si>
    <t>-586.023437442546 1.28838389743896 -533.076408296432</t>
  </si>
  <si>
    <t>-631.853666262063 120.84740873895 -96.0334069279285</t>
  </si>
  <si>
    <t>-637.686053485638 157.713981010822 317.861980885938</t>
  </si>
  <si>
    <t>-655.588566534278 218.338331592175 776.091838056416</t>
  </si>
  <si>
    <t>-502.670117206923 229.916190148673 824.730768828222</t>
  </si>
  <si>
    <t>-519.085892480486 -45.8052873212646 317.053078262821</t>
  </si>
  <si>
    <t>-546.84801045167 -82.1969123619547 777.626994050499</t>
  </si>
  <si>
    <t>-401.292700541244 -32.396939733374 824.716514485458</t>
  </si>
  <si>
    <t>9763-20170724T121447.305027700.bin</t>
  </si>
  <si>
    <t>-576.252635684611 52.3998175850566 -95.5746447029162</t>
  </si>
  <si>
    <t>-589.188363290922 44.391498127547 -205.237847112678</t>
  </si>
  <si>
    <t>-594.56284415833 40.3204431557569 -297.868337741429</t>
  </si>
  <si>
    <t>-597.952782405901 37.0711447455215 -381.630278067624</t>
  </si>
  <si>
    <t>-599.341683784983 34.4155309973312 -465.470401493596</t>
  </si>
  <si>
    <t>-599.147612049621 31.0784767298082 -588.082584737653</t>
  </si>
  <si>
    <t>-572.243501458419 38.3436939976182 -661.319180606802</t>
  </si>
  <si>
    <t>-610.056050641157 61.9657031492084 -535.099296626573</t>
  </si>
  <si>
    <t>-666.391743730775 206.354120154178 -517.252037811229</t>
  </si>
  <si>
    <t>-774.201573857417 261.822336844218 -262.538691130397</t>
  </si>
  <si>
    <t>-561.036068944639 286.895352733554 -173.767320189131</t>
  </si>
  <si>
    <t>-588.409417894693 3.1197911714703 -533.463546257165</t>
  </si>
  <si>
    <t>-630.809117976548 124.572873457219 -96.3705157135394</t>
  </si>
  <si>
    <t>-636.88895113507 159.405427611866 317.697534908104</t>
  </si>
  <si>
    <t>-655.603074419536 218.186723529001 776.251292520189</t>
  </si>
  <si>
    <t>-502.641281915107 229.134146730532 824.899498207347</t>
  </si>
  <si>
    <t>-520.232157961149 -45.0496057478294 316.647660614581</t>
  </si>
  <si>
    <t>-546.561842225515 -82.4934575797779 777.344477274092</t>
  </si>
  <si>
    <t>-400.807601537871 -33.66032000818 824.829762014663</t>
  </si>
  <si>
    <t>9763-20170724T121447.333102700.bin</t>
  </si>
  <si>
    <t>-576.604334349624 53.2827679895977 -95.8267453004256</t>
  </si>
  <si>
    <t>-589.765418720049 45.3577640256799 -205.469262090583</t>
  </si>
  <si>
    <t>-595.23399561232 41.377984832699 -298.098082108358</t>
  </si>
  <si>
    <t>-598.675687835295 38.2272857097287 -381.861842860088</t>
  </si>
  <si>
    <t>-600.078421363236 35.6761772627251 -465.704767248377</t>
  </si>
  <si>
    <t>-599.862567180533 32.4962689429381 -588.32118136086</t>
  </si>
  <si>
    <t>-572.867346621479 39.7685520688065 -661.523501534285</t>
  </si>
  <si>
    <t>-610.325046583067 63.4792447475002 -535.303764448916</t>
  </si>
  <si>
    <t>-664.794664177539 208.578330161828 -517.70241612845</t>
  </si>
  <si>
    <t>-764.251860383335 264.87247790105 -259.791928907519</t>
  </si>
  <si>
    <t>-549.792703484109 285.618642625797 -173.042955607593</t>
  </si>
  <si>
    <t>-589.589492359807 4.30426388701244 -533.732610331866</t>
  </si>
  <si>
    <t>-630.114612144945 126.580564640025 -96.6067853046306</t>
  </si>
  <si>
    <t>-636.504535977512 160.306044175063 317.548243612907</t>
  </si>
  <si>
    <t>-655.618206755597 218.16804972253 776.282264988511</t>
  </si>
  <si>
    <t>-502.634238467357 228.743871083293 824.94302085104</t>
  </si>
  <si>
    <t>-521.01732887978 -44.8370510057462 316.441489825386</t>
  </si>
  <si>
    <t>-546.498424993876 -82.6739458355605 777.182723228992</t>
  </si>
  <si>
    <t>-400.46593037117 -34.7084359822234 824.697002608446</t>
  </si>
  <si>
    <t>9763-20170724T121447.399283300.bin</t>
  </si>
  <si>
    <t>-577.23830668018 55.2310155292394 -96.3141818086199</t>
  </si>
  <si>
    <t>-590.797278012801 47.5532755046825 -205.925678370914</t>
  </si>
  <si>
    <t>-596.510747967264 43.8810607817177 -298.552472096121</t>
  </si>
  <si>
    <t>-600.146071926266 41.0680097264321 -382.320031051313</t>
  </si>
  <si>
    <t>-601.701675104535 38.8918405644586 -466.170921049602</t>
  </si>
  <si>
    <t>-601.662013646701 36.2935797202822 -588.801242545181</t>
  </si>
  <si>
    <t>-574.309968215575 43.1909685930677 -661.907301423653</t>
  </si>
  <si>
    <t>-610.835359939425 67.4217850887758 -535.630328875676</t>
  </si>
  <si>
    <t>-659.79515200868 214.425613519092 -517.265143538312</t>
  </si>
  <si>
    <t>-743.280134661495 270.600938227467 -253.725420583788</t>
  </si>
  <si>
    <t>-526.273967751768 283.50227229789 -171.930403767239</t>
  </si>
  <si>
    <t>-592.523389688004 7.44560779361063 -534.35372905955</t>
  </si>
  <si>
    <t>-628.27512619545 131.031345621808 -97.1149799833488</t>
  </si>
  <si>
    <t>-635.811822767963 162.088410967175 317.229383619698</t>
  </si>
  <si>
    <t>-655.567586737631 218.267799565765 776.283368330038</t>
  </si>
  <si>
    <t>-502.593617498177 228.357133370421 825.078813521312</t>
  </si>
  <si>
    <t>-523.089848146772 -44.5898772178398 316.020005359249</t>
  </si>
  <si>
    <t>-546.621261741337 -82.8837517259431 776.869395742582</t>
  </si>
  <si>
    <t>-399.863408385442 -36.9119486054642 824.119232894951</t>
  </si>
  <si>
    <t>9763-20170724T121447.466067600.bin</t>
  </si>
  <si>
    <t>-577.467204319509 57.1515010185099 -96.7622515461698</t>
  </si>
  <si>
    <t>-591.392577171467 49.8605644123581 -206.354259943114</t>
  </si>
  <si>
    <t>-597.294449856038 46.5982939783712 -298.984600235579</t>
  </si>
  <si>
    <t>-601.062485738781 44.2161430322649 -382.759751665665</t>
  </si>
  <si>
    <t>-602.700183353107 42.5033339012725 -466.61969562716</t>
  </si>
  <si>
    <t>-602.722456858913 40.6128698361958 -589.26293258141</t>
  </si>
  <si>
    <t>-574.912408901189 46.8216308706387 -662.257976873218</t>
  </si>
  <si>
    <t>-610.48830511457 71.8208610619522 -535.915035906121</t>
  </si>
  <si>
    <t>-652.530042326854 220.822007003303 -516.711267384734</t>
  </si>
  <si>
    <t>-721.171172499489 275.083700197827 -248.527295603179</t>
  </si>
  <si>
    <t>-502.040593429347 279.274428667357 -171.633105634351</t>
  </si>
  <si>
    <t>-594.937117188698 11.0637713737501 -534.981327428625</t>
  </si>
  <si>
    <t>-625.265219004632 135.613894802256 -97.5914143332155</t>
  </si>
  <si>
    <t>-634.518878568163 163.896670195973 316.916775281067</t>
  </si>
  <si>
    <t>-655.487715176379 218.325393220185 776.255621013237</t>
  </si>
  <si>
    <t>-502.55223082488 227.814004185695 825.291755628238</t>
  </si>
  <si>
    <t>-525.510527338298 -44.6074521515702 315.635660009468</t>
  </si>
  <si>
    <t>-546.911049221656 -83.0614126555915 776.62985937363</t>
  </si>
  <si>
    <t>-399.685542284413 -38.0125886859278 823.311036609697</t>
  </si>
  <si>
    <t>9763-20170724T121447.500158600.bin</t>
  </si>
  <si>
    <t>-577.45175214173 58.164126625401 -96.9322354910241</t>
  </si>
  <si>
    <t>-591.599607486282 51.065207635238 -206.508389440818</t>
  </si>
  <si>
    <t>-597.617632352835 48.0182322537767 -299.138460741443</t>
  </si>
  <si>
    <t>-601.46673752726 45.8661967649891 -382.916152673173</t>
  </si>
  <si>
    <t>-603.154441537414 44.4046431431489 -466.779994263844</t>
  </si>
  <si>
    <t>-603.214261064219 42.8997014788652 -589.428520552615</t>
  </si>
  <si>
    <t>-575.161096475586 48.6711027300771 -662.366401503389</t>
  </si>
  <si>
    <t>-610.196293538596 74.1259623566552 -535.98297829529</t>
  </si>
  <si>
    <t>-648.417820097492 224.06717630125 -516.22247510943</t>
  </si>
  <si>
    <t>-711.119488769776 277.209563380969 -246.365107737185</t>
  </si>
  <si>
    <t>-491.410032387403 277.472796683339 -171.024429929046</t>
  </si>
  <si>
    <t>-596.179721144902 12.9944451087481 -535.239909669325</t>
  </si>
  <si>
    <t>-623.535953777227 138.048417382336 -97.8257549575342</t>
  </si>
  <si>
    <t>-633.488920049246 164.744398829874 316.771448621509</t>
  </si>
  <si>
    <t>-655.421436739338 218.309886763523 776.251209458753</t>
  </si>
  <si>
    <t>-502.509970196051 227.236238241886 825.467506779932</t>
  </si>
  <si>
    <t>-526.803965621141 -44.5318947603541 315.499771665455</t>
  </si>
  <si>
    <t>-547.103099257603 -83.1735821439929 776.557951003213</t>
  </si>
  <si>
    <t>-399.498392220163 -38.9649385322359 822.842522701231</t>
  </si>
  <si>
    <t>9763-20170724T121447.536758500.bin</t>
  </si>
  <si>
    <t>-577.330286045765 59.2260757456183 -97.0887396562198</t>
  </si>
  <si>
    <t>-591.738933837782 52.3110189176255 -206.642797446872</t>
  </si>
  <si>
    <t>-597.898437829494 49.4949716819178 -299.270752415044</t>
  </si>
  <si>
    <t>-601.847967139608 47.5975980213188 -383.049930323993</t>
  </si>
  <si>
    <t>-603.600843944246 46.4202794109497 -466.916967245415</t>
  </si>
  <si>
    <t>-603.715408957791 45.3593836862951 -589.570022210361</t>
  </si>
  <si>
    <t>-575.43843342096 50.6808370604235 -662.45574480536</t>
  </si>
  <si>
    <t>-609.865782417315 76.5660041756428 -536.010964026812</t>
  </si>
  <si>
    <t>-643.971045807164 227.424050910144 -515.60844682053</t>
  </si>
  <si>
    <t>-701.999088259312 279.823225348993 -244.563003263369</t>
  </si>
  <si>
    <t>-482.04962308476 275.657777241909 -170.041889115009</t>
  </si>
  <si>
    <t>-597.464476016634 15.0838460906621 -535.490997260932</t>
  </si>
  <si>
    <t>-621.517481662597 140.550021248062 -98.0341459017628</t>
  </si>
  <si>
    <t>-632.392028855416 165.605905865301 316.642262705733</t>
  </si>
  <si>
    <t>-655.36755637684 218.285054431367 776.247443516262</t>
  </si>
  <si>
    <t>-502.483261399406 226.87536520455 825.607629047151</t>
  </si>
  <si>
    <t>-528.115990317699 -44.3327016561757 315.410142657581</t>
  </si>
  <si>
    <t>-547.399634855439 -83.2270253961356 776.510978039517</t>
  </si>
  <si>
    <t>-399.382818324201 -39.8393940831693 822.253461832636</t>
  </si>
  <si>
    <t>9763-20170724T121447.601436600.bin</t>
  </si>
  <si>
    <t>-576.599434008354 61.6230002461693 -97.3327878792704</t>
  </si>
  <si>
    <t>-591.751879811098 55.1580879037388 -206.81386958421</t>
  </si>
  <si>
    <t>-598.29826720801 52.8733115633713 -299.430034715322</t>
  </si>
  <si>
    <t>-602.507589325843 51.5477565884621 -383.207496392658</t>
  </si>
  <si>
    <t>-604.416488478952 50.9982244368543 -467.077565013932</t>
  </si>
  <si>
    <t>-604.641071923605 50.9084636820644 -589.735088382989</t>
  </si>
  <si>
    <t>-576.113652643488 55.419292564869 -662.577761507424</t>
  </si>
  <si>
    <t>-609.113870561467 81.9740841346916 -535.928319605805</t>
  </si>
  <si>
    <t>-634.644569854951 234.349769240222 -514.290729388431</t>
  </si>
  <si>
    <t>-686.714582009517 286.421228144003 -241.975023666932</t>
  </si>
  <si>
    <t>-467.176365834745 272.930827994007 -167.345929542458</t>
  </si>
  <si>
    <t>-599.971215316358 19.9215448209552 -535.899655162031</t>
  </si>
  <si>
    <t>-616.66133119411 145.855813326524 -98.3042788049462</t>
  </si>
  <si>
    <t>-629.665294938397 167.562370412721 316.499710975318</t>
  </si>
  <si>
    <t>-655.203616242769 218.24421633676 776.23522839372</t>
  </si>
  <si>
    <t>-502.416192193687 226.356283778015 825.975142569182</t>
  </si>
  <si>
    <t>-530.563065368775 -43.5999337728063 315.233704178347</t>
  </si>
  <si>
    <t>-548.053465037347 -83.3053407574944 776.397053085263</t>
  </si>
  <si>
    <t>-399.215898770539 -41.5242151101106 820.956492272258</t>
  </si>
  <si>
    <t>9763-20170724T121447.633519900.bin</t>
  </si>
  <si>
    <t>-576.117397648826 63.005836620147 -97.4322008832971</t>
  </si>
  <si>
    <t>-591.630062634411 56.7552464013443 -206.875199151686</t>
  </si>
  <si>
    <t>-598.360623656869 54.727576873086 -299.484241018291</t>
  </si>
  <si>
    <t>-602.690563769987 53.6802939774352 -383.25951617405</t>
  </si>
  <si>
    <t>-604.667890228581 53.436940657858 -467.129414486533</t>
  </si>
  <si>
    <t>-604.933059591869 53.821363154686 -589.786343600161</t>
  </si>
  <si>
    <t>-576.350290192725 57.9700387810044 -662.628829798825</t>
  </si>
  <si>
    <t>-608.589420857989 84.7859846001747 -535.859753255553</t>
  </si>
  <si>
    <t>-630.045674729604 237.700180760959 -513.575561191947</t>
  </si>
  <si>
    <t>-679.935681454914 289.522892549412 -240.804700994144</t>
  </si>
  <si>
    <t>-460.792144598408 272.033814764456 -165.845983705068</t>
  </si>
  <si>
    <t>-601.044028766648 22.5192279536159 -536.071345699504</t>
  </si>
  <si>
    <t>-614.04827606584 148.536895162822 -98.3973190734206</t>
  </si>
  <si>
    <t>-628.168175195242 168.53608292093 316.456005438622</t>
  </si>
  <si>
    <t>-655.095506721054 218.255370808097 776.244794036786</t>
  </si>
  <si>
    <t>-502.375040981525 225.873492949853 826.267167840354</t>
  </si>
  <si>
    <t>-531.666108896032 -43.1939161432729 315.167095253199</t>
  </si>
  <si>
    <t>-548.227318076612 -83.3847939366096 776.372727743115</t>
  </si>
  <si>
    <t>-399.074346243639 -42.3207975998344 820.542510723814</t>
  </si>
  <si>
    <t>9763-20170724T121447.703241100.bin</t>
  </si>
  <si>
    <t>-575.143252493097 65.8487728062692 -97.5272728628239</t>
  </si>
  <si>
    <t>-591.391139088703 60.071789226648 -206.88961480799</t>
  </si>
  <si>
    <t>-598.527800744022 58.5797906707353 -299.478360980235</t>
  </si>
  <si>
    <t>-603.142448007303 58.1014831427033 -383.243526873158</t>
  </si>
  <si>
    <t>-605.311121542995 58.4795003807194 -467.10822378074</t>
  </si>
  <si>
    <t>-605.749971104338 59.8230667251687 -589.757940481923</t>
  </si>
  <si>
    <t>-577.153690521217 63.3526028521765 -662.627692371476</t>
  </si>
  <si>
    <t>-607.844169616188 90.5095055313086 -535.589575576454</t>
  </si>
  <si>
    <t>-621.820410873128 244.093502357297 -512.033725724224</t>
  </si>
  <si>
    <t>-668.477228536503 295.290531412008 -238.573353661372</t>
  </si>
  <si>
    <t>-450.094990717138 270.456280119347 -163.466758860636</t>
  </si>
  <si>
    <t>-603.270649501879 27.9577177249566 -536.291007787254</t>
  </si>
  <si>
    <t>-608.876951337028 153.962413848916 -98.5113726541848</t>
  </si>
  <si>
    <t>-625.096124863519 170.513039615872 316.417142611191</t>
  </si>
  <si>
    <t>-654.907730581177 218.220563431823 776.277661098919</t>
  </si>
  <si>
    <t>-502.32285368449 225.362852027953 826.781757802664</t>
  </si>
  <si>
    <t>-533.449506590624 -42.4502527265045 315.115467094909</t>
  </si>
  <si>
    <t>-548.165439878356 -83.7008741527875 776.45013957492</t>
  </si>
  <si>
    <t>-398.184710970365 -45.484277083709 820.371662254954</t>
  </si>
  <si>
    <t>9763-20170724T121447.735830300.bin</t>
  </si>
  <si>
    <t>-574.770161851163 67.3794884614495 -97.5055297456116</t>
  </si>
  <si>
    <t>-591.412930876593 61.8298597642984 -206.820342511748</t>
  </si>
  <si>
    <t>-598.771673271006 60.5963779497074 -299.395421480653</t>
  </si>
  <si>
    <t>-603.543929581925 60.3920996657953 -383.152972737757</t>
  </si>
  <si>
    <t>-605.822136918663 61.070685895103 -467.012871496172</t>
  </si>
  <si>
    <t>-606.366831423271 62.8784913630006 -589.656171980499</t>
  </si>
  <si>
    <t>-577.763321005003 66.1329395937796 -662.535833271369</t>
  </si>
  <si>
    <t>-607.753598606044 93.4007756615183 -535.372531475158</t>
  </si>
  <si>
    <t>-618.542540429683 247.154268122616 -511.208023796539</t>
  </si>
  <si>
    <t>-663.595218661469 297.784127930311 -237.373220736116</t>
  </si>
  <si>
    <t>-445.574991714291 269.320894030031 -162.502971450325</t>
  </si>
  <si>
    <t>-604.502111434901 30.7695878360414 -536.310267987333</t>
  </si>
  <si>
    <t>-606.476870467644 156.682911893435 -98.5117345032637</t>
  </si>
  <si>
    <t>-623.552630053489 171.585344301427 316.444795537282</t>
  </si>
  <si>
    <t>-654.809009122801 218.19700755047 776.300681346927</t>
  </si>
  <si>
    <t>-502.309269572416 225.161953336146 827.085991448155</t>
  </si>
  <si>
    <t>-534.125390418219 -41.9241812582786 315.147867650862</t>
  </si>
  <si>
    <t>-548.060419903804 -83.8543801905012 776.515378077079</t>
  </si>
  <si>
    <t>-397.843817752395 -46.610831794475 820.46632258727</t>
  </si>
  <si>
    <t>9763-20170724T121447.800554900.bin</t>
  </si>
  <si>
    <t>-574.406539240414 70.7103633852394 -97.3224427563513</t>
  </si>
  <si>
    <t>-591.840895626068 65.6660081268928 -206.538236243878</t>
  </si>
  <si>
    <t>-599.659469714479 64.9349778510577 -299.081045294274</t>
  </si>
  <si>
    <t>-604.76612617202 65.2407670814905 -382.818470676568</t>
  </si>
  <si>
    <t>-607.291285380462 66.4580192337871 -466.665296261124</t>
  </si>
  <si>
    <t>-608.098880245628 69.0793536352671 -589.292390536174</t>
  </si>
  <si>
    <t>-579.451825436185 71.8512882468417 -662.174989719366</t>
  </si>
  <si>
    <t>-608.194508586158 99.279927281435 -534.811546310759</t>
  </si>
  <si>
    <t>-613.288328278349 253.130404539093 -509.467149922916</t>
  </si>
  <si>
    <t>-654.957033043456 302.562877965826 -234.878921347257</t>
  </si>
  <si>
    <t>-438.319947560714 266.452590627412 -159.294771176548</t>
  </si>
  <si>
    <t>-607.294524495278 36.5782368899031 -536.157662244508</t>
  </si>
  <si>
    <t>-602.349625309581 162.257768648109 -98.3725973081314</t>
  </si>
  <si>
    <t>-620.81845376238 173.868647716792 316.629453266024</t>
  </si>
  <si>
    <t>-654.691032834041 217.977853688712 776.432199925589</t>
  </si>
  <si>
    <t>-502.3356217997 223.992623045883 827.76898802939</t>
  </si>
  <si>
    <t>-534.937097015036 -40.51897544231 315.285000654298</t>
  </si>
  <si>
    <t>-547.396321173344 -84.3524444790705 776.736071146609</t>
  </si>
  <si>
    <t>-396.785930484139 -49.5022401432166 821.298549640435</t>
  </si>
  <si>
    <t>9763-20170724T121447.834649500.bin</t>
  </si>
  <si>
    <t>-574.677619577292 72.602108237154 -97.2524880505413</t>
  </si>
  <si>
    <t>-592.52247172494 67.840296954892 -206.414650842554</t>
  </si>
  <si>
    <t>-600.585909575578 67.341058692396 -298.938067844203</t>
  </si>
  <si>
    <t>-605.875664468752 67.8636056041596 -382.663023998785</t>
  </si>
  <si>
    <t>-608.543734620512 69.2938222569564 -466.501990897574</t>
  </si>
  <si>
    <t>-609.516400535934 72.2178651137788 -589.120932469478</t>
  </si>
  <si>
    <t>-580.887463476151 74.7718507426712 -662.018715298678</t>
  </si>
  <si>
    <t>-608.990353705146 102.287016860908 -534.570021476379</t>
  </si>
  <si>
    <t>-611.436513786983 256.129947905637 -508.748225912376</t>
  </si>
  <si>
    <t>-651.909574593443 304.90355408592 -233.863377799339</t>
  </si>
  <si>
    <t>-436.300533393323 265.560371884081 -156.96480850075</t>
  </si>
  <si>
    <t>-609.188859594407 39.5827181412787 -536.063771678192</t>
  </si>
  <si>
    <t>-600.858893063201 165.229600645973 -98.2900169156187</t>
  </si>
  <si>
    <t>-619.822576970015 175.009023298734 316.736891952969</t>
  </si>
  <si>
    <t>-654.648941755027 217.821908169676 776.519161858299</t>
  </si>
  <si>
    <t>-502.367888896255 223.470177671502 828.117435942316</t>
  </si>
  <si>
    <t>-535.260714617969 -39.4735858452777 315.293452994265</t>
  </si>
  <si>
    <t>-546.889971123639 -84.605188380096 776.759125325248</t>
  </si>
  <si>
    <t>-396.097224109758 -51.3387315373639 821.911254508722</t>
  </si>
  <si>
    <t>9763-20170724T121447.902834400.bin</t>
  </si>
  <si>
    <t>-576.371945561946 76.7919508811647 -97.2030151751152</t>
  </si>
  <si>
    <t>-594.932829919635 72.521161839732 -206.266068336914</t>
  </si>
  <si>
    <t>-603.33524527429 72.3437455383691 -298.760449870954</t>
  </si>
  <si>
    <t>-608.831771751787 73.1394756502655 -382.469943817115</t>
  </si>
  <si>
    <t>-611.606326772212 74.7976839692442 -466.301225519803</t>
  </si>
  <si>
    <t>-612.626827426733 77.9994552418466 -588.913057474737</t>
  </si>
  <si>
    <t>-584.050225873813 80.112956235183 -661.845298116255</t>
  </si>
  <si>
    <t>-611.00024522407 107.923193802082 -534.303705652576</t>
  </si>
  <si>
    <t>-608.408138824413 261.641353144644 -507.731712814822</t>
  </si>
  <si>
    <t>-647.902481812596 310.655413537537 -232.747280480669</t>
  </si>
  <si>
    <t>-435.315943647078 263.921924564062 -151.682515591595</t>
  </si>
  <si>
    <t>-613.357782229521 45.2660614422866 -535.920243601378</t>
  </si>
  <si>
    <t>-599.011245298054 171.611058385254 -98.2473077314305</t>
  </si>
  <si>
    <t>-618.973899704891 177.430671439197 316.807199162466</t>
  </si>
  <si>
    <t>-654.686798813751 217.460080052921 776.665923872202</t>
  </si>
  <si>
    <t>-502.505992926395 221.74734150649 828.689471673199</t>
  </si>
  <si>
    <t>-535.989455415412 -36.4691520725978 315.217898115471</t>
  </si>
  <si>
    <t>-545.434513914636 -84.8152730689048 776.66781546581</t>
  </si>
  <si>
    <t>-394.877246938066 -53.203084148432 823.752705249892</t>
  </si>
  <si>
    <t>9763-20170724T121447.936425400.bin</t>
  </si>
  <si>
    <t>-577.879101631226 78.6914309093995 -97.1836485206928</t>
  </si>
  <si>
    <t>-596.803269770457 74.590403409592 -206.190867792134</t>
  </si>
  <si>
    <t>-605.361897576751 74.5796736049997 -298.670908858237</t>
  </si>
  <si>
    <t>-610.939144713925 75.5426160492839 -382.373478108745</t>
  </si>
  <si>
    <t>-613.731972079544 77.3705115396519 -466.20056635555</t>
  </si>
  <si>
    <t>-614.710202983262 80.8182285513631 -588.80607292736</t>
  </si>
  <si>
    <t>-586.323962519227 82.7271504029291 -661.818181340652</t>
  </si>
  <si>
    <t>-612.565025829397 110.607667805213 -534.141309389174</t>
  </si>
  <si>
    <t>-607.233074983165 264.16525561187 -507.106675501061</t>
  </si>
  <si>
    <t>-647.872395440056 313.848352357596 -232.409396338373</t>
  </si>
  <si>
    <t>-437.194597862996 262.908719192746 -148.931702534724</t>
  </si>
  <si>
    <t>-615.996910349495 48.0032778061136 -535.874320979624</t>
  </si>
  <si>
    <t>-598.817994393773 174.761012512832 -98.2913099392473</t>
  </si>
  <si>
    <t>-619.049685329001 178.722389983132 316.772021271354</t>
  </si>
  <si>
    <t>-654.795892809163 217.241390685571 776.71932706508</t>
  </si>
  <si>
    <t>-502.632324695906 221.147783152101 828.82309030568</t>
  </si>
  <si>
    <t>-536.431534169018 -34.6357382425927 315.280162545477</t>
  </si>
  <si>
    <t>-544.683335246887 -84.9522599476859 776.69567784516</t>
  </si>
  <si>
    <t>-394.168889785079 -54.6889121230956 824.792895738172</t>
  </si>
  <si>
    <t>9763-20170724T121448.003918100.bin</t>
  </si>
  <si>
    <t>-582.336065390945 81.2710016207498 -97.1630321480492</t>
  </si>
  <si>
    <t>-602.186663054123 77.539173272718 -206.018541334453</t>
  </si>
  <si>
    <t>-610.946776339469 77.9903792628875 -298.478749182017</t>
  </si>
  <si>
    <t>-616.466777150561 79.4337958287865 -382.178065013061</t>
  </si>
  <si>
    <t>-618.957094305522 81.7672531037806 -466.002163188879</t>
  </si>
  <si>
    <t>-619.22247458208 85.9625598305547 -588.587905545165</t>
  </si>
  <si>
    <t>-591.641274579629 87.0657652277814 -661.924622706383</t>
  </si>
  <si>
    <t>-616.235108421673 115.333178699968 -533.736470595579</t>
  </si>
  <si>
    <t>-605.373406210111 268.374268158113 -505.356408383755</t>
  </si>
  <si>
    <t>-650.538325076739 319.425423947257 -231.618504360393</t>
  </si>
  <si>
    <t>-443.988252876169 260.76888031195 -143.046546671054</t>
  </si>
  <si>
    <t>-621.976909953915 52.9101632033116 -535.860416465124</t>
  </si>
  <si>
    <t>-599.774926239681 180.331968999191 -98.4641869624974</t>
  </si>
  <si>
    <t>-620.213285185097 180.730160463144 316.607763068756</t>
  </si>
  <si>
    <t>-655.221856679446 216.585886369038 776.773672387035</t>
  </si>
  <si>
    <t>-503.013402506141 218.943109266308 828.83939969918</t>
  </si>
  <si>
    <t>-537.448931909649 -30.6395997392165 315.296476510965</t>
  </si>
  <si>
    <t>-543.221333472676 -84.8686176992915 776.688345014196</t>
  </si>
  <si>
    <t>-393.002390453494 -56.3168191778468 826.717290865047</t>
  </si>
  <si>
    <t>9763-20170724T121448.064593300.bin</t>
  </si>
  <si>
    <t>-589.446728244157 83.826269482046 -97.1355388370093</t>
  </si>
  <si>
    <t>-610.041472828193 80.9573996456961 -205.878959530408</t>
  </si>
  <si>
    <t>-618.571481836933 82.2356882010599 -298.352981324633</t>
  </si>
  <si>
    <t>-623.534118606794 84.459000089093 -382.070163185665</t>
  </si>
  <si>
    <t>-625.114594701348 87.5585946251786 -465.891485577904</t>
  </si>
  <si>
    <t>-623.665021790746 92.8329845132962 -588.427141275024</t>
  </si>
  <si>
    <t>-597.093873534017 92.5963034137963 -662.143771269099</t>
  </si>
  <si>
    <t>-620.245160975606 121.58556004783 -533.274310040213</t>
  </si>
  <si>
    <t>-603.67288268425 273.727373821434 -502.884182553547</t>
  </si>
  <si>
    <t>-654.960536038635 325.563993003692 -230.375409135342</t>
  </si>
  <si>
    <t>-453.142045373001 258.616278342088 -136.909511456185</t>
  </si>
  <si>
    <t>-628.357048759934 59.4517165965294 -536.04483356217</t>
  </si>
  <si>
    <t>-603.076186890989 185.71511965103 -98.4913047112975</t>
  </si>
  <si>
    <t>-623.006347380284 183.024586361953 316.596870778039</t>
  </si>
  <si>
    <t>-655.798596936339 215.91270990559 776.886522795276</t>
  </si>
  <si>
    <t>-503.49017583058 216.96531462498 828.702183397528</t>
  </si>
  <si>
    <t>-538.950894427711 -26.2969184340682 314.757701900738</t>
  </si>
  <si>
    <t>-542.115249616376 -84.6023742949565 776.185352766792</t>
  </si>
  <si>
    <t>-391.892662183198 -58.5758908454723 827.56278447639</t>
  </si>
  <si>
    <t>9763-20170724T121448.097677200.bin</t>
  </si>
  <si>
    <t>-594.026148789821 84.9638828847633 -97.1640235024736</t>
  </si>
  <si>
    <t>-614.891888248564 82.705457142667 -205.870174935237</t>
  </si>
  <si>
    <t>-623.122673197974 84.5277263518474 -298.362189612772</t>
  </si>
  <si>
    <t>-627.601159715439 87.2481322546528 -382.091929588276</t>
  </si>
  <si>
    <t>-628.483857067542 90.8226454585406 -465.904753969269</t>
  </si>
  <si>
    <t>-625.781836064674 96.7534883263875 -588.389136098053</t>
  </si>
  <si>
    <t>-599.588387552249 95.7423063408869 -662.234329276105</t>
  </si>
  <si>
    <t>-622.274921514401 125.117957436672 -533.04110231201</t>
  </si>
  <si>
    <t>-602.785857537081 276.691019702423 -501.518298107193</t>
  </si>
  <si>
    <t>-657.5597083881 329.07933276212 -229.794442827146</t>
  </si>
  <si>
    <t>-457.856617854793 258.637097272281 -134.37374455208</t>
  </si>
  <si>
    <t>-631.659884870956 63.1843483667517 -536.246947746513</t>
  </si>
  <si>
    <t>-605.507698061556 188.084348546014 -98.4348563109644</t>
  </si>
  <si>
    <t>-625.173117374234 184.37810336568 316.658051200792</t>
  </si>
  <si>
    <t>-656.246351731402 215.428850754818 776.97180275998</t>
  </si>
  <si>
    <t>-503.845550618437 215.083417285977 828.524663974717</t>
  </si>
  <si>
    <t>-539.30321336828 -23.9456691286277 314.126938230276</t>
  </si>
  <si>
    <t>-541.64469247407 -84.2984763964741 775.632042372885</t>
  </si>
  <si>
    <t>-391.471195993317 -59.0718091027034 827.548804832262</t>
  </si>
  <si>
    <t>9763-20170724T121448.134778500.bin</t>
  </si>
  <si>
    <t>-599.197227648017 85.654465310759 -97.1881675466148</t>
  </si>
  <si>
    <t>-620.23839276652 84.1044344607712 -205.872921375161</t>
  </si>
  <si>
    <t>-628.055159256213 86.5402515801838 -298.38680570961</t>
  </si>
  <si>
    <t>-631.933363682061 89.8184937551769 -382.126580629822</t>
  </si>
  <si>
    <t>-631.990809835692 93.9274348793551 -465.919464230607</t>
  </si>
  <si>
    <t>-627.838818475157 100.599064041964 -588.325123485345</t>
  </si>
  <si>
    <t>-601.85379355613 98.8234474465166 -662.229410378173</t>
  </si>
  <si>
    <t>-624.339959990941 128.52235324165 -532.752587540959</t>
  </si>
  <si>
    <t>-602.015580167056 279.451324567571 -499.977936912283</t>
  </si>
  <si>
    <t>-659.856690997748 332.371418714218 -228.993772326976</t>
  </si>
  <si>
    <t>-462.316145339654 257.869765970154 -132.165235608633</t>
  </si>
  <si>
    <t>-634.981217342084 66.8214071961947 -536.476627765634</t>
  </si>
  <si>
    <t>-608.39282283535 190.040520032102 -98.415091728766</t>
  </si>
  <si>
    <t>-627.865944535668 185.647467449388 316.680165498541</t>
  </si>
  <si>
    <t>-656.734579686692 215.013406453053 777.072969985445</t>
  </si>
  <si>
    <t>-504.207743694358 213.957422141096 828.242001483438</t>
  </si>
  <si>
    <t>-539.071063112806 -21.6536033728439 313.198562425838</t>
  </si>
  <si>
    <t>-541.146936071803 -84.0091374173753 774.837241557285</t>
  </si>
  <si>
    <t>-390.970279957071 -60.0066904312557 827.322025716039</t>
  </si>
  <si>
    <t>9763-20170724T121448.198998600.bin</t>
  </si>
  <si>
    <t>-610.900737155688 84.9189739837225 -97.1757625392884</t>
  </si>
  <si>
    <t>-632.937553263608 84.7330499208347 -205.673861164304</t>
  </si>
  <si>
    <t>-640.043899357782 88.6154671961835 -298.195590512479</t>
  </si>
  <si>
    <t>-642.642659825645 93.295308334069 -381.918131925281</t>
  </si>
  <si>
    <t>-640.781245274542 98.8337004246696 -465.608063521645</t>
  </si>
  <si>
    <t>-633.127864077399 107.582776796282 -587.713699635089</t>
  </si>
  <si>
    <t>-607.058275816246 104.536263247986 -661.54678603357</t>
  </si>
  <si>
    <t>-629.919072269475 134.299148880999 -531.533910868843</t>
  </si>
  <si>
    <t>-601.889825829862 283.518288666828 -495.491757228445</t>
  </si>
  <si>
    <t>-666.313515913572 337.954652293291 -226.298940697333</t>
  </si>
  <si>
    <t>-472.973898214107 254.344440160626 -128.433349814605</t>
  </si>
  <si>
    <t>-643.053251083332 73.1883229521245 -536.735849461959</t>
  </si>
  <si>
    <t>-616.129480238891 191.37035884823 -98.4012372014959</t>
  </si>
  <si>
    <t>-633.690459588049 187.284123100812 316.782521352348</t>
  </si>
  <si>
    <t>-657.802255559844 214.084480959714 777.281404454565</t>
  </si>
  <si>
    <t>-505.006762893194 210.832439731872 827.548446121438</t>
  </si>
  <si>
    <t>-537.008130082972 -17.9154087582169 310.493425117684</t>
  </si>
  <si>
    <t>-539.875866614124 -83.464643796342 772.520405321688</t>
  </si>
  <si>
    <t>-389.903414079219 -61.9014713277547 826.623123106515</t>
  </si>
  <si>
    <t>9763-20170724T121448.247640700.bin</t>
  </si>
  <si>
    <t>-617.156983369088 83.3094798597558 -97.2534330449064</t>
  </si>
  <si>
    <t>-639.909596995231 84.1164938464108 -205.600782366315</t>
  </si>
  <si>
    <t>-646.647271268179 89.0347981459245 -298.100813540829</t>
  </si>
  <si>
    <t>-648.511381681944 94.7065674509154 -381.781726913488</t>
  </si>
  <si>
    <t>-645.513680283372 101.252229741021 -465.365876702178</t>
  </si>
  <si>
    <t>-635.762488488112 111.462770153381 -587.208329267087</t>
  </si>
  <si>
    <t>-609.378930426225 108.063902801545 -660.914272786383</t>
  </si>
  <si>
    <t>-632.859414203165 137.350551163261 -530.625344245905</t>
  </si>
  <si>
    <t>-601.85215898149 285.278252611029 -492.088330060631</t>
  </si>
  <si>
    <t>-669.808133337639 340.910356389216 -224.010626529885</t>
  </si>
  <si>
    <t>-478.294380730814 252.837365839731 -126.470177353858</t>
  </si>
  <si>
    <t>-647.223008218684 76.6145277995388 -536.864513821979</t>
  </si>
  <si>
    <t>-620.949585664424 190.831342146187 -98.2366964587675</t>
  </si>
  <si>
    <t>-636.651933556154 186.848241619119 317.022551104014</t>
  </si>
  <si>
    <t>-658.087046681869 213.536969351037 777.473835724759</t>
  </si>
  <si>
    <t>-505.273113593955 209.308008771413 827.611870796978</t>
  </si>
  <si>
    <t>-535.60852813129 -16.6864906819619 308.497863116084</t>
  </si>
  <si>
    <t>-538.779645455102 -83.3586481313105 770.872357357986</t>
  </si>
  <si>
    <t>-389.265446874482 -62.8074284675567 826.612558146977</t>
  </si>
  <si>
    <t>9763-20170724T121448.302780800.bin</t>
  </si>
  <si>
    <t>-628.361084764121 80.0501181417644 -97.7912155988096</t>
  </si>
  <si>
    <t>-651.371817746985 83.7628115936091 -206.023561317231</t>
  </si>
  <si>
    <t>-656.783800141315 91.3800281162726 -298.427727337995</t>
  </si>
  <si>
    <t>-656.824751207766 99.5816639304194 -381.919367372468</t>
  </si>
  <si>
    <t>-651.386039021428 108.693953225234 -465.139163554117</t>
  </si>
  <si>
    <t>-637.401167803179 122.66536129485 -586.19345235419</t>
  </si>
  <si>
    <t>-609.620030964806 119.656620787372 -659.401097235824</t>
  </si>
  <si>
    <t>-635.499417833917 146.528913216719 -528.685578490747</t>
  </si>
  <si>
    <t>-599.864405332405 291.56670328937 -483.877747555366</t>
  </si>
  <si>
    <t>-671.326100181164 352.057012171629 -217.771203400478</t>
  </si>
  <si>
    <t>-483.514832824688 255.083306480533 -121.482284774736</t>
  </si>
  <si>
    <t>-651.575739439831 86.540797028817 -537.466191065641</t>
  </si>
  <si>
    <t>-629.210960171018 189.415040476573 -97.5419567003291</t>
  </si>
  <si>
    <t>-643.104634727485 185.46381390376 317.781969981073</t>
  </si>
  <si>
    <t>-658.183955382874 212.681179887827 778.197180800579</t>
  </si>
  <si>
    <t>-505.614734925064 205.827666918052 828.788865522952</t>
  </si>
  <si>
    <t>-534.02415550558 -14.89183409829 303.646636779568</t>
  </si>
  <si>
    <t>-535.507070543494 -83.6357789634767 766.872659492898</t>
  </si>
  <si>
    <t>-387.835499354891 -64.6186646135102 827.825493022112</t>
  </si>
  <si>
    <t>9763-20170724T121448.336373300.bin</t>
  </si>
  <si>
    <t>-632.346463290804 80.7702167535381 -98.3279089677902</t>
  </si>
  <si>
    <t>-655.192109236222 85.7401499210764 -206.544727147936</t>
  </si>
  <si>
    <t>-659.951836609491 94.5569710136369 -298.878055323167</t>
  </si>
  <si>
    <t>-659.19602006171 103.905732836109 -382.245689602704</t>
  </si>
  <si>
    <t>-652.756976084637 114.211593274614 -465.254425590406</t>
  </si>
  <si>
    <t>-637.090825780823 129.971259389367 -585.882562077788</t>
  </si>
  <si>
    <t>-608.416617218482 127.666399439753 -658.770708905962</t>
  </si>
  <si>
    <t>-635.650621277216 152.882478171942 -527.975488606419</t>
  </si>
  <si>
    <t>-598.74206946377 296.783370993574 -480.411991443345</t>
  </si>
  <si>
    <t>-669.87878385204 359.203934011568 -214.664368142074</t>
  </si>
  <si>
    <t>-483.582884847878 258.869553424578 -118.876165873792</t>
  </si>
  <si>
    <t>-652.279486900523 93.2292540557291 -537.928538264928</t>
  </si>
  <si>
    <t>-632.431995272903 189.509484522317 -97.4231586585329</t>
  </si>
  <si>
    <t>-645.668511991105 185.796655168864 317.924401214772</t>
  </si>
  <si>
    <t>-658.143066943237 212.392379978997 778.494967996291</t>
  </si>
  <si>
    <t>-505.744350787812 204.144889557842 829.39133656135</t>
  </si>
  <si>
    <t>-534.185667565538 -9.91971746785384 301.184594191109</t>
  </si>
  <si>
    <t>-533.64314961104 -74.5903463954646 764.051161287181</t>
  </si>
  <si>
    <t>-386.64897425036 -56.4971919220056 826.893777747584</t>
  </si>
  <si>
    <t>9763-20170724T121448.401047100.bin</t>
  </si>
  <si>
    <t>-637.898173375871 108.998890549583 -102.677002950798</t>
  </si>
  <si>
    <t>-660.587455209691 115.943202154398 -210.817971784737</t>
  </si>
  <si>
    <t>-664.422965395437 126.63069440006 -302.996628681261</t>
  </si>
  <si>
    <t>-662.51031091263 137.742992923248 -386.128966922091</t>
  </si>
  <si>
    <t>-654.598372750779 149.855580988121 -468.765810574978</t>
  </si>
  <si>
    <t>-636.441128740997 168.283713182026 -588.66423158725</t>
  </si>
  <si>
    <t>-606.20471144074 167.618660882035 -660.952030749654</t>
  </si>
  <si>
    <t>-635.712091920919 189.75353622353 -530.194100673945</t>
  </si>
  <si>
    <t>-597.060086333768 331.687278362411 -478.343702273423</t>
  </si>
  <si>
    <t>-668.20161556675 393.433736888994 -212.439923468468</t>
  </si>
  <si>
    <t>-483.162778985096 289.84220219581 -117.68790338725</t>
  </si>
  <si>
    <t>-653.10455052035 130.641431986274 -541.913491373753</t>
  </si>
  <si>
    <t>-638.307941032517 203.164466458313 -99.308640572498</t>
  </si>
  <si>
    <t>-648.940181337466 199.702065187761 316.115914079142</t>
  </si>
  <si>
    <t>-657.944069869274 212.429316360861 778.15147356694</t>
  </si>
  <si>
    <t>-505.791373776394 202.95311098514 829.567574183445</t>
  </si>
  <si>
    <t>-637.919960784231 19.2025557795846 -109.964151162098</t>
  </si>
  <si>
    <t>-536.995631082658 40.365215924026 292.61377165191</t>
  </si>
  <si>
    <t>-543.546688768591 -4.48640454091674 753.037635688508</t>
  </si>
  <si>
    <t>-394.665330903307 1.76377911595455 813.693227179379</t>
  </si>
  <si>
    <t>9763-20170724T121448.434137800.bin</t>
  </si>
  <si>
    <t>-641.51614742366 116.010529425732 -105.019551509022</t>
  </si>
  <si>
    <t>-664.062236647402 123.925479545384 -213.123791264159</t>
  </si>
  <si>
    <t>-667.529126650239 135.377666780388 -305.225133142153</t>
  </si>
  <si>
    <t>-665.187700985066 147.152360828211 -388.255324602055</t>
  </si>
  <si>
    <t>-656.75615871038 159.888473152534 -470.746795077238</t>
  </si>
  <si>
    <t>-637.745372743918 179.178955102078 -590.376955633111</t>
  </si>
  <si>
    <t>-607.005213963629 179.209215192817 -662.45509074356</t>
  </si>
  <si>
    <t>-637.293619183785 200.182859299383 -531.735112279921</t>
  </si>
  <si>
    <t>-598.420441421562 341.573587703569 -478.485709902557</t>
  </si>
  <si>
    <t>-669.557147342049 401.07647101243 -212.069638394778</t>
  </si>
  <si>
    <t>-484.517435043339 297.024426181983 -117.825126955301</t>
  </si>
  <si>
    <t>-654.880813109992 141.245992097047 -544.033436502793</t>
  </si>
  <si>
    <t>-641.477601445983 206.417819916307 -100.35170633852</t>
  </si>
  <si>
    <t>-651.000872189167 203.022321010831 315.100336568101</t>
  </si>
  <si>
    <t>-657.934760085466 212.462705361312 777.768677401972</t>
  </si>
  <si>
    <t>-505.846877304067 202.392955823806 829.263023964811</t>
  </si>
  <si>
    <t>-642.339254585644 26.822560912341 -113.200868470981</t>
  </si>
  <si>
    <t>-539.345110338911 49.2653290190588 288.783105553432</t>
  </si>
  <si>
    <t>-562.334995087571 10.5628737802081 749.723912119615</t>
  </si>
  <si>
    <t>-411.98952092238 6.16652830642579 806.826531679627</t>
  </si>
  <si>
    <t>9763-20170724T121448.498866300.bin</t>
  </si>
  <si>
    <t>-648.507267138992 115.605957061597 -107.59229343272</t>
  </si>
  <si>
    <t>-671.147709466024 124.546298718574 -215.596820253874</t>
  </si>
  <si>
    <t>-674.516760067989 136.978549160241 -307.574734837551</t>
  </si>
  <si>
    <t>-672.013531188828 149.6828729561 -390.462953879867</t>
  </si>
  <si>
    <t>-663.346741895312 163.387458087308 -472.774547077866</t>
  </si>
  <si>
    <t>-643.911934726126 184.131992558293 -592.092997840754</t>
  </si>
  <si>
    <t>-612.830853689748 185.31377323563 -664.014933835924</t>
  </si>
  <si>
    <t>-643.646548849125 204.41355817642 -533.196086070458</t>
  </si>
  <si>
    <t>-605.105599417731 345.143865780316 -477.926544324705</t>
  </si>
  <si>
    <t>-676.379598191766 398.994530664323 -210.347235305572</t>
  </si>
  <si>
    <t>-490.49363384102 295.044668875301 -117.66852861135</t>
  </si>
  <si>
    <t>-661.232831303528 145.645530558614 -546.277957501947</t>
  </si>
  <si>
    <t>-718.740013827446 1.03609543510674 -556.773578412542</t>
  </si>
  <si>
    <t>-647.88694980182 205.195105120136 -101.662245127858</t>
  </si>
  <si>
    <t>-654.98659936024 202.665787104471 313.844388924399</t>
  </si>
  <si>
    <t>-657.996213448597 212.462207583156 777.080284248965</t>
  </si>
  <si>
    <t>-505.860469742749 202.750114604818 828.502287126638</t>
  </si>
  <si>
    <t>-649.628109024354 24.5034456245671 -116.699477104011</t>
  </si>
  <si>
    <t>-543.666391738323 51.1234472039155 284.257036606586</t>
  </si>
  <si>
    <t>-613.668324224979 20.8418426546677 741.049141397146</t>
  </si>
  <si>
    <t>-465.246748703472 1.8810595925811 800.170451816302</t>
  </si>
  <si>
    <t>9763-20170724T121448.565049400.bin</t>
  </si>
  <si>
    <t>-653.309415708041 109.308563449911 -107.853198777837</t>
  </si>
  <si>
    <t>-676.421258730032 117.761195019727 -215.797091785606</t>
  </si>
  <si>
    <t>-680.340742600847 130.272414993673 -307.742428042508</t>
  </si>
  <si>
    <t>-678.374381998398 143.236037534271 -390.605144247196</t>
  </si>
  <si>
    <t>-670.270094146645 157.388691548409 -472.898123926856</t>
  </si>
  <si>
    <t>-651.672884957885 178.991065935171 -592.197863306806</t>
  </si>
  <si>
    <t>-620.862608869306 180.960001899129 -664.218989511242</t>
  </si>
  <si>
    <t>-651.202931328114 198.915710836739 -533.180504151077</t>
  </si>
  <si>
    <t>-613.061066900443 339.347335499155 -476.977276982</t>
  </si>
  <si>
    <t>-683.943431202881 388.332042068574 -208.360865985623</t>
  </si>
  <si>
    <t>-496.886260751034 284.559132559065 -117.865757483382</t>
  </si>
  <si>
    <t>-668.463327554725 140.108920572517 -546.519744695415</t>
  </si>
  <si>
    <t>-653.018503517671 200.670727820889 -102.180653171122</t>
  </si>
  <si>
    <t>-658.958528220211 199.686064871154 313.350750994755</t>
  </si>
  <si>
    <t>-658.279862037071 212.407885095646 776.58071288505</t>
  </si>
  <si>
    <t>-506.029054618289 202.642233271662 827.650757343615</t>
  </si>
  <si>
    <t>-654.242893182277 17.4235835301652 -116.564911892205</t>
  </si>
  <si>
    <t>-550.950575743877 51.9038897436753 284.489151740108</t>
  </si>
  <si>
    <t>-669.866484389199 9.99345410241085 730.290278450195</t>
  </si>
  <si>
    <t>-523.520119241853 2.81758579492634 796.736270324498</t>
  </si>
  <si>
    <t>9763-20170724T121448.602148600.bin</t>
  </si>
  <si>
    <t>-654.454998371353 107.052404949337 -107.444208077902</t>
  </si>
  <si>
    <t>-677.619379314431 114.678410852345 -215.43853895187</t>
  </si>
  <si>
    <t>-681.906816245205 126.860982842689 -307.41150091496</t>
  </si>
  <si>
    <t>-680.386753766853 139.670695563282 -390.307402977411</t>
  </si>
  <si>
    <t>-672.829475873238 153.820723303048 -472.653047181952</t>
  </si>
  <si>
    <t>-655.130227540733 175.585859357431 -592.059660049443</t>
  </si>
  <si>
    <t>-624.603205757899 177.870948222462 -664.192112932871</t>
  </si>
  <si>
    <t>-654.476735208781 195.511112336972 -533.044330513578</t>
  </si>
  <si>
    <t>-616.901563328577 336.11859709625 -476.948753443718</t>
  </si>
  <si>
    <t>-685.974685353503 383.382717247879 -207.553882860841</t>
  </si>
  <si>
    <t>-498.234393598272 279.605901120816 -118.489464985698</t>
  </si>
  <si>
    <t>-671.316118828251 136.560124255148 -546.285898682264</t>
  </si>
  <si>
    <t>-655.067179225621 199.082221696569 -102.315322741113</t>
  </si>
  <si>
    <t>-660.578726773822 198.795431917983 313.222987446875</t>
  </si>
  <si>
    <t>-658.410602468173 212.504881190766 776.400787101012</t>
  </si>
  <si>
    <t>-506.095973450294 202.693508774919 827.271585593395</t>
  </si>
  <si>
    <t>-654.316223362759 14.6196882279555 -115.70876415751</t>
  </si>
  <si>
    <t>-556.337164938446 53.7367606939774 286.252139353325</t>
  </si>
  <si>
    <t>-691.433484556022 0.776551734873465 726.136133672609</t>
  </si>
  <si>
    <t>-546.758342315197 6.14897563084423 796.308026010695</t>
  </si>
  <si>
    <t>9763-20170724T121448.634743800.bin</t>
  </si>
  <si>
    <t>-654.690229786711 105.976169213757 -106.612788611925</t>
  </si>
  <si>
    <t>-677.96518894098 112.341240162802 -214.664903452322</t>
  </si>
  <si>
    <t>-682.761563135315 123.909993043462 -306.692090193014</t>
  </si>
  <si>
    <t>-681.848540910518 136.343466168083 -389.654241223037</t>
  </si>
  <si>
    <t>-675.029924927633 150.310861411567 -472.09534070048</t>
  </si>
  <si>
    <t>-658.538680181221 172.026666727685 -591.683718533036</t>
  </si>
  <si>
    <t>-628.43736084085 174.573442213519 -663.986191339085</t>
  </si>
  <si>
    <t>-657.705007361158 192.100415184096 -532.72107345768</t>
  </si>
  <si>
    <t>-621.372736792154 333.249603382991 -477.213649357332</t>
  </si>
  <si>
    <t>-687.086299060432 379.129558048596 -206.74116985008</t>
  </si>
  <si>
    <t>-498.321703184739 275.420233283935 -119.788094303919</t>
  </si>
  <si>
    <t>-673.84475423534 132.895505691612 -545.697673959793</t>
  </si>
  <si>
    <t>-656.734074283518 198.368655870442 -102.385541885211</t>
  </si>
  <si>
    <t>-661.854866662662 198.795564973692 313.157734826786</t>
  </si>
  <si>
    <t>-658.595871924478 212.676290729636 776.246890687241</t>
  </si>
  <si>
    <t>-506.173942030546 202.992411474211 826.819488367452</t>
  </si>
  <si>
    <t>-653.22162407724 13.0258145165399 -114.152308408586</t>
  </si>
  <si>
    <t>-561.904380963394 55.5150443658117 289.033026024121</t>
  </si>
  <si>
    <t>-706.278180790266 -8.65665950328594 724.263564874084</t>
  </si>
  <si>
    <t>-564.296585806566 10.1371272221691 797.556659437301</t>
  </si>
  <si>
    <t>9763-20170724T121448.700433500.bin</t>
  </si>
  <si>
    <t>-652.965704894985 106.71313594625 -104.762836808799</t>
  </si>
  <si>
    <t>-677.371029658068 109.698926972221 -212.711713004749</t>
  </si>
  <si>
    <t>-683.761164626799 119.245711272275 -304.873812877699</t>
  </si>
  <si>
    <t>-684.510340909401 130.18703274128 -388.047519662796</t>
  </si>
  <si>
    <t>-679.547446217685 143.040279326301 -470.801973898873</t>
  </si>
  <si>
    <t>-665.953023198206 163.560799454273 -590.964568797572</t>
  </si>
  <si>
    <t>-636.960755908051 166.470662253983 -663.70510617772</t>
  </si>
  <si>
    <t>-664.974391595075 184.562809346407 -532.328382784106</t>
  </si>
  <si>
    <t>-633.370906005085 328.032706840135 -479.862818034767</t>
  </si>
  <si>
    <t>-688.503043977233 372.03876898044 -206.728226338727</t>
  </si>
  <si>
    <t>-496.0678470014 269.743172786824 -126.398740426885</t>
  </si>
  <si>
    <t>-678.861859047887 124.550238201246 -544.14801981412</t>
  </si>
  <si>
    <t>-658.6447366697 199.466265099927 -102.614005675415</t>
  </si>
  <si>
    <t>-662.458055470668 200.384540906476 312.942515487533</t>
  </si>
  <si>
    <t>-659.016062270739 213.025482759129 775.967488354079</t>
  </si>
  <si>
    <t>-506.432598066229 202.639344271429 825.909805875827</t>
  </si>
  <si>
    <t>-647.853149602317 13.4761345538341 -110.747095141811</t>
  </si>
  <si>
    <t>-573.058461533983 50.9299675888669 296.32242227092</t>
  </si>
  <si>
    <t>-702.999217201343 -20.2565971264462 734.470741842797</t>
  </si>
  <si>
    <t>-566.662035206795 28.1592485675055 804.840701499301</t>
  </si>
  <si>
    <t>9763-20170724T121448.732519900.bin</t>
  </si>
  <si>
    <t>-652.239693940576 107.497948910581 -104.145264745922</t>
  </si>
  <si>
    <t>-677.39105043833 108.752966683404 -211.956788396757</t>
  </si>
  <si>
    <t>-684.683788512232 116.969452052243 -304.180109237196</t>
  </si>
  <si>
    <t>-686.35531871417 126.771791962675 -387.482307166795</t>
  </si>
  <si>
    <t>-682.415709332781 138.579742852094 -470.447340383427</t>
  </si>
  <si>
    <t>-670.420461286562 157.692767228288 -591.011475234582</t>
  </si>
  <si>
    <t>-641.948037596979 160.617573671416 -663.956704688879</t>
  </si>
  <si>
    <t>-669.414344239599 179.552736782513 -532.690306918757</t>
  </si>
  <si>
    <t>-641.187598666515 324.722204095821 -482.923707960283</t>
  </si>
  <si>
    <t>-689.793689013038 367.507746442984 -208.359537378893</t>
  </si>
  <si>
    <t>-494.536047338783 267.173946930224 -132.490661003964</t>
  </si>
  <si>
    <t>-681.953431607352 119.059601351224 -543.527803364347</t>
  </si>
  <si>
    <t>-659.664223396878 200.099484028241 -102.902714523472</t>
  </si>
  <si>
    <t>-661.517722983103 200.656621944538 312.667817111037</t>
  </si>
  <si>
    <t>-659.092253795903 213.123275359119 775.845879999333</t>
  </si>
  <si>
    <t>-506.488682045843 202.427495569695 825.66139157108</t>
  </si>
  <si>
    <t>-644.589257922739 14.9832723086938 -109.293147729989</t>
  </si>
  <si>
    <t>-578.068421066856 48.6252348783928 299.541503250896</t>
  </si>
  <si>
    <t>-699.797516466502 -20.7436085116788 741.804364125648</t>
  </si>
  <si>
    <t>-560.239072950035 27.9680294784271 805.321800852875</t>
  </si>
  <si>
    <t>9763-20170724T121448.803221400.bin</t>
  </si>
  <si>
    <t>-654.196488935298 105.639202556497 -103.529470999298</t>
  </si>
  <si>
    <t>-680.592935286133 104.454366849961 -211.043780058538</t>
  </si>
  <si>
    <t>-689.49976930537 110.153839838788 -303.315176576547</t>
  </si>
  <si>
    <t>-692.874361278824 117.510887276674 -386.817429692897</t>
  </si>
  <si>
    <t>-690.886728284302 126.756763050249 -470.176356009061</t>
  </si>
  <si>
    <t>-682.016861725105 142.032355002875 -591.555371150262</t>
  </si>
  <si>
    <t>-653.937905215165 144.820872947 -664.658243840686</t>
  </si>
  <si>
    <t>-680.863131843461 165.992268851606 -534.067697235778</t>
  </si>
  <si>
    <t>-659.275081643263 314.42463573081 -490.91138535198</t>
  </si>
  <si>
    <t>-697.688594845891 352.438578519208 -214.03977278235</t>
  </si>
  <si>
    <t>-495.051234897003 259.410615132868 -148.982920914395</t>
  </si>
  <si>
    <t>-690.954590239264 104.667004706741 -542.522872829647</t>
  </si>
  <si>
    <t>-665.468262005962 197.730928543822 -103.246698833181</t>
  </si>
  <si>
    <t>-658.804562545723 198.900523362812 312.273225741918</t>
  </si>
  <si>
    <t>-658.938635233388 213.266186371972 775.649788423291</t>
  </si>
  <si>
    <t>-506.395677246124 202.506295268652 825.636798910497</t>
  </si>
  <si>
    <t>-643.560090040904 14.1077530473458 -107.356991666095</t>
  </si>
  <si>
    <t>-590.149871764463 48.8310770708981 303.306153406529</t>
  </si>
  <si>
    <t>-702.357024540598 -12.9025976495218 747.313667578293</t>
  </si>
  <si>
    <t>-559.225212230932 33.3408252710187 804.398158698834</t>
  </si>
  <si>
    <t>9763-20170724T121448.832804300.bin</t>
  </si>
  <si>
    <t>-656.416296349708 103.832585982549 -103.215244425492</t>
  </si>
  <si>
    <t>-683.368949367043 101.279910754578 -210.567618490702</t>
  </si>
  <si>
    <t>-692.992250368769 105.673285865233 -302.838542842177</t>
  </si>
  <si>
    <t>-697.111004770335 111.767902610572 -386.408965686979</t>
  </si>
  <si>
    <t>-695.962667855192 119.684673602647 -469.920302110521</t>
  </si>
  <si>
    <t>-688.421331681689 132.946322874566 -591.625744047733</t>
  </si>
  <si>
    <t>-660.049027375753 135.78956459103 -664.612890197444</t>
  </si>
  <si>
    <t>-687.243545897691 157.952032803107 -534.585599350063</t>
  </si>
  <si>
    <t>-668.562588355102 307.67947272286 -494.725290782166</t>
  </si>
  <si>
    <t>-703.514465861334 343.732891725661 -217.133575547728</t>
  </si>
  <si>
    <t>-497.046544362773 255.51715582717 -157.656675874271</t>
  </si>
  <si>
    <t>-696.21727383391 96.3024286692494 -541.859265358919</t>
  </si>
  <si>
    <t>-670.315175462144 195.517213255675 -103.279507883511</t>
  </si>
  <si>
    <t>-658.185533220058 198.208640519665 312.10971129365</t>
  </si>
  <si>
    <t>-658.736116188378 213.400682470437 775.543669076268</t>
  </si>
  <si>
    <t>-506.172902000571 203.818308774416 825.708166484138</t>
  </si>
  <si>
    <t>-643.360168581646 12.575954960399 -106.801814769515</t>
  </si>
  <si>
    <t>-599.257874746201 50.2179457757607 304.708388499109</t>
  </si>
  <si>
    <t>-705.168031504347 -7.55729336350623 750.150007890059</t>
  </si>
  <si>
    <t>-561.038488390774 36.3793548080412 806.54213640806</t>
  </si>
  <si>
    <t>9763-20170724T121448.899489400.bin</t>
  </si>
  <si>
    <t>-661.452755483323 101.035694306174 -101.126960626633</t>
  </si>
  <si>
    <t>-688.885878800044 94.7669728023234 -208.204624066532</t>
  </si>
  <si>
    <t>-699.457052405266 96.312436299615 -300.463439834788</t>
  </si>
  <si>
    <t>-704.615004159986 99.8805046074804 -384.122320377067</t>
  </si>
  <si>
    <t>-704.672460979335 105.345333153111 -467.837729859103</t>
  </si>
  <si>
    <t>-699.060009109245 115.097158869665 -589.97826936316</t>
  </si>
  <si>
    <t>-669.633682723859 118.409288914995 -662.527166879682</t>
  </si>
  <si>
    <t>-698.525264987812 141.925504482222 -533.762757786811</t>
  </si>
  <si>
    <t>-687.51008479628 293.407187289039 -498.590683845202</t>
  </si>
  <si>
    <t>-714.630998438176 332.454156170759 -220.528900001465</t>
  </si>
  <si>
    <t>-501.171946311181 254.227876570339 -172.943258891955</t>
  </si>
  <si>
    <t>-704.520203712752 79.7106881687082 -539.005402714632</t>
  </si>
  <si>
    <t>-681.416259004887 191.670669361364 -102.517911041029</t>
  </si>
  <si>
    <t>-661.024175095256 197.949481424753 312.509011716716</t>
  </si>
  <si>
    <t>-658.798046174555 213.727449965992 775.539161759232</t>
  </si>
  <si>
    <t>-506.017850178606 206.525739608289 825.44069474243</t>
  </si>
  <si>
    <t>-641.567718046249 10.3219430711115 -103.201778950893</t>
  </si>
  <si>
    <t>-619.25865335873 46.4447860947566 310.198830332337</t>
  </si>
  <si>
    <t>-708.937422047811 -6.11732376605642 761.988267911565</t>
  </si>
  <si>
    <t>-560.741900542014 32.9615079541859 810.92452809564</t>
  </si>
  <si>
    <t>9763-20170724T121448.933081900.bin</t>
  </si>
  <si>
    <t>-664.91796575912 100.228314536147 -100.860809802668</t>
  </si>
  <si>
    <t>-692.290454847332 92.8392560540897 -207.882574584993</t>
  </si>
  <si>
    <t>-702.972224012951 93.3750426222082 -300.140123827771</t>
  </si>
  <si>
    <t>-708.290276248713 95.9704261332818 -383.824768383757</t>
  </si>
  <si>
    <t>-708.569483036566 100.422962653621 -467.599597322668</t>
  </si>
  <si>
    <t>-703.347880933061 108.652928968982 -589.869544831888</t>
  </si>
  <si>
    <t>-673.336400389542 112.504599738702 -662.151494812922</t>
  </si>
  <si>
    <t>-703.670897240489 136.264806778264 -534.032946626875</t>
  </si>
  <si>
    <t>-698.14782463682 288.652859206733 -501.132270874023</t>
  </si>
  <si>
    <t>-719.936962252009 331.49254454359 -223.160000275039</t>
  </si>
  <si>
    <t>-503.404395173932 258.860664691075 -180.889578214803</t>
  </si>
  <si>
    <t>-707.607249465738 73.8186753955647 -538.404136362248</t>
  </si>
  <si>
    <t>-688.382627001266 190.37765634504 -102.245794838025</t>
  </si>
  <si>
    <t>-664.230167623894 197.508398436243 312.565521570051</t>
  </si>
  <si>
    <t>-659.113960253142 213.849574386502 775.49511662552</t>
  </si>
  <si>
    <t>-506.132734511418 207.005791551072 824.827967950637</t>
  </si>
  <si>
    <t>-641.808455674295 10.3859731309449 -102.288406987901</t>
  </si>
  <si>
    <t>-624.341608850567 43.4742496359031 311.598866717424</t>
  </si>
  <si>
    <t>-707.106880572455 -10.1004861393862 763.986596887747</t>
  </si>
  <si>
    <t>-558.525911494895 28.6369612315852 812.017186291587</t>
  </si>
  <si>
    <t>9763-20170724T121448.998269800.bin</t>
  </si>
  <si>
    <t>-674.110736297554 96.3905666365408 -99.6373699096764</t>
  </si>
  <si>
    <t>-700.674644565197 86.7354300709235 -206.682468273053</t>
  </si>
  <si>
    <t>-710.74967145455 85.1245246757012 -298.99568391247</t>
  </si>
  <si>
    <t>-715.545655777966 85.6084729241793 -382.750635645607</t>
  </si>
  <si>
    <t>-715.340889887499 87.8216050630058 -466.614775393841</t>
  </si>
  <si>
    <t>-709.459862809505 92.6372650489202 -589.03676495117</t>
  </si>
  <si>
    <t>-678.442555656195 97.2931410102556 -660.845304278943</t>
  </si>
  <si>
    <t>-712.416893344503 121.85964708865 -534.104488740641</t>
  </si>
  <si>
    <t>-719.054068796524 275.356420196425 -506.656370538455</t>
  </si>
  <si>
    <t>-735.300894250772 325.605323990854 -229.546873337074</t>
  </si>
  <si>
    <t>-513.340872174347 265.590304518789 -196.676224635848</t>
  </si>
  <si>
    <t>-711.663937925243 59.1887250267705 -536.53350838443</t>
  </si>
  <si>
    <t>-706.09155222915 184.422826346217 -101.556955257077</t>
  </si>
  <si>
    <t>-671.666378160762 195.139997616118 312.451085412725</t>
  </si>
  <si>
    <t>-660.033859633777 214.251641532337 775.137339258023</t>
  </si>
  <si>
    <t>-506.450499545682 208.77482495658 822.739633808326</t>
  </si>
  <si>
    <t>-642.464365494322 7.96184880876763 -101.328621296401</t>
  </si>
  <si>
    <t>-630.697253199861 40.7818873738343 312.781224536985</t>
  </si>
  <si>
    <t>-705.926650535425 -10.511977174021 765.8849938999</t>
  </si>
  <si>
    <t>-557.589857662865 27.5717257374608 815.176303735803</t>
  </si>
  <si>
    <t>9763-20170724T121449.065971600.bin</t>
  </si>
  <si>
    <t>-686.529429292648 93.6611339975771 -98.2412717273172</t>
  </si>
  <si>
    <t>-712.995037604484 81.3146669227012 -205.033806465427</t>
  </si>
  <si>
    <t>-722.206053299002 77.6538071637533 -297.378729338267</t>
  </si>
  <si>
    <t>-725.873498971479 76.2681098267908 -381.180621639707</t>
  </si>
  <si>
    <t>-724.20107924269 76.6187944427629 -465.056809636769</t>
  </si>
  <si>
    <t>-715.8070109307 78.6995021081639 -587.409308624433</t>
  </si>
  <si>
    <t>-684.024047933602 84.3685095915998 -658.808956033027</t>
  </si>
  <si>
    <t>-722.379438199221 109.012572356789 -533.3893541376</t>
  </si>
  <si>
    <t>-741.854951124657 262.087523230554 -510.721463094787</t>
  </si>
  <si>
    <t>-759.88591830902 321.77786546304 -235.602319702829</t>
  </si>
  <si>
    <t>-533.073038511518 278.261858202136 -210.88792587358</t>
  </si>
  <si>
    <t>-716.601155033625 46.5604832231993 -534.05492241674</t>
  </si>
  <si>
    <t>-726.65728760013 178.349261034552 -100.235737735705</t>
  </si>
  <si>
    <t>-678.62351625522 194.390171556713 312.242214684796</t>
  </si>
  <si>
    <t>-661.076854915581 214.622298538764 774.71982812496</t>
  </si>
  <si>
    <t>-506.853155077484 210.617887831178 820.358032679978</t>
  </si>
  <si>
    <t>-646.971275821772 8.48339962268483 -99.8122651970778</t>
  </si>
  <si>
    <t>-632.242966155392 45.3843317725118 313.859164536169</t>
  </si>
  <si>
    <t>-706.067425343228 -9.3894796580289 766.983888956862</t>
  </si>
  <si>
    <t>-558.094189533548 29.6231602202215 816.64014168138</t>
  </si>
  <si>
    <t>9763-20170724T121449.098057300.bin</t>
  </si>
  <si>
    <t>-692.078254724734 92.2717705186005 -97.295467009124</t>
  </si>
  <si>
    <t>-718.636641738806 78.0717519148561 -203.834185110499</t>
  </si>
  <si>
    <t>-727.424510174312 73.2873345419321 -296.16903108176</t>
  </si>
  <si>
    <t>-730.475504034694 71.0176909043075 -379.976382810221</t>
  </si>
  <si>
    <t>-727.951325439342 70.6286917560151 -463.83104278522</t>
  </si>
  <si>
    <t>-718.050322340264 71.7760864896331 -586.083168465723</t>
  </si>
  <si>
    <t>-685.715742288826 78.039067199104 -657.18486909122</t>
  </si>
  <si>
    <t>-726.594182856424 102.351372194717 -532.488475660183</t>
  </si>
  <si>
    <t>-752.561211013594 254.794456080958 -511.803126445383</t>
  </si>
  <si>
    <t>-773.176259831161 320.272534697638 -238.186125874233</t>
  </si>
  <si>
    <t>-544.625310934031 285.272443184028 -216.095642974837</t>
  </si>
  <si>
    <t>-718.195451286546 40.1936685505566 -532.391662690988</t>
  </si>
  <si>
    <t>-735.260133144906 175.948310386412 -99.7124922873988</t>
  </si>
  <si>
    <t>-680.088500847837 194.838671007314 311.750540340364</t>
  </si>
  <si>
    <t>-661.757928515961 214.905180003621 774.470602563231</t>
  </si>
  <si>
    <t>-507.164673096071 211.920960832349 818.921122827178</t>
  </si>
  <si>
    <t>-648.834586099541 7.71983564692573 -98.2119426025054</t>
  </si>
  <si>
    <t>-631.198218639818 50.1868742964348 314.811157301011</t>
  </si>
  <si>
    <t>-706.367618955824 -9.05776058414313 767.266625140441</t>
  </si>
  <si>
    <t>-558.309685941043 30.0098907768065 816.626375323342</t>
  </si>
  <si>
    <t>9763-20170724T121449.135159300.bin</t>
  </si>
  <si>
    <t>-696.418217568782 91.1665231464449 -96.2168500099424</t>
  </si>
  <si>
    <t>-722.74131849342 74.8064595220403 -202.503961062342</t>
  </si>
  <si>
    <t>-731.019463113327 68.8168031890709 -294.815466114023</t>
  </si>
  <si>
    <t>-733.441757754865 65.6644177191674 -378.614805975856</t>
  </si>
  <si>
    <t>-730.115600052009 64.6146349464893 -462.435906511216</t>
  </si>
  <si>
    <t>-718.84289637563 65.0317424035152 -584.573961118117</t>
  </si>
  <si>
    <t>-685.985269549597 71.8709524230485 -655.382148171647</t>
  </si>
  <si>
    <t>-729.284617564693 95.7221806718917 -531.382617694152</t>
  </si>
  <si>
    <t>-761.694482576508 247.177717458845 -512.571295771321</t>
  </si>
  <si>
    <t>-785.58794991341 317.46647477493 -240.418465072532</t>
  </si>
  <si>
    <t>-555.649649154638 291.244176267414 -220.687862386325</t>
  </si>
  <si>
    <t>-718.293916088792 33.975249241601 -530.579029333925</t>
  </si>
  <si>
    <t>-742.35205871069 173.577848923778 -99.2074760805419</t>
  </si>
  <si>
    <t>-679.132480525924 196.624147593018 310.883707097509</t>
  </si>
  <si>
    <t>-662.777000200014 215.309129678927 774.055558710687</t>
  </si>
  <si>
    <t>-507.667822465519 214.127669856144 816.75885076735</t>
  </si>
  <si>
    <t>-650.11916852479 7.79414187650218 -96.4946827580409</t>
  </si>
  <si>
    <t>-630.95534572854 55.7653244800231 315.857266020714</t>
  </si>
  <si>
    <t>-706.886585921764 -8.42139997231106 767.592469694616</t>
  </si>
  <si>
    <t>-559.180988515268 32.559680323443 816.453806839467</t>
  </si>
  <si>
    <t>9763-20170724T121449.198967900.bin</t>
  </si>
  <si>
    <t>-702.764380771408 91.5302238961481 -91.6073501657543</t>
  </si>
  <si>
    <t>-728.257336638023 71.48946466812 -197.465666084877</t>
  </si>
  <si>
    <t>-735.764166996608 63.3753144634202 -289.680783208563</t>
  </si>
  <si>
    <t>-737.381527777955 58.6291100787657 -373.424500333406</t>
  </si>
  <si>
    <t>-733.135456185633 56.3482532203429 -457.179514618979</t>
  </si>
  <si>
    <t>-720.372959923048 55.3559100651146 -579.167463740903</t>
  </si>
  <si>
    <t>-686.970818692307 63.1132108837282 -649.625499484177</t>
  </si>
  <si>
    <t>-733.833354846379 86.1326475445971 -526.709321525753</t>
  </si>
  <si>
    <t>-778.403514246859 234.86921680983 -511.462760722373</t>
  </si>
  <si>
    <t>-808.897187316028 311.472796831043 -241.68404873629</t>
  </si>
  <si>
    <t>-577.285277361973 304.650223104937 -225.624350149425</t>
  </si>
  <si>
    <t>-718.112630795516 25.4500874482887 -524.570952852192</t>
  </si>
  <si>
    <t>-753.773444480632 170.380684743814 -95.5425061119419</t>
  </si>
  <si>
    <t>-673.636841417794 206.326821514004 310.645475874886</t>
  </si>
  <si>
    <t>-666.098386848263 214.821167268827 774.023669655495</t>
  </si>
  <si>
    <t>-510.290994079277 223.544998079322 813.161191067607</t>
  </si>
  <si>
    <t>-652.411259196625 12.1084800434969 -90.8127709169586</t>
  </si>
  <si>
    <t>-633.970073272319 62.7980953253559 321.246800093442</t>
  </si>
  <si>
    <t>-707.057399440935 -6.91210645365572 773.612347783252</t>
  </si>
  <si>
    <t>-560.86899636422 39.1072003428453 822.551112985471</t>
  </si>
  <si>
    <t>9763-20170724T121449.247098400.bin</t>
  </si>
  <si>
    <t>-707.016904333926 91.0999246001147 -89.8221428555281</t>
  </si>
  <si>
    <t>-731.952568243688 69.6127685880488 -195.529367657686</t>
  </si>
  <si>
    <t>-739.269965073075 60.5899429672986 -287.675283758261</t>
  </si>
  <si>
    <t>-740.802277851891 55.136523035048 -371.377461581126</t>
  </si>
  <si>
    <t>-736.556443197169 52.2879239275549 -455.115064493277</t>
  </si>
  <si>
    <t>-723.878412408382 50.625864274266 -577.104605903442</t>
  </si>
  <si>
    <t>-690.560592077995 58.6631587949214 -647.571051232269</t>
  </si>
  <si>
    <t>-738.277421059283 81.4165072997566 -524.904552459775</t>
  </si>
  <si>
    <t>-787.996420542446 228.656145735588 -511.011440752819</t>
  </si>
  <si>
    <t>-821.764126321868 306.602810869582 -242.00845881325</t>
  </si>
  <si>
    <t>-589.984202252632 309.967609786117 -227.335457912112</t>
  </si>
  <si>
    <t>-720.60550434862 21.2936443946069 -522.248728151221</t>
  </si>
  <si>
    <t>-760.623638351694 166.832445195178 -93.9982546735433</t>
  </si>
  <si>
    <t>-675.225483458362 211.099179820134 310.291553842756</t>
  </si>
  <si>
    <t>-671.248466009059 210.051807080486 773.580639320758</t>
  </si>
  <si>
    <t>-516.093661425944 231.201186778106 810.506727324865</t>
  </si>
  <si>
    <t>-654.837144369475 14.3688504711204 -88.568590509479</t>
  </si>
  <si>
    <t>-637.191380032311 63.8583726243951 323.67159657434</t>
  </si>
  <si>
    <t>-706.921565048588 -6.38478571260248 776.410767318</t>
  </si>
  <si>
    <t>-561.609249755938 42.1199895229024 825.557512692346</t>
  </si>
  <si>
    <t>9763-20170724T121449.298237400.bin</t>
  </si>
  <si>
    <t>-716.65358518914 91.1786073867133 -88.6249184568837</t>
  </si>
  <si>
    <t>-740.151618767817 67.7373439468938 -194.246153302913</t>
  </si>
  <si>
    <t>-747.289503333772 57.5912536728297 -286.28930362475</t>
  </si>
  <si>
    <t>-749.03929846686 51.346314354802 -369.931814790501</t>
  </si>
  <si>
    <t>-745.38721978077 47.9831271166722 -453.678382847433</t>
  </si>
  <si>
    <t>-733.968783658895 45.9008841416426 -575.78568436873</t>
  </si>
  <si>
    <t>-701.593095511074 54.4719016191352 -646.627494668323</t>
  </si>
  <si>
    <t>-749.265396748723 76.4043205213707 -523.672490741878</t>
  </si>
  <si>
    <t>-806.770035537544 220.845651861485 -511.202946047687</t>
  </si>
  <si>
    <t>-846.498903444107 300.828287075481 -243.615550904015</t>
  </si>
  <si>
    <t>-615.349769896732 320.997439286135 -233.041137384448</t>
  </si>
  <si>
    <t>-728.692845894081 17.2245188115967 -520.739678874936</t>
  </si>
  <si>
    <t>-773.72129399326 163.754521443074 -93.5631350580668</t>
  </si>
  <si>
    <t>-688.465563304579 225.694347952036 308.428762145265</t>
  </si>
  <si>
    <t>-690.395533991212 223.714728488435 770.8666619088</t>
  </si>
  <si>
    <t>-540.378027258498 267.849828552689 808.69133042277</t>
  </si>
  <si>
    <t>-660.607826316398 18.0505604758255 -86.9316398379012</t>
  </si>
  <si>
    <t>-645.544790964062 62.662490255042 325.967188197451</t>
  </si>
  <si>
    <t>-706.890560976553 -5.86795271803339 779.496344748314</t>
  </si>
  <si>
    <t>-562.823236239066 46.158361576543 828.707082612534</t>
  </si>
  <si>
    <t>9763-20170724T121449.335840100.bin</t>
  </si>
  <si>
    <t>-721.058425324184 92.5121363592066 -88.6925710640057</t>
  </si>
  <si>
    <t>-743.921410684981 68.4931605415672 -194.323359008858</t>
  </si>
  <si>
    <t>-751.094108218495 58.1869261002998 -286.345988580948</t>
  </si>
  <si>
    <t>-753.086578485064 51.9410116135332 -369.983050799143</t>
  </si>
  <si>
    <t>-749.883429432682 48.7429137760782 -453.754372324017</t>
  </si>
  <si>
    <t>-739.335071030914 47.0990753419692 -575.946805029974</t>
  </si>
  <si>
    <t>-707.67787104598 56.1622714281266 -647.051531976269</t>
  </si>
  <si>
    <t>-754.778836339713 77.2276047228502 -523.659137733772</t>
  </si>
  <si>
    <t>-815.089723890723 220.509067946202 -511.180392546227</t>
  </si>
  <si>
    <t>-856.318818031938 303.233927351124 -244.655833865335</t>
  </si>
  <si>
    <t>-625.580138661695 328.843665676904 -237.419612667897</t>
  </si>
  <si>
    <t>-733.148444264585 18.4129885852476 -521.000561031788</t>
  </si>
  <si>
    <t>-779.575834091268 164.173490525468 -93.8443199495916</t>
  </si>
  <si>
    <t>-697.059395928193 236.557895493559 306.972566658879</t>
  </si>
  <si>
    <t>-704.920497214441 240.925414057373 769.75679614206</t>
  </si>
  <si>
    <t>-557.247103257617 290.92612221106 809.459944685191</t>
  </si>
  <si>
    <t>-663.628592587513 20.4693918735338 -86.9900283137822</t>
  </si>
  <si>
    <t>-650.016650578546 61.4288055405173 326.337445662945</t>
  </si>
  <si>
    <t>-707.001590100734 -5.71545106860594 780.394364998473</t>
  </si>
  <si>
    <t>-563.393167758258 47.6961172355836 829.46203943772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</si>
</sst>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85"/>
  <sheetViews>
    <sheetView tabSelected="1" workbookViewId="0"/>
  </sheetViews>
  <sheetFormatPr defaultRowHeight="14.4" x14ac:dyDescent="0.3"/>
  <sheetData>
    <row r="1" spans="1:25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>
        <f>-621.082722735409 -45.2151984354568 -259.151241692022</f>
        <v>-925.44916286288776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>
        <v>50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>
        <f>-620.191422379031 -45.3590348635666 -258.83371279663</f>
        <v>-924.38417003922768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</row>
    <row r="3" spans="1:25" x14ac:dyDescent="0.3">
      <c r="A3">
        <v>100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 t="s">
        <v>58</v>
      </c>
      <c r="O3" t="s">
        <v>59</v>
      </c>
      <c r="P3">
        <f>-619.602994318516 -45.0597054566733 -258.529248469962</f>
        <v>-923.19194824515137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X3" t="s">
        <v>67</v>
      </c>
      <c r="Y3" t="s">
        <v>68</v>
      </c>
    </row>
    <row r="4" spans="1:25" x14ac:dyDescent="0.3">
      <c r="A4">
        <v>150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  <c r="O4" t="s">
        <v>82</v>
      </c>
      <c r="P4">
        <f>-618.440255470945 -44.2136199098795 -258.076393944243</f>
        <v>-920.73026932506752</v>
      </c>
      <c r="Q4" t="s">
        <v>83</v>
      </c>
      <c r="R4" t="s">
        <v>84</v>
      </c>
      <c r="S4" t="s">
        <v>85</v>
      </c>
      <c r="T4" t="s">
        <v>86</v>
      </c>
      <c r="U4" t="s">
        <v>87</v>
      </c>
      <c r="V4" t="s">
        <v>88</v>
      </c>
      <c r="W4" t="s">
        <v>89</v>
      </c>
      <c r="X4" t="s">
        <v>90</v>
      </c>
      <c r="Y4" t="s">
        <v>91</v>
      </c>
    </row>
    <row r="5" spans="1:25" x14ac:dyDescent="0.3">
      <c r="A5">
        <v>200</v>
      </c>
      <c r="B5" t="s">
        <v>92</v>
      </c>
      <c r="C5" t="s">
        <v>93</v>
      </c>
      <c r="D5" t="s">
        <v>94</v>
      </c>
      <c r="E5" t="s">
        <v>95</v>
      </c>
      <c r="F5" t="s">
        <v>96</v>
      </c>
      <c r="G5" t="s">
        <v>97</v>
      </c>
      <c r="H5" t="s">
        <v>98</v>
      </c>
      <c r="I5" t="s">
        <v>99</v>
      </c>
      <c r="J5" t="s">
        <v>100</v>
      </c>
      <c r="K5" t="s">
        <v>101</v>
      </c>
      <c r="L5" t="s">
        <v>102</v>
      </c>
      <c r="M5" t="s">
        <v>103</v>
      </c>
      <c r="N5" t="s">
        <v>104</v>
      </c>
      <c r="O5" t="s">
        <v>105</v>
      </c>
      <c r="P5">
        <f>-617.776066588488 -43.7304941775819 -257.938876718037</f>
        <v>-919.44543748410695</v>
      </c>
      <c r="Q5" t="s">
        <v>106</v>
      </c>
      <c r="R5" t="s">
        <v>107</v>
      </c>
      <c r="S5" t="s">
        <v>108</v>
      </c>
      <c r="T5" t="s">
        <v>109</v>
      </c>
      <c r="U5" t="s">
        <v>110</v>
      </c>
      <c r="V5" t="s">
        <v>111</v>
      </c>
      <c r="W5" t="s">
        <v>112</v>
      </c>
      <c r="X5" t="s">
        <v>113</v>
      </c>
      <c r="Y5" t="s">
        <v>114</v>
      </c>
    </row>
    <row r="6" spans="1:25" x14ac:dyDescent="0.3">
      <c r="A6">
        <v>250</v>
      </c>
      <c r="B6" t="s">
        <v>115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  <c r="H6" t="s">
        <v>121</v>
      </c>
      <c r="I6" t="s">
        <v>122</v>
      </c>
      <c r="J6" t="s">
        <v>123</v>
      </c>
      <c r="K6" t="s">
        <v>124</v>
      </c>
      <c r="L6" t="s">
        <v>125</v>
      </c>
      <c r="M6" t="s">
        <v>126</v>
      </c>
      <c r="N6" t="s">
        <v>127</v>
      </c>
      <c r="O6" t="s">
        <v>128</v>
      </c>
      <c r="P6">
        <f>-616.562015275363 -43.2637974615095 -257.907164964348</f>
        <v>-917.73297770122053</v>
      </c>
      <c r="Q6" t="s">
        <v>129</v>
      </c>
      <c r="R6" t="s">
        <v>130</v>
      </c>
      <c r="S6" t="s">
        <v>131</v>
      </c>
      <c r="T6" t="s">
        <v>132</v>
      </c>
      <c r="U6" t="s">
        <v>133</v>
      </c>
      <c r="V6" t="s">
        <v>134</v>
      </c>
      <c r="W6" t="s">
        <v>135</v>
      </c>
      <c r="X6" t="s">
        <v>136</v>
      </c>
      <c r="Y6" t="s">
        <v>137</v>
      </c>
    </row>
    <row r="7" spans="1:25" x14ac:dyDescent="0.3">
      <c r="A7">
        <v>300</v>
      </c>
      <c r="B7" t="s">
        <v>138</v>
      </c>
      <c r="C7" t="s">
        <v>139</v>
      </c>
      <c r="D7" t="s">
        <v>140</v>
      </c>
      <c r="E7" t="s">
        <v>141</v>
      </c>
      <c r="F7" t="s">
        <v>142</v>
      </c>
      <c r="G7" t="s">
        <v>143</v>
      </c>
      <c r="H7" t="s">
        <v>144</v>
      </c>
      <c r="I7" t="s">
        <v>145</v>
      </c>
      <c r="J7" t="s">
        <v>146</v>
      </c>
      <c r="K7" t="s">
        <v>147</v>
      </c>
      <c r="L7" t="s">
        <v>148</v>
      </c>
      <c r="M7" t="s">
        <v>149</v>
      </c>
      <c r="N7" t="s">
        <v>150</v>
      </c>
      <c r="O7" t="s">
        <v>151</v>
      </c>
      <c r="P7">
        <f>-616.111869551187 -43.4295785023569 -258.016958561146</f>
        <v>-917.55840661468994</v>
      </c>
      <c r="Q7" t="s">
        <v>152</v>
      </c>
      <c r="R7" t="s">
        <v>153</v>
      </c>
      <c r="S7" t="s">
        <v>154</v>
      </c>
      <c r="T7" t="s">
        <v>155</v>
      </c>
      <c r="U7" t="s">
        <v>156</v>
      </c>
      <c r="V7" t="s">
        <v>157</v>
      </c>
      <c r="W7" t="s">
        <v>158</v>
      </c>
      <c r="X7" t="s">
        <v>159</v>
      </c>
      <c r="Y7" t="s">
        <v>160</v>
      </c>
    </row>
    <row r="8" spans="1:25" x14ac:dyDescent="0.3">
      <c r="A8">
        <v>350</v>
      </c>
      <c r="B8" t="s">
        <v>161</v>
      </c>
      <c r="C8" t="s">
        <v>162</v>
      </c>
      <c r="D8" t="s">
        <v>163</v>
      </c>
      <c r="E8" t="s">
        <v>164</v>
      </c>
      <c r="F8" t="s">
        <v>165</v>
      </c>
      <c r="G8" t="s">
        <v>166</v>
      </c>
      <c r="H8" t="s">
        <v>167</v>
      </c>
      <c r="I8" t="s">
        <v>168</v>
      </c>
      <c r="J8" t="s">
        <v>169</v>
      </c>
      <c r="K8" t="s">
        <v>170</v>
      </c>
      <c r="L8" t="s">
        <v>171</v>
      </c>
      <c r="M8" t="s">
        <v>172</v>
      </c>
      <c r="N8" t="s">
        <v>173</v>
      </c>
      <c r="O8" t="s">
        <v>174</v>
      </c>
      <c r="P8">
        <f>-614.956917820032 -43.6599379265881 -258.113148977863</f>
        <v>-916.73000472448302</v>
      </c>
      <c r="Q8" t="s">
        <v>175</v>
      </c>
      <c r="R8" t="s">
        <v>176</v>
      </c>
      <c r="S8" t="s">
        <v>177</v>
      </c>
      <c r="T8" t="s">
        <v>178</v>
      </c>
      <c r="U8" t="s">
        <v>179</v>
      </c>
      <c r="V8" t="s">
        <v>180</v>
      </c>
      <c r="W8" t="s">
        <v>181</v>
      </c>
      <c r="X8" t="s">
        <v>182</v>
      </c>
      <c r="Y8" t="s">
        <v>183</v>
      </c>
    </row>
    <row r="9" spans="1:25" x14ac:dyDescent="0.3">
      <c r="A9">
        <v>400</v>
      </c>
      <c r="B9" t="s">
        <v>184</v>
      </c>
      <c r="C9" t="s">
        <v>185</v>
      </c>
      <c r="D9" t="s">
        <v>186</v>
      </c>
      <c r="E9" t="s">
        <v>187</v>
      </c>
      <c r="F9" t="s">
        <v>188</v>
      </c>
      <c r="G9" t="s">
        <v>189</v>
      </c>
      <c r="H9" t="s">
        <v>190</v>
      </c>
      <c r="I9" t="s">
        <v>191</v>
      </c>
      <c r="J9" t="s">
        <v>192</v>
      </c>
      <c r="K9" t="s">
        <v>193</v>
      </c>
      <c r="L9" t="s">
        <v>194</v>
      </c>
      <c r="M9" t="s">
        <v>195</v>
      </c>
      <c r="N9" t="s">
        <v>196</v>
      </c>
      <c r="O9" t="s">
        <v>197</v>
      </c>
      <c r="P9">
        <f>-614.280565925037 -43.6105582942268 -258.078119086936</f>
        <v>-915.96924330619981</v>
      </c>
      <c r="Q9" t="s">
        <v>198</v>
      </c>
      <c r="R9" t="s">
        <v>199</v>
      </c>
      <c r="S9" t="s">
        <v>200</v>
      </c>
      <c r="T9" t="s">
        <v>201</v>
      </c>
      <c r="U9" t="s">
        <v>202</v>
      </c>
      <c r="V9" t="s">
        <v>203</v>
      </c>
      <c r="W9" t="s">
        <v>204</v>
      </c>
      <c r="X9" t="s">
        <v>205</v>
      </c>
      <c r="Y9" t="s">
        <v>206</v>
      </c>
    </row>
    <row r="10" spans="1:25" x14ac:dyDescent="0.3">
      <c r="A10">
        <v>450</v>
      </c>
      <c r="B10" t="s">
        <v>207</v>
      </c>
      <c r="C10" t="s">
        <v>208</v>
      </c>
      <c r="D10" t="s">
        <v>209</v>
      </c>
      <c r="E10" t="s">
        <v>210</v>
      </c>
      <c r="F10" t="s">
        <v>211</v>
      </c>
      <c r="G10" t="s">
        <v>212</v>
      </c>
      <c r="H10" t="s">
        <v>213</v>
      </c>
      <c r="I10" t="s">
        <v>214</v>
      </c>
      <c r="J10" t="s">
        <v>215</v>
      </c>
      <c r="K10" t="s">
        <v>216</v>
      </c>
      <c r="L10" t="s">
        <v>217</v>
      </c>
      <c r="M10" t="s">
        <v>218</v>
      </c>
      <c r="N10" t="s">
        <v>219</v>
      </c>
      <c r="O10" t="s">
        <v>220</v>
      </c>
      <c r="P10">
        <f>-613.046935394416 -43.3836229283825 -258.026943180604</f>
        <v>-914.45750150340245</v>
      </c>
      <c r="Q10" t="s">
        <v>221</v>
      </c>
      <c r="R10" t="s">
        <v>222</v>
      </c>
      <c r="S10" t="s">
        <v>223</v>
      </c>
      <c r="T10" t="s">
        <v>224</v>
      </c>
      <c r="U10" t="s">
        <v>225</v>
      </c>
      <c r="V10" t="s">
        <v>226</v>
      </c>
      <c r="W10" t="s">
        <v>227</v>
      </c>
      <c r="X10" t="s">
        <v>228</v>
      </c>
      <c r="Y10" t="s">
        <v>229</v>
      </c>
    </row>
    <row r="11" spans="1:25" x14ac:dyDescent="0.3">
      <c r="A11">
        <v>500</v>
      </c>
      <c r="B11" t="s">
        <v>230</v>
      </c>
      <c r="C11" t="s">
        <v>231</v>
      </c>
      <c r="D11" t="s">
        <v>232</v>
      </c>
      <c r="E11" t="s">
        <v>233</v>
      </c>
      <c r="F11" t="s">
        <v>234</v>
      </c>
      <c r="G11" t="s">
        <v>235</v>
      </c>
      <c r="H11" t="s">
        <v>236</v>
      </c>
      <c r="I11" t="s">
        <v>237</v>
      </c>
      <c r="J11" t="s">
        <v>238</v>
      </c>
      <c r="K11" t="s">
        <v>239</v>
      </c>
      <c r="L11" t="s">
        <v>240</v>
      </c>
      <c r="M11" t="s">
        <v>241</v>
      </c>
      <c r="N11" t="s">
        <v>242</v>
      </c>
      <c r="O11" t="s">
        <v>243</v>
      </c>
      <c r="P11">
        <f>-612.492489574431 -43.1912149955579 -258.024867225507</f>
        <v>-913.70857179549591</v>
      </c>
      <c r="Q11" t="s">
        <v>244</v>
      </c>
      <c r="R11" t="s">
        <v>245</v>
      </c>
      <c r="S11" t="s">
        <v>246</v>
      </c>
      <c r="T11" t="s">
        <v>247</v>
      </c>
      <c r="U11" t="s">
        <v>248</v>
      </c>
      <c r="V11" t="s">
        <v>249</v>
      </c>
      <c r="W11" t="s">
        <v>250</v>
      </c>
      <c r="X11" t="s">
        <v>251</v>
      </c>
      <c r="Y11" t="s">
        <v>252</v>
      </c>
    </row>
    <row r="12" spans="1:25" x14ac:dyDescent="0.3">
      <c r="A12">
        <v>550</v>
      </c>
      <c r="B12" t="s">
        <v>253</v>
      </c>
      <c r="C12" t="s">
        <v>254</v>
      </c>
      <c r="D12" t="s">
        <v>255</v>
      </c>
      <c r="E12" t="s">
        <v>256</v>
      </c>
      <c r="F12" t="s">
        <v>257</v>
      </c>
      <c r="G12" t="s">
        <v>258</v>
      </c>
      <c r="H12" t="s">
        <v>259</v>
      </c>
      <c r="I12" t="s">
        <v>260</v>
      </c>
      <c r="J12" t="s">
        <v>261</v>
      </c>
      <c r="K12" t="s">
        <v>262</v>
      </c>
      <c r="L12" t="s">
        <v>263</v>
      </c>
      <c r="M12" t="s">
        <v>264</v>
      </c>
      <c r="N12" t="s">
        <v>265</v>
      </c>
      <c r="O12" t="s">
        <v>266</v>
      </c>
      <c r="P12">
        <f>-611.17632118837 -42.9167945950194 -257.910657154556</f>
        <v>-912.00377293794543</v>
      </c>
      <c r="Q12" t="s">
        <v>267</v>
      </c>
      <c r="R12" t="s">
        <v>268</v>
      </c>
      <c r="S12" t="s">
        <v>269</v>
      </c>
      <c r="T12" t="s">
        <v>270</v>
      </c>
      <c r="U12" t="s">
        <v>271</v>
      </c>
      <c r="V12" t="s">
        <v>272</v>
      </c>
      <c r="W12" t="s">
        <v>273</v>
      </c>
      <c r="X12" t="s">
        <v>274</v>
      </c>
      <c r="Y12" t="s">
        <v>275</v>
      </c>
    </row>
    <row r="13" spans="1:25" x14ac:dyDescent="0.3">
      <c r="A13">
        <v>600</v>
      </c>
      <c r="B13" t="s">
        <v>276</v>
      </c>
      <c r="C13" t="s">
        <v>277</v>
      </c>
      <c r="D13" t="s">
        <v>278</v>
      </c>
      <c r="E13" t="s">
        <v>279</v>
      </c>
      <c r="F13" t="s">
        <v>280</v>
      </c>
      <c r="G13" t="s">
        <v>281</v>
      </c>
      <c r="H13" t="s">
        <v>282</v>
      </c>
      <c r="I13" t="s">
        <v>283</v>
      </c>
      <c r="J13" t="s">
        <v>284</v>
      </c>
      <c r="K13" t="s">
        <v>285</v>
      </c>
      <c r="L13" t="s">
        <v>286</v>
      </c>
      <c r="M13" t="s">
        <v>287</v>
      </c>
      <c r="N13" t="s">
        <v>288</v>
      </c>
      <c r="O13" t="s">
        <v>289</v>
      </c>
      <c r="P13">
        <f>-610.432083307575 -42.9116720487968 -257.866044831954</f>
        <v>-911.20980018832586</v>
      </c>
      <c r="Q13" t="s">
        <v>290</v>
      </c>
      <c r="R13" t="s">
        <v>291</v>
      </c>
      <c r="S13" t="s">
        <v>292</v>
      </c>
      <c r="T13" t="s">
        <v>293</v>
      </c>
      <c r="U13" t="s">
        <v>294</v>
      </c>
      <c r="V13" t="s">
        <v>295</v>
      </c>
      <c r="W13" t="s">
        <v>296</v>
      </c>
      <c r="X13" t="s">
        <v>297</v>
      </c>
      <c r="Y13" t="s">
        <v>298</v>
      </c>
    </row>
    <row r="14" spans="1:25" x14ac:dyDescent="0.3">
      <c r="A14">
        <v>650</v>
      </c>
      <c r="B14" t="s">
        <v>299</v>
      </c>
      <c r="C14" t="s">
        <v>300</v>
      </c>
      <c r="D14" t="s">
        <v>301</v>
      </c>
      <c r="E14" t="s">
        <v>302</v>
      </c>
      <c r="F14" t="s">
        <v>303</v>
      </c>
      <c r="G14" t="s">
        <v>304</v>
      </c>
      <c r="H14" t="s">
        <v>305</v>
      </c>
      <c r="I14" t="s">
        <v>306</v>
      </c>
      <c r="J14" t="s">
        <v>307</v>
      </c>
      <c r="K14" t="s">
        <v>308</v>
      </c>
      <c r="L14" t="s">
        <v>309</v>
      </c>
      <c r="M14" t="s">
        <v>310</v>
      </c>
      <c r="N14" t="s">
        <v>311</v>
      </c>
      <c r="O14" t="s">
        <v>312</v>
      </c>
      <c r="P14">
        <f>-609.303020454712 -42.6942539581491 -257.732542430125</f>
        <v>-909.72981684298622</v>
      </c>
      <c r="Q14" t="s">
        <v>313</v>
      </c>
      <c r="R14" t="s">
        <v>314</v>
      </c>
      <c r="S14" t="s">
        <v>315</v>
      </c>
      <c r="T14" t="s">
        <v>316</v>
      </c>
      <c r="U14" t="s">
        <v>317</v>
      </c>
      <c r="V14" t="s">
        <v>318</v>
      </c>
      <c r="W14" t="s">
        <v>319</v>
      </c>
      <c r="X14" t="s">
        <v>320</v>
      </c>
      <c r="Y14" t="s">
        <v>321</v>
      </c>
    </row>
    <row r="15" spans="1:25" x14ac:dyDescent="0.3">
      <c r="A15">
        <v>700</v>
      </c>
      <c r="B15" t="s">
        <v>322</v>
      </c>
      <c r="C15" t="s">
        <v>323</v>
      </c>
      <c r="D15" t="s">
        <v>324</v>
      </c>
      <c r="E15" t="s">
        <v>325</v>
      </c>
      <c r="F15" t="s">
        <v>326</v>
      </c>
      <c r="G15" t="s">
        <v>327</v>
      </c>
      <c r="H15" t="s">
        <v>328</v>
      </c>
      <c r="I15" t="s">
        <v>329</v>
      </c>
      <c r="J15" t="s">
        <v>330</v>
      </c>
      <c r="K15" t="s">
        <v>331</v>
      </c>
      <c r="L15" t="s">
        <v>332</v>
      </c>
      <c r="M15" t="s">
        <v>333</v>
      </c>
      <c r="N15" t="s">
        <v>334</v>
      </c>
      <c r="O15" t="s">
        <v>335</v>
      </c>
      <c r="P15">
        <f>-608.65875117754 -42.3830024038989 -257.574005422764</f>
        <v>-908.61575900420291</v>
      </c>
      <c r="Q15" t="s">
        <v>336</v>
      </c>
      <c r="R15" t="s">
        <v>337</v>
      </c>
      <c r="S15" t="s">
        <v>338</v>
      </c>
      <c r="T15" t="s">
        <v>339</v>
      </c>
      <c r="U15" t="s">
        <v>340</v>
      </c>
      <c r="V15" t="s">
        <v>341</v>
      </c>
      <c r="W15" t="s">
        <v>342</v>
      </c>
      <c r="X15" t="s">
        <v>343</v>
      </c>
      <c r="Y15" t="s">
        <v>344</v>
      </c>
    </row>
    <row r="16" spans="1:25" x14ac:dyDescent="0.3">
      <c r="A16">
        <v>750</v>
      </c>
      <c r="B16" t="s">
        <v>345</v>
      </c>
      <c r="C16" t="s">
        <v>346</v>
      </c>
      <c r="D16" t="s">
        <v>347</v>
      </c>
      <c r="E16" t="s">
        <v>348</v>
      </c>
      <c r="F16" t="s">
        <v>349</v>
      </c>
      <c r="G16" t="s">
        <v>350</v>
      </c>
      <c r="H16" t="s">
        <v>351</v>
      </c>
      <c r="I16" t="s">
        <v>352</v>
      </c>
      <c r="J16" t="s">
        <v>353</v>
      </c>
      <c r="K16" t="s">
        <v>354</v>
      </c>
      <c r="L16" t="s">
        <v>355</v>
      </c>
      <c r="M16" t="s">
        <v>356</v>
      </c>
      <c r="N16" t="s">
        <v>357</v>
      </c>
      <c r="O16" t="s">
        <v>358</v>
      </c>
      <c r="P16">
        <f>-607.503243759912 -41.9556316551807 -257.379963735435</f>
        <v>-906.83883915052775</v>
      </c>
      <c r="Q16" t="s">
        <v>359</v>
      </c>
      <c r="R16" t="s">
        <v>360</v>
      </c>
      <c r="S16" t="s">
        <v>361</v>
      </c>
      <c r="T16" t="s">
        <v>362</v>
      </c>
      <c r="U16" t="s">
        <v>363</v>
      </c>
      <c r="V16" t="s">
        <v>364</v>
      </c>
      <c r="W16" t="s">
        <v>365</v>
      </c>
      <c r="X16" t="s">
        <v>366</v>
      </c>
      <c r="Y16" t="s">
        <v>367</v>
      </c>
    </row>
    <row r="17" spans="1:25" x14ac:dyDescent="0.3">
      <c r="A17">
        <v>800</v>
      </c>
      <c r="B17" t="s">
        <v>368</v>
      </c>
      <c r="C17" t="s">
        <v>369</v>
      </c>
      <c r="D17" t="s">
        <v>370</v>
      </c>
      <c r="E17" t="s">
        <v>371</v>
      </c>
      <c r="F17" t="s">
        <v>372</v>
      </c>
      <c r="G17" t="s">
        <v>373</v>
      </c>
      <c r="H17" t="s">
        <v>374</v>
      </c>
      <c r="I17" t="s">
        <v>375</v>
      </c>
      <c r="J17" t="s">
        <v>376</v>
      </c>
      <c r="K17" t="s">
        <v>377</v>
      </c>
      <c r="L17" t="s">
        <v>378</v>
      </c>
      <c r="M17" t="s">
        <v>379</v>
      </c>
      <c r="N17" t="s">
        <v>380</v>
      </c>
      <c r="O17" t="s">
        <v>381</v>
      </c>
      <c r="P17">
        <f>-606.707216102623 -41.6784029729047 -257.382413033175</f>
        <v>-905.76803210870264</v>
      </c>
      <c r="Q17" t="s">
        <v>382</v>
      </c>
      <c r="R17" t="s">
        <v>383</v>
      </c>
      <c r="S17" t="s">
        <v>384</v>
      </c>
      <c r="T17" t="s">
        <v>385</v>
      </c>
      <c r="U17" t="s">
        <v>386</v>
      </c>
      <c r="V17" t="s">
        <v>387</v>
      </c>
      <c r="W17" t="s">
        <v>388</v>
      </c>
      <c r="X17" t="s">
        <v>389</v>
      </c>
      <c r="Y17" t="s">
        <v>390</v>
      </c>
    </row>
    <row r="18" spans="1:25" x14ac:dyDescent="0.3">
      <c r="A18">
        <v>850</v>
      </c>
      <c r="B18" t="s">
        <v>391</v>
      </c>
      <c r="C18" t="s">
        <v>392</v>
      </c>
      <c r="D18" t="s">
        <v>393</v>
      </c>
      <c r="E18" t="s">
        <v>394</v>
      </c>
      <c r="F18" t="s">
        <v>395</v>
      </c>
      <c r="G18" t="s">
        <v>396</v>
      </c>
      <c r="H18" t="s">
        <v>397</v>
      </c>
      <c r="I18" t="s">
        <v>398</v>
      </c>
      <c r="J18" t="s">
        <v>399</v>
      </c>
      <c r="K18" t="s">
        <v>400</v>
      </c>
      <c r="L18" t="s">
        <v>401</v>
      </c>
      <c r="M18" t="s">
        <v>402</v>
      </c>
      <c r="N18" t="s">
        <v>403</v>
      </c>
      <c r="O18" t="s">
        <v>404</v>
      </c>
      <c r="P18">
        <f>-605.307107273942 -41.56195554534 -257.458737456617</f>
        <v>-904.32780027589899</v>
      </c>
      <c r="Q18" t="s">
        <v>405</v>
      </c>
      <c r="R18" t="s">
        <v>406</v>
      </c>
      <c r="S18" t="s">
        <v>407</v>
      </c>
      <c r="T18" t="s">
        <v>408</v>
      </c>
      <c r="U18" t="s">
        <v>409</v>
      </c>
      <c r="V18" t="s">
        <v>410</v>
      </c>
      <c r="W18" t="s">
        <v>411</v>
      </c>
      <c r="X18" t="s">
        <v>412</v>
      </c>
      <c r="Y18" t="s">
        <v>413</v>
      </c>
    </row>
    <row r="19" spans="1:25" x14ac:dyDescent="0.3">
      <c r="A19">
        <v>900</v>
      </c>
      <c r="B19" t="s">
        <v>414</v>
      </c>
      <c r="C19" t="s">
        <v>415</v>
      </c>
      <c r="D19" t="s">
        <v>416</v>
      </c>
      <c r="E19" t="s">
        <v>417</v>
      </c>
      <c r="F19" t="s">
        <v>418</v>
      </c>
      <c r="G19" t="s">
        <v>419</v>
      </c>
      <c r="H19" t="s">
        <v>420</v>
      </c>
      <c r="I19" t="s">
        <v>421</v>
      </c>
      <c r="J19" t="s">
        <v>422</v>
      </c>
      <c r="K19" t="s">
        <v>423</v>
      </c>
      <c r="L19" t="s">
        <v>424</v>
      </c>
      <c r="M19" t="s">
        <v>425</v>
      </c>
      <c r="N19" t="s">
        <v>426</v>
      </c>
      <c r="O19" t="s">
        <v>427</v>
      </c>
      <c r="P19">
        <f>-604.971913167434 -41.5332767511663 -257.512936038287</f>
        <v>-904.01812595688739</v>
      </c>
      <c r="Q19" t="s">
        <v>428</v>
      </c>
      <c r="R19" t="s">
        <v>429</v>
      </c>
      <c r="S19" t="s">
        <v>430</v>
      </c>
      <c r="T19" t="s">
        <v>431</v>
      </c>
      <c r="U19" t="s">
        <v>432</v>
      </c>
      <c r="V19" t="s">
        <v>433</v>
      </c>
      <c r="W19" t="s">
        <v>434</v>
      </c>
      <c r="X19" t="s">
        <v>435</v>
      </c>
      <c r="Y19" t="s">
        <v>436</v>
      </c>
    </row>
    <row r="20" spans="1:25" x14ac:dyDescent="0.3">
      <c r="A20">
        <v>950</v>
      </c>
      <c r="B20" t="s">
        <v>437</v>
      </c>
      <c r="C20" t="s">
        <v>438</v>
      </c>
      <c r="D20" t="s">
        <v>439</v>
      </c>
      <c r="E20" t="s">
        <v>440</v>
      </c>
      <c r="F20" t="s">
        <v>441</v>
      </c>
      <c r="G20" t="s">
        <v>442</v>
      </c>
      <c r="H20" t="s">
        <v>443</v>
      </c>
      <c r="I20" t="s">
        <v>444</v>
      </c>
      <c r="J20" t="s">
        <v>445</v>
      </c>
      <c r="K20" t="s">
        <v>446</v>
      </c>
      <c r="L20" t="s">
        <v>447</v>
      </c>
      <c r="M20" t="s">
        <v>448</v>
      </c>
      <c r="N20" t="s">
        <v>449</v>
      </c>
      <c r="O20" t="s">
        <v>450</v>
      </c>
      <c r="P20">
        <f>-604.771961795472 -41.4283641772267 -257.44404367801</f>
        <v>-903.64436965070877</v>
      </c>
      <c r="Q20" t="s">
        <v>451</v>
      </c>
      <c r="R20" t="s">
        <v>452</v>
      </c>
      <c r="S20" t="s">
        <v>453</v>
      </c>
      <c r="T20" t="s">
        <v>454</v>
      </c>
      <c r="U20" t="s">
        <v>455</v>
      </c>
      <c r="V20" t="s">
        <v>456</v>
      </c>
      <c r="W20" t="s">
        <v>457</v>
      </c>
      <c r="X20" t="s">
        <v>458</v>
      </c>
      <c r="Y20" t="s">
        <v>459</v>
      </c>
    </row>
    <row r="21" spans="1:25" x14ac:dyDescent="0.3">
      <c r="A21">
        <v>1000</v>
      </c>
      <c r="B21" t="s">
        <v>460</v>
      </c>
      <c r="C21" t="s">
        <v>461</v>
      </c>
      <c r="D21" t="s">
        <v>462</v>
      </c>
      <c r="E21" t="s">
        <v>463</v>
      </c>
      <c r="F21" t="s">
        <v>464</v>
      </c>
      <c r="G21" t="s">
        <v>465</v>
      </c>
      <c r="H21" t="s">
        <v>466</v>
      </c>
      <c r="I21" t="s">
        <v>467</v>
      </c>
      <c r="J21" t="s">
        <v>468</v>
      </c>
      <c r="K21" t="s">
        <v>469</v>
      </c>
      <c r="L21" t="s">
        <v>470</v>
      </c>
      <c r="M21" t="s">
        <v>471</v>
      </c>
      <c r="N21" t="s">
        <v>472</v>
      </c>
      <c r="O21" t="s">
        <v>473</v>
      </c>
      <c r="P21">
        <f>-604.847826474678 -41.1744228666885 -257.12637777882</f>
        <v>-903.14862712018635</v>
      </c>
      <c r="Q21" t="s">
        <v>474</v>
      </c>
      <c r="R21" t="s">
        <v>475</v>
      </c>
      <c r="S21" t="s">
        <v>476</v>
      </c>
      <c r="T21" t="s">
        <v>477</v>
      </c>
      <c r="U21" t="s">
        <v>478</v>
      </c>
      <c r="V21" t="s">
        <v>479</v>
      </c>
      <c r="W21" t="s">
        <v>480</v>
      </c>
      <c r="X21" t="s">
        <v>481</v>
      </c>
      <c r="Y21" t="s">
        <v>482</v>
      </c>
    </row>
    <row r="22" spans="1:25" x14ac:dyDescent="0.3">
      <c r="A22">
        <v>1050</v>
      </c>
      <c r="B22" t="s">
        <v>483</v>
      </c>
      <c r="C22" t="s">
        <v>484</v>
      </c>
      <c r="D22" t="s">
        <v>485</v>
      </c>
      <c r="E22" t="s">
        <v>486</v>
      </c>
      <c r="F22" t="s">
        <v>487</v>
      </c>
      <c r="G22" t="s">
        <v>488</v>
      </c>
      <c r="H22" t="s">
        <v>489</v>
      </c>
      <c r="I22" t="s">
        <v>490</v>
      </c>
      <c r="J22" t="s">
        <v>491</v>
      </c>
      <c r="K22" t="s">
        <v>492</v>
      </c>
      <c r="L22" t="s">
        <v>493</v>
      </c>
      <c r="M22" t="s">
        <v>494</v>
      </c>
      <c r="N22" t="s">
        <v>495</v>
      </c>
      <c r="O22" t="s">
        <v>496</v>
      </c>
      <c r="P22">
        <f>-604.989102028911 -40.6705546940416 -256.562544876379</f>
        <v>-902.22220159933158</v>
      </c>
      <c r="Q22" t="s">
        <v>497</v>
      </c>
      <c r="R22" t="s">
        <v>498</v>
      </c>
      <c r="S22" t="s">
        <v>499</v>
      </c>
      <c r="T22" t="s">
        <v>500</v>
      </c>
      <c r="U22" t="s">
        <v>501</v>
      </c>
      <c r="V22" t="s">
        <v>502</v>
      </c>
      <c r="W22" t="s">
        <v>503</v>
      </c>
      <c r="X22" t="s">
        <v>504</v>
      </c>
      <c r="Y22" t="s">
        <v>505</v>
      </c>
    </row>
    <row r="23" spans="1:25" x14ac:dyDescent="0.3">
      <c r="A23">
        <v>1100</v>
      </c>
      <c r="B23" t="s">
        <v>506</v>
      </c>
      <c r="C23" t="s">
        <v>507</v>
      </c>
      <c r="D23" t="s">
        <v>508</v>
      </c>
      <c r="E23" t="s">
        <v>509</v>
      </c>
      <c r="F23" t="s">
        <v>510</v>
      </c>
      <c r="G23" t="s">
        <v>511</v>
      </c>
      <c r="H23" t="s">
        <v>512</v>
      </c>
      <c r="I23" t="s">
        <v>513</v>
      </c>
      <c r="J23" t="s">
        <v>514</v>
      </c>
      <c r="K23" t="s">
        <v>515</v>
      </c>
      <c r="L23" t="s">
        <v>516</v>
      </c>
      <c r="M23" t="s">
        <v>517</v>
      </c>
      <c r="N23" t="s">
        <v>518</v>
      </c>
      <c r="O23" t="s">
        <v>519</v>
      </c>
      <c r="P23">
        <f>-605.459777272997 -39.0545390852203 -255.383530581033</f>
        <v>-899.89784693925037</v>
      </c>
      <c r="Q23" t="s">
        <v>520</v>
      </c>
      <c r="R23" t="s">
        <v>521</v>
      </c>
      <c r="S23" t="s">
        <v>522</v>
      </c>
      <c r="T23" t="s">
        <v>523</v>
      </c>
      <c r="U23" t="s">
        <v>524</v>
      </c>
      <c r="V23" t="s">
        <v>525</v>
      </c>
      <c r="W23" t="s">
        <v>526</v>
      </c>
      <c r="X23" t="s">
        <v>527</v>
      </c>
      <c r="Y23" t="s">
        <v>528</v>
      </c>
    </row>
    <row r="24" spans="1:25" x14ac:dyDescent="0.3">
      <c r="A24">
        <v>1150</v>
      </c>
      <c r="B24" t="s">
        <v>529</v>
      </c>
      <c r="C24" t="s">
        <v>530</v>
      </c>
      <c r="D24" t="s">
        <v>531</v>
      </c>
      <c r="E24" t="s">
        <v>532</v>
      </c>
      <c r="F24" t="s">
        <v>533</v>
      </c>
      <c r="G24" t="s">
        <v>534</v>
      </c>
      <c r="H24" t="s">
        <v>535</v>
      </c>
      <c r="I24" t="s">
        <v>536</v>
      </c>
      <c r="J24" t="s">
        <v>537</v>
      </c>
      <c r="K24" t="s">
        <v>538</v>
      </c>
      <c r="L24" t="s">
        <v>539</v>
      </c>
      <c r="M24" t="s">
        <v>540</v>
      </c>
      <c r="N24" t="s">
        <v>541</v>
      </c>
      <c r="O24" t="s">
        <v>542</v>
      </c>
      <c r="P24">
        <f>-605.657817138735 -37.4540147280395 -254.446419773544</f>
        <v>-897.55825164031853</v>
      </c>
      <c r="Q24" t="s">
        <v>543</v>
      </c>
      <c r="R24" t="s">
        <v>544</v>
      </c>
      <c r="S24" t="s">
        <v>545</v>
      </c>
      <c r="T24" t="s">
        <v>546</v>
      </c>
      <c r="U24" t="s">
        <v>547</v>
      </c>
      <c r="V24" t="s">
        <v>548</v>
      </c>
      <c r="W24" t="s">
        <v>549</v>
      </c>
      <c r="X24" t="s">
        <v>550</v>
      </c>
      <c r="Y24" t="s">
        <v>551</v>
      </c>
    </row>
    <row r="25" spans="1:25" x14ac:dyDescent="0.3">
      <c r="A25">
        <v>1200</v>
      </c>
      <c r="B25" t="s">
        <v>552</v>
      </c>
      <c r="C25" t="s">
        <v>553</v>
      </c>
      <c r="D25" t="s">
        <v>554</v>
      </c>
      <c r="E25" t="s">
        <v>555</v>
      </c>
      <c r="F25" t="s">
        <v>556</v>
      </c>
      <c r="G25" t="s">
        <v>557</v>
      </c>
      <c r="H25" t="s">
        <v>558</v>
      </c>
      <c r="I25" t="s">
        <v>559</v>
      </c>
      <c r="J25" t="s">
        <v>560</v>
      </c>
      <c r="K25" t="s">
        <v>561</v>
      </c>
      <c r="L25" t="s">
        <v>562</v>
      </c>
      <c r="M25" t="s">
        <v>563</v>
      </c>
      <c r="N25" t="s">
        <v>564</v>
      </c>
      <c r="O25" t="s">
        <v>565</v>
      </c>
      <c r="P25">
        <f>-605.395722988858 -36.8009259904229 -254.076020917801</f>
        <v>-896.27266989708187</v>
      </c>
      <c r="Q25" t="s">
        <v>566</v>
      </c>
      <c r="R25" t="s">
        <v>567</v>
      </c>
      <c r="S25" t="s">
        <v>568</v>
      </c>
      <c r="T25" t="s">
        <v>569</v>
      </c>
      <c r="U25" t="s">
        <v>570</v>
      </c>
      <c r="V25" t="s">
        <v>571</v>
      </c>
      <c r="W25" t="s">
        <v>572</v>
      </c>
      <c r="X25" t="s">
        <v>573</v>
      </c>
      <c r="Y25" t="s">
        <v>574</v>
      </c>
    </row>
    <row r="26" spans="1:25" x14ac:dyDescent="0.3">
      <c r="A26">
        <v>1250</v>
      </c>
      <c r="B26" t="s">
        <v>575</v>
      </c>
      <c r="C26" t="s">
        <v>576</v>
      </c>
      <c r="D26" t="s">
        <v>577</v>
      </c>
      <c r="E26" t="s">
        <v>578</v>
      </c>
      <c r="F26" t="s">
        <v>579</v>
      </c>
      <c r="G26" t="s">
        <v>580</v>
      </c>
      <c r="H26" t="s">
        <v>581</v>
      </c>
      <c r="I26" t="s">
        <v>582</v>
      </c>
      <c r="J26" t="s">
        <v>583</v>
      </c>
      <c r="K26" t="s">
        <v>584</v>
      </c>
      <c r="L26" t="s">
        <v>585</v>
      </c>
      <c r="M26" t="s">
        <v>586</v>
      </c>
      <c r="N26" t="s">
        <v>587</v>
      </c>
      <c r="O26" t="s">
        <v>588</v>
      </c>
      <c r="P26">
        <f>-604.805745550623 -35.2244810477009 -253.713595691498</f>
        <v>-893.74382228982188</v>
      </c>
      <c r="Q26" t="s">
        <v>589</v>
      </c>
      <c r="R26" t="s">
        <v>590</v>
      </c>
      <c r="S26" t="s">
        <v>591</v>
      </c>
      <c r="T26" t="s">
        <v>592</v>
      </c>
      <c r="U26" t="s">
        <v>593</v>
      </c>
      <c r="V26" t="s">
        <v>594</v>
      </c>
      <c r="W26" t="s">
        <v>595</v>
      </c>
      <c r="X26" t="s">
        <v>596</v>
      </c>
      <c r="Y26" t="s">
        <v>597</v>
      </c>
    </row>
    <row r="27" spans="1:25" x14ac:dyDescent="0.3">
      <c r="A27">
        <v>1300</v>
      </c>
      <c r="B27" t="s">
        <v>598</v>
      </c>
      <c r="C27" t="s">
        <v>599</v>
      </c>
      <c r="D27" t="s">
        <v>600</v>
      </c>
      <c r="E27" t="s">
        <v>601</v>
      </c>
      <c r="F27" t="s">
        <v>602</v>
      </c>
      <c r="G27" t="s">
        <v>603</v>
      </c>
      <c r="H27" t="s">
        <v>604</v>
      </c>
      <c r="I27" t="s">
        <v>605</v>
      </c>
      <c r="J27" t="s">
        <v>606</v>
      </c>
      <c r="K27" t="s">
        <v>607</v>
      </c>
      <c r="L27" t="s">
        <v>608</v>
      </c>
      <c r="M27" t="s">
        <v>609</v>
      </c>
      <c r="N27" t="s">
        <v>610</v>
      </c>
      <c r="O27" t="s">
        <v>611</v>
      </c>
      <c r="P27">
        <f>-604.383906880123 -34.4312787629447 -253.575546344433</f>
        <v>-892.39073198750066</v>
      </c>
      <c r="Q27" t="s">
        <v>612</v>
      </c>
      <c r="R27" t="s">
        <v>613</v>
      </c>
      <c r="S27" t="s">
        <v>614</v>
      </c>
      <c r="T27" t="s">
        <v>615</v>
      </c>
      <c r="U27" t="s">
        <v>616</v>
      </c>
      <c r="V27" t="s">
        <v>617</v>
      </c>
      <c r="W27" t="s">
        <v>618</v>
      </c>
      <c r="X27" t="s">
        <v>619</v>
      </c>
      <c r="Y27" t="s">
        <v>620</v>
      </c>
    </row>
    <row r="28" spans="1:25" x14ac:dyDescent="0.3">
      <c r="A28">
        <v>1350</v>
      </c>
      <c r="B28" t="s">
        <v>621</v>
      </c>
      <c r="C28" t="s">
        <v>622</v>
      </c>
      <c r="D28" t="s">
        <v>623</v>
      </c>
      <c r="E28" t="s">
        <v>624</v>
      </c>
      <c r="F28" t="s">
        <v>625</v>
      </c>
      <c r="G28" t="s">
        <v>626</v>
      </c>
      <c r="H28" t="s">
        <v>627</v>
      </c>
      <c r="I28" t="s">
        <v>628</v>
      </c>
      <c r="J28" t="s">
        <v>629</v>
      </c>
      <c r="K28" t="s">
        <v>630</v>
      </c>
      <c r="L28" t="s">
        <v>631</v>
      </c>
      <c r="M28" t="s">
        <v>632</v>
      </c>
      <c r="N28" t="s">
        <v>633</v>
      </c>
      <c r="O28" t="s">
        <v>634</v>
      </c>
      <c r="P28">
        <f>-603.898765260858 -32.949322321937 -253.498919829621</f>
        <v>-890.34700741241591</v>
      </c>
      <c r="Q28" t="s">
        <v>635</v>
      </c>
      <c r="R28" t="s">
        <v>636</v>
      </c>
      <c r="S28" t="s">
        <v>637</v>
      </c>
      <c r="T28" t="s">
        <v>638</v>
      </c>
      <c r="U28" t="s">
        <v>639</v>
      </c>
      <c r="V28" t="s">
        <v>640</v>
      </c>
      <c r="W28" t="s">
        <v>641</v>
      </c>
      <c r="X28" t="s">
        <v>642</v>
      </c>
      <c r="Y28" t="s">
        <v>643</v>
      </c>
    </row>
    <row r="29" spans="1:25" x14ac:dyDescent="0.3">
      <c r="A29">
        <v>1400</v>
      </c>
      <c r="B29" t="s">
        <v>644</v>
      </c>
      <c r="C29" t="s">
        <v>645</v>
      </c>
      <c r="D29" t="s">
        <v>646</v>
      </c>
      <c r="E29" t="s">
        <v>647</v>
      </c>
      <c r="F29" t="s">
        <v>648</v>
      </c>
      <c r="G29" t="s">
        <v>649</v>
      </c>
      <c r="H29" t="s">
        <v>650</v>
      </c>
      <c r="I29" t="s">
        <v>651</v>
      </c>
      <c r="J29" t="s">
        <v>652</v>
      </c>
      <c r="K29" t="s">
        <v>653</v>
      </c>
      <c r="L29" t="s">
        <v>654</v>
      </c>
      <c r="M29" t="s">
        <v>655</v>
      </c>
      <c r="N29" t="s">
        <v>656</v>
      </c>
      <c r="O29" t="s">
        <v>657</v>
      </c>
      <c r="P29">
        <f>-603.605295537043 -32.6047262090055 -253.604335363057</f>
        <v>-889.81435710910557</v>
      </c>
      <c r="Q29" t="s">
        <v>658</v>
      </c>
      <c r="R29" t="s">
        <v>659</v>
      </c>
      <c r="S29" t="s">
        <v>660</v>
      </c>
      <c r="T29" t="s">
        <v>661</v>
      </c>
      <c r="U29" t="s">
        <v>662</v>
      </c>
      <c r="V29" t="s">
        <v>663</v>
      </c>
      <c r="W29" t="s">
        <v>664</v>
      </c>
      <c r="X29" t="s">
        <v>665</v>
      </c>
      <c r="Y29" t="s">
        <v>666</v>
      </c>
    </row>
    <row r="30" spans="1:25" x14ac:dyDescent="0.3">
      <c r="A30">
        <v>1450</v>
      </c>
      <c r="B30" t="s">
        <v>667</v>
      </c>
      <c r="C30" t="s">
        <v>668</v>
      </c>
      <c r="D30" t="s">
        <v>669</v>
      </c>
      <c r="E30" t="s">
        <v>670</v>
      </c>
      <c r="F30" t="s">
        <v>671</v>
      </c>
      <c r="G30" t="s">
        <v>672</v>
      </c>
      <c r="H30" t="s">
        <v>673</v>
      </c>
      <c r="I30" t="s">
        <v>674</v>
      </c>
      <c r="J30" t="s">
        <v>675</v>
      </c>
      <c r="K30" t="s">
        <v>676</v>
      </c>
      <c r="L30" t="s">
        <v>677</v>
      </c>
      <c r="M30" t="s">
        <v>678</v>
      </c>
      <c r="N30" t="s">
        <v>679</v>
      </c>
      <c r="O30" t="s">
        <v>680</v>
      </c>
      <c r="P30">
        <f>-602.954520878758 -32.424238019556 -253.946830728268</f>
        <v>-889.32558962658197</v>
      </c>
      <c r="Q30" t="s">
        <v>681</v>
      </c>
      <c r="R30" t="s">
        <v>682</v>
      </c>
      <c r="S30" t="s">
        <v>683</v>
      </c>
      <c r="T30" t="s">
        <v>684</v>
      </c>
      <c r="U30" t="s">
        <v>685</v>
      </c>
      <c r="V30" t="s">
        <v>686</v>
      </c>
      <c r="W30" t="s">
        <v>687</v>
      </c>
      <c r="X30" t="s">
        <v>688</v>
      </c>
      <c r="Y30" t="s">
        <v>689</v>
      </c>
    </row>
    <row r="31" spans="1:25" x14ac:dyDescent="0.3">
      <c r="A31">
        <v>1500</v>
      </c>
      <c r="B31" t="s">
        <v>690</v>
      </c>
      <c r="C31" t="s">
        <v>691</v>
      </c>
      <c r="D31" t="s">
        <v>692</v>
      </c>
      <c r="E31" t="s">
        <v>693</v>
      </c>
      <c r="F31" t="s">
        <v>694</v>
      </c>
      <c r="G31" t="s">
        <v>695</v>
      </c>
      <c r="H31" t="s">
        <v>696</v>
      </c>
      <c r="I31" t="s">
        <v>697</v>
      </c>
      <c r="J31" t="s">
        <v>698</v>
      </c>
      <c r="K31" t="s">
        <v>699</v>
      </c>
      <c r="L31" t="s">
        <v>700</v>
      </c>
      <c r="M31" t="s">
        <v>701</v>
      </c>
      <c r="N31" t="s">
        <v>702</v>
      </c>
      <c r="O31" t="s">
        <v>703</v>
      </c>
      <c r="P31">
        <f>-602.550992463155 -32.5388097681489 -254.221923184084</f>
        <v>-889.31172541538785</v>
      </c>
      <c r="Q31" t="s">
        <v>704</v>
      </c>
      <c r="R31" t="s">
        <v>705</v>
      </c>
      <c r="S31" t="s">
        <v>706</v>
      </c>
      <c r="T31" t="s">
        <v>707</v>
      </c>
      <c r="U31" t="s">
        <v>708</v>
      </c>
      <c r="V31" t="s">
        <v>709</v>
      </c>
      <c r="W31" t="s">
        <v>710</v>
      </c>
      <c r="X31" t="s">
        <v>711</v>
      </c>
      <c r="Y31" t="s">
        <v>712</v>
      </c>
    </row>
    <row r="32" spans="1:25" x14ac:dyDescent="0.3">
      <c r="A32">
        <v>1550</v>
      </c>
      <c r="B32" t="s">
        <v>713</v>
      </c>
      <c r="C32" t="s">
        <v>714</v>
      </c>
      <c r="D32" t="s">
        <v>715</v>
      </c>
      <c r="E32" t="s">
        <v>716</v>
      </c>
      <c r="F32" t="s">
        <v>717</v>
      </c>
      <c r="G32" t="s">
        <v>718</v>
      </c>
      <c r="H32" t="s">
        <v>719</v>
      </c>
      <c r="I32" t="s">
        <v>720</v>
      </c>
      <c r="J32" t="s">
        <v>721</v>
      </c>
      <c r="K32" t="s">
        <v>722</v>
      </c>
      <c r="L32" t="s">
        <v>723</v>
      </c>
      <c r="M32" t="s">
        <v>724</v>
      </c>
      <c r="N32" t="s">
        <v>725</v>
      </c>
      <c r="O32" t="s">
        <v>726</v>
      </c>
      <c r="P32">
        <f>-601.941890018454 -32.6929903840887 -254.753336798408</f>
        <v>-889.38821720095075</v>
      </c>
      <c r="Q32" t="s">
        <v>727</v>
      </c>
      <c r="R32" t="s">
        <v>728</v>
      </c>
      <c r="S32" t="s">
        <v>729</v>
      </c>
      <c r="T32" t="s">
        <v>730</v>
      </c>
      <c r="U32" t="s">
        <v>731</v>
      </c>
      <c r="V32" t="s">
        <v>732</v>
      </c>
      <c r="W32" t="s">
        <v>733</v>
      </c>
      <c r="X32" t="s">
        <v>734</v>
      </c>
      <c r="Y32" t="s">
        <v>735</v>
      </c>
    </row>
    <row r="33" spans="1:25" x14ac:dyDescent="0.3">
      <c r="A33">
        <v>1600</v>
      </c>
      <c r="B33" t="s">
        <v>736</v>
      </c>
      <c r="C33" t="s">
        <v>737</v>
      </c>
      <c r="D33" t="s">
        <v>738</v>
      </c>
      <c r="E33" t="s">
        <v>739</v>
      </c>
      <c r="F33" t="s">
        <v>740</v>
      </c>
      <c r="G33" t="s">
        <v>741</v>
      </c>
      <c r="H33" t="s">
        <v>742</v>
      </c>
      <c r="I33" t="s">
        <v>743</v>
      </c>
      <c r="J33" t="s">
        <v>744</v>
      </c>
      <c r="K33" t="s">
        <v>745</v>
      </c>
      <c r="L33" t="s">
        <v>746</v>
      </c>
      <c r="M33" t="s">
        <v>747</v>
      </c>
      <c r="N33" t="s">
        <v>748</v>
      </c>
      <c r="O33" t="s">
        <v>749</v>
      </c>
      <c r="P33">
        <f>-601.521208294128 -32.5918610715357 -254.93935961154</f>
        <v>-889.0524289772037</v>
      </c>
      <c r="Q33" t="s">
        <v>750</v>
      </c>
      <c r="R33" t="s">
        <v>751</v>
      </c>
      <c r="S33" t="s">
        <v>752</v>
      </c>
      <c r="T33" t="s">
        <v>753</v>
      </c>
      <c r="U33" t="s">
        <v>754</v>
      </c>
      <c r="V33" t="s">
        <v>755</v>
      </c>
      <c r="W33" t="s">
        <v>756</v>
      </c>
      <c r="X33" t="s">
        <v>757</v>
      </c>
      <c r="Y33" t="s">
        <v>758</v>
      </c>
    </row>
    <row r="34" spans="1:25" x14ac:dyDescent="0.3">
      <c r="A34">
        <v>1650</v>
      </c>
      <c r="B34" t="s">
        <v>759</v>
      </c>
      <c r="C34" t="s">
        <v>760</v>
      </c>
      <c r="D34" t="s">
        <v>761</v>
      </c>
      <c r="E34" t="s">
        <v>762</v>
      </c>
      <c r="F34" t="s">
        <v>763</v>
      </c>
      <c r="G34" t="s">
        <v>764</v>
      </c>
      <c r="H34" t="s">
        <v>765</v>
      </c>
      <c r="I34" t="s">
        <v>766</v>
      </c>
      <c r="J34" t="s">
        <v>767</v>
      </c>
      <c r="K34" t="s">
        <v>768</v>
      </c>
      <c r="L34" t="s">
        <v>769</v>
      </c>
      <c r="M34" t="s">
        <v>770</v>
      </c>
      <c r="N34" t="s">
        <v>771</v>
      </c>
      <c r="O34" t="s">
        <v>772</v>
      </c>
      <c r="P34">
        <f>-600.69988008876 -32.5767524259568 -255.247367275493</f>
        <v>-888.5239997902097</v>
      </c>
      <c r="Q34" t="s">
        <v>773</v>
      </c>
      <c r="R34" t="s">
        <v>774</v>
      </c>
      <c r="S34" t="s">
        <v>775</v>
      </c>
      <c r="T34" t="s">
        <v>776</v>
      </c>
      <c r="U34" t="s">
        <v>777</v>
      </c>
      <c r="V34" t="s">
        <v>778</v>
      </c>
      <c r="W34" t="s">
        <v>779</v>
      </c>
      <c r="X34" t="s">
        <v>780</v>
      </c>
      <c r="Y34" t="s">
        <v>781</v>
      </c>
    </row>
    <row r="35" spans="1:25" x14ac:dyDescent="0.3">
      <c r="A35">
        <v>1700</v>
      </c>
      <c r="B35" t="s">
        <v>782</v>
      </c>
      <c r="C35" t="s">
        <v>783</v>
      </c>
      <c r="D35" t="s">
        <v>784</v>
      </c>
      <c r="E35" t="s">
        <v>785</v>
      </c>
      <c r="F35" t="s">
        <v>786</v>
      </c>
      <c r="G35" t="s">
        <v>787</v>
      </c>
      <c r="H35" t="s">
        <v>788</v>
      </c>
      <c r="I35" t="s">
        <v>789</v>
      </c>
      <c r="J35" t="s">
        <v>790</v>
      </c>
      <c r="K35" t="s">
        <v>791</v>
      </c>
      <c r="L35" t="s">
        <v>792</v>
      </c>
      <c r="M35" t="s">
        <v>793</v>
      </c>
      <c r="N35" t="s">
        <v>794</v>
      </c>
      <c r="O35" t="s">
        <v>795</v>
      </c>
      <c r="P35">
        <f>-600.345775951746 -32.6282594037311 -255.325316246503</f>
        <v>-888.29935160198011</v>
      </c>
      <c r="Q35" t="s">
        <v>796</v>
      </c>
      <c r="R35" t="s">
        <v>797</v>
      </c>
      <c r="S35" t="s">
        <v>798</v>
      </c>
      <c r="T35" t="s">
        <v>799</v>
      </c>
      <c r="U35" t="s">
        <v>800</v>
      </c>
      <c r="V35" t="s">
        <v>801</v>
      </c>
      <c r="W35" t="s">
        <v>802</v>
      </c>
      <c r="X35" t="s">
        <v>803</v>
      </c>
      <c r="Y35" t="s">
        <v>804</v>
      </c>
    </row>
    <row r="36" spans="1:25" x14ac:dyDescent="0.3">
      <c r="A36">
        <v>1750</v>
      </c>
      <c r="B36" t="s">
        <v>805</v>
      </c>
      <c r="C36" t="s">
        <v>806</v>
      </c>
      <c r="D36" t="s">
        <v>807</v>
      </c>
      <c r="E36" t="s">
        <v>808</v>
      </c>
      <c r="F36" t="s">
        <v>809</v>
      </c>
      <c r="G36" t="s">
        <v>810</v>
      </c>
      <c r="H36" t="s">
        <v>811</v>
      </c>
      <c r="I36" t="s">
        <v>812</v>
      </c>
      <c r="J36" t="s">
        <v>813</v>
      </c>
      <c r="K36" t="s">
        <v>814</v>
      </c>
      <c r="L36" t="s">
        <v>815</v>
      </c>
      <c r="M36" t="s">
        <v>816</v>
      </c>
      <c r="N36" t="s">
        <v>817</v>
      </c>
      <c r="O36" t="s">
        <v>818</v>
      </c>
      <c r="P36">
        <f>-600.038930757776 -32.9774609836295 -255.343763491244</f>
        <v>-888.3601552326495</v>
      </c>
      <c r="Q36" t="s">
        <v>819</v>
      </c>
      <c r="R36" t="s">
        <v>820</v>
      </c>
      <c r="S36" t="s">
        <v>821</v>
      </c>
      <c r="T36" t="s">
        <v>822</v>
      </c>
      <c r="U36" t="s">
        <v>823</v>
      </c>
      <c r="V36" t="s">
        <v>824</v>
      </c>
      <c r="W36" t="s">
        <v>825</v>
      </c>
      <c r="X36" t="s">
        <v>826</v>
      </c>
      <c r="Y36" t="s">
        <v>827</v>
      </c>
    </row>
    <row r="37" spans="1:25" x14ac:dyDescent="0.3">
      <c r="A37">
        <v>1800</v>
      </c>
      <c r="B37" t="s">
        <v>828</v>
      </c>
      <c r="C37" t="s">
        <v>829</v>
      </c>
      <c r="D37" t="s">
        <v>830</v>
      </c>
      <c r="E37" t="s">
        <v>831</v>
      </c>
      <c r="F37" t="s">
        <v>832</v>
      </c>
      <c r="G37" t="s">
        <v>833</v>
      </c>
      <c r="H37" t="s">
        <v>834</v>
      </c>
      <c r="I37" t="s">
        <v>835</v>
      </c>
      <c r="J37" t="s">
        <v>836</v>
      </c>
      <c r="K37" t="s">
        <v>837</v>
      </c>
      <c r="L37" t="s">
        <v>838</v>
      </c>
      <c r="M37" t="s">
        <v>839</v>
      </c>
      <c r="N37" t="s">
        <v>840</v>
      </c>
      <c r="O37" t="s">
        <v>841</v>
      </c>
      <c r="P37">
        <f>-599.945657705728 -33.0104622583262 -255.242729607284</f>
        <v>-888.1988495713382</v>
      </c>
      <c r="Q37" t="s">
        <v>842</v>
      </c>
      <c r="R37" t="s">
        <v>843</v>
      </c>
      <c r="S37" t="s">
        <v>844</v>
      </c>
      <c r="T37" t="s">
        <v>845</v>
      </c>
      <c r="U37" t="s">
        <v>846</v>
      </c>
      <c r="V37" t="s">
        <v>847</v>
      </c>
      <c r="W37" t="s">
        <v>848</v>
      </c>
      <c r="X37" t="s">
        <v>849</v>
      </c>
      <c r="Y37" t="s">
        <v>850</v>
      </c>
    </row>
    <row r="38" spans="1:25" x14ac:dyDescent="0.3">
      <c r="A38">
        <v>1850</v>
      </c>
      <c r="B38" t="s">
        <v>851</v>
      </c>
      <c r="C38" t="s">
        <v>852</v>
      </c>
      <c r="D38" t="s">
        <v>853</v>
      </c>
      <c r="E38" t="s">
        <v>854</v>
      </c>
      <c r="F38" t="s">
        <v>855</v>
      </c>
      <c r="G38" t="s">
        <v>856</v>
      </c>
      <c r="H38" t="s">
        <v>857</v>
      </c>
      <c r="I38" t="s">
        <v>858</v>
      </c>
      <c r="J38" t="s">
        <v>859</v>
      </c>
      <c r="K38" t="s">
        <v>860</v>
      </c>
      <c r="L38" t="s">
        <v>861</v>
      </c>
      <c r="M38" t="s">
        <v>862</v>
      </c>
      <c r="N38" t="s">
        <v>863</v>
      </c>
      <c r="O38" t="s">
        <v>864</v>
      </c>
      <c r="P38">
        <f>-600.09613453473 -33.0310878570153 -254.892295008282</f>
        <v>-888.01951740002733</v>
      </c>
      <c r="Q38" t="s">
        <v>865</v>
      </c>
      <c r="R38" t="s">
        <v>866</v>
      </c>
      <c r="S38" t="s">
        <v>867</v>
      </c>
      <c r="T38" t="s">
        <v>868</v>
      </c>
      <c r="U38" t="s">
        <v>869</v>
      </c>
      <c r="V38" t="s">
        <v>870</v>
      </c>
      <c r="W38" t="s">
        <v>871</v>
      </c>
      <c r="X38" t="s">
        <v>872</v>
      </c>
      <c r="Y38" t="s">
        <v>873</v>
      </c>
    </row>
    <row r="39" spans="1:25" x14ac:dyDescent="0.3">
      <c r="A39">
        <v>1900</v>
      </c>
      <c r="B39" t="s">
        <v>874</v>
      </c>
      <c r="C39" t="s">
        <v>875</v>
      </c>
      <c r="D39" t="s">
        <v>876</v>
      </c>
      <c r="E39" t="s">
        <v>877</v>
      </c>
      <c r="F39" t="s">
        <v>878</v>
      </c>
      <c r="G39" t="s">
        <v>879</v>
      </c>
      <c r="H39" t="s">
        <v>880</v>
      </c>
      <c r="I39" t="s">
        <v>881</v>
      </c>
      <c r="J39" t="s">
        <v>882</v>
      </c>
      <c r="K39" t="s">
        <v>883</v>
      </c>
      <c r="L39" t="s">
        <v>884</v>
      </c>
      <c r="M39" t="s">
        <v>885</v>
      </c>
      <c r="N39" t="s">
        <v>886</v>
      </c>
      <c r="O39" t="s">
        <v>887</v>
      </c>
      <c r="P39">
        <f>-600.345082483485 -32.8950189115026 -254.680065191085</f>
        <v>-887.92016658607258</v>
      </c>
      <c r="Q39" t="s">
        <v>888</v>
      </c>
      <c r="R39" t="s">
        <v>889</v>
      </c>
      <c r="S39" t="s">
        <v>890</v>
      </c>
      <c r="T39" t="s">
        <v>891</v>
      </c>
      <c r="U39" t="s">
        <v>892</v>
      </c>
      <c r="V39" t="s">
        <v>893</v>
      </c>
      <c r="W39" t="s">
        <v>894</v>
      </c>
      <c r="X39" t="s">
        <v>895</v>
      </c>
      <c r="Y39" t="s">
        <v>896</v>
      </c>
    </row>
    <row r="40" spans="1:25" x14ac:dyDescent="0.3">
      <c r="A40">
        <v>1950</v>
      </c>
      <c r="B40" t="s">
        <v>897</v>
      </c>
      <c r="C40" t="s">
        <v>898</v>
      </c>
      <c r="D40" t="s">
        <v>899</v>
      </c>
      <c r="E40" t="s">
        <v>900</v>
      </c>
      <c r="F40" t="s">
        <v>901</v>
      </c>
      <c r="G40" t="s">
        <v>902</v>
      </c>
      <c r="H40" t="s">
        <v>903</v>
      </c>
      <c r="I40" t="s">
        <v>904</v>
      </c>
      <c r="J40" t="s">
        <v>905</v>
      </c>
      <c r="K40" t="s">
        <v>906</v>
      </c>
      <c r="L40" t="s">
        <v>907</v>
      </c>
      <c r="M40" t="s">
        <v>908</v>
      </c>
      <c r="N40" t="s">
        <v>909</v>
      </c>
      <c r="O40" t="s">
        <v>910</v>
      </c>
      <c r="P40">
        <f>-601.188350420506 -32.9592260656627 -254.387808563691</f>
        <v>-888.53538504985977</v>
      </c>
      <c r="Q40" t="s">
        <v>911</v>
      </c>
      <c r="R40" t="s">
        <v>912</v>
      </c>
      <c r="S40" t="s">
        <v>913</v>
      </c>
      <c r="T40" t="s">
        <v>914</v>
      </c>
      <c r="U40" t="s">
        <v>915</v>
      </c>
      <c r="V40" t="s">
        <v>916</v>
      </c>
      <c r="W40" t="s">
        <v>917</v>
      </c>
      <c r="X40" t="s">
        <v>918</v>
      </c>
      <c r="Y40" t="s">
        <v>919</v>
      </c>
    </row>
    <row r="41" spans="1:25" x14ac:dyDescent="0.3">
      <c r="A41">
        <v>2000</v>
      </c>
      <c r="B41" t="s">
        <v>920</v>
      </c>
      <c r="C41" t="s">
        <v>921</v>
      </c>
      <c r="D41" t="s">
        <v>922</v>
      </c>
      <c r="E41" t="s">
        <v>923</v>
      </c>
      <c r="F41" t="s">
        <v>924</v>
      </c>
      <c r="G41" t="s">
        <v>925</v>
      </c>
      <c r="H41" t="s">
        <v>926</v>
      </c>
      <c r="I41" t="s">
        <v>927</v>
      </c>
      <c r="J41" t="s">
        <v>928</v>
      </c>
      <c r="K41" t="s">
        <v>929</v>
      </c>
      <c r="L41" t="s">
        <v>930</v>
      </c>
      <c r="M41" t="s">
        <v>931</v>
      </c>
      <c r="N41" t="s">
        <v>932</v>
      </c>
      <c r="O41" t="s">
        <v>933</v>
      </c>
      <c r="P41">
        <f>-601.73283541426 -33.1559030119288 -254.384752387712</f>
        <v>-889.27349081390071</v>
      </c>
      <c r="Q41" t="s">
        <v>934</v>
      </c>
      <c r="R41" t="s">
        <v>935</v>
      </c>
      <c r="S41" t="s">
        <v>936</v>
      </c>
      <c r="T41" t="s">
        <v>937</v>
      </c>
      <c r="U41" t="s">
        <v>938</v>
      </c>
      <c r="V41" t="s">
        <v>939</v>
      </c>
      <c r="W41" t="s">
        <v>940</v>
      </c>
      <c r="X41" t="s">
        <v>941</v>
      </c>
      <c r="Y41" t="s">
        <v>942</v>
      </c>
    </row>
    <row r="42" spans="1:25" x14ac:dyDescent="0.3">
      <c r="A42">
        <v>2050</v>
      </c>
      <c r="B42" t="s">
        <v>943</v>
      </c>
      <c r="C42" t="s">
        <v>944</v>
      </c>
      <c r="D42" t="s">
        <v>945</v>
      </c>
      <c r="E42" t="s">
        <v>946</v>
      </c>
      <c r="F42" t="s">
        <v>947</v>
      </c>
      <c r="G42" t="s">
        <v>948</v>
      </c>
      <c r="H42" t="s">
        <v>949</v>
      </c>
      <c r="I42" t="s">
        <v>950</v>
      </c>
      <c r="J42" t="s">
        <v>951</v>
      </c>
      <c r="K42" t="s">
        <v>952</v>
      </c>
      <c r="L42" t="s">
        <v>953</v>
      </c>
      <c r="M42" t="s">
        <v>954</v>
      </c>
      <c r="N42" t="s">
        <v>955</v>
      </c>
      <c r="O42" t="s">
        <v>956</v>
      </c>
      <c r="P42">
        <f>-602.809986375712 -34.121209594819 -254.366067844298</f>
        <v>-891.29726381482897</v>
      </c>
      <c r="Q42" t="s">
        <v>957</v>
      </c>
      <c r="R42" t="s">
        <v>958</v>
      </c>
      <c r="S42" t="s">
        <v>959</v>
      </c>
      <c r="T42" t="s">
        <v>960</v>
      </c>
      <c r="U42" t="s">
        <v>961</v>
      </c>
      <c r="V42" t="s">
        <v>962</v>
      </c>
      <c r="W42" t="s">
        <v>963</v>
      </c>
      <c r="X42" t="s">
        <v>964</v>
      </c>
      <c r="Y42" t="s">
        <v>965</v>
      </c>
    </row>
    <row r="43" spans="1:25" x14ac:dyDescent="0.3">
      <c r="A43">
        <v>2100</v>
      </c>
      <c r="B43" t="s">
        <v>966</v>
      </c>
      <c r="C43" t="s">
        <v>967</v>
      </c>
      <c r="D43" t="s">
        <v>968</v>
      </c>
      <c r="E43" t="s">
        <v>969</v>
      </c>
      <c r="F43" t="s">
        <v>970</v>
      </c>
      <c r="G43" t="s">
        <v>971</v>
      </c>
      <c r="H43" t="s">
        <v>972</v>
      </c>
      <c r="I43" t="s">
        <v>973</v>
      </c>
      <c r="J43" t="s">
        <v>974</v>
      </c>
      <c r="K43" t="s">
        <v>975</v>
      </c>
      <c r="L43" t="s">
        <v>976</v>
      </c>
      <c r="M43" t="s">
        <v>977</v>
      </c>
      <c r="N43" t="s">
        <v>978</v>
      </c>
      <c r="O43" t="s">
        <v>979</v>
      </c>
      <c r="P43">
        <f>-603.437426485978 -34.6371940648523 -254.303567727587</f>
        <v>-892.37818827841738</v>
      </c>
      <c r="Q43" t="s">
        <v>980</v>
      </c>
      <c r="R43" t="s">
        <v>981</v>
      </c>
      <c r="S43" t="s">
        <v>982</v>
      </c>
      <c r="T43" t="s">
        <v>983</v>
      </c>
      <c r="U43" t="s">
        <v>984</v>
      </c>
      <c r="V43" t="s">
        <v>985</v>
      </c>
      <c r="W43" t="s">
        <v>986</v>
      </c>
      <c r="X43" t="s">
        <v>987</v>
      </c>
      <c r="Y43" t="s">
        <v>988</v>
      </c>
    </row>
    <row r="44" spans="1:25" x14ac:dyDescent="0.3">
      <c r="A44">
        <v>2150</v>
      </c>
      <c r="B44" t="s">
        <v>989</v>
      </c>
      <c r="C44" t="s">
        <v>990</v>
      </c>
      <c r="D44" t="s">
        <v>991</v>
      </c>
      <c r="E44" t="s">
        <v>992</v>
      </c>
      <c r="F44" t="s">
        <v>993</v>
      </c>
      <c r="G44" t="s">
        <v>994</v>
      </c>
      <c r="H44" t="s">
        <v>995</v>
      </c>
      <c r="I44" t="s">
        <v>996</v>
      </c>
      <c r="J44" t="s">
        <v>997</v>
      </c>
      <c r="K44" t="s">
        <v>998</v>
      </c>
      <c r="L44" t="s">
        <v>999</v>
      </c>
      <c r="M44" t="s">
        <v>1000</v>
      </c>
      <c r="N44" t="s">
        <v>1001</v>
      </c>
      <c r="O44" t="s">
        <v>1002</v>
      </c>
      <c r="P44">
        <f>-604.687894590986 -35.4530290408934 -253.920331030242</f>
        <v>-894.06125466212143</v>
      </c>
      <c r="Q44" t="s">
        <v>1003</v>
      </c>
      <c r="R44" t="s">
        <v>1004</v>
      </c>
      <c r="S44" t="s">
        <v>1005</v>
      </c>
      <c r="T44" t="s">
        <v>1006</v>
      </c>
      <c r="U44" t="s">
        <v>1007</v>
      </c>
      <c r="V44" t="s">
        <v>1008</v>
      </c>
      <c r="W44" t="s">
        <v>1009</v>
      </c>
      <c r="X44" t="s">
        <v>1010</v>
      </c>
      <c r="Y44" t="s">
        <v>1011</v>
      </c>
    </row>
    <row r="45" spans="1:25" x14ac:dyDescent="0.3">
      <c r="A45">
        <v>2200</v>
      </c>
      <c r="B45" t="s">
        <v>1012</v>
      </c>
      <c r="C45" t="s">
        <v>1013</v>
      </c>
      <c r="D45" t="s">
        <v>1014</v>
      </c>
      <c r="E45" t="s">
        <v>1015</v>
      </c>
      <c r="F45" t="s">
        <v>1016</v>
      </c>
      <c r="G45" t="s">
        <v>1017</v>
      </c>
      <c r="H45" t="s">
        <v>1018</v>
      </c>
      <c r="I45" t="s">
        <v>1019</v>
      </c>
      <c r="J45" t="s">
        <v>1020</v>
      </c>
      <c r="K45" t="s">
        <v>1021</v>
      </c>
      <c r="L45" t="s">
        <v>1022</v>
      </c>
      <c r="M45" t="s">
        <v>1023</v>
      </c>
      <c r="N45" t="s">
        <v>1024</v>
      </c>
      <c r="O45" t="s">
        <v>1025</v>
      </c>
      <c r="P45">
        <f>-605.335217808972 -35.6144635763712 -253.65991624164</f>
        <v>-894.60959762698315</v>
      </c>
      <c r="Q45" t="s">
        <v>1026</v>
      </c>
      <c r="R45" t="s">
        <v>1027</v>
      </c>
      <c r="S45" t="s">
        <v>1028</v>
      </c>
      <c r="T45" t="s">
        <v>1029</v>
      </c>
      <c r="U45" t="s">
        <v>1030</v>
      </c>
      <c r="V45" t="s">
        <v>1031</v>
      </c>
      <c r="W45" t="s">
        <v>1032</v>
      </c>
      <c r="X45" t="s">
        <v>1033</v>
      </c>
      <c r="Y45" t="s">
        <v>1034</v>
      </c>
    </row>
    <row r="46" spans="1:25" x14ac:dyDescent="0.3">
      <c r="A46">
        <v>2250</v>
      </c>
      <c r="B46" t="s">
        <v>1035</v>
      </c>
      <c r="C46" t="s">
        <v>1036</v>
      </c>
      <c r="D46" t="s">
        <v>1037</v>
      </c>
      <c r="E46" t="s">
        <v>1038</v>
      </c>
      <c r="F46" t="s">
        <v>1039</v>
      </c>
      <c r="G46" t="s">
        <v>1040</v>
      </c>
      <c r="H46" t="s">
        <v>1041</v>
      </c>
      <c r="I46" t="s">
        <v>1042</v>
      </c>
      <c r="J46" t="s">
        <v>1043</v>
      </c>
      <c r="K46" t="s">
        <v>1044</v>
      </c>
      <c r="L46" t="s">
        <v>1045</v>
      </c>
      <c r="M46" t="s">
        <v>1046</v>
      </c>
      <c r="N46" t="s">
        <v>1047</v>
      </c>
      <c r="O46" t="s">
        <v>1048</v>
      </c>
      <c r="P46">
        <f>-606.424112565622 -36.0445015638684 -253.051657495636</f>
        <v>-895.52027162512627</v>
      </c>
      <c r="Q46" t="s">
        <v>1049</v>
      </c>
      <c r="R46" t="s">
        <v>1050</v>
      </c>
      <c r="S46" t="s">
        <v>1051</v>
      </c>
      <c r="T46" t="s">
        <v>1052</v>
      </c>
      <c r="U46" t="s">
        <v>1053</v>
      </c>
      <c r="V46" t="s">
        <v>1054</v>
      </c>
      <c r="W46" t="s">
        <v>1055</v>
      </c>
      <c r="X46" t="s">
        <v>1056</v>
      </c>
      <c r="Y46" t="s">
        <v>1057</v>
      </c>
    </row>
    <row r="47" spans="1:25" x14ac:dyDescent="0.3">
      <c r="A47">
        <v>2300</v>
      </c>
      <c r="B47" t="s">
        <v>1058</v>
      </c>
      <c r="C47" t="s">
        <v>1059</v>
      </c>
      <c r="D47" t="s">
        <v>1060</v>
      </c>
      <c r="E47" t="s">
        <v>1061</v>
      </c>
      <c r="F47" t="s">
        <v>1062</v>
      </c>
      <c r="G47" t="s">
        <v>1063</v>
      </c>
      <c r="H47" t="s">
        <v>1064</v>
      </c>
      <c r="I47" t="s">
        <v>1065</v>
      </c>
      <c r="J47" t="s">
        <v>1066</v>
      </c>
      <c r="K47" t="s">
        <v>1067</v>
      </c>
      <c r="L47" t="s">
        <v>1068</v>
      </c>
      <c r="M47" t="s">
        <v>1069</v>
      </c>
      <c r="N47" t="s">
        <v>1070</v>
      </c>
      <c r="O47" t="s">
        <v>1071</v>
      </c>
      <c r="P47">
        <f>-607.051799299804 -36.5038703211153 -252.804571151807</f>
        <v>-896.36024077272623</v>
      </c>
      <c r="Q47" t="s">
        <v>1072</v>
      </c>
      <c r="R47" t="s">
        <v>1073</v>
      </c>
      <c r="S47" t="s">
        <v>1074</v>
      </c>
      <c r="T47" t="s">
        <v>1075</v>
      </c>
      <c r="U47" t="s">
        <v>1076</v>
      </c>
      <c r="V47" t="s">
        <v>1077</v>
      </c>
      <c r="W47" t="s">
        <v>1078</v>
      </c>
      <c r="X47" t="s">
        <v>1079</v>
      </c>
      <c r="Y47" t="s">
        <v>1080</v>
      </c>
    </row>
    <row r="48" spans="1:25" x14ac:dyDescent="0.3">
      <c r="A48">
        <v>2350</v>
      </c>
      <c r="B48" t="s">
        <v>1081</v>
      </c>
      <c r="C48" t="s">
        <v>1082</v>
      </c>
      <c r="D48" t="s">
        <v>1083</v>
      </c>
      <c r="E48" t="s">
        <v>1084</v>
      </c>
      <c r="F48" t="s">
        <v>1085</v>
      </c>
      <c r="G48" t="s">
        <v>1086</v>
      </c>
      <c r="H48" t="s">
        <v>1087</v>
      </c>
      <c r="I48" t="s">
        <v>1088</v>
      </c>
      <c r="J48" t="s">
        <v>1089</v>
      </c>
      <c r="K48" t="s">
        <v>1090</v>
      </c>
      <c r="L48" t="s">
        <v>1091</v>
      </c>
      <c r="M48" t="s">
        <v>1092</v>
      </c>
      <c r="N48" t="s">
        <v>1093</v>
      </c>
      <c r="O48" t="s">
        <v>1094</v>
      </c>
      <c r="P48">
        <f>-607.644549592117 -37.7726464055754 -252.686052270939</f>
        <v>-898.10324826863143</v>
      </c>
      <c r="Q48" t="s">
        <v>1095</v>
      </c>
      <c r="R48" t="s">
        <v>1096</v>
      </c>
      <c r="S48" t="s">
        <v>1097</v>
      </c>
      <c r="T48" t="s">
        <v>1098</v>
      </c>
      <c r="U48" t="s">
        <v>1099</v>
      </c>
      <c r="V48" t="s">
        <v>1100</v>
      </c>
      <c r="W48" t="s">
        <v>1101</v>
      </c>
      <c r="X48" t="s">
        <v>1102</v>
      </c>
      <c r="Y48" t="s">
        <v>1103</v>
      </c>
    </row>
    <row r="49" spans="1:25" x14ac:dyDescent="0.3">
      <c r="A49">
        <v>2400</v>
      </c>
      <c r="B49" t="s">
        <v>1104</v>
      </c>
      <c r="C49" t="s">
        <v>1105</v>
      </c>
      <c r="D49" t="s">
        <v>1106</v>
      </c>
      <c r="E49" t="s">
        <v>1107</v>
      </c>
      <c r="F49" t="s">
        <v>1108</v>
      </c>
      <c r="G49" t="s">
        <v>1109</v>
      </c>
      <c r="H49" t="s">
        <v>1110</v>
      </c>
      <c r="I49" t="s">
        <v>1111</v>
      </c>
      <c r="J49" t="s">
        <v>1112</v>
      </c>
      <c r="K49" t="s">
        <v>1113</v>
      </c>
      <c r="L49" t="s">
        <v>1114</v>
      </c>
      <c r="M49" t="s">
        <v>1115</v>
      </c>
      <c r="N49" t="s">
        <v>1116</v>
      </c>
      <c r="O49" t="s">
        <v>1117</v>
      </c>
      <c r="P49">
        <f>-608.002323224735 -38.506100892595 -252.783813567498</f>
        <v>-899.29223768482802</v>
      </c>
      <c r="Q49" t="s">
        <v>1118</v>
      </c>
      <c r="R49" t="s">
        <v>1119</v>
      </c>
      <c r="S49" t="s">
        <v>1120</v>
      </c>
      <c r="T49" t="s">
        <v>1121</v>
      </c>
      <c r="U49" t="s">
        <v>1122</v>
      </c>
      <c r="V49" t="s">
        <v>1123</v>
      </c>
      <c r="W49" t="s">
        <v>1124</v>
      </c>
      <c r="X49" t="s">
        <v>1125</v>
      </c>
      <c r="Y49" t="s">
        <v>1126</v>
      </c>
    </row>
    <row r="50" spans="1:25" x14ac:dyDescent="0.3">
      <c r="A50">
        <v>2450</v>
      </c>
      <c r="B50" t="s">
        <v>1127</v>
      </c>
      <c r="C50" t="s">
        <v>1128</v>
      </c>
      <c r="D50" t="s">
        <v>1129</v>
      </c>
      <c r="E50" t="s">
        <v>1130</v>
      </c>
      <c r="F50" t="s">
        <v>1131</v>
      </c>
      <c r="G50" t="s">
        <v>1132</v>
      </c>
      <c r="H50" t="s">
        <v>1133</v>
      </c>
      <c r="I50" t="s">
        <v>1134</v>
      </c>
      <c r="J50" t="s">
        <v>1135</v>
      </c>
      <c r="K50" t="s">
        <v>1136</v>
      </c>
      <c r="L50" t="s">
        <v>1137</v>
      </c>
      <c r="M50" t="s">
        <v>1138</v>
      </c>
      <c r="N50" t="s">
        <v>1139</v>
      </c>
      <c r="O50" t="s">
        <v>1140</v>
      </c>
      <c r="P50">
        <f>-608.933983445019 -39.3895601579916 -252.918950476545</f>
        <v>-901.24249407955551</v>
      </c>
      <c r="Q50" t="s">
        <v>1141</v>
      </c>
      <c r="R50" t="s">
        <v>1142</v>
      </c>
      <c r="S50" t="s">
        <v>1143</v>
      </c>
      <c r="T50" t="s">
        <v>1144</v>
      </c>
      <c r="U50" t="s">
        <v>1145</v>
      </c>
      <c r="V50" t="s">
        <v>1146</v>
      </c>
      <c r="W50" t="s">
        <v>1147</v>
      </c>
      <c r="X50" t="s">
        <v>1148</v>
      </c>
      <c r="Y50" t="s">
        <v>1149</v>
      </c>
    </row>
    <row r="51" spans="1:25" x14ac:dyDescent="0.3">
      <c r="A51">
        <v>2500</v>
      </c>
      <c r="B51" t="s">
        <v>1150</v>
      </c>
      <c r="C51" t="s">
        <v>1151</v>
      </c>
      <c r="D51" t="s">
        <v>1152</v>
      </c>
      <c r="E51" t="s">
        <v>1153</v>
      </c>
      <c r="F51" t="s">
        <v>1154</v>
      </c>
      <c r="G51" t="s">
        <v>1155</v>
      </c>
      <c r="H51" t="s">
        <v>1156</v>
      </c>
      <c r="I51" t="s">
        <v>1157</v>
      </c>
      <c r="J51" t="s">
        <v>1158</v>
      </c>
      <c r="K51" t="s">
        <v>1159</v>
      </c>
      <c r="L51" t="s">
        <v>1160</v>
      </c>
      <c r="M51" t="s">
        <v>1161</v>
      </c>
      <c r="N51" t="s">
        <v>1162</v>
      </c>
      <c r="O51" t="s">
        <v>1163</v>
      </c>
      <c r="P51">
        <f>-609.497117850646 -39.5013659611468 -252.916337086442</f>
        <v>-901.91482089823478</v>
      </c>
      <c r="Q51" t="s">
        <v>1164</v>
      </c>
      <c r="R51" t="s">
        <v>1165</v>
      </c>
      <c r="S51" t="s">
        <v>1166</v>
      </c>
      <c r="T51" t="s">
        <v>1167</v>
      </c>
      <c r="U51" t="s">
        <v>1168</v>
      </c>
      <c r="V51" t="s">
        <v>1169</v>
      </c>
      <c r="W51" t="s">
        <v>1170</v>
      </c>
      <c r="X51" t="s">
        <v>1171</v>
      </c>
      <c r="Y51" t="s">
        <v>1172</v>
      </c>
    </row>
    <row r="52" spans="1:25" x14ac:dyDescent="0.3">
      <c r="A52">
        <v>2550</v>
      </c>
      <c r="B52" t="s">
        <v>1173</v>
      </c>
      <c r="C52" t="s">
        <v>1174</v>
      </c>
      <c r="D52" t="s">
        <v>1175</v>
      </c>
      <c r="E52" t="s">
        <v>1176</v>
      </c>
      <c r="F52" t="s">
        <v>1177</v>
      </c>
      <c r="G52" t="s">
        <v>1178</v>
      </c>
      <c r="H52" t="s">
        <v>1179</v>
      </c>
      <c r="I52" t="s">
        <v>1180</v>
      </c>
      <c r="J52" t="s">
        <v>1181</v>
      </c>
      <c r="K52" t="s">
        <v>1182</v>
      </c>
      <c r="L52" t="s">
        <v>1183</v>
      </c>
      <c r="M52" t="s">
        <v>1184</v>
      </c>
      <c r="N52" t="s">
        <v>1185</v>
      </c>
      <c r="O52" t="s">
        <v>1186</v>
      </c>
      <c r="P52">
        <f>-610.95947030451 -38.94014813388 -252.68931427444</f>
        <v>-902.58893271283</v>
      </c>
      <c r="Q52" t="s">
        <v>1187</v>
      </c>
      <c r="R52" t="s">
        <v>1188</v>
      </c>
      <c r="S52" t="s">
        <v>1189</v>
      </c>
      <c r="T52" t="s">
        <v>1190</v>
      </c>
      <c r="U52" t="s">
        <v>1191</v>
      </c>
      <c r="V52" t="s">
        <v>1192</v>
      </c>
      <c r="W52" t="s">
        <v>1193</v>
      </c>
      <c r="X52" t="s">
        <v>1194</v>
      </c>
      <c r="Y52" t="s">
        <v>1195</v>
      </c>
    </row>
    <row r="53" spans="1:25" x14ac:dyDescent="0.3">
      <c r="A53">
        <v>2600</v>
      </c>
      <c r="B53" t="s">
        <v>1196</v>
      </c>
      <c r="C53" t="s">
        <v>1197</v>
      </c>
      <c r="D53" t="s">
        <v>1198</v>
      </c>
      <c r="E53" t="s">
        <v>1199</v>
      </c>
      <c r="F53" t="s">
        <v>1200</v>
      </c>
      <c r="G53" t="s">
        <v>1201</v>
      </c>
      <c r="H53" t="s">
        <v>1202</v>
      </c>
      <c r="I53" t="s">
        <v>1203</v>
      </c>
      <c r="J53" t="s">
        <v>1204</v>
      </c>
      <c r="K53" t="s">
        <v>1205</v>
      </c>
      <c r="L53" t="s">
        <v>1206</v>
      </c>
      <c r="M53" t="s">
        <v>1207</v>
      </c>
      <c r="N53" t="s">
        <v>1208</v>
      </c>
      <c r="O53" t="s">
        <v>1209</v>
      </c>
      <c r="P53">
        <f>-611.688815244382 -38.3647932868548 -252.509631380011</f>
        <v>-902.56323991124782</v>
      </c>
      <c r="Q53" t="s">
        <v>1210</v>
      </c>
      <c r="R53" t="s">
        <v>1211</v>
      </c>
      <c r="S53" t="s">
        <v>1212</v>
      </c>
      <c r="T53" t="s">
        <v>1213</v>
      </c>
      <c r="U53" t="s">
        <v>1214</v>
      </c>
      <c r="V53" t="s">
        <v>1215</v>
      </c>
      <c r="W53" t="s">
        <v>1216</v>
      </c>
      <c r="X53" t="s">
        <v>1217</v>
      </c>
      <c r="Y53" t="s">
        <v>1218</v>
      </c>
    </row>
    <row r="54" spans="1:25" x14ac:dyDescent="0.3">
      <c r="A54">
        <v>2650</v>
      </c>
      <c r="B54" t="s">
        <v>1219</v>
      </c>
      <c r="C54" t="s">
        <v>1220</v>
      </c>
      <c r="D54" t="s">
        <v>1221</v>
      </c>
      <c r="E54" t="s">
        <v>1222</v>
      </c>
      <c r="F54" t="s">
        <v>1223</v>
      </c>
      <c r="G54" t="s">
        <v>1224</v>
      </c>
      <c r="H54" t="s">
        <v>1225</v>
      </c>
      <c r="I54" t="s">
        <v>1226</v>
      </c>
      <c r="J54" t="s">
        <v>1227</v>
      </c>
      <c r="K54" t="s">
        <v>1228</v>
      </c>
      <c r="L54" t="s">
        <v>1229</v>
      </c>
      <c r="M54" t="s">
        <v>1230</v>
      </c>
      <c r="N54" t="s">
        <v>1231</v>
      </c>
      <c r="O54" t="s">
        <v>1232</v>
      </c>
      <c r="P54">
        <f>-613.090850129082 -37.5364742035954 -252.629678554423</f>
        <v>-903.25700288710038</v>
      </c>
      <c r="Q54" t="s">
        <v>1233</v>
      </c>
      <c r="R54" t="s">
        <v>1234</v>
      </c>
      <c r="S54" t="s">
        <v>1235</v>
      </c>
      <c r="T54" t="s">
        <v>1236</v>
      </c>
      <c r="U54" t="s">
        <v>1237</v>
      </c>
      <c r="V54" t="s">
        <v>1238</v>
      </c>
      <c r="W54" t="s">
        <v>1239</v>
      </c>
      <c r="X54" t="s">
        <v>1240</v>
      </c>
      <c r="Y54" t="s">
        <v>1241</v>
      </c>
    </row>
    <row r="55" spans="1:25" x14ac:dyDescent="0.3">
      <c r="A55">
        <v>2700</v>
      </c>
      <c r="B55" t="s">
        <v>1242</v>
      </c>
      <c r="C55" t="s">
        <v>1243</v>
      </c>
      <c r="D55" t="s">
        <v>1244</v>
      </c>
      <c r="E55" t="s">
        <v>1245</v>
      </c>
      <c r="F55" t="s">
        <v>1246</v>
      </c>
      <c r="G55" t="s">
        <v>1247</v>
      </c>
      <c r="H55" t="s">
        <v>1248</v>
      </c>
      <c r="I55" t="s">
        <v>1249</v>
      </c>
      <c r="J55" t="s">
        <v>1250</v>
      </c>
      <c r="K55" t="s">
        <v>1251</v>
      </c>
      <c r="L55" t="s">
        <v>1252</v>
      </c>
      <c r="M55" t="s">
        <v>1253</v>
      </c>
      <c r="N55" t="s">
        <v>1254</v>
      </c>
      <c r="O55" t="s">
        <v>1255</v>
      </c>
      <c r="P55">
        <f>-613.592039636626 -37.1846075109092 -253.01014694673</f>
        <v>-903.78679409426536</v>
      </c>
      <c r="Q55" t="s">
        <v>1256</v>
      </c>
      <c r="R55" t="s">
        <v>1257</v>
      </c>
      <c r="S55" t="s">
        <v>1258</v>
      </c>
      <c r="T55" t="s">
        <v>1259</v>
      </c>
      <c r="U55" t="s">
        <v>1260</v>
      </c>
      <c r="V55" t="s">
        <v>1261</v>
      </c>
      <c r="W55" t="s">
        <v>1262</v>
      </c>
      <c r="X55" t="s">
        <v>1263</v>
      </c>
      <c r="Y55" t="s">
        <v>1264</v>
      </c>
    </row>
    <row r="56" spans="1:25" x14ac:dyDescent="0.3">
      <c r="A56">
        <v>2750</v>
      </c>
      <c r="B56" t="s">
        <v>1265</v>
      </c>
      <c r="C56" t="s">
        <v>1266</v>
      </c>
      <c r="D56" t="s">
        <v>1267</v>
      </c>
      <c r="E56" t="s">
        <v>1268</v>
      </c>
      <c r="F56" t="s">
        <v>1269</v>
      </c>
      <c r="G56" t="s">
        <v>1270</v>
      </c>
      <c r="H56" t="s">
        <v>1271</v>
      </c>
      <c r="I56" t="s">
        <v>1272</v>
      </c>
      <c r="J56" t="s">
        <v>1273</v>
      </c>
      <c r="K56" t="s">
        <v>1274</v>
      </c>
      <c r="L56" t="s">
        <v>1275</v>
      </c>
      <c r="M56" t="s">
        <v>1276</v>
      </c>
      <c r="N56" t="s">
        <v>1277</v>
      </c>
      <c r="O56" t="s">
        <v>1278</v>
      </c>
      <c r="P56">
        <f>-613.94069631149 -36.8775524008374 -253.893106030747</f>
        <v>-904.71135474307448</v>
      </c>
      <c r="Q56" t="s">
        <v>1279</v>
      </c>
      <c r="R56" t="s">
        <v>1280</v>
      </c>
      <c r="S56" t="s">
        <v>1281</v>
      </c>
      <c r="T56" t="s">
        <v>1282</v>
      </c>
      <c r="U56" t="s">
        <v>1283</v>
      </c>
      <c r="V56" t="s">
        <v>1284</v>
      </c>
      <c r="W56" t="s">
        <v>1285</v>
      </c>
      <c r="X56" t="s">
        <v>1286</v>
      </c>
      <c r="Y56" t="s">
        <v>1287</v>
      </c>
    </row>
    <row r="57" spans="1:25" x14ac:dyDescent="0.3">
      <c r="A57">
        <v>2800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1295</v>
      </c>
      <c r="J57" t="s">
        <v>1296</v>
      </c>
      <c r="K57" t="s">
        <v>1297</v>
      </c>
      <c r="L57" t="s">
        <v>1298</v>
      </c>
      <c r="M57" t="s">
        <v>1299</v>
      </c>
      <c r="N57" t="s">
        <v>1300</v>
      </c>
      <c r="O57" t="s">
        <v>1301</v>
      </c>
      <c r="P57">
        <f>-613.842174101422 -36.6458295378393 -254.320920338796</f>
        <v>-904.80892397805724</v>
      </c>
      <c r="Q57" t="s">
        <v>1302</v>
      </c>
      <c r="R57" t="s">
        <v>1303</v>
      </c>
      <c r="S57" t="s">
        <v>1304</v>
      </c>
      <c r="T57" t="s">
        <v>1305</v>
      </c>
      <c r="U57" t="s">
        <v>1306</v>
      </c>
      <c r="V57" t="s">
        <v>1307</v>
      </c>
      <c r="W57" t="s">
        <v>1308</v>
      </c>
      <c r="X57" t="s">
        <v>1309</v>
      </c>
      <c r="Y57" t="s">
        <v>1310</v>
      </c>
    </row>
    <row r="58" spans="1:25" x14ac:dyDescent="0.3">
      <c r="A58">
        <v>2850</v>
      </c>
      <c r="B58" t="s">
        <v>1311</v>
      </c>
      <c r="C58" t="s">
        <v>1312</v>
      </c>
      <c r="D58" t="s">
        <v>1313</v>
      </c>
      <c r="E58" t="s">
        <v>1314</v>
      </c>
      <c r="F58" t="s">
        <v>1315</v>
      </c>
      <c r="G58" t="s">
        <v>1316</v>
      </c>
      <c r="H58" t="s">
        <v>1317</v>
      </c>
      <c r="I58" t="s">
        <v>1318</v>
      </c>
      <c r="J58" t="s">
        <v>1319</v>
      </c>
      <c r="K58" t="s">
        <v>1320</v>
      </c>
      <c r="L58" t="s">
        <v>1321</v>
      </c>
      <c r="M58" t="s">
        <v>1322</v>
      </c>
      <c r="N58" t="s">
        <v>1323</v>
      </c>
      <c r="O58" t="s">
        <v>1324</v>
      </c>
      <c r="P58">
        <f>-613.558814733412 -36.0248131063577 -254.99732975649</f>
        <v>-904.58095759625962</v>
      </c>
      <c r="Q58" t="s">
        <v>1325</v>
      </c>
      <c r="R58" t="s">
        <v>1326</v>
      </c>
      <c r="S58" t="s">
        <v>1327</v>
      </c>
      <c r="T58" t="s">
        <v>1328</v>
      </c>
      <c r="U58" t="s">
        <v>1329</v>
      </c>
      <c r="V58" t="s">
        <v>1330</v>
      </c>
      <c r="W58" t="s">
        <v>1331</v>
      </c>
      <c r="X58" t="s">
        <v>1332</v>
      </c>
      <c r="Y58" t="s">
        <v>1333</v>
      </c>
    </row>
    <row r="59" spans="1:25" x14ac:dyDescent="0.3">
      <c r="A59">
        <v>2900</v>
      </c>
      <c r="B59" t="s">
        <v>1334</v>
      </c>
      <c r="C59" t="s">
        <v>1335</v>
      </c>
      <c r="D59" t="s">
        <v>1336</v>
      </c>
      <c r="E59" t="s">
        <v>1337</v>
      </c>
      <c r="F59" t="s">
        <v>1338</v>
      </c>
      <c r="G59" t="s">
        <v>1339</v>
      </c>
      <c r="H59" t="s">
        <v>1340</v>
      </c>
      <c r="I59" t="s">
        <v>1341</v>
      </c>
      <c r="J59" t="s">
        <v>1342</v>
      </c>
      <c r="K59" t="s">
        <v>1343</v>
      </c>
      <c r="L59" t="s">
        <v>1344</v>
      </c>
      <c r="M59" t="s">
        <v>1345</v>
      </c>
      <c r="N59" t="s">
        <v>1346</v>
      </c>
      <c r="O59" t="s">
        <v>1347</v>
      </c>
      <c r="P59">
        <f>-613.263315963738 -35.7577593220203 -255.281140419963</f>
        <v>-904.30221570572132</v>
      </c>
      <c r="Q59" t="s">
        <v>1348</v>
      </c>
      <c r="R59" t="s">
        <v>1349</v>
      </c>
      <c r="S59" t="s">
        <v>1350</v>
      </c>
      <c r="T59" t="s">
        <v>1351</v>
      </c>
      <c r="U59" t="s">
        <v>1352</v>
      </c>
      <c r="V59" t="s">
        <v>1353</v>
      </c>
      <c r="W59" t="s">
        <v>1354</v>
      </c>
      <c r="X59" t="s">
        <v>1355</v>
      </c>
      <c r="Y59" t="s">
        <v>1356</v>
      </c>
    </row>
    <row r="60" spans="1:25" x14ac:dyDescent="0.3">
      <c r="A60">
        <v>2950</v>
      </c>
      <c r="B60" t="s">
        <v>1357</v>
      </c>
      <c r="C60" t="s">
        <v>1358</v>
      </c>
      <c r="D60" t="s">
        <v>1359</v>
      </c>
      <c r="E60" t="s">
        <v>1360</v>
      </c>
      <c r="F60" t="s">
        <v>1361</v>
      </c>
      <c r="G60" t="s">
        <v>1362</v>
      </c>
      <c r="H60" t="s">
        <v>1363</v>
      </c>
      <c r="I60" t="s">
        <v>1364</v>
      </c>
      <c r="J60" t="s">
        <v>1365</v>
      </c>
      <c r="K60" t="s">
        <v>1366</v>
      </c>
      <c r="L60" t="s">
        <v>1367</v>
      </c>
      <c r="M60" t="s">
        <v>1368</v>
      </c>
      <c r="N60" t="s">
        <v>1369</v>
      </c>
      <c r="O60" t="s">
        <v>1370</v>
      </c>
      <c r="P60">
        <f>-612.962699222251 -35.6211913977736 -255.834652817126</f>
        <v>-904.41854343715056</v>
      </c>
      <c r="Q60" t="s">
        <v>1371</v>
      </c>
      <c r="R60" t="s">
        <v>1372</v>
      </c>
      <c r="S60" t="s">
        <v>1373</v>
      </c>
      <c r="T60" t="s">
        <v>1374</v>
      </c>
      <c r="U60" t="s">
        <v>1375</v>
      </c>
      <c r="V60" t="s">
        <v>1376</v>
      </c>
      <c r="W60" t="s">
        <v>1377</v>
      </c>
      <c r="X60" t="s">
        <v>1378</v>
      </c>
      <c r="Y60" t="s">
        <v>1379</v>
      </c>
    </row>
    <row r="61" spans="1:25" x14ac:dyDescent="0.3">
      <c r="A61">
        <v>3000</v>
      </c>
      <c r="B61" t="s">
        <v>1380</v>
      </c>
      <c r="C61" t="s">
        <v>1381</v>
      </c>
      <c r="D61" t="s">
        <v>1382</v>
      </c>
      <c r="E61" t="s">
        <v>1383</v>
      </c>
      <c r="F61" t="s">
        <v>1384</v>
      </c>
      <c r="G61" t="s">
        <v>1385</v>
      </c>
      <c r="H61" t="s">
        <v>1386</v>
      </c>
      <c r="I61" t="s">
        <v>1387</v>
      </c>
      <c r="J61" t="s">
        <v>1388</v>
      </c>
      <c r="K61" t="s">
        <v>1389</v>
      </c>
      <c r="L61" t="s">
        <v>1390</v>
      </c>
      <c r="M61" t="s">
        <v>1391</v>
      </c>
      <c r="N61" t="s">
        <v>1392</v>
      </c>
      <c r="O61" t="s">
        <v>1393</v>
      </c>
      <c r="P61">
        <f>-612.931974949542 -35.4403981534474 -256.138628532515</f>
        <v>-904.51100163550439</v>
      </c>
      <c r="Q61" t="s">
        <v>1394</v>
      </c>
      <c r="R61" t="s">
        <v>1395</v>
      </c>
      <c r="S61" t="s">
        <v>1396</v>
      </c>
      <c r="T61" t="s">
        <v>1397</v>
      </c>
      <c r="U61" t="s">
        <v>1398</v>
      </c>
      <c r="V61" t="s">
        <v>1399</v>
      </c>
      <c r="W61" t="s">
        <v>1400</v>
      </c>
      <c r="X61" t="s">
        <v>1401</v>
      </c>
      <c r="Y61" t="s">
        <v>1402</v>
      </c>
    </row>
    <row r="62" spans="1:25" x14ac:dyDescent="0.3">
      <c r="A62">
        <v>3050</v>
      </c>
      <c r="B62" t="s">
        <v>1403</v>
      </c>
      <c r="C62" t="s">
        <v>1404</v>
      </c>
      <c r="D62" t="s">
        <v>1405</v>
      </c>
      <c r="E62" t="s">
        <v>1406</v>
      </c>
      <c r="F62" t="s">
        <v>1407</v>
      </c>
      <c r="G62" t="s">
        <v>1408</v>
      </c>
      <c r="H62" t="s">
        <v>1409</v>
      </c>
      <c r="I62" t="s">
        <v>1410</v>
      </c>
      <c r="J62" t="s">
        <v>1411</v>
      </c>
      <c r="K62" t="s">
        <v>1412</v>
      </c>
      <c r="L62" t="s">
        <v>1413</v>
      </c>
      <c r="M62" t="s">
        <v>1414</v>
      </c>
      <c r="N62" t="s">
        <v>1415</v>
      </c>
      <c r="O62" t="s">
        <v>1416</v>
      </c>
      <c r="P62">
        <f>-613.105726642983 -35.3408264377908 -256.696166045996</f>
        <v>-905.14271912676986</v>
      </c>
      <c r="Q62" t="s">
        <v>1417</v>
      </c>
      <c r="R62" t="s">
        <v>1418</v>
      </c>
      <c r="S62" t="s">
        <v>1419</v>
      </c>
      <c r="T62" t="s">
        <v>1420</v>
      </c>
      <c r="U62" t="s">
        <v>1421</v>
      </c>
      <c r="V62" t="s">
        <v>1422</v>
      </c>
      <c r="W62" t="s">
        <v>1423</v>
      </c>
      <c r="X62" t="s">
        <v>1424</v>
      </c>
      <c r="Y62" t="s">
        <v>1425</v>
      </c>
    </row>
    <row r="63" spans="1:25" x14ac:dyDescent="0.3">
      <c r="A63">
        <v>3100</v>
      </c>
      <c r="B63" t="s">
        <v>1426</v>
      </c>
      <c r="C63" t="s">
        <v>1427</v>
      </c>
      <c r="D63" t="s">
        <v>1428</v>
      </c>
      <c r="E63" t="s">
        <v>1429</v>
      </c>
      <c r="F63" t="s">
        <v>1430</v>
      </c>
      <c r="G63" t="s">
        <v>1431</v>
      </c>
      <c r="H63" t="s">
        <v>1432</v>
      </c>
      <c r="I63" t="s">
        <v>1433</v>
      </c>
      <c r="J63" t="s">
        <v>1434</v>
      </c>
      <c r="K63" t="s">
        <v>1435</v>
      </c>
      <c r="L63" t="s">
        <v>1436</v>
      </c>
      <c r="M63" t="s">
        <v>1437</v>
      </c>
      <c r="N63" t="s">
        <v>1438</v>
      </c>
      <c r="O63" t="s">
        <v>1439</v>
      </c>
      <c r="P63">
        <f>-613.292285834362 -35.3274266836743 -256.939834793136</f>
        <v>-905.55954731117231</v>
      </c>
      <c r="Q63" t="s">
        <v>1440</v>
      </c>
      <c r="R63" t="s">
        <v>1441</v>
      </c>
      <c r="S63" t="s">
        <v>1442</v>
      </c>
      <c r="T63" t="s">
        <v>1443</v>
      </c>
      <c r="U63" t="s">
        <v>1444</v>
      </c>
      <c r="V63" t="s">
        <v>1445</v>
      </c>
      <c r="W63" t="s">
        <v>1446</v>
      </c>
      <c r="X63" t="s">
        <v>1447</v>
      </c>
      <c r="Y63" t="s">
        <v>1448</v>
      </c>
    </row>
    <row r="64" spans="1:25" x14ac:dyDescent="0.3">
      <c r="A64">
        <v>3150</v>
      </c>
      <c r="B64" t="s">
        <v>1449</v>
      </c>
      <c r="C64" t="s">
        <v>1450</v>
      </c>
      <c r="D64" t="s">
        <v>1451</v>
      </c>
      <c r="E64" t="s">
        <v>1452</v>
      </c>
      <c r="F64" t="s">
        <v>1453</v>
      </c>
      <c r="G64" t="s">
        <v>1454</v>
      </c>
      <c r="H64" t="s">
        <v>1455</v>
      </c>
      <c r="I64" t="s">
        <v>1456</v>
      </c>
      <c r="J64" t="s">
        <v>1457</v>
      </c>
      <c r="K64" t="s">
        <v>1458</v>
      </c>
      <c r="L64" t="s">
        <v>1459</v>
      </c>
      <c r="M64" t="s">
        <v>1460</v>
      </c>
      <c r="N64" t="s">
        <v>1461</v>
      </c>
      <c r="O64" t="s">
        <v>1462</v>
      </c>
      <c r="P64">
        <f>-613.512489949644 -35.6423057786933 -257.208280254622</f>
        <v>-906.36307598295934</v>
      </c>
      <c r="Q64" t="s">
        <v>1463</v>
      </c>
      <c r="R64" t="s">
        <v>1464</v>
      </c>
      <c r="S64" t="s">
        <v>1465</v>
      </c>
      <c r="T64" t="s">
        <v>1466</v>
      </c>
      <c r="U64" t="s">
        <v>1467</v>
      </c>
      <c r="V64" t="s">
        <v>1468</v>
      </c>
      <c r="W64" t="s">
        <v>1469</v>
      </c>
      <c r="X64" t="s">
        <v>1470</v>
      </c>
      <c r="Y64" t="s">
        <v>1471</v>
      </c>
    </row>
    <row r="65" spans="1:25" x14ac:dyDescent="0.3">
      <c r="A65">
        <v>3200</v>
      </c>
      <c r="B65" t="s">
        <v>1472</v>
      </c>
      <c r="C65" t="s">
        <v>1473</v>
      </c>
      <c r="D65" t="s">
        <v>1474</v>
      </c>
      <c r="E65" t="s">
        <v>1475</v>
      </c>
      <c r="F65" t="s">
        <v>1476</v>
      </c>
      <c r="G65" t="s">
        <v>1477</v>
      </c>
      <c r="H65" t="s">
        <v>1478</v>
      </c>
      <c r="I65" t="s">
        <v>1479</v>
      </c>
      <c r="J65" t="s">
        <v>1480</v>
      </c>
      <c r="K65" t="s">
        <v>1481</v>
      </c>
      <c r="L65" t="s">
        <v>1482</v>
      </c>
      <c r="M65" t="s">
        <v>1483</v>
      </c>
      <c r="N65" t="s">
        <v>1484</v>
      </c>
      <c r="O65" t="s">
        <v>1485</v>
      </c>
      <c r="P65">
        <f>-613.601344219592 -35.8850738638653 -257.149643411265</f>
        <v>-906.6360614947223</v>
      </c>
      <c r="Q65" t="s">
        <v>1486</v>
      </c>
      <c r="R65" t="s">
        <v>1487</v>
      </c>
      <c r="S65" t="s">
        <v>1488</v>
      </c>
      <c r="T65" t="s">
        <v>1489</v>
      </c>
      <c r="U65" t="s">
        <v>1490</v>
      </c>
      <c r="V65" t="s">
        <v>1491</v>
      </c>
      <c r="W65" t="s">
        <v>1492</v>
      </c>
      <c r="X65" t="s">
        <v>1493</v>
      </c>
      <c r="Y65" t="s">
        <v>1494</v>
      </c>
    </row>
    <row r="66" spans="1:25" x14ac:dyDescent="0.3">
      <c r="A66">
        <v>3250</v>
      </c>
      <c r="B66" t="s">
        <v>1495</v>
      </c>
      <c r="C66" t="s">
        <v>1496</v>
      </c>
      <c r="D66" t="s">
        <v>1497</v>
      </c>
      <c r="E66" t="s">
        <v>1498</v>
      </c>
      <c r="F66" t="s">
        <v>1499</v>
      </c>
      <c r="G66" t="s">
        <v>1500</v>
      </c>
      <c r="H66" t="s">
        <v>1501</v>
      </c>
      <c r="I66" t="s">
        <v>1502</v>
      </c>
      <c r="J66" t="s">
        <v>1503</v>
      </c>
      <c r="K66" t="s">
        <v>1504</v>
      </c>
      <c r="L66" t="s">
        <v>1505</v>
      </c>
      <c r="M66" t="s">
        <v>1506</v>
      </c>
      <c r="N66" t="s">
        <v>1507</v>
      </c>
      <c r="O66" t="s">
        <v>1508</v>
      </c>
      <c r="P66">
        <f>-613.968026193041 -35.8909275429028 -256.681074191591</f>
        <v>-906.54002792753477</v>
      </c>
      <c r="Q66" t="s">
        <v>1509</v>
      </c>
      <c r="R66" t="s">
        <v>1510</v>
      </c>
      <c r="S66" t="s">
        <v>1511</v>
      </c>
      <c r="T66" t="s">
        <v>1512</v>
      </c>
      <c r="U66" t="s">
        <v>1513</v>
      </c>
      <c r="V66" t="s">
        <v>1514</v>
      </c>
      <c r="W66" t="s">
        <v>1515</v>
      </c>
      <c r="X66" t="s">
        <v>1516</v>
      </c>
      <c r="Y66" t="s">
        <v>1517</v>
      </c>
    </row>
    <row r="67" spans="1:25" x14ac:dyDescent="0.3">
      <c r="A67">
        <v>3300</v>
      </c>
      <c r="B67" t="s">
        <v>1518</v>
      </c>
      <c r="C67" t="s">
        <v>1519</v>
      </c>
      <c r="D67" t="s">
        <v>1520</v>
      </c>
      <c r="E67" t="s">
        <v>1521</v>
      </c>
      <c r="F67" t="s">
        <v>1522</v>
      </c>
      <c r="G67" t="s">
        <v>1523</v>
      </c>
      <c r="H67" t="s">
        <v>1524</v>
      </c>
      <c r="I67" t="s">
        <v>1525</v>
      </c>
      <c r="J67" t="s">
        <v>1526</v>
      </c>
      <c r="K67" t="s">
        <v>1527</v>
      </c>
      <c r="L67" t="s">
        <v>1528</v>
      </c>
      <c r="M67" t="s">
        <v>1529</v>
      </c>
      <c r="N67" t="s">
        <v>1530</v>
      </c>
      <c r="O67" t="s">
        <v>1531</v>
      </c>
      <c r="P67">
        <f>-614.293856944163 -35.8024880213575 -256.363340435231</f>
        <v>-906.4596854007516</v>
      </c>
      <c r="Q67" t="s">
        <v>1532</v>
      </c>
      <c r="R67" t="s">
        <v>1533</v>
      </c>
      <c r="S67" t="s">
        <v>1534</v>
      </c>
      <c r="T67" t="s">
        <v>1535</v>
      </c>
      <c r="U67" t="s">
        <v>1536</v>
      </c>
      <c r="V67" t="s">
        <v>1537</v>
      </c>
      <c r="W67" t="s">
        <v>1538</v>
      </c>
      <c r="X67" t="s">
        <v>1539</v>
      </c>
      <c r="Y67" t="s">
        <v>1540</v>
      </c>
    </row>
    <row r="68" spans="1:25" x14ac:dyDescent="0.3">
      <c r="A68">
        <v>3350</v>
      </c>
      <c r="B68" t="s">
        <v>1541</v>
      </c>
      <c r="C68" t="s">
        <v>1542</v>
      </c>
      <c r="D68" t="s">
        <v>1543</v>
      </c>
      <c r="E68" t="s">
        <v>1544</v>
      </c>
      <c r="F68" t="s">
        <v>1545</v>
      </c>
      <c r="G68" t="s">
        <v>1546</v>
      </c>
      <c r="H68" t="s">
        <v>1547</v>
      </c>
      <c r="I68" t="s">
        <v>1548</v>
      </c>
      <c r="J68" t="s">
        <v>1549</v>
      </c>
      <c r="K68" t="s">
        <v>1550</v>
      </c>
      <c r="L68" t="s">
        <v>1551</v>
      </c>
      <c r="M68" t="s">
        <v>1552</v>
      </c>
      <c r="N68" t="s">
        <v>1553</v>
      </c>
      <c r="O68" t="s">
        <v>1554</v>
      </c>
      <c r="P68">
        <f>-614.914546850105 -35.8491852118141 -255.739991614262</f>
        <v>-906.50372367618115</v>
      </c>
      <c r="Q68" t="s">
        <v>1555</v>
      </c>
      <c r="R68" t="s">
        <v>1556</v>
      </c>
      <c r="S68" t="s">
        <v>1557</v>
      </c>
      <c r="T68" t="s">
        <v>1558</v>
      </c>
      <c r="U68" t="s">
        <v>1559</v>
      </c>
      <c r="V68" t="s">
        <v>1560</v>
      </c>
      <c r="W68" t="s">
        <v>1561</v>
      </c>
      <c r="X68" t="s">
        <v>1562</v>
      </c>
      <c r="Y68" t="s">
        <v>1563</v>
      </c>
    </row>
    <row r="69" spans="1:25" x14ac:dyDescent="0.3">
      <c r="A69">
        <v>3400</v>
      </c>
      <c r="B69" t="s">
        <v>1564</v>
      </c>
      <c r="C69" t="s">
        <v>1565</v>
      </c>
      <c r="D69" t="s">
        <v>1566</v>
      </c>
      <c r="E69" t="s">
        <v>1567</v>
      </c>
      <c r="F69" t="s">
        <v>1568</v>
      </c>
      <c r="G69" t="s">
        <v>1569</v>
      </c>
      <c r="H69" t="s">
        <v>1570</v>
      </c>
      <c r="I69" t="s">
        <v>1571</v>
      </c>
      <c r="J69" t="s">
        <v>1572</v>
      </c>
      <c r="K69" t="s">
        <v>1573</v>
      </c>
      <c r="L69" t="s">
        <v>1574</v>
      </c>
      <c r="M69" t="s">
        <v>1575</v>
      </c>
      <c r="N69" t="s">
        <v>1576</v>
      </c>
      <c r="O69" t="s">
        <v>1577</v>
      </c>
      <c r="P69">
        <f>-615.104641514024 -35.855754621487 -255.363102131456</f>
        <v>-906.32349826696702</v>
      </c>
      <c r="Q69" t="s">
        <v>1578</v>
      </c>
      <c r="R69" t="s">
        <v>1579</v>
      </c>
      <c r="S69" t="s">
        <v>1580</v>
      </c>
      <c r="T69" t="s">
        <v>1581</v>
      </c>
      <c r="U69" t="s">
        <v>1582</v>
      </c>
      <c r="V69" t="s">
        <v>1583</v>
      </c>
      <c r="W69" t="s">
        <v>1584</v>
      </c>
      <c r="X69" t="s">
        <v>1585</v>
      </c>
      <c r="Y69" t="s">
        <v>1586</v>
      </c>
    </row>
    <row r="70" spans="1:25" x14ac:dyDescent="0.3">
      <c r="A70">
        <v>3450</v>
      </c>
      <c r="B70" t="s">
        <v>1587</v>
      </c>
      <c r="C70" t="s">
        <v>1588</v>
      </c>
      <c r="D70" t="s">
        <v>1589</v>
      </c>
      <c r="E70" t="s">
        <v>1590</v>
      </c>
      <c r="F70" t="s">
        <v>1591</v>
      </c>
      <c r="G70" t="s">
        <v>1592</v>
      </c>
      <c r="H70" t="s">
        <v>1593</v>
      </c>
      <c r="I70" t="s">
        <v>1594</v>
      </c>
      <c r="J70" t="s">
        <v>1595</v>
      </c>
      <c r="K70" t="s">
        <v>1596</v>
      </c>
      <c r="L70" t="s">
        <v>1597</v>
      </c>
      <c r="M70" t="s">
        <v>1598</v>
      </c>
      <c r="N70" t="s">
        <v>1599</v>
      </c>
      <c r="O70" t="s">
        <v>1600</v>
      </c>
      <c r="P70">
        <f>-615.797530502683 -35.8339634815579 -254.512622940497</f>
        <v>-906.144116924738</v>
      </c>
      <c r="Q70" t="s">
        <v>1601</v>
      </c>
      <c r="R70" t="s">
        <v>1602</v>
      </c>
      <c r="S70" t="s">
        <v>1603</v>
      </c>
      <c r="T70" t="s">
        <v>1604</v>
      </c>
      <c r="U70" t="s">
        <v>1605</v>
      </c>
      <c r="V70" t="s">
        <v>1606</v>
      </c>
      <c r="W70" t="s">
        <v>1607</v>
      </c>
      <c r="X70" t="s">
        <v>1608</v>
      </c>
      <c r="Y70" t="s">
        <v>1609</v>
      </c>
    </row>
    <row r="71" spans="1:25" x14ac:dyDescent="0.3">
      <c r="A71">
        <v>3500</v>
      </c>
      <c r="B71" t="s">
        <v>1610</v>
      </c>
      <c r="C71" t="s">
        <v>1611</v>
      </c>
      <c r="D71" t="s">
        <v>1612</v>
      </c>
      <c r="E71" t="s">
        <v>1613</v>
      </c>
      <c r="F71" t="s">
        <v>1614</v>
      </c>
      <c r="G71" t="s">
        <v>1615</v>
      </c>
      <c r="H71" t="s">
        <v>1616</v>
      </c>
      <c r="I71" t="s">
        <v>1617</v>
      </c>
      <c r="J71" t="s">
        <v>1618</v>
      </c>
      <c r="K71" t="s">
        <v>1619</v>
      </c>
      <c r="L71" t="s">
        <v>1620</v>
      </c>
      <c r="M71" t="s">
        <v>1621</v>
      </c>
      <c r="N71" t="s">
        <v>1622</v>
      </c>
      <c r="O71" t="s">
        <v>1623</v>
      </c>
      <c r="P71">
        <f>-616.419336352394 -35.7665888465499 -254.074069797381</f>
        <v>-906.25999499632485</v>
      </c>
      <c r="Q71" t="s">
        <v>1624</v>
      </c>
      <c r="R71" t="s">
        <v>1625</v>
      </c>
      <c r="S71" t="s">
        <v>1626</v>
      </c>
      <c r="T71" t="s">
        <v>1627</v>
      </c>
      <c r="U71" t="s">
        <v>1628</v>
      </c>
      <c r="V71" t="s">
        <v>1629</v>
      </c>
      <c r="W71" t="s">
        <v>1630</v>
      </c>
      <c r="X71" t="s">
        <v>1631</v>
      </c>
      <c r="Y71" t="s">
        <v>1632</v>
      </c>
    </row>
    <row r="72" spans="1:25" x14ac:dyDescent="0.3">
      <c r="A72">
        <v>3550</v>
      </c>
      <c r="B72" t="s">
        <v>1633</v>
      </c>
      <c r="C72" t="s">
        <v>1634</v>
      </c>
      <c r="D72" t="s">
        <v>1635</v>
      </c>
      <c r="E72" t="s">
        <v>1636</v>
      </c>
      <c r="F72" t="s">
        <v>1637</v>
      </c>
      <c r="G72" t="s">
        <v>1638</v>
      </c>
      <c r="H72" t="s">
        <v>1639</v>
      </c>
      <c r="I72" t="s">
        <v>1640</v>
      </c>
      <c r="J72" t="s">
        <v>1641</v>
      </c>
      <c r="K72" t="s">
        <v>1642</v>
      </c>
      <c r="L72" t="s">
        <v>1643</v>
      </c>
      <c r="M72" t="s">
        <v>1644</v>
      </c>
      <c r="N72" t="s">
        <v>1645</v>
      </c>
      <c r="O72" t="s">
        <v>1646</v>
      </c>
      <c r="P72">
        <f>-617.711435494833 -35.3914560163525 -253.237303155726</f>
        <v>-906.34019466691166</v>
      </c>
      <c r="Q72" t="s">
        <v>1647</v>
      </c>
      <c r="R72" t="s">
        <v>1648</v>
      </c>
      <c r="S72" t="s">
        <v>1649</v>
      </c>
      <c r="T72" t="s">
        <v>1650</v>
      </c>
      <c r="U72" t="s">
        <v>1651</v>
      </c>
      <c r="V72" t="s">
        <v>1652</v>
      </c>
      <c r="W72" t="s">
        <v>1653</v>
      </c>
      <c r="X72" t="s">
        <v>1654</v>
      </c>
      <c r="Y72" t="s">
        <v>1655</v>
      </c>
    </row>
    <row r="73" spans="1:25" x14ac:dyDescent="0.3">
      <c r="A73">
        <v>3600</v>
      </c>
      <c r="B73" t="s">
        <v>1656</v>
      </c>
      <c r="C73" t="s">
        <v>1657</v>
      </c>
      <c r="D73" t="s">
        <v>1658</v>
      </c>
      <c r="E73" t="s">
        <v>1659</v>
      </c>
      <c r="F73" t="s">
        <v>1660</v>
      </c>
      <c r="G73" t="s">
        <v>1661</v>
      </c>
      <c r="H73" t="s">
        <v>1662</v>
      </c>
      <c r="I73" t="s">
        <v>1663</v>
      </c>
      <c r="J73" t="s">
        <v>1664</v>
      </c>
      <c r="K73" t="s">
        <v>1665</v>
      </c>
      <c r="L73" t="s">
        <v>1666</v>
      </c>
      <c r="M73" t="s">
        <v>1667</v>
      </c>
      <c r="N73" t="s">
        <v>1668</v>
      </c>
      <c r="O73" t="s">
        <v>1669</v>
      </c>
      <c r="P73">
        <f>-618.397602883627 -35.1374755387628 -252.85041770939</f>
        <v>-906.38549613177975</v>
      </c>
      <c r="Q73" t="s">
        <v>1670</v>
      </c>
      <c r="R73" t="s">
        <v>1671</v>
      </c>
      <c r="S73" t="s">
        <v>1672</v>
      </c>
      <c r="T73" t="s">
        <v>1673</v>
      </c>
      <c r="U73" t="s">
        <v>1674</v>
      </c>
      <c r="V73" t="s">
        <v>1675</v>
      </c>
      <c r="W73" t="s">
        <v>1676</v>
      </c>
      <c r="X73" t="s">
        <v>1677</v>
      </c>
      <c r="Y73" t="s">
        <v>1678</v>
      </c>
    </row>
    <row r="74" spans="1:25" x14ac:dyDescent="0.3">
      <c r="A74">
        <v>3650</v>
      </c>
      <c r="B74" t="s">
        <v>1679</v>
      </c>
      <c r="C74" t="s">
        <v>1680</v>
      </c>
      <c r="D74" t="s">
        <v>1681</v>
      </c>
      <c r="E74" t="s">
        <v>1682</v>
      </c>
      <c r="F74" t="s">
        <v>1683</v>
      </c>
      <c r="G74" t="s">
        <v>1684</v>
      </c>
      <c r="H74" t="s">
        <v>1685</v>
      </c>
      <c r="I74" t="s">
        <v>1686</v>
      </c>
      <c r="J74" t="s">
        <v>1687</v>
      </c>
      <c r="K74" t="s">
        <v>1688</v>
      </c>
      <c r="L74" t="s">
        <v>1689</v>
      </c>
      <c r="M74" t="s">
        <v>1690</v>
      </c>
      <c r="N74" t="s">
        <v>1691</v>
      </c>
      <c r="O74" t="s">
        <v>1692</v>
      </c>
      <c r="P74">
        <f>-619.830040447084 -35.1272639963177 -252.352820130134</f>
        <v>-907.31012457353563</v>
      </c>
      <c r="Q74" t="s">
        <v>1693</v>
      </c>
      <c r="R74" t="s">
        <v>1694</v>
      </c>
      <c r="S74" t="s">
        <v>1695</v>
      </c>
      <c r="T74" t="s">
        <v>1696</v>
      </c>
      <c r="U74" t="s">
        <v>1697</v>
      </c>
      <c r="V74" t="s">
        <v>1698</v>
      </c>
      <c r="W74" t="s">
        <v>1699</v>
      </c>
      <c r="X74" t="s">
        <v>1700</v>
      </c>
      <c r="Y74" t="s">
        <v>1701</v>
      </c>
    </row>
    <row r="75" spans="1:25" x14ac:dyDescent="0.3">
      <c r="A75">
        <v>3700</v>
      </c>
      <c r="B75" t="s">
        <v>1702</v>
      </c>
      <c r="C75" t="s">
        <v>1703</v>
      </c>
      <c r="D75" t="s">
        <v>1704</v>
      </c>
      <c r="E75" t="s">
        <v>1705</v>
      </c>
      <c r="F75" t="s">
        <v>1706</v>
      </c>
      <c r="G75" t="s">
        <v>1707</v>
      </c>
      <c r="H75" t="s">
        <v>1708</v>
      </c>
      <c r="I75" t="s">
        <v>1709</v>
      </c>
      <c r="J75" t="s">
        <v>1710</v>
      </c>
      <c r="K75" t="s">
        <v>1711</v>
      </c>
      <c r="L75" t="s">
        <v>1712</v>
      </c>
      <c r="M75" t="s">
        <v>1713</v>
      </c>
      <c r="N75" t="s">
        <v>1714</v>
      </c>
      <c r="O75" t="s">
        <v>1715</v>
      </c>
      <c r="P75">
        <f>-620.436247806201 -35.1747386190582 -252.114218131255</f>
        <v>-907.7252045565142</v>
      </c>
      <c r="Q75" t="s">
        <v>1716</v>
      </c>
      <c r="R75" t="s">
        <v>1717</v>
      </c>
      <c r="S75" t="s">
        <v>1718</v>
      </c>
      <c r="T75" t="s">
        <v>1719</v>
      </c>
      <c r="U75" t="s">
        <v>1720</v>
      </c>
      <c r="V75" t="s">
        <v>1721</v>
      </c>
      <c r="W75" t="s">
        <v>1722</v>
      </c>
      <c r="X75" t="s">
        <v>1723</v>
      </c>
      <c r="Y75" t="s">
        <v>1724</v>
      </c>
    </row>
    <row r="76" spans="1:25" x14ac:dyDescent="0.3">
      <c r="A76">
        <v>3750</v>
      </c>
      <c r="B76" t="s">
        <v>1725</v>
      </c>
      <c r="C76" t="s">
        <v>1726</v>
      </c>
      <c r="D76" t="s">
        <v>1727</v>
      </c>
      <c r="E76" t="s">
        <v>1728</v>
      </c>
      <c r="F76" t="s">
        <v>1729</v>
      </c>
      <c r="G76" t="s">
        <v>1730</v>
      </c>
      <c r="H76" t="s">
        <v>1731</v>
      </c>
      <c r="I76" t="s">
        <v>1732</v>
      </c>
      <c r="J76" t="s">
        <v>1733</v>
      </c>
      <c r="K76" t="s">
        <v>1734</v>
      </c>
      <c r="L76" t="s">
        <v>1735</v>
      </c>
      <c r="M76" t="s">
        <v>1736</v>
      </c>
      <c r="N76" t="s">
        <v>1737</v>
      </c>
      <c r="O76" t="s">
        <v>1738</v>
      </c>
      <c r="P76">
        <f>-621.348328287139 -35.16258976176 -251.471372021375</f>
        <v>-907.98229007027408</v>
      </c>
      <c r="Q76" t="s">
        <v>1739</v>
      </c>
      <c r="R76" t="s">
        <v>1740</v>
      </c>
      <c r="S76" t="s">
        <v>1741</v>
      </c>
      <c r="T76" t="s">
        <v>1742</v>
      </c>
      <c r="U76" t="s">
        <v>1743</v>
      </c>
      <c r="V76" t="s">
        <v>1744</v>
      </c>
      <c r="W76" t="s">
        <v>1745</v>
      </c>
      <c r="X76" t="s">
        <v>1746</v>
      </c>
      <c r="Y76" t="s">
        <v>1747</v>
      </c>
    </row>
    <row r="77" spans="1:25" x14ac:dyDescent="0.3">
      <c r="A77">
        <v>3800</v>
      </c>
      <c r="B77" t="s">
        <v>1748</v>
      </c>
      <c r="C77" t="s">
        <v>1749</v>
      </c>
      <c r="D77" t="s">
        <v>1750</v>
      </c>
      <c r="E77" t="s">
        <v>1751</v>
      </c>
      <c r="F77" t="s">
        <v>1752</v>
      </c>
      <c r="G77" t="s">
        <v>1753</v>
      </c>
      <c r="H77" t="s">
        <v>1754</v>
      </c>
      <c r="I77" t="s">
        <v>1755</v>
      </c>
      <c r="J77" t="s">
        <v>1756</v>
      </c>
      <c r="K77" t="s">
        <v>1757</v>
      </c>
      <c r="L77" t="s">
        <v>1758</v>
      </c>
      <c r="M77" t="s">
        <v>1759</v>
      </c>
      <c r="N77" t="s">
        <v>1760</v>
      </c>
      <c r="O77" t="s">
        <v>1761</v>
      </c>
      <c r="P77">
        <f>-621.875864859344 -34.9099869493921 -251.185541563297</f>
        <v>-907.97139337203305</v>
      </c>
      <c r="Q77" t="s">
        <v>1762</v>
      </c>
      <c r="R77" t="s">
        <v>1763</v>
      </c>
      <c r="S77" t="s">
        <v>1764</v>
      </c>
      <c r="T77" t="s">
        <v>1765</v>
      </c>
      <c r="U77" t="s">
        <v>1766</v>
      </c>
      <c r="V77" t="s">
        <v>1767</v>
      </c>
      <c r="W77" t="s">
        <v>1768</v>
      </c>
      <c r="X77" t="s">
        <v>1769</v>
      </c>
      <c r="Y77" t="s">
        <v>1770</v>
      </c>
    </row>
    <row r="78" spans="1:25" x14ac:dyDescent="0.3">
      <c r="A78">
        <v>3850</v>
      </c>
      <c r="B78" t="s">
        <v>1771</v>
      </c>
      <c r="C78" t="s">
        <v>1772</v>
      </c>
      <c r="D78" t="s">
        <v>1773</v>
      </c>
      <c r="E78" t="s">
        <v>1774</v>
      </c>
      <c r="F78" t="s">
        <v>1775</v>
      </c>
      <c r="G78" t="s">
        <v>1776</v>
      </c>
      <c r="H78" t="s">
        <v>1777</v>
      </c>
      <c r="I78" t="s">
        <v>1778</v>
      </c>
      <c r="J78" t="s">
        <v>1779</v>
      </c>
      <c r="K78" t="s">
        <v>1780</v>
      </c>
      <c r="L78" t="s">
        <v>1781</v>
      </c>
      <c r="M78" t="s">
        <v>1782</v>
      </c>
      <c r="N78" t="s">
        <v>1783</v>
      </c>
      <c r="O78" t="s">
        <v>1784</v>
      </c>
      <c r="P78">
        <f>-622.956164339379 -34.9775641210431 -250.799026842136</f>
        <v>-908.73275530255808</v>
      </c>
      <c r="Q78" t="s">
        <v>1785</v>
      </c>
      <c r="R78" t="s">
        <v>1786</v>
      </c>
      <c r="S78" t="s">
        <v>1787</v>
      </c>
      <c r="T78" t="s">
        <v>1788</v>
      </c>
      <c r="U78" t="s">
        <v>1789</v>
      </c>
      <c r="V78" t="s">
        <v>1790</v>
      </c>
      <c r="W78" t="s">
        <v>1791</v>
      </c>
      <c r="X78" t="s">
        <v>1792</v>
      </c>
      <c r="Y78" t="s">
        <v>1793</v>
      </c>
    </row>
    <row r="79" spans="1:25" x14ac:dyDescent="0.3">
      <c r="A79">
        <v>3900</v>
      </c>
      <c r="B79" t="s">
        <v>1794</v>
      </c>
      <c r="C79" t="s">
        <v>1795</v>
      </c>
      <c r="D79" t="s">
        <v>1796</v>
      </c>
      <c r="E79" t="s">
        <v>1797</v>
      </c>
      <c r="F79" t="s">
        <v>1798</v>
      </c>
      <c r="G79" t="s">
        <v>1799</v>
      </c>
      <c r="H79" t="s">
        <v>1800</v>
      </c>
      <c r="I79" t="s">
        <v>1801</v>
      </c>
      <c r="J79" t="s">
        <v>1802</v>
      </c>
      <c r="K79" t="s">
        <v>1803</v>
      </c>
      <c r="L79" t="s">
        <v>1804</v>
      </c>
      <c r="M79" t="s">
        <v>1805</v>
      </c>
      <c r="N79" t="s">
        <v>1806</v>
      </c>
      <c r="O79" t="s">
        <v>1807</v>
      </c>
      <c r="P79">
        <f>-623.173650441816 -35.0333603178674 -250.71541254244</f>
        <v>-908.92242330212343</v>
      </c>
      <c r="Q79" t="s">
        <v>1808</v>
      </c>
      <c r="R79" t="s">
        <v>1809</v>
      </c>
      <c r="S79" t="s">
        <v>1810</v>
      </c>
      <c r="T79" t="s">
        <v>1811</v>
      </c>
      <c r="U79" t="s">
        <v>1812</v>
      </c>
      <c r="V79" t="s">
        <v>1813</v>
      </c>
      <c r="W79" t="s">
        <v>1814</v>
      </c>
      <c r="X79" t="s">
        <v>1815</v>
      </c>
      <c r="Y79" t="s">
        <v>1816</v>
      </c>
    </row>
    <row r="80" spans="1:25" x14ac:dyDescent="0.3">
      <c r="A80">
        <v>3950</v>
      </c>
      <c r="B80" t="s">
        <v>1817</v>
      </c>
      <c r="C80" t="s">
        <v>1818</v>
      </c>
      <c r="D80" t="s">
        <v>1819</v>
      </c>
      <c r="E80" t="s">
        <v>1820</v>
      </c>
      <c r="F80" t="s">
        <v>1821</v>
      </c>
      <c r="G80" t="s">
        <v>1822</v>
      </c>
      <c r="H80" t="s">
        <v>1823</v>
      </c>
      <c r="I80" t="s">
        <v>1824</v>
      </c>
      <c r="J80" t="s">
        <v>1825</v>
      </c>
      <c r="K80" t="s">
        <v>1826</v>
      </c>
      <c r="L80" t="s">
        <v>1827</v>
      </c>
      <c r="M80" t="s">
        <v>1828</v>
      </c>
      <c r="N80" t="s">
        <v>1829</v>
      </c>
      <c r="O80" t="s">
        <v>1830</v>
      </c>
      <c r="P80">
        <f>-623.01211777873 -35.5626074511301 -250.679668593996</f>
        <v>-909.25439382385616</v>
      </c>
      <c r="Q80" t="s">
        <v>1831</v>
      </c>
      <c r="R80" t="s">
        <v>1832</v>
      </c>
      <c r="S80" t="s">
        <v>1833</v>
      </c>
      <c r="T80" t="s">
        <v>1834</v>
      </c>
      <c r="U80" t="s">
        <v>1835</v>
      </c>
      <c r="V80" t="s">
        <v>1836</v>
      </c>
      <c r="W80" t="s">
        <v>1837</v>
      </c>
      <c r="X80" t="s">
        <v>1838</v>
      </c>
      <c r="Y80" t="s">
        <v>1839</v>
      </c>
    </row>
    <row r="81" spans="1:25" x14ac:dyDescent="0.3">
      <c r="A81">
        <v>4000</v>
      </c>
      <c r="B81" t="s">
        <v>1840</v>
      </c>
      <c r="C81" t="s">
        <v>1841</v>
      </c>
      <c r="D81" t="s">
        <v>1842</v>
      </c>
      <c r="E81" t="s">
        <v>1843</v>
      </c>
      <c r="F81" t="s">
        <v>1844</v>
      </c>
      <c r="G81" t="s">
        <v>1845</v>
      </c>
      <c r="H81" t="s">
        <v>1846</v>
      </c>
      <c r="I81" t="s">
        <v>1847</v>
      </c>
      <c r="J81" t="s">
        <v>1848</v>
      </c>
      <c r="K81" t="s">
        <v>1849</v>
      </c>
      <c r="L81" t="s">
        <v>1850</v>
      </c>
      <c r="M81" t="s">
        <v>1851</v>
      </c>
      <c r="N81" t="s">
        <v>1852</v>
      </c>
      <c r="O81" t="s">
        <v>1853</v>
      </c>
      <c r="P81">
        <f>-622.944901460194 -35.9069225603025 -250.57855486577</f>
        <v>-909.43037888626657</v>
      </c>
      <c r="Q81" t="s">
        <v>1854</v>
      </c>
      <c r="R81" t="s">
        <v>1855</v>
      </c>
      <c r="S81" t="s">
        <v>1856</v>
      </c>
      <c r="T81" t="s">
        <v>1857</v>
      </c>
      <c r="U81" t="s">
        <v>1858</v>
      </c>
      <c r="V81" t="s">
        <v>1859</v>
      </c>
      <c r="W81" t="s">
        <v>1860</v>
      </c>
      <c r="X81" t="s">
        <v>1861</v>
      </c>
      <c r="Y81" t="s">
        <v>1862</v>
      </c>
    </row>
    <row r="82" spans="1:25" x14ac:dyDescent="0.3">
      <c r="A82">
        <v>4050</v>
      </c>
      <c r="B82" t="s">
        <v>1863</v>
      </c>
      <c r="C82" t="s">
        <v>1864</v>
      </c>
      <c r="D82" t="s">
        <v>1865</v>
      </c>
      <c r="E82" t="s">
        <v>1866</v>
      </c>
      <c r="F82" t="s">
        <v>1867</v>
      </c>
      <c r="G82" t="s">
        <v>1868</v>
      </c>
      <c r="H82" t="s">
        <v>1869</v>
      </c>
      <c r="I82" t="s">
        <v>1870</v>
      </c>
      <c r="J82" t="s">
        <v>1871</v>
      </c>
      <c r="K82" t="s">
        <v>1872</v>
      </c>
      <c r="L82" t="s">
        <v>1873</v>
      </c>
      <c r="M82" t="s">
        <v>1874</v>
      </c>
      <c r="N82" t="s">
        <v>1875</v>
      </c>
      <c r="O82" t="s">
        <v>1876</v>
      </c>
      <c r="P82">
        <f>-623.198549434148 -36.1524678911046 -250.252990786702</f>
        <v>-909.60400811195461</v>
      </c>
      <c r="Q82" t="s">
        <v>1877</v>
      </c>
      <c r="R82" t="s">
        <v>1878</v>
      </c>
      <c r="S82" t="s">
        <v>1879</v>
      </c>
      <c r="T82" t="s">
        <v>1880</v>
      </c>
      <c r="U82" t="s">
        <v>1881</v>
      </c>
      <c r="V82" t="s">
        <v>1882</v>
      </c>
      <c r="W82" t="s">
        <v>1883</v>
      </c>
      <c r="X82" t="s">
        <v>1884</v>
      </c>
      <c r="Y82" t="s">
        <v>1885</v>
      </c>
    </row>
    <row r="83" spans="1:25" x14ac:dyDescent="0.3">
      <c r="A83">
        <v>4100</v>
      </c>
      <c r="B83" t="s">
        <v>1886</v>
      </c>
      <c r="C83" t="s">
        <v>1887</v>
      </c>
      <c r="D83" t="s">
        <v>1888</v>
      </c>
      <c r="E83" t="s">
        <v>1889</v>
      </c>
      <c r="F83" t="s">
        <v>1890</v>
      </c>
      <c r="G83" t="s">
        <v>1891</v>
      </c>
      <c r="H83" t="s">
        <v>1892</v>
      </c>
      <c r="I83" t="s">
        <v>1893</v>
      </c>
      <c r="J83" t="s">
        <v>1894</v>
      </c>
      <c r="K83" t="s">
        <v>1895</v>
      </c>
      <c r="L83" t="s">
        <v>1896</v>
      </c>
      <c r="M83" t="s">
        <v>1897</v>
      </c>
      <c r="N83" t="s">
        <v>1898</v>
      </c>
      <c r="O83" t="s">
        <v>1899</v>
      </c>
      <c r="P83">
        <f>-623.331161057881 -36.1817107532902 -250.176411509529</f>
        <v>-909.68928332070016</v>
      </c>
      <c r="Q83" t="s">
        <v>1900</v>
      </c>
      <c r="R83" t="s">
        <v>1901</v>
      </c>
      <c r="S83" t="s">
        <v>1902</v>
      </c>
      <c r="T83" t="s">
        <v>1903</v>
      </c>
      <c r="U83" t="s">
        <v>1904</v>
      </c>
      <c r="V83" t="s">
        <v>1905</v>
      </c>
      <c r="W83" t="s">
        <v>1906</v>
      </c>
      <c r="X83" t="s">
        <v>1907</v>
      </c>
      <c r="Y83" t="s">
        <v>1908</v>
      </c>
    </row>
    <row r="84" spans="1:25" x14ac:dyDescent="0.3">
      <c r="A84">
        <v>4150</v>
      </c>
      <c r="B84" t="s">
        <v>1909</v>
      </c>
      <c r="C84" t="s">
        <v>1910</v>
      </c>
      <c r="D84" t="s">
        <v>1911</v>
      </c>
      <c r="E84" t="s">
        <v>1912</v>
      </c>
      <c r="F84" t="s">
        <v>1913</v>
      </c>
      <c r="G84" t="s">
        <v>1914</v>
      </c>
      <c r="H84" t="s">
        <v>1915</v>
      </c>
      <c r="I84" t="s">
        <v>1916</v>
      </c>
      <c r="J84" t="s">
        <v>1917</v>
      </c>
      <c r="K84" t="s">
        <v>1918</v>
      </c>
      <c r="L84" t="s">
        <v>1919</v>
      </c>
      <c r="M84" t="s">
        <v>1920</v>
      </c>
      <c r="N84" t="s">
        <v>1921</v>
      </c>
      <c r="O84" t="s">
        <v>1922</v>
      </c>
      <c r="P84">
        <f>-623.275169084406 -36.6624772018499 -250.038341221464</f>
        <v>-909.97598750771999</v>
      </c>
      <c r="Q84" t="s">
        <v>1923</v>
      </c>
      <c r="R84" t="s">
        <v>1924</v>
      </c>
      <c r="S84" t="s">
        <v>1925</v>
      </c>
      <c r="T84" t="s">
        <v>1926</v>
      </c>
      <c r="U84" t="s">
        <v>1927</v>
      </c>
      <c r="V84" t="s">
        <v>1928</v>
      </c>
      <c r="W84" t="s">
        <v>1929</v>
      </c>
      <c r="X84" t="s">
        <v>1930</v>
      </c>
      <c r="Y84" t="s">
        <v>1931</v>
      </c>
    </row>
    <row r="85" spans="1:25" x14ac:dyDescent="0.3">
      <c r="A85">
        <v>4200</v>
      </c>
      <c r="B85" t="s">
        <v>1932</v>
      </c>
      <c r="C85" t="s">
        <v>1933</v>
      </c>
      <c r="D85" t="s">
        <v>1934</v>
      </c>
      <c r="E85" t="s">
        <v>1935</v>
      </c>
      <c r="F85" t="s">
        <v>1936</v>
      </c>
      <c r="G85" t="s">
        <v>1937</v>
      </c>
      <c r="H85" t="s">
        <v>1938</v>
      </c>
      <c r="I85" t="s">
        <v>1939</v>
      </c>
      <c r="J85" t="s">
        <v>1940</v>
      </c>
      <c r="K85" t="s">
        <v>1941</v>
      </c>
      <c r="L85" t="s">
        <v>1942</v>
      </c>
      <c r="M85" t="s">
        <v>1943</v>
      </c>
      <c r="N85" t="s">
        <v>1944</v>
      </c>
      <c r="O85" t="s">
        <v>1945</v>
      </c>
      <c r="P85">
        <f>-623.115709091485 -36.8274098327202 -249.871765504734</f>
        <v>-909.81488442893908</v>
      </c>
      <c r="Q85" t="s">
        <v>1946</v>
      </c>
      <c r="R85" t="s">
        <v>1947</v>
      </c>
      <c r="S85" t="s">
        <v>1948</v>
      </c>
      <c r="T85" t="s">
        <v>1949</v>
      </c>
      <c r="U85" t="s">
        <v>1950</v>
      </c>
      <c r="V85" t="s">
        <v>1951</v>
      </c>
      <c r="W85" t="s">
        <v>1952</v>
      </c>
      <c r="X85" t="s">
        <v>1953</v>
      </c>
      <c r="Y85" t="s">
        <v>1954</v>
      </c>
    </row>
    <row r="86" spans="1:25" x14ac:dyDescent="0.3">
      <c r="A86">
        <v>4250</v>
      </c>
      <c r="B86" t="s">
        <v>1955</v>
      </c>
      <c r="C86" t="s">
        <v>1956</v>
      </c>
      <c r="D86" t="s">
        <v>1957</v>
      </c>
      <c r="E86" t="s">
        <v>1958</v>
      </c>
      <c r="F86" t="s">
        <v>1959</v>
      </c>
      <c r="G86" t="s">
        <v>1960</v>
      </c>
      <c r="H86" t="s">
        <v>1961</v>
      </c>
      <c r="I86" t="s">
        <v>1962</v>
      </c>
      <c r="J86" t="s">
        <v>1963</v>
      </c>
      <c r="K86" t="s">
        <v>1964</v>
      </c>
      <c r="L86" t="s">
        <v>1965</v>
      </c>
      <c r="M86" t="s">
        <v>1966</v>
      </c>
      <c r="N86" t="s">
        <v>1967</v>
      </c>
      <c r="O86" t="s">
        <v>1968</v>
      </c>
      <c r="P86">
        <f>-622.682372266212 -36.8618658407618 -249.463319410137</f>
        <v>-909.00755751711085</v>
      </c>
      <c r="Q86" t="s">
        <v>1969</v>
      </c>
      <c r="R86" t="s">
        <v>1970</v>
      </c>
      <c r="S86" t="s">
        <v>1971</v>
      </c>
      <c r="T86" t="s">
        <v>1972</v>
      </c>
      <c r="U86" t="s">
        <v>1973</v>
      </c>
      <c r="V86" t="s">
        <v>1974</v>
      </c>
      <c r="W86" t="s">
        <v>1975</v>
      </c>
      <c r="X86" t="s">
        <v>1976</v>
      </c>
      <c r="Y86" t="s">
        <v>1977</v>
      </c>
    </row>
    <row r="87" spans="1:25" x14ac:dyDescent="0.3">
      <c r="A87">
        <v>4300</v>
      </c>
      <c r="B87" t="s">
        <v>1978</v>
      </c>
      <c r="C87" t="s">
        <v>1979</v>
      </c>
      <c r="D87" t="s">
        <v>1980</v>
      </c>
      <c r="E87" t="s">
        <v>1981</v>
      </c>
      <c r="F87" t="s">
        <v>1982</v>
      </c>
      <c r="G87" t="s">
        <v>1983</v>
      </c>
      <c r="H87" t="s">
        <v>1984</v>
      </c>
      <c r="I87" t="s">
        <v>1985</v>
      </c>
      <c r="J87" t="s">
        <v>1986</v>
      </c>
      <c r="K87" t="s">
        <v>1987</v>
      </c>
      <c r="L87" t="s">
        <v>1988</v>
      </c>
      <c r="M87" t="s">
        <v>1989</v>
      </c>
      <c r="N87" t="s">
        <v>1990</v>
      </c>
      <c r="O87" t="s">
        <v>1991</v>
      </c>
      <c r="P87">
        <f>-622.606548569571 -36.7415827759669 -249.207437572798</f>
        <v>-908.55556891833589</v>
      </c>
      <c r="Q87" t="s">
        <v>1992</v>
      </c>
      <c r="R87" t="s">
        <v>1993</v>
      </c>
      <c r="S87" t="s">
        <v>1994</v>
      </c>
      <c r="T87" t="s">
        <v>1995</v>
      </c>
      <c r="U87" t="s">
        <v>1996</v>
      </c>
      <c r="V87" t="s">
        <v>1997</v>
      </c>
      <c r="W87" t="s">
        <v>1998</v>
      </c>
      <c r="X87" t="s">
        <v>1999</v>
      </c>
      <c r="Y87" t="s">
        <v>2000</v>
      </c>
    </row>
    <row r="88" spans="1:25" x14ac:dyDescent="0.3">
      <c r="A88">
        <v>4350</v>
      </c>
      <c r="B88" t="s">
        <v>2001</v>
      </c>
      <c r="C88" t="s">
        <v>2002</v>
      </c>
      <c r="D88" t="s">
        <v>2003</v>
      </c>
      <c r="E88" t="s">
        <v>2004</v>
      </c>
      <c r="F88" t="s">
        <v>2005</v>
      </c>
      <c r="G88" t="s">
        <v>2006</v>
      </c>
      <c r="H88" t="s">
        <v>2007</v>
      </c>
      <c r="I88" t="s">
        <v>2008</v>
      </c>
      <c r="J88" t="s">
        <v>2009</v>
      </c>
      <c r="K88" t="s">
        <v>2010</v>
      </c>
      <c r="L88" t="s">
        <v>2011</v>
      </c>
      <c r="M88" t="s">
        <v>2012</v>
      </c>
      <c r="N88" t="s">
        <v>2013</v>
      </c>
      <c r="O88" t="s">
        <v>2014</v>
      </c>
      <c r="P88">
        <f>-622.292203972348 -36.5674226060401 -248.699615644475</f>
        <v>-907.55924222286399</v>
      </c>
      <c r="Q88" t="s">
        <v>2015</v>
      </c>
      <c r="R88" t="s">
        <v>2016</v>
      </c>
      <c r="S88" t="s">
        <v>2017</v>
      </c>
      <c r="T88" t="s">
        <v>2018</v>
      </c>
      <c r="U88" t="s">
        <v>2019</v>
      </c>
      <c r="V88" t="s">
        <v>2020</v>
      </c>
      <c r="W88" t="s">
        <v>2021</v>
      </c>
      <c r="X88" t="s">
        <v>2022</v>
      </c>
      <c r="Y88" t="s">
        <v>2023</v>
      </c>
    </row>
    <row r="89" spans="1:25" x14ac:dyDescent="0.3">
      <c r="A89">
        <v>4400</v>
      </c>
      <c r="B89" t="s">
        <v>2024</v>
      </c>
      <c r="C89" t="s">
        <v>2025</v>
      </c>
      <c r="D89" t="s">
        <v>2026</v>
      </c>
      <c r="E89" t="s">
        <v>2027</v>
      </c>
      <c r="F89" t="s">
        <v>2028</v>
      </c>
      <c r="G89" t="s">
        <v>2029</v>
      </c>
      <c r="H89" t="s">
        <v>2030</v>
      </c>
      <c r="I89" t="s">
        <v>2031</v>
      </c>
      <c r="J89" t="s">
        <v>2032</v>
      </c>
      <c r="K89" t="s">
        <v>2033</v>
      </c>
      <c r="L89" t="s">
        <v>2034</v>
      </c>
      <c r="M89" t="s">
        <v>2035</v>
      </c>
      <c r="N89" t="s">
        <v>2036</v>
      </c>
      <c r="O89" t="s">
        <v>2037</v>
      </c>
      <c r="P89">
        <f>-622.145803164723 -36.2919494338598 -248.547122500477</f>
        <v>-906.98487509905988</v>
      </c>
      <c r="Q89" t="s">
        <v>2038</v>
      </c>
      <c r="R89" t="s">
        <v>2039</v>
      </c>
      <c r="S89" t="s">
        <v>2040</v>
      </c>
      <c r="T89" t="s">
        <v>2041</v>
      </c>
      <c r="U89" t="s">
        <v>2042</v>
      </c>
      <c r="V89" t="s">
        <v>2043</v>
      </c>
      <c r="W89" t="s">
        <v>2044</v>
      </c>
      <c r="X89" t="s">
        <v>2045</v>
      </c>
      <c r="Y89" t="s">
        <v>2046</v>
      </c>
    </row>
    <row r="90" spans="1:25" x14ac:dyDescent="0.3">
      <c r="A90">
        <v>4450</v>
      </c>
      <c r="B90" t="s">
        <v>2047</v>
      </c>
      <c r="C90" t="s">
        <v>2048</v>
      </c>
      <c r="D90" t="s">
        <v>2049</v>
      </c>
      <c r="E90" t="s">
        <v>2050</v>
      </c>
      <c r="F90" t="s">
        <v>2051</v>
      </c>
      <c r="G90" t="s">
        <v>2052</v>
      </c>
      <c r="H90" t="s">
        <v>2053</v>
      </c>
      <c r="I90" t="s">
        <v>2054</v>
      </c>
      <c r="J90" t="s">
        <v>2055</v>
      </c>
      <c r="K90" t="s">
        <v>2056</v>
      </c>
      <c r="L90" t="s">
        <v>2057</v>
      </c>
      <c r="M90" t="s">
        <v>2058</v>
      </c>
      <c r="N90" t="s">
        <v>2059</v>
      </c>
      <c r="O90" t="s">
        <v>2060</v>
      </c>
      <c r="P90">
        <f>-621.920276773003 -35.561140918976 -248.476320483762</f>
        <v>-905.95773817574104</v>
      </c>
      <c r="Q90" t="s">
        <v>2061</v>
      </c>
      <c r="R90" t="s">
        <v>2062</v>
      </c>
      <c r="S90" t="s">
        <v>2063</v>
      </c>
      <c r="T90" t="s">
        <v>2064</v>
      </c>
      <c r="U90" t="s">
        <v>2065</v>
      </c>
      <c r="V90" t="s">
        <v>2066</v>
      </c>
      <c r="W90" t="s">
        <v>2067</v>
      </c>
      <c r="X90" t="s">
        <v>2068</v>
      </c>
      <c r="Y90" t="s">
        <v>2069</v>
      </c>
    </row>
    <row r="91" spans="1:25" x14ac:dyDescent="0.3">
      <c r="A91">
        <v>4500</v>
      </c>
      <c r="B91" t="s">
        <v>2070</v>
      </c>
      <c r="C91" t="s">
        <v>2071</v>
      </c>
      <c r="D91" t="s">
        <v>2072</v>
      </c>
      <c r="E91" t="s">
        <v>2073</v>
      </c>
      <c r="F91" t="s">
        <v>2074</v>
      </c>
      <c r="G91" t="s">
        <v>2075</v>
      </c>
      <c r="H91" t="s">
        <v>2076</v>
      </c>
      <c r="I91" t="s">
        <v>2077</v>
      </c>
      <c r="J91" t="s">
        <v>2078</v>
      </c>
      <c r="K91" t="s">
        <v>2079</v>
      </c>
      <c r="L91" t="s">
        <v>2080</v>
      </c>
      <c r="M91" t="s">
        <v>2081</v>
      </c>
      <c r="N91" t="s">
        <v>2082</v>
      </c>
      <c r="O91" t="s">
        <v>2083</v>
      </c>
      <c r="P91">
        <f>-621.972143906927 -35.4622787156745 -248.611076474541</f>
        <v>-906.04549909714251</v>
      </c>
      <c r="Q91" t="s">
        <v>2084</v>
      </c>
      <c r="R91" t="s">
        <v>2085</v>
      </c>
      <c r="S91" t="s">
        <v>2086</v>
      </c>
      <c r="T91" t="s">
        <v>2087</v>
      </c>
      <c r="U91" t="s">
        <v>2088</v>
      </c>
      <c r="V91" t="s">
        <v>2089</v>
      </c>
      <c r="W91" t="s">
        <v>2090</v>
      </c>
      <c r="X91" t="s">
        <v>2091</v>
      </c>
      <c r="Y91" t="s">
        <v>2092</v>
      </c>
    </row>
    <row r="92" spans="1:25" x14ac:dyDescent="0.3">
      <c r="A92">
        <v>4550</v>
      </c>
      <c r="B92" t="s">
        <v>2093</v>
      </c>
      <c r="C92" t="s">
        <v>2094</v>
      </c>
      <c r="D92" t="s">
        <v>2095</v>
      </c>
      <c r="E92" t="s">
        <v>2096</v>
      </c>
      <c r="F92" t="s">
        <v>2097</v>
      </c>
      <c r="G92" t="s">
        <v>2098</v>
      </c>
      <c r="H92" t="s">
        <v>2099</v>
      </c>
      <c r="I92" t="s">
        <v>2100</v>
      </c>
      <c r="J92" t="s">
        <v>2101</v>
      </c>
      <c r="K92" t="s">
        <v>2102</v>
      </c>
      <c r="L92" t="s">
        <v>2103</v>
      </c>
      <c r="M92" t="s">
        <v>2104</v>
      </c>
      <c r="N92" t="s">
        <v>2105</v>
      </c>
      <c r="O92" t="s">
        <v>2106</v>
      </c>
      <c r="P92">
        <f>-622.019941088528 -35.848055904793 -249.180715698861</f>
        <v>-907.04871269218199</v>
      </c>
      <c r="Q92" t="s">
        <v>2107</v>
      </c>
      <c r="R92" t="s">
        <v>2108</v>
      </c>
      <c r="S92" t="s">
        <v>2109</v>
      </c>
      <c r="T92" t="s">
        <v>2110</v>
      </c>
      <c r="U92" t="s">
        <v>2111</v>
      </c>
      <c r="V92" t="s">
        <v>2112</v>
      </c>
      <c r="W92" t="s">
        <v>2113</v>
      </c>
      <c r="X92" t="s">
        <v>2114</v>
      </c>
      <c r="Y92" t="s">
        <v>2115</v>
      </c>
    </row>
    <row r="93" spans="1:25" x14ac:dyDescent="0.3">
      <c r="A93">
        <v>4600</v>
      </c>
      <c r="B93" t="s">
        <v>2116</v>
      </c>
      <c r="C93" t="s">
        <v>2117</v>
      </c>
      <c r="D93" t="s">
        <v>2118</v>
      </c>
      <c r="E93" t="s">
        <v>2119</v>
      </c>
      <c r="F93" t="s">
        <v>2120</v>
      </c>
      <c r="G93" t="s">
        <v>2121</v>
      </c>
      <c r="H93" t="s">
        <v>2122</v>
      </c>
      <c r="I93" t="s">
        <v>2123</v>
      </c>
      <c r="J93" t="s">
        <v>2124</v>
      </c>
      <c r="K93" t="s">
        <v>2125</v>
      </c>
      <c r="L93" t="s">
        <v>2126</v>
      </c>
      <c r="M93" t="s">
        <v>2127</v>
      </c>
      <c r="N93" t="s">
        <v>2128</v>
      </c>
      <c r="O93" t="s">
        <v>2129</v>
      </c>
      <c r="P93">
        <f>-621.924476313419 -36.1826133537074 -249.359766833568</f>
        <v>-907.46685650069435</v>
      </c>
      <c r="Q93" t="s">
        <v>2130</v>
      </c>
      <c r="R93" t="s">
        <v>2131</v>
      </c>
      <c r="S93" t="s">
        <v>2132</v>
      </c>
      <c r="T93" t="s">
        <v>2133</v>
      </c>
      <c r="U93" t="s">
        <v>2134</v>
      </c>
      <c r="V93" t="s">
        <v>2135</v>
      </c>
      <c r="W93" t="s">
        <v>2136</v>
      </c>
      <c r="X93" t="s">
        <v>2137</v>
      </c>
      <c r="Y93" t="s">
        <v>2138</v>
      </c>
    </row>
    <row r="94" spans="1:25" x14ac:dyDescent="0.3">
      <c r="A94">
        <v>4650</v>
      </c>
      <c r="B94" t="s">
        <v>2139</v>
      </c>
      <c r="C94" t="s">
        <v>2140</v>
      </c>
      <c r="D94" t="s">
        <v>2141</v>
      </c>
      <c r="E94" t="s">
        <v>2142</v>
      </c>
      <c r="F94" t="s">
        <v>2143</v>
      </c>
      <c r="G94" t="s">
        <v>2144</v>
      </c>
      <c r="H94" t="s">
        <v>2145</v>
      </c>
      <c r="I94" t="s">
        <v>2146</v>
      </c>
      <c r="J94" t="s">
        <v>2147</v>
      </c>
      <c r="K94" t="s">
        <v>2148</v>
      </c>
      <c r="L94" t="s">
        <v>2149</v>
      </c>
      <c r="M94" t="s">
        <v>2150</v>
      </c>
      <c r="N94" t="s">
        <v>2151</v>
      </c>
      <c r="O94" t="s">
        <v>2152</v>
      </c>
      <c r="P94">
        <f>-622.200499567182 -36.5074077098093 -249.541714782976</f>
        <v>-908.24962205996724</v>
      </c>
      <c r="Q94" t="s">
        <v>2153</v>
      </c>
      <c r="R94" t="s">
        <v>2154</v>
      </c>
      <c r="S94" t="s">
        <v>2155</v>
      </c>
      <c r="T94" t="s">
        <v>2156</v>
      </c>
      <c r="U94" t="s">
        <v>2157</v>
      </c>
      <c r="V94" t="s">
        <v>2158</v>
      </c>
      <c r="W94" t="s">
        <v>2159</v>
      </c>
      <c r="X94" t="s">
        <v>2160</v>
      </c>
      <c r="Y94" t="s">
        <v>2161</v>
      </c>
    </row>
    <row r="95" spans="1:25" x14ac:dyDescent="0.3">
      <c r="A95">
        <v>4700</v>
      </c>
      <c r="B95" t="s">
        <v>2162</v>
      </c>
      <c r="C95" t="s">
        <v>2163</v>
      </c>
      <c r="D95" t="s">
        <v>2164</v>
      </c>
      <c r="E95" t="s">
        <v>2165</v>
      </c>
      <c r="F95" t="s">
        <v>2166</v>
      </c>
      <c r="G95" t="s">
        <v>2167</v>
      </c>
      <c r="H95" t="s">
        <v>2168</v>
      </c>
      <c r="I95" t="s">
        <v>2169</v>
      </c>
      <c r="J95" t="s">
        <v>2170</v>
      </c>
      <c r="K95" t="s">
        <v>2171</v>
      </c>
      <c r="L95" t="s">
        <v>2172</v>
      </c>
      <c r="M95" t="s">
        <v>2173</v>
      </c>
      <c r="N95" t="s">
        <v>2174</v>
      </c>
      <c r="O95" t="s">
        <v>2175</v>
      </c>
      <c r="P95">
        <f>-622.535151055184 -36.4040669450433 -249.676595593124</f>
        <v>-908.61581359335128</v>
      </c>
      <c r="Q95" t="s">
        <v>2176</v>
      </c>
      <c r="R95" t="s">
        <v>2177</v>
      </c>
      <c r="S95" t="s">
        <v>2178</v>
      </c>
      <c r="T95" t="s">
        <v>2179</v>
      </c>
      <c r="U95" t="s">
        <v>2180</v>
      </c>
      <c r="V95" t="s">
        <v>2181</v>
      </c>
      <c r="W95" t="s">
        <v>2182</v>
      </c>
      <c r="X95" t="s">
        <v>2183</v>
      </c>
      <c r="Y95" t="s">
        <v>2184</v>
      </c>
    </row>
    <row r="96" spans="1:25" x14ac:dyDescent="0.3">
      <c r="A96">
        <v>4750</v>
      </c>
      <c r="B96" t="s">
        <v>2185</v>
      </c>
      <c r="C96" t="s">
        <v>2186</v>
      </c>
      <c r="D96" t="s">
        <v>2187</v>
      </c>
      <c r="E96" t="s">
        <v>2188</v>
      </c>
      <c r="F96" t="s">
        <v>2189</v>
      </c>
      <c r="G96" t="s">
        <v>2190</v>
      </c>
      <c r="H96" t="s">
        <v>2191</v>
      </c>
      <c r="I96" t="s">
        <v>2192</v>
      </c>
      <c r="J96" t="s">
        <v>2193</v>
      </c>
      <c r="K96" t="s">
        <v>2194</v>
      </c>
      <c r="L96" t="s">
        <v>2195</v>
      </c>
      <c r="M96" t="s">
        <v>2196</v>
      </c>
      <c r="N96" t="s">
        <v>2197</v>
      </c>
      <c r="O96" t="s">
        <v>2198</v>
      </c>
      <c r="P96">
        <f>-622.768493798191 -36.7750161241506 -249.771670816823</f>
        <v>-909.31518073916459</v>
      </c>
      <c r="Q96" t="s">
        <v>2199</v>
      </c>
      <c r="R96" t="s">
        <v>2200</v>
      </c>
      <c r="S96" t="s">
        <v>2201</v>
      </c>
      <c r="T96" t="s">
        <v>2202</v>
      </c>
      <c r="U96" t="s">
        <v>2203</v>
      </c>
      <c r="V96" t="s">
        <v>2204</v>
      </c>
      <c r="W96" t="s">
        <v>2205</v>
      </c>
      <c r="X96" t="s">
        <v>2206</v>
      </c>
      <c r="Y96" t="s">
        <v>2207</v>
      </c>
    </row>
    <row r="97" spans="1:25" x14ac:dyDescent="0.3">
      <c r="A97">
        <v>4800</v>
      </c>
      <c r="B97" t="s">
        <v>2208</v>
      </c>
      <c r="C97" t="s">
        <v>2209</v>
      </c>
      <c r="D97" t="s">
        <v>2210</v>
      </c>
      <c r="E97" t="s">
        <v>2211</v>
      </c>
      <c r="F97" t="s">
        <v>2212</v>
      </c>
      <c r="G97" t="s">
        <v>2213</v>
      </c>
      <c r="H97" t="s">
        <v>2214</v>
      </c>
      <c r="I97" t="s">
        <v>2215</v>
      </c>
      <c r="J97" t="s">
        <v>2216</v>
      </c>
      <c r="K97" t="s">
        <v>2217</v>
      </c>
      <c r="L97" t="s">
        <v>2218</v>
      </c>
      <c r="M97" t="s">
        <v>2219</v>
      </c>
      <c r="N97" t="s">
        <v>2220</v>
      </c>
      <c r="O97" t="s">
        <v>2221</v>
      </c>
      <c r="P97">
        <f>-622.885620836345 -36.8673705691199 -249.615040706662</f>
        <v>-909.36803211212691</v>
      </c>
      <c r="Q97" t="s">
        <v>2222</v>
      </c>
      <c r="R97" t="s">
        <v>2223</v>
      </c>
      <c r="S97" t="s">
        <v>2224</v>
      </c>
      <c r="T97" t="s">
        <v>2225</v>
      </c>
      <c r="U97" t="s">
        <v>2226</v>
      </c>
      <c r="V97" t="s">
        <v>2227</v>
      </c>
      <c r="W97" t="s">
        <v>2228</v>
      </c>
      <c r="X97" t="s">
        <v>2229</v>
      </c>
      <c r="Y97" t="s">
        <v>2230</v>
      </c>
    </row>
    <row r="98" spans="1:25" x14ac:dyDescent="0.3">
      <c r="A98">
        <v>4850</v>
      </c>
      <c r="B98" t="s">
        <v>2231</v>
      </c>
      <c r="C98" t="s">
        <v>2232</v>
      </c>
      <c r="D98" t="s">
        <v>2233</v>
      </c>
      <c r="E98" t="s">
        <v>2234</v>
      </c>
      <c r="F98" t="s">
        <v>2235</v>
      </c>
      <c r="G98" t="s">
        <v>2236</v>
      </c>
      <c r="H98" t="s">
        <v>2237</v>
      </c>
      <c r="I98" t="s">
        <v>2238</v>
      </c>
      <c r="J98" t="s">
        <v>2239</v>
      </c>
      <c r="K98" t="s">
        <v>2240</v>
      </c>
      <c r="L98" t="s">
        <v>2241</v>
      </c>
      <c r="M98" t="s">
        <v>2242</v>
      </c>
      <c r="N98" t="s">
        <v>2243</v>
      </c>
      <c r="O98" t="s">
        <v>2244</v>
      </c>
      <c r="P98">
        <f>-623.031118004591 -36.1314398517266 -249.265777412106</f>
        <v>-908.42833526842355</v>
      </c>
      <c r="Q98" t="s">
        <v>2245</v>
      </c>
      <c r="R98" t="s">
        <v>2246</v>
      </c>
      <c r="S98" t="s">
        <v>2247</v>
      </c>
      <c r="T98" t="s">
        <v>2248</v>
      </c>
      <c r="U98" t="s">
        <v>2249</v>
      </c>
      <c r="V98" t="s">
        <v>2250</v>
      </c>
      <c r="W98" t="s">
        <v>2251</v>
      </c>
      <c r="X98" t="s">
        <v>2252</v>
      </c>
      <c r="Y98" t="s">
        <v>2253</v>
      </c>
    </row>
    <row r="99" spans="1:25" x14ac:dyDescent="0.3">
      <c r="A99">
        <v>4900</v>
      </c>
      <c r="B99" t="s">
        <v>2254</v>
      </c>
      <c r="C99" t="s">
        <v>2255</v>
      </c>
      <c r="D99" t="s">
        <v>2256</v>
      </c>
      <c r="E99" t="s">
        <v>2257</v>
      </c>
      <c r="F99" t="s">
        <v>2258</v>
      </c>
      <c r="G99" t="s">
        <v>2259</v>
      </c>
      <c r="H99" t="s">
        <v>2260</v>
      </c>
      <c r="I99" t="s">
        <v>2261</v>
      </c>
      <c r="J99" t="s">
        <v>2262</v>
      </c>
      <c r="K99" t="s">
        <v>2263</v>
      </c>
      <c r="L99" t="s">
        <v>2264</v>
      </c>
      <c r="M99" t="s">
        <v>2265</v>
      </c>
      <c r="N99" t="s">
        <v>2266</v>
      </c>
      <c r="O99" t="s">
        <v>2267</v>
      </c>
      <c r="P99">
        <f>-623.262056983308 -35.8801390500389 -249.079837813457</f>
        <v>-908.22203384680392</v>
      </c>
      <c r="Q99" t="s">
        <v>2268</v>
      </c>
      <c r="R99" t="s">
        <v>2269</v>
      </c>
      <c r="S99" t="s">
        <v>2270</v>
      </c>
      <c r="T99" t="s">
        <v>2271</v>
      </c>
      <c r="U99" t="s">
        <v>2272</v>
      </c>
      <c r="V99" t="s">
        <v>2273</v>
      </c>
      <c r="W99" t="s">
        <v>2274</v>
      </c>
      <c r="X99" t="s">
        <v>2275</v>
      </c>
      <c r="Y99" t="s">
        <v>2276</v>
      </c>
    </row>
    <row r="100" spans="1:25" x14ac:dyDescent="0.3">
      <c r="A100">
        <v>4950</v>
      </c>
      <c r="B100" t="s">
        <v>2277</v>
      </c>
      <c r="C100" t="s">
        <v>2278</v>
      </c>
      <c r="D100" t="s">
        <v>2279</v>
      </c>
      <c r="E100" t="s">
        <v>2280</v>
      </c>
      <c r="F100" t="s">
        <v>2281</v>
      </c>
      <c r="G100" t="s">
        <v>2282</v>
      </c>
      <c r="H100" t="s">
        <v>2283</v>
      </c>
      <c r="I100" t="s">
        <v>2284</v>
      </c>
      <c r="J100" t="s">
        <v>2285</v>
      </c>
      <c r="K100" t="s">
        <v>2286</v>
      </c>
      <c r="L100" t="s">
        <v>2287</v>
      </c>
      <c r="M100" t="s">
        <v>2288</v>
      </c>
      <c r="N100" t="s">
        <v>2289</v>
      </c>
      <c r="O100" t="s">
        <v>2290</v>
      </c>
      <c r="P100">
        <f>-623.530035466791 -35.3870745158674 -248.981222593319</f>
        <v>-907.89833257597741</v>
      </c>
      <c r="Q100" t="s">
        <v>2291</v>
      </c>
      <c r="R100" t="s">
        <v>2292</v>
      </c>
      <c r="S100" t="s">
        <v>2293</v>
      </c>
      <c r="T100" t="s">
        <v>2294</v>
      </c>
      <c r="U100" t="s">
        <v>2295</v>
      </c>
      <c r="V100" t="s">
        <v>2296</v>
      </c>
      <c r="W100" t="s">
        <v>2297</v>
      </c>
      <c r="X100" t="s">
        <v>2298</v>
      </c>
      <c r="Y100" t="s">
        <v>2299</v>
      </c>
    </row>
    <row r="101" spans="1:25" x14ac:dyDescent="0.3">
      <c r="A101">
        <v>5000</v>
      </c>
      <c r="B101" t="s">
        <v>2300</v>
      </c>
      <c r="C101" t="s">
        <v>2301</v>
      </c>
      <c r="D101" t="s">
        <v>2302</v>
      </c>
      <c r="E101" t="s">
        <v>2303</v>
      </c>
      <c r="F101" t="s">
        <v>2304</v>
      </c>
      <c r="G101" t="s">
        <v>2305</v>
      </c>
      <c r="H101" t="s">
        <v>2306</v>
      </c>
      <c r="I101" t="s">
        <v>2307</v>
      </c>
      <c r="J101" t="s">
        <v>2308</v>
      </c>
      <c r="K101" t="s">
        <v>2309</v>
      </c>
      <c r="L101" t="s">
        <v>2310</v>
      </c>
      <c r="M101" t="s">
        <v>2311</v>
      </c>
      <c r="N101" t="s">
        <v>2312</v>
      </c>
      <c r="O101" t="s">
        <v>2313</v>
      </c>
      <c r="P101">
        <f>-623.932009658829 -35.2098168548464 -249.006936405553</f>
        <v>-908.14876291922837</v>
      </c>
      <c r="Q101" t="s">
        <v>2314</v>
      </c>
      <c r="R101" t="s">
        <v>2315</v>
      </c>
      <c r="S101" t="s">
        <v>2316</v>
      </c>
      <c r="T101" t="s">
        <v>2317</v>
      </c>
      <c r="U101" t="s">
        <v>2318</v>
      </c>
      <c r="V101" t="s">
        <v>2319</v>
      </c>
      <c r="W101" t="s">
        <v>2320</v>
      </c>
      <c r="X101" t="s">
        <v>2321</v>
      </c>
      <c r="Y101" t="s">
        <v>2322</v>
      </c>
    </row>
    <row r="102" spans="1:25" x14ac:dyDescent="0.3">
      <c r="A102">
        <v>5050</v>
      </c>
      <c r="B102" t="s">
        <v>2323</v>
      </c>
      <c r="C102" t="s">
        <v>2324</v>
      </c>
      <c r="D102" t="s">
        <v>2325</v>
      </c>
      <c r="E102" t="s">
        <v>2326</v>
      </c>
      <c r="F102" t="s">
        <v>2327</v>
      </c>
      <c r="G102" t="s">
        <v>2328</v>
      </c>
      <c r="H102" t="s">
        <v>2329</v>
      </c>
      <c r="I102" t="s">
        <v>2330</v>
      </c>
      <c r="J102" t="s">
        <v>2331</v>
      </c>
      <c r="K102" t="s">
        <v>2332</v>
      </c>
      <c r="L102" t="s">
        <v>2333</v>
      </c>
      <c r="M102" t="s">
        <v>2334</v>
      </c>
      <c r="N102" t="s">
        <v>2335</v>
      </c>
      <c r="O102" t="s">
        <v>2336</v>
      </c>
      <c r="P102">
        <f>-625.177898845943 -35.353062003986 -249.104689693333</f>
        <v>-909.63565054326205</v>
      </c>
      <c r="Q102" t="s">
        <v>2337</v>
      </c>
      <c r="R102" t="s">
        <v>2338</v>
      </c>
      <c r="S102" t="s">
        <v>2339</v>
      </c>
      <c r="T102" t="s">
        <v>2340</v>
      </c>
      <c r="U102" t="s">
        <v>2341</v>
      </c>
      <c r="V102" t="s">
        <v>2342</v>
      </c>
      <c r="W102" t="s">
        <v>2343</v>
      </c>
      <c r="X102" t="s">
        <v>2344</v>
      </c>
      <c r="Y102" t="s">
        <v>2345</v>
      </c>
    </row>
    <row r="103" spans="1:25" x14ac:dyDescent="0.3">
      <c r="A103">
        <v>5100</v>
      </c>
      <c r="B103" t="s">
        <v>2346</v>
      </c>
      <c r="C103" t="s">
        <v>2347</v>
      </c>
      <c r="D103" t="s">
        <v>2348</v>
      </c>
      <c r="E103" t="s">
        <v>2349</v>
      </c>
      <c r="F103" t="s">
        <v>2350</v>
      </c>
      <c r="G103" t="s">
        <v>2351</v>
      </c>
      <c r="H103" t="s">
        <v>2352</v>
      </c>
      <c r="I103" t="s">
        <v>2353</v>
      </c>
      <c r="J103" t="s">
        <v>2354</v>
      </c>
      <c r="K103" t="s">
        <v>2355</v>
      </c>
      <c r="L103" t="s">
        <v>2356</v>
      </c>
      <c r="M103" t="s">
        <v>2357</v>
      </c>
      <c r="N103" t="s">
        <v>2358</v>
      </c>
      <c r="O103" t="s">
        <v>2359</v>
      </c>
      <c r="P103">
        <f>-626.392579163249 -35.6352719609567 -249.150902051819</f>
        <v>-911.17875317602477</v>
      </c>
      <c r="Q103" t="s">
        <v>2360</v>
      </c>
      <c r="R103" t="s">
        <v>2361</v>
      </c>
      <c r="S103" t="s">
        <v>2362</v>
      </c>
      <c r="T103" t="s">
        <v>2363</v>
      </c>
      <c r="U103" t="s">
        <v>2364</v>
      </c>
      <c r="V103" t="s">
        <v>2365</v>
      </c>
      <c r="W103" t="s">
        <v>2366</v>
      </c>
      <c r="X103" t="s">
        <v>2367</v>
      </c>
      <c r="Y103" t="s">
        <v>2368</v>
      </c>
    </row>
    <row r="104" spans="1:25" x14ac:dyDescent="0.3">
      <c r="A104">
        <v>5150</v>
      </c>
      <c r="B104" t="s">
        <v>2369</v>
      </c>
      <c r="C104" t="s">
        <v>2370</v>
      </c>
      <c r="D104" t="s">
        <v>2371</v>
      </c>
      <c r="E104" t="s">
        <v>2372</v>
      </c>
      <c r="F104" t="s">
        <v>2373</v>
      </c>
      <c r="G104" t="s">
        <v>2374</v>
      </c>
      <c r="H104" t="s">
        <v>2375</v>
      </c>
      <c r="I104" t="s">
        <v>2376</v>
      </c>
      <c r="J104" t="s">
        <v>2377</v>
      </c>
      <c r="K104" t="s">
        <v>2378</v>
      </c>
      <c r="L104" t="s">
        <v>2379</v>
      </c>
      <c r="M104" t="s">
        <v>2380</v>
      </c>
      <c r="N104" t="s">
        <v>2381</v>
      </c>
      <c r="O104" t="s">
        <v>2382</v>
      </c>
      <c r="P104">
        <f>-629.362854829839 -36.1373577424374 -249.081407259844</f>
        <v>-914.5816198321204</v>
      </c>
      <c r="Q104" t="s">
        <v>2383</v>
      </c>
      <c r="R104" t="s">
        <v>2384</v>
      </c>
      <c r="S104" t="s">
        <v>2385</v>
      </c>
      <c r="T104" t="s">
        <v>2386</v>
      </c>
      <c r="U104" t="s">
        <v>2387</v>
      </c>
      <c r="V104" t="s">
        <v>2388</v>
      </c>
      <c r="W104" t="s">
        <v>2389</v>
      </c>
      <c r="X104" t="s">
        <v>2390</v>
      </c>
      <c r="Y104" t="s">
        <v>2391</v>
      </c>
    </row>
    <row r="105" spans="1:25" x14ac:dyDescent="0.3">
      <c r="A105">
        <v>5200</v>
      </c>
      <c r="B105" t="s">
        <v>2392</v>
      </c>
      <c r="C105" t="s">
        <v>2393</v>
      </c>
      <c r="D105" t="s">
        <v>2394</v>
      </c>
      <c r="E105" t="s">
        <v>2395</v>
      </c>
      <c r="F105" t="s">
        <v>2396</v>
      </c>
      <c r="G105" t="s">
        <v>2397</v>
      </c>
      <c r="H105" t="s">
        <v>2398</v>
      </c>
      <c r="I105" t="s">
        <v>2399</v>
      </c>
      <c r="J105" t="s">
        <v>2400</v>
      </c>
      <c r="K105" t="s">
        <v>2401</v>
      </c>
      <c r="L105" t="s">
        <v>2402</v>
      </c>
      <c r="M105" t="s">
        <v>2403</v>
      </c>
      <c r="N105" t="s">
        <v>2404</v>
      </c>
      <c r="O105" t="s">
        <v>2405</v>
      </c>
      <c r="P105">
        <f>-631.369085694187 -36.067334765848 -248.912336722376</f>
        <v>-916.34875718241108</v>
      </c>
      <c r="Q105" t="s">
        <v>2406</v>
      </c>
      <c r="R105" t="s">
        <v>2407</v>
      </c>
      <c r="S105" t="s">
        <v>2408</v>
      </c>
      <c r="T105" t="s">
        <v>2409</v>
      </c>
      <c r="U105" t="s">
        <v>2410</v>
      </c>
      <c r="V105" t="s">
        <v>2411</v>
      </c>
      <c r="W105" t="s">
        <v>2412</v>
      </c>
      <c r="X105" t="s">
        <v>2413</v>
      </c>
      <c r="Y105" t="s">
        <v>2414</v>
      </c>
    </row>
    <row r="106" spans="1:25" x14ac:dyDescent="0.3">
      <c r="A106">
        <v>5250</v>
      </c>
      <c r="B106" t="s">
        <v>2415</v>
      </c>
      <c r="C106" t="s">
        <v>2416</v>
      </c>
      <c r="D106" t="s">
        <v>2417</v>
      </c>
      <c r="E106" t="s">
        <v>2418</v>
      </c>
      <c r="F106" t="s">
        <v>2419</v>
      </c>
      <c r="G106" t="s">
        <v>2420</v>
      </c>
      <c r="H106" t="s">
        <v>2421</v>
      </c>
      <c r="I106" t="s">
        <v>2422</v>
      </c>
      <c r="J106" t="s">
        <v>2423</v>
      </c>
      <c r="K106" t="s">
        <v>2424</v>
      </c>
      <c r="L106" t="s">
        <v>2425</v>
      </c>
      <c r="M106" t="s">
        <v>2426</v>
      </c>
      <c r="N106" t="s">
        <v>2427</v>
      </c>
      <c r="O106" t="s">
        <v>2428</v>
      </c>
      <c r="P106">
        <f>-636.339835627592 -34.9216199724806 -248.762828211632</f>
        <v>-920.02428381170466</v>
      </c>
      <c r="Q106" t="s">
        <v>2429</v>
      </c>
      <c r="R106" t="s">
        <v>2430</v>
      </c>
      <c r="S106" t="s">
        <v>2431</v>
      </c>
      <c r="T106" t="s">
        <v>2432</v>
      </c>
      <c r="U106" t="s">
        <v>2433</v>
      </c>
      <c r="V106" t="s">
        <v>2434</v>
      </c>
      <c r="W106" t="s">
        <v>2435</v>
      </c>
      <c r="X106" t="s">
        <v>2436</v>
      </c>
      <c r="Y106" t="s">
        <v>2437</v>
      </c>
    </row>
    <row r="107" spans="1:25" x14ac:dyDescent="0.3">
      <c r="A107">
        <v>5300</v>
      </c>
      <c r="B107" t="s">
        <v>2438</v>
      </c>
      <c r="C107" t="s">
        <v>2439</v>
      </c>
      <c r="D107" t="s">
        <v>2440</v>
      </c>
      <c r="E107" t="s">
        <v>2441</v>
      </c>
      <c r="F107" t="s">
        <v>2442</v>
      </c>
      <c r="G107" t="s">
        <v>2443</v>
      </c>
      <c r="H107" t="s">
        <v>2444</v>
      </c>
      <c r="I107" t="s">
        <v>2445</v>
      </c>
      <c r="J107" t="s">
        <v>2446</v>
      </c>
      <c r="K107" t="s">
        <v>2447</v>
      </c>
      <c r="L107" t="s">
        <v>2448</v>
      </c>
      <c r="M107" t="s">
        <v>2449</v>
      </c>
      <c r="N107" t="s">
        <v>2450</v>
      </c>
      <c r="O107" t="s">
        <v>2451</v>
      </c>
      <c r="P107">
        <f>-638.675495666956 -34.1562577797358 -248.811938764219</f>
        <v>-921.64369221091079</v>
      </c>
      <c r="Q107" t="s">
        <v>2452</v>
      </c>
      <c r="R107" t="s">
        <v>2453</v>
      </c>
      <c r="S107" t="s">
        <v>2454</v>
      </c>
      <c r="T107" t="s">
        <v>2455</v>
      </c>
      <c r="U107" t="s">
        <v>2456</v>
      </c>
      <c r="V107" t="s">
        <v>2457</v>
      </c>
      <c r="W107" t="s">
        <v>2458</v>
      </c>
      <c r="X107" t="s">
        <v>2459</v>
      </c>
      <c r="Y107" t="s">
        <v>2460</v>
      </c>
    </row>
    <row r="108" spans="1:25" x14ac:dyDescent="0.3">
      <c r="A108">
        <v>5350</v>
      </c>
      <c r="B108" t="s">
        <v>2461</v>
      </c>
      <c r="C108" t="s">
        <v>2462</v>
      </c>
      <c r="D108" t="s">
        <v>2463</v>
      </c>
      <c r="E108" t="s">
        <v>2464</v>
      </c>
      <c r="F108" t="s">
        <v>2465</v>
      </c>
      <c r="G108" t="s">
        <v>2466</v>
      </c>
      <c r="H108" t="s">
        <v>2467</v>
      </c>
      <c r="I108" t="s">
        <v>2468</v>
      </c>
      <c r="J108" t="s">
        <v>2469</v>
      </c>
      <c r="K108" t="s">
        <v>2470</v>
      </c>
      <c r="L108" t="s">
        <v>2471</v>
      </c>
      <c r="M108" t="s">
        <v>2472</v>
      </c>
      <c r="N108" t="s">
        <v>2473</v>
      </c>
      <c r="O108" t="s">
        <v>2474</v>
      </c>
      <c r="P108">
        <f>-643.005239129056 -33.2053131289863 -248.942030243942</f>
        <v>-925.15258250198428</v>
      </c>
      <c r="Q108" t="s">
        <v>2475</v>
      </c>
      <c r="R108" t="s">
        <v>2476</v>
      </c>
      <c r="S108" t="s">
        <v>2477</v>
      </c>
      <c r="T108" t="s">
        <v>2478</v>
      </c>
      <c r="U108" t="s">
        <v>2479</v>
      </c>
      <c r="V108" t="s">
        <v>2480</v>
      </c>
      <c r="W108" t="s">
        <v>2481</v>
      </c>
      <c r="X108" t="s">
        <v>2482</v>
      </c>
      <c r="Y108" t="s">
        <v>2483</v>
      </c>
    </row>
    <row r="109" spans="1:25" x14ac:dyDescent="0.3">
      <c r="A109">
        <v>5400</v>
      </c>
      <c r="B109" t="s">
        <v>2484</v>
      </c>
      <c r="C109" t="s">
        <v>2485</v>
      </c>
      <c r="D109" t="s">
        <v>2486</v>
      </c>
      <c r="E109" t="s">
        <v>2487</v>
      </c>
      <c r="F109" t="s">
        <v>2488</v>
      </c>
      <c r="G109" t="s">
        <v>2489</v>
      </c>
      <c r="H109" t="s">
        <v>2490</v>
      </c>
      <c r="I109" t="s">
        <v>2491</v>
      </c>
      <c r="J109" t="s">
        <v>2492</v>
      </c>
      <c r="K109" t="s">
        <v>2493</v>
      </c>
      <c r="L109" t="s">
        <v>2494</v>
      </c>
      <c r="M109" t="s">
        <v>2495</v>
      </c>
      <c r="N109" t="s">
        <v>2496</v>
      </c>
      <c r="O109" t="s">
        <v>2497</v>
      </c>
      <c r="P109">
        <f>-645.459602599548 -32.7389730017699 -249.148181034469</f>
        <v>-927.34675663578685</v>
      </c>
      <c r="Q109" t="s">
        <v>2498</v>
      </c>
      <c r="R109" t="s">
        <v>2499</v>
      </c>
      <c r="S109" t="s">
        <v>2500</v>
      </c>
      <c r="T109" t="s">
        <v>2501</v>
      </c>
      <c r="U109" t="s">
        <v>2502</v>
      </c>
      <c r="V109" t="s">
        <v>2503</v>
      </c>
      <c r="W109" t="s">
        <v>2504</v>
      </c>
      <c r="X109" t="s">
        <v>2505</v>
      </c>
      <c r="Y109" t="s">
        <v>2506</v>
      </c>
    </row>
    <row r="110" spans="1:25" x14ac:dyDescent="0.3">
      <c r="A110">
        <v>5450</v>
      </c>
      <c r="B110" t="s">
        <v>2507</v>
      </c>
      <c r="C110" t="s">
        <v>2508</v>
      </c>
      <c r="D110" t="s">
        <v>2509</v>
      </c>
      <c r="E110" t="s">
        <v>2510</v>
      </c>
      <c r="F110" t="s">
        <v>2511</v>
      </c>
      <c r="G110" t="s">
        <v>2512</v>
      </c>
      <c r="H110" t="s">
        <v>2513</v>
      </c>
      <c r="I110" t="s">
        <v>2514</v>
      </c>
      <c r="J110" t="s">
        <v>2515</v>
      </c>
      <c r="K110" t="s">
        <v>2516</v>
      </c>
      <c r="L110" t="s">
        <v>2517</v>
      </c>
      <c r="M110" t="s">
        <v>2518</v>
      </c>
      <c r="N110" t="s">
        <v>2519</v>
      </c>
      <c r="O110" t="s">
        <v>2520</v>
      </c>
      <c r="P110">
        <f>-650.219841162633 -32.095971153763 -249.354923486582</f>
        <v>-931.67073580297802</v>
      </c>
      <c r="Q110" t="s">
        <v>2521</v>
      </c>
      <c r="R110" t="s">
        <v>2522</v>
      </c>
      <c r="S110" t="s">
        <v>2523</v>
      </c>
      <c r="T110" t="s">
        <v>2524</v>
      </c>
      <c r="U110" t="s">
        <v>2525</v>
      </c>
      <c r="V110" t="s">
        <v>2526</v>
      </c>
      <c r="W110" t="s">
        <v>2527</v>
      </c>
      <c r="X110" t="s">
        <v>2528</v>
      </c>
      <c r="Y110" t="s">
        <v>2529</v>
      </c>
    </row>
    <row r="111" spans="1:25" x14ac:dyDescent="0.3">
      <c r="A111">
        <v>5500</v>
      </c>
      <c r="B111" t="s">
        <v>2530</v>
      </c>
      <c r="C111" t="s">
        <v>2531</v>
      </c>
      <c r="D111" t="s">
        <v>2532</v>
      </c>
      <c r="E111" t="s">
        <v>2533</v>
      </c>
      <c r="F111" t="s">
        <v>2534</v>
      </c>
      <c r="G111" t="s">
        <v>2535</v>
      </c>
      <c r="H111" t="s">
        <v>2536</v>
      </c>
      <c r="I111" t="s">
        <v>2537</v>
      </c>
      <c r="J111" t="s">
        <v>2538</v>
      </c>
      <c r="K111" t="s">
        <v>2539</v>
      </c>
      <c r="L111" t="s">
        <v>2540</v>
      </c>
      <c r="M111" t="s">
        <v>2541</v>
      </c>
      <c r="N111" t="s">
        <v>2542</v>
      </c>
      <c r="O111" t="s">
        <v>2543</v>
      </c>
      <c r="P111">
        <f>-652.353574916862 -31.9822683643765 -249.136035162375</f>
        <v>-933.4718784436136</v>
      </c>
      <c r="Q111" t="s">
        <v>2544</v>
      </c>
      <c r="R111" t="s">
        <v>2545</v>
      </c>
      <c r="S111" t="s">
        <v>2546</v>
      </c>
      <c r="T111" t="s">
        <v>2547</v>
      </c>
      <c r="U111" t="s">
        <v>2548</v>
      </c>
      <c r="V111" t="s">
        <v>2549</v>
      </c>
      <c r="W111" t="s">
        <v>2550</v>
      </c>
      <c r="X111" t="s">
        <v>2551</v>
      </c>
      <c r="Y111" t="s">
        <v>2552</v>
      </c>
    </row>
    <row r="112" spans="1:25" x14ac:dyDescent="0.3">
      <c r="A112">
        <v>5550</v>
      </c>
      <c r="B112" t="s">
        <v>2553</v>
      </c>
      <c r="C112" t="s">
        <v>2554</v>
      </c>
      <c r="D112" t="s">
        <v>2555</v>
      </c>
      <c r="E112" t="s">
        <v>2556</v>
      </c>
      <c r="F112" t="s">
        <v>2557</v>
      </c>
      <c r="G112" t="s">
        <v>2558</v>
      </c>
      <c r="H112" t="s">
        <v>2559</v>
      </c>
      <c r="I112" t="s">
        <v>2560</v>
      </c>
      <c r="J112" t="s">
        <v>2561</v>
      </c>
      <c r="K112" t="s">
        <v>2562</v>
      </c>
      <c r="L112" t="s">
        <v>2563</v>
      </c>
      <c r="M112" t="s">
        <v>2564</v>
      </c>
      <c r="N112" t="s">
        <v>2565</v>
      </c>
      <c r="O112" t="s">
        <v>2566</v>
      </c>
      <c r="P112">
        <f>-655.635415523621 -32.4202377349175 -248.176781311065</f>
        <v>-936.23243456960347</v>
      </c>
      <c r="Q112" t="s">
        <v>2567</v>
      </c>
      <c r="R112" t="s">
        <v>2568</v>
      </c>
      <c r="S112" t="s">
        <v>2569</v>
      </c>
      <c r="T112" t="s">
        <v>2570</v>
      </c>
      <c r="U112" t="s">
        <v>2571</v>
      </c>
      <c r="V112" t="s">
        <v>2572</v>
      </c>
      <c r="W112" t="s">
        <v>2573</v>
      </c>
      <c r="X112" t="s">
        <v>2574</v>
      </c>
      <c r="Y112" t="s">
        <v>2575</v>
      </c>
    </row>
    <row r="113" spans="1:25" x14ac:dyDescent="0.3">
      <c r="A113">
        <v>5600</v>
      </c>
      <c r="B113" t="s">
        <v>2576</v>
      </c>
      <c r="C113" t="s">
        <v>2577</v>
      </c>
      <c r="D113" t="s">
        <v>2578</v>
      </c>
      <c r="E113" t="s">
        <v>2579</v>
      </c>
      <c r="F113" t="s">
        <v>2580</v>
      </c>
      <c r="G113" t="s">
        <v>2581</v>
      </c>
      <c r="H113" t="s">
        <v>2582</v>
      </c>
      <c r="I113" t="s">
        <v>2583</v>
      </c>
      <c r="J113" t="s">
        <v>2584</v>
      </c>
      <c r="K113" t="s">
        <v>2585</v>
      </c>
      <c r="L113" t="s">
        <v>2586</v>
      </c>
      <c r="M113" t="s">
        <v>2587</v>
      </c>
      <c r="N113" t="s">
        <v>2588</v>
      </c>
      <c r="O113" t="s">
        <v>2589</v>
      </c>
      <c r="P113">
        <f>-656.36351775511 -32.5783470304173 -247.585446487104</f>
        <v>-936.52731127263132</v>
      </c>
      <c r="Q113" t="s">
        <v>2590</v>
      </c>
      <c r="R113" t="s">
        <v>2591</v>
      </c>
      <c r="S113" t="s">
        <v>2592</v>
      </c>
      <c r="T113" t="s">
        <v>2593</v>
      </c>
      <c r="U113" t="s">
        <v>2594</v>
      </c>
      <c r="V113" t="s">
        <v>2595</v>
      </c>
      <c r="W113" t="s">
        <v>2596</v>
      </c>
      <c r="X113" t="s">
        <v>2597</v>
      </c>
      <c r="Y113" t="s">
        <v>2598</v>
      </c>
    </row>
    <row r="114" spans="1:25" x14ac:dyDescent="0.3">
      <c r="A114">
        <v>5650</v>
      </c>
      <c r="B114" t="s">
        <v>2599</v>
      </c>
      <c r="C114" t="s">
        <v>2600</v>
      </c>
      <c r="D114" t="s">
        <v>2601</v>
      </c>
      <c r="E114" t="s">
        <v>2602</v>
      </c>
      <c r="F114" t="s">
        <v>2603</v>
      </c>
      <c r="G114" t="s">
        <v>2604</v>
      </c>
      <c r="H114" t="s">
        <v>2605</v>
      </c>
      <c r="I114" t="s">
        <v>2606</v>
      </c>
      <c r="J114" t="s">
        <v>2607</v>
      </c>
      <c r="K114" t="s">
        <v>2608</v>
      </c>
      <c r="L114" t="s">
        <v>2609</v>
      </c>
      <c r="M114" t="s">
        <v>2610</v>
      </c>
      <c r="N114" t="s">
        <v>2611</v>
      </c>
      <c r="O114" t="s">
        <v>2612</v>
      </c>
      <c r="P114">
        <f>-656.148678816931 -31.4804517005932 -245.878185299245</f>
        <v>-933.50731581676928</v>
      </c>
      <c r="Q114" t="s">
        <v>2613</v>
      </c>
      <c r="R114" t="s">
        <v>2614</v>
      </c>
      <c r="S114" t="s">
        <v>2615</v>
      </c>
      <c r="T114" t="s">
        <v>2616</v>
      </c>
      <c r="U114" t="s">
        <v>2617</v>
      </c>
      <c r="V114" t="s">
        <v>2618</v>
      </c>
      <c r="W114" t="s">
        <v>2619</v>
      </c>
      <c r="X114" t="s">
        <v>2620</v>
      </c>
      <c r="Y114" t="s">
        <v>2621</v>
      </c>
    </row>
    <row r="115" spans="1:25" x14ac:dyDescent="0.3">
      <c r="A115">
        <v>5700</v>
      </c>
      <c r="B115" t="s">
        <v>2622</v>
      </c>
      <c r="C115" t="s">
        <v>2623</v>
      </c>
      <c r="D115" t="s">
        <v>2624</v>
      </c>
      <c r="E115" t="s">
        <v>2625</v>
      </c>
      <c r="F115" t="s">
        <v>2626</v>
      </c>
      <c r="G115" t="s">
        <v>2627</v>
      </c>
      <c r="H115" t="s">
        <v>2628</v>
      </c>
      <c r="I115" t="s">
        <v>2629</v>
      </c>
      <c r="J115" t="s">
        <v>2630</v>
      </c>
      <c r="K115" t="s">
        <v>2631</v>
      </c>
      <c r="L115" t="s">
        <v>2632</v>
      </c>
      <c r="M115" t="s">
        <v>2633</v>
      </c>
      <c r="N115" t="s">
        <v>2634</v>
      </c>
      <c r="O115" t="s">
        <v>2635</v>
      </c>
      <c r="P115">
        <f>-655.778263863003 -30.9356044516567 -245.232310883486</f>
        <v>-931.94617919814561</v>
      </c>
      <c r="Q115" t="s">
        <v>2636</v>
      </c>
      <c r="R115" t="s">
        <v>2637</v>
      </c>
      <c r="S115" t="s">
        <v>2638</v>
      </c>
      <c r="T115" t="s">
        <v>2639</v>
      </c>
      <c r="U115" t="s">
        <v>2640</v>
      </c>
      <c r="V115" t="s">
        <v>2641</v>
      </c>
      <c r="W115" t="s">
        <v>2642</v>
      </c>
      <c r="X115" t="s">
        <v>2643</v>
      </c>
      <c r="Y115" t="s">
        <v>2644</v>
      </c>
    </row>
    <row r="116" spans="1:25" x14ac:dyDescent="0.3">
      <c r="A116">
        <v>5750</v>
      </c>
      <c r="B116" t="s">
        <v>2645</v>
      </c>
      <c r="C116" t="s">
        <v>2646</v>
      </c>
      <c r="D116" t="s">
        <v>2647</v>
      </c>
      <c r="E116" t="s">
        <v>2648</v>
      </c>
      <c r="F116" t="s">
        <v>2649</v>
      </c>
      <c r="G116" t="s">
        <v>2650</v>
      </c>
      <c r="H116" t="s">
        <v>2651</v>
      </c>
      <c r="I116" t="s">
        <v>2652</v>
      </c>
      <c r="J116" t="s">
        <v>2653</v>
      </c>
      <c r="K116" t="s">
        <v>2654</v>
      </c>
      <c r="L116" t="s">
        <v>2655</v>
      </c>
      <c r="M116" t="s">
        <v>2656</v>
      </c>
      <c r="N116" t="s">
        <v>2657</v>
      </c>
      <c r="O116" t="s">
        <v>2658</v>
      </c>
      <c r="P116">
        <f>-654.506803437387 -30.5629867529328 -244.689957769241</f>
        <v>-929.75974795956085</v>
      </c>
      <c r="Q116" t="s">
        <v>2659</v>
      </c>
      <c r="R116" t="s">
        <v>2660</v>
      </c>
      <c r="S116" t="s">
        <v>2661</v>
      </c>
      <c r="T116" t="s">
        <v>2662</v>
      </c>
      <c r="U116" t="s">
        <v>2663</v>
      </c>
      <c r="V116" t="s">
        <v>2664</v>
      </c>
      <c r="W116" t="s">
        <v>2665</v>
      </c>
      <c r="X116" t="s">
        <v>2666</v>
      </c>
      <c r="Y116" t="s">
        <v>2667</v>
      </c>
    </row>
    <row r="117" spans="1:25" x14ac:dyDescent="0.3">
      <c r="A117">
        <v>5800</v>
      </c>
      <c r="B117" t="s">
        <v>2668</v>
      </c>
      <c r="C117" t="s">
        <v>2669</v>
      </c>
      <c r="D117" t="s">
        <v>2670</v>
      </c>
      <c r="E117" t="s">
        <v>2671</v>
      </c>
      <c r="F117" t="s">
        <v>2672</v>
      </c>
      <c r="G117" t="s">
        <v>2673</v>
      </c>
      <c r="H117" t="s">
        <v>2674</v>
      </c>
      <c r="I117" t="s">
        <v>2675</v>
      </c>
      <c r="J117" t="s">
        <v>2676</v>
      </c>
      <c r="K117" t="s">
        <v>2677</v>
      </c>
      <c r="L117" t="s">
        <v>2678</v>
      </c>
      <c r="M117" t="s">
        <v>2679</v>
      </c>
      <c r="N117" t="s">
        <v>2680</v>
      </c>
      <c r="O117" t="s">
        <v>2681</v>
      </c>
      <c r="P117">
        <f>-653.359561035142 -31.031043345768 -244.636757591273</f>
        <v>-929.02736197218292</v>
      </c>
      <c r="Q117" t="s">
        <v>2682</v>
      </c>
      <c r="R117" t="s">
        <v>2683</v>
      </c>
      <c r="S117" t="s">
        <v>2684</v>
      </c>
      <c r="T117" t="s">
        <v>2685</v>
      </c>
      <c r="U117" t="s">
        <v>2686</v>
      </c>
      <c r="V117" t="s">
        <v>2687</v>
      </c>
      <c r="W117" t="s">
        <v>2688</v>
      </c>
      <c r="X117" t="s">
        <v>2689</v>
      </c>
      <c r="Y117" t="s">
        <v>2690</v>
      </c>
    </row>
    <row r="118" spans="1:25" x14ac:dyDescent="0.3">
      <c r="A118">
        <v>5850</v>
      </c>
      <c r="B118" t="s">
        <v>2691</v>
      </c>
      <c r="C118" t="s">
        <v>2692</v>
      </c>
      <c r="D118" t="s">
        <v>2693</v>
      </c>
      <c r="E118" t="s">
        <v>2694</v>
      </c>
      <c r="F118" t="s">
        <v>2695</v>
      </c>
      <c r="G118" t="s">
        <v>2696</v>
      </c>
      <c r="H118" t="s">
        <v>2697</v>
      </c>
      <c r="I118" t="s">
        <v>2698</v>
      </c>
      <c r="J118" t="s">
        <v>2699</v>
      </c>
      <c r="K118" t="s">
        <v>2700</v>
      </c>
      <c r="L118" t="s">
        <v>2701</v>
      </c>
      <c r="M118" t="s">
        <v>2702</v>
      </c>
      <c r="N118" t="s">
        <v>2703</v>
      </c>
      <c r="O118" t="s">
        <v>2704</v>
      </c>
      <c r="P118">
        <f>-650.796915846989 -32.0686097444873 -244.433274560672</f>
        <v>-927.29880015214826</v>
      </c>
      <c r="Q118" t="s">
        <v>2705</v>
      </c>
      <c r="R118" t="s">
        <v>2706</v>
      </c>
      <c r="S118" t="s">
        <v>2707</v>
      </c>
      <c r="T118" t="s">
        <v>2708</v>
      </c>
      <c r="U118" t="s">
        <v>2709</v>
      </c>
      <c r="V118" t="s">
        <v>2710</v>
      </c>
      <c r="W118" t="s">
        <v>2711</v>
      </c>
      <c r="X118" t="s">
        <v>2712</v>
      </c>
      <c r="Y118" t="s">
        <v>2713</v>
      </c>
    </row>
    <row r="119" spans="1:25" x14ac:dyDescent="0.3">
      <c r="A119">
        <v>5900</v>
      </c>
      <c r="B119" t="s">
        <v>2714</v>
      </c>
      <c r="C119" t="s">
        <v>2715</v>
      </c>
      <c r="D119" t="s">
        <v>2716</v>
      </c>
      <c r="E119" t="s">
        <v>2717</v>
      </c>
      <c r="F119" t="s">
        <v>2718</v>
      </c>
      <c r="G119" t="s">
        <v>2719</v>
      </c>
      <c r="H119" t="s">
        <v>2720</v>
      </c>
      <c r="I119" t="s">
        <v>2721</v>
      </c>
      <c r="J119" t="s">
        <v>2722</v>
      </c>
      <c r="K119" t="s">
        <v>2723</v>
      </c>
      <c r="L119" t="s">
        <v>2724</v>
      </c>
      <c r="M119" t="s">
        <v>2725</v>
      </c>
      <c r="N119" t="s">
        <v>2726</v>
      </c>
      <c r="O119" t="s">
        <v>2727</v>
      </c>
      <c r="P119">
        <f>-649.23656229308 -32.0207001471058 -244.265253057327</f>
        <v>-925.52251549751281</v>
      </c>
      <c r="Q119" t="s">
        <v>2728</v>
      </c>
      <c r="R119" t="s">
        <v>2729</v>
      </c>
      <c r="S119" t="s">
        <v>2730</v>
      </c>
      <c r="T119" t="s">
        <v>2731</v>
      </c>
      <c r="U119" t="s">
        <v>2732</v>
      </c>
      <c r="V119" t="s">
        <v>2733</v>
      </c>
      <c r="W119" t="s">
        <v>2734</v>
      </c>
      <c r="X119" t="s">
        <v>2735</v>
      </c>
      <c r="Y119" t="s">
        <v>2736</v>
      </c>
    </row>
    <row r="120" spans="1:25" x14ac:dyDescent="0.3">
      <c r="A120">
        <v>5950</v>
      </c>
      <c r="B120" t="s">
        <v>2737</v>
      </c>
      <c r="C120" t="s">
        <v>2738</v>
      </c>
      <c r="D120" t="s">
        <v>2739</v>
      </c>
      <c r="E120" t="s">
        <v>2740</v>
      </c>
      <c r="F120" t="s">
        <v>2741</v>
      </c>
      <c r="G120" t="s">
        <v>2742</v>
      </c>
      <c r="H120" t="s">
        <v>2743</v>
      </c>
      <c r="I120" t="s">
        <v>2744</v>
      </c>
      <c r="J120" t="s">
        <v>2745</v>
      </c>
      <c r="K120" t="s">
        <v>2746</v>
      </c>
      <c r="L120" t="s">
        <v>2747</v>
      </c>
      <c r="M120" t="s">
        <v>2748</v>
      </c>
      <c r="N120" t="s">
        <v>2749</v>
      </c>
      <c r="O120" t="s">
        <v>2750</v>
      </c>
      <c r="P120">
        <f>-646.369635445352 -32.2459579424972 -244.050813213836</f>
        <v>-922.66640660168514</v>
      </c>
      <c r="Q120" t="s">
        <v>2751</v>
      </c>
      <c r="R120" t="s">
        <v>2752</v>
      </c>
      <c r="S120" t="s">
        <v>2753</v>
      </c>
      <c r="T120" t="s">
        <v>2754</v>
      </c>
      <c r="U120" t="s">
        <v>2755</v>
      </c>
      <c r="V120" t="s">
        <v>2756</v>
      </c>
      <c r="W120" t="s">
        <v>2757</v>
      </c>
      <c r="X120" t="s">
        <v>2758</v>
      </c>
      <c r="Y120" t="s">
        <v>2759</v>
      </c>
    </row>
    <row r="121" spans="1:25" x14ac:dyDescent="0.3">
      <c r="A121">
        <v>6000</v>
      </c>
      <c r="B121" t="s">
        <v>2760</v>
      </c>
      <c r="C121" t="s">
        <v>2761</v>
      </c>
      <c r="D121" t="s">
        <v>2762</v>
      </c>
      <c r="E121" t="s">
        <v>2763</v>
      </c>
      <c r="F121" t="s">
        <v>2764</v>
      </c>
      <c r="G121" t="s">
        <v>2765</v>
      </c>
      <c r="H121" t="s">
        <v>2766</v>
      </c>
      <c r="I121" t="s">
        <v>2767</v>
      </c>
      <c r="J121" t="s">
        <v>2768</v>
      </c>
      <c r="K121" t="s">
        <v>2769</v>
      </c>
      <c r="L121" t="s">
        <v>2770</v>
      </c>
      <c r="M121" t="s">
        <v>2771</v>
      </c>
      <c r="N121" t="s">
        <v>2772</v>
      </c>
      <c r="O121" t="s">
        <v>2773</v>
      </c>
      <c r="P121">
        <f>-644.978915381342 -32.1115695975391 -244.070799852514</f>
        <v>-921.16128483139505</v>
      </c>
      <c r="Q121" t="s">
        <v>2774</v>
      </c>
      <c r="R121" t="s">
        <v>2775</v>
      </c>
      <c r="S121" t="s">
        <v>2776</v>
      </c>
      <c r="T121" t="s">
        <v>2777</v>
      </c>
      <c r="U121" t="s">
        <v>2778</v>
      </c>
      <c r="V121" t="s">
        <v>2779</v>
      </c>
      <c r="W121" t="s">
        <v>2780</v>
      </c>
      <c r="X121" t="s">
        <v>2781</v>
      </c>
      <c r="Y121" t="s">
        <v>2782</v>
      </c>
    </row>
    <row r="122" spans="1:25" x14ac:dyDescent="0.3">
      <c r="A122">
        <v>6050</v>
      </c>
      <c r="B122" t="s">
        <v>2783</v>
      </c>
      <c r="C122" t="s">
        <v>2784</v>
      </c>
      <c r="D122" t="s">
        <v>2785</v>
      </c>
      <c r="E122" t="s">
        <v>2786</v>
      </c>
      <c r="F122" t="s">
        <v>2787</v>
      </c>
      <c r="G122" t="s">
        <v>2788</v>
      </c>
      <c r="H122" t="s">
        <v>2789</v>
      </c>
      <c r="I122" t="s">
        <v>2790</v>
      </c>
      <c r="J122" t="s">
        <v>2791</v>
      </c>
      <c r="K122" t="s">
        <v>2792</v>
      </c>
      <c r="L122" t="s">
        <v>2793</v>
      </c>
      <c r="M122" t="s">
        <v>2794</v>
      </c>
      <c r="N122" t="s">
        <v>2795</v>
      </c>
      <c r="O122" t="s">
        <v>2796</v>
      </c>
      <c r="P122">
        <f>-642.840041449558 -30.943403288124 -244.446152365102</f>
        <v>-918.22959710278406</v>
      </c>
      <c r="Q122" t="s">
        <v>2797</v>
      </c>
      <c r="R122" t="s">
        <v>2798</v>
      </c>
      <c r="S122" t="s">
        <v>2799</v>
      </c>
      <c r="T122" t="s">
        <v>2800</v>
      </c>
      <c r="U122" t="s">
        <v>2801</v>
      </c>
      <c r="V122" t="s">
        <v>2802</v>
      </c>
      <c r="W122" t="s">
        <v>2803</v>
      </c>
      <c r="X122" t="s">
        <v>2804</v>
      </c>
      <c r="Y122" t="s">
        <v>2805</v>
      </c>
    </row>
    <row r="123" spans="1:25" x14ac:dyDescent="0.3">
      <c r="A123">
        <v>6100</v>
      </c>
      <c r="B123" t="s">
        <v>2806</v>
      </c>
      <c r="C123" t="s">
        <v>2807</v>
      </c>
      <c r="D123" t="s">
        <v>2808</v>
      </c>
      <c r="E123" t="s">
        <v>2809</v>
      </c>
      <c r="F123" t="s">
        <v>2810</v>
      </c>
      <c r="G123" t="s">
        <v>2811</v>
      </c>
      <c r="H123" t="s">
        <v>2812</v>
      </c>
      <c r="I123" t="s">
        <v>2813</v>
      </c>
      <c r="J123" t="s">
        <v>2814</v>
      </c>
      <c r="K123" t="s">
        <v>2815</v>
      </c>
      <c r="L123" t="s">
        <v>2816</v>
      </c>
      <c r="M123" t="s">
        <v>2817</v>
      </c>
      <c r="N123" t="s">
        <v>2818</v>
      </c>
      <c r="O123" t="s">
        <v>2819</v>
      </c>
      <c r="P123">
        <f>-641.86168534814 -30.3641728548982 -244.828033408077</f>
        <v>-917.0538916111152</v>
      </c>
      <c r="Q123" t="s">
        <v>2820</v>
      </c>
      <c r="R123" t="s">
        <v>2821</v>
      </c>
      <c r="S123" t="s">
        <v>2822</v>
      </c>
      <c r="T123" t="s">
        <v>2823</v>
      </c>
      <c r="U123" t="s">
        <v>2824</v>
      </c>
      <c r="V123" t="s">
        <v>2825</v>
      </c>
      <c r="W123" t="s">
        <v>2826</v>
      </c>
      <c r="X123" t="s">
        <v>2827</v>
      </c>
      <c r="Y123" t="s">
        <v>2828</v>
      </c>
    </row>
    <row r="124" spans="1:25" x14ac:dyDescent="0.3">
      <c r="A124">
        <v>6150</v>
      </c>
      <c r="B124" t="s">
        <v>2829</v>
      </c>
      <c r="C124" t="s">
        <v>2830</v>
      </c>
      <c r="D124" t="s">
        <v>2831</v>
      </c>
      <c r="E124" t="s">
        <v>2832</v>
      </c>
      <c r="F124" t="s">
        <v>2833</v>
      </c>
      <c r="G124" t="s">
        <v>2834</v>
      </c>
      <c r="H124" t="s">
        <v>2835</v>
      </c>
      <c r="I124" t="s">
        <v>2836</v>
      </c>
      <c r="J124" t="s">
        <v>2837</v>
      </c>
      <c r="K124" t="s">
        <v>2838</v>
      </c>
      <c r="L124" t="s">
        <v>2839</v>
      </c>
      <c r="M124" t="s">
        <v>2840</v>
      </c>
      <c r="N124" t="s">
        <v>2841</v>
      </c>
      <c r="O124" t="s">
        <v>2842</v>
      </c>
      <c r="P124">
        <f>-640.045462651965 -28.846510111498 -245.493756266124</f>
        <v>-914.38572902958697</v>
      </c>
      <c r="Q124" t="s">
        <v>2843</v>
      </c>
      <c r="R124" t="s">
        <v>2844</v>
      </c>
      <c r="S124" t="s">
        <v>2845</v>
      </c>
      <c r="T124" t="s">
        <v>2846</v>
      </c>
      <c r="U124" t="s">
        <v>2847</v>
      </c>
      <c r="V124" t="s">
        <v>2848</v>
      </c>
      <c r="W124" t="s">
        <v>2849</v>
      </c>
      <c r="X124" t="s">
        <v>2850</v>
      </c>
      <c r="Y124" t="s">
        <v>2851</v>
      </c>
    </row>
    <row r="125" spans="1:25" x14ac:dyDescent="0.3">
      <c r="A125">
        <v>6200</v>
      </c>
      <c r="B125" t="s">
        <v>2852</v>
      </c>
      <c r="C125" t="s">
        <v>2853</v>
      </c>
      <c r="D125" t="s">
        <v>2854</v>
      </c>
      <c r="E125" t="s">
        <v>2855</v>
      </c>
      <c r="F125" t="s">
        <v>2856</v>
      </c>
      <c r="G125" t="s">
        <v>2857</v>
      </c>
      <c r="H125" t="s">
        <v>2858</v>
      </c>
      <c r="I125" t="s">
        <v>2859</v>
      </c>
      <c r="J125" t="s">
        <v>2860</v>
      </c>
      <c r="K125" t="s">
        <v>2861</v>
      </c>
      <c r="L125" t="s">
        <v>2862</v>
      </c>
      <c r="M125" t="s">
        <v>2863</v>
      </c>
      <c r="N125" t="s">
        <v>2864</v>
      </c>
      <c r="O125" t="s">
        <v>2865</v>
      </c>
      <c r="P125">
        <f>-639.284714853887 -27.8368409224618 -245.924115067523</f>
        <v>-913.04567084387168</v>
      </c>
      <c r="Q125" t="s">
        <v>2866</v>
      </c>
      <c r="R125" t="s">
        <v>2867</v>
      </c>
      <c r="S125" t="s">
        <v>2868</v>
      </c>
      <c r="T125" t="s">
        <v>2869</v>
      </c>
      <c r="U125" t="s">
        <v>2870</v>
      </c>
      <c r="V125" t="s">
        <v>2871</v>
      </c>
      <c r="W125" t="s">
        <v>2872</v>
      </c>
      <c r="X125" t="s">
        <v>2873</v>
      </c>
      <c r="Y125" t="s">
        <v>2874</v>
      </c>
    </row>
    <row r="126" spans="1:25" x14ac:dyDescent="0.3">
      <c r="A126">
        <v>6250</v>
      </c>
      <c r="B126" t="s">
        <v>2875</v>
      </c>
      <c r="C126" t="s">
        <v>2876</v>
      </c>
      <c r="D126" t="s">
        <v>2877</v>
      </c>
      <c r="E126" t="s">
        <v>2878</v>
      </c>
      <c r="F126" t="s">
        <v>2879</v>
      </c>
      <c r="G126" t="s">
        <v>2880</v>
      </c>
      <c r="H126" t="s">
        <v>2881</v>
      </c>
      <c r="I126" t="s">
        <v>2882</v>
      </c>
      <c r="J126" t="s">
        <v>2883</v>
      </c>
      <c r="K126" t="s">
        <v>2884</v>
      </c>
      <c r="L126" t="s">
        <v>2885</v>
      </c>
      <c r="M126" t="s">
        <v>2886</v>
      </c>
      <c r="N126" t="s">
        <v>2887</v>
      </c>
      <c r="O126" t="s">
        <v>2888</v>
      </c>
      <c r="P126">
        <f>-637.259665308263 -26.5158873346677 -247.914332888453</f>
        <v>-911.68988553138377</v>
      </c>
      <c r="Q126" t="s">
        <v>2889</v>
      </c>
      <c r="R126" t="s">
        <v>2890</v>
      </c>
      <c r="S126" t="s">
        <v>2891</v>
      </c>
      <c r="T126" t="s">
        <v>2892</v>
      </c>
      <c r="U126" t="s">
        <v>2893</v>
      </c>
      <c r="V126" t="s">
        <v>2894</v>
      </c>
      <c r="W126" t="s">
        <v>2895</v>
      </c>
      <c r="X126" t="s">
        <v>2896</v>
      </c>
      <c r="Y126" t="s">
        <v>2897</v>
      </c>
    </row>
    <row r="127" spans="1:25" x14ac:dyDescent="0.3">
      <c r="A127">
        <v>6300</v>
      </c>
      <c r="B127" t="s">
        <v>2898</v>
      </c>
      <c r="C127" t="s">
        <v>2899</v>
      </c>
      <c r="D127" t="s">
        <v>2900</v>
      </c>
      <c r="E127" t="s">
        <v>2901</v>
      </c>
      <c r="F127" t="s">
        <v>2902</v>
      </c>
      <c r="G127" t="s">
        <v>2903</v>
      </c>
      <c r="H127" t="s">
        <v>2904</v>
      </c>
      <c r="I127" t="s">
        <v>2905</v>
      </c>
      <c r="J127" t="s">
        <v>2906</v>
      </c>
      <c r="K127" t="s">
        <v>2907</v>
      </c>
      <c r="L127" t="s">
        <v>2908</v>
      </c>
      <c r="M127" t="s">
        <v>2909</v>
      </c>
      <c r="N127" t="s">
        <v>2910</v>
      </c>
      <c r="O127" t="s">
        <v>2911</v>
      </c>
      <c r="P127">
        <f>-635.958531282703 -26.8614775218548 -249.43085277028</f>
        <v>-912.25086157483781</v>
      </c>
      <c r="Q127" t="s">
        <v>2912</v>
      </c>
      <c r="R127" t="s">
        <v>2913</v>
      </c>
      <c r="S127" t="s">
        <v>2914</v>
      </c>
      <c r="T127" t="s">
        <v>2915</v>
      </c>
      <c r="U127" t="s">
        <v>2916</v>
      </c>
      <c r="V127" t="s">
        <v>2917</v>
      </c>
      <c r="W127" t="s">
        <v>2918</v>
      </c>
      <c r="X127" t="s">
        <v>2919</v>
      </c>
      <c r="Y127" t="s">
        <v>2920</v>
      </c>
    </row>
    <row r="128" spans="1:25" x14ac:dyDescent="0.3">
      <c r="A128">
        <v>6350</v>
      </c>
      <c r="B128" t="s">
        <v>2921</v>
      </c>
      <c r="C128" t="s">
        <v>2922</v>
      </c>
      <c r="D128" t="s">
        <v>2923</v>
      </c>
      <c r="E128" t="s">
        <v>2924</v>
      </c>
      <c r="F128" t="s">
        <v>2925</v>
      </c>
      <c r="G128" t="s">
        <v>2926</v>
      </c>
      <c r="H128" t="s">
        <v>2927</v>
      </c>
      <c r="I128" t="s">
        <v>2928</v>
      </c>
      <c r="J128" t="s">
        <v>2929</v>
      </c>
      <c r="K128" t="s">
        <v>2930</v>
      </c>
      <c r="L128" t="s">
        <v>2931</v>
      </c>
      <c r="M128" t="s">
        <v>2932</v>
      </c>
      <c r="N128" t="s">
        <v>2933</v>
      </c>
      <c r="O128" t="s">
        <v>2934</v>
      </c>
      <c r="P128">
        <f>-634.186210622976 -28.1137470382582 -252.705265886395</f>
        <v>-915.00522354762916</v>
      </c>
      <c r="Q128" t="s">
        <v>2935</v>
      </c>
      <c r="R128" t="s">
        <v>2936</v>
      </c>
      <c r="S128" t="s">
        <v>2937</v>
      </c>
      <c r="T128" t="s">
        <v>2938</v>
      </c>
      <c r="U128" t="s">
        <v>2939</v>
      </c>
      <c r="V128" t="s">
        <v>2940</v>
      </c>
      <c r="W128" t="s">
        <v>2941</v>
      </c>
      <c r="X128" t="s">
        <v>2942</v>
      </c>
      <c r="Y128" t="s">
        <v>2943</v>
      </c>
    </row>
    <row r="129" spans="1:25" x14ac:dyDescent="0.3">
      <c r="A129">
        <v>6400</v>
      </c>
      <c r="B129" t="s">
        <v>2944</v>
      </c>
      <c r="C129" t="s">
        <v>2945</v>
      </c>
      <c r="D129" t="s">
        <v>2946</v>
      </c>
      <c r="E129" t="s">
        <v>2947</v>
      </c>
      <c r="F129" t="s">
        <v>2948</v>
      </c>
      <c r="G129" t="s">
        <v>2949</v>
      </c>
      <c r="H129" t="s">
        <v>2950</v>
      </c>
      <c r="I129" t="s">
        <v>2951</v>
      </c>
      <c r="J129" t="s">
        <v>2952</v>
      </c>
      <c r="K129" t="s">
        <v>2953</v>
      </c>
      <c r="L129" t="s">
        <v>2954</v>
      </c>
      <c r="M129" t="s">
        <v>2955</v>
      </c>
      <c r="N129" t="s">
        <v>2956</v>
      </c>
      <c r="O129" t="s">
        <v>2957</v>
      </c>
      <c r="P129">
        <f>-633.761047063171 -28.5162879444201 -254.430117236457</f>
        <v>-916.70745224404811</v>
      </c>
      <c r="Q129" t="s">
        <v>2958</v>
      </c>
      <c r="R129" t="s">
        <v>2959</v>
      </c>
      <c r="S129" t="s">
        <v>2960</v>
      </c>
      <c r="T129" t="s">
        <v>2961</v>
      </c>
      <c r="U129" t="s">
        <v>2962</v>
      </c>
      <c r="V129" t="s">
        <v>2963</v>
      </c>
      <c r="W129" t="s">
        <v>2964</v>
      </c>
      <c r="X129" t="s">
        <v>2965</v>
      </c>
      <c r="Y129" t="s">
        <v>2966</v>
      </c>
    </row>
    <row r="130" spans="1:25" x14ac:dyDescent="0.3">
      <c r="A130">
        <v>6450</v>
      </c>
      <c r="B130" t="s">
        <v>2967</v>
      </c>
      <c r="C130" t="s">
        <v>2968</v>
      </c>
      <c r="D130" t="s">
        <v>2969</v>
      </c>
      <c r="E130" t="s">
        <v>2970</v>
      </c>
      <c r="F130" t="s">
        <v>2971</v>
      </c>
      <c r="G130" t="s">
        <v>2972</v>
      </c>
      <c r="H130" t="s">
        <v>2973</v>
      </c>
      <c r="I130" t="s">
        <v>2974</v>
      </c>
      <c r="J130" t="s">
        <v>2975</v>
      </c>
      <c r="K130" t="s">
        <v>2976</v>
      </c>
      <c r="L130" t="s">
        <v>2977</v>
      </c>
      <c r="M130" t="s">
        <v>2978</v>
      </c>
      <c r="N130" t="s">
        <v>2979</v>
      </c>
      <c r="O130" t="s">
        <v>2980</v>
      </c>
      <c r="P130">
        <f>-632.758083807881 -28.0264762458364 -258.021596062635</f>
        <v>-918.80615611635244</v>
      </c>
      <c r="Q130" t="s">
        <v>2981</v>
      </c>
      <c r="R130" t="s">
        <v>2982</v>
      </c>
      <c r="S130" t="s">
        <v>2983</v>
      </c>
      <c r="T130" t="s">
        <v>2984</v>
      </c>
      <c r="U130" t="s">
        <v>2985</v>
      </c>
      <c r="V130" t="s">
        <v>2986</v>
      </c>
      <c r="W130" t="s">
        <v>2987</v>
      </c>
      <c r="X130" t="s">
        <v>2988</v>
      </c>
      <c r="Y130" t="s">
        <v>2989</v>
      </c>
    </row>
    <row r="131" spans="1:25" x14ac:dyDescent="0.3">
      <c r="A131">
        <v>6500</v>
      </c>
      <c r="B131" t="s">
        <v>2990</v>
      </c>
      <c r="C131" t="s">
        <v>2991</v>
      </c>
      <c r="D131" t="s">
        <v>2992</v>
      </c>
      <c r="E131" t="s">
        <v>2993</v>
      </c>
      <c r="F131" t="s">
        <v>2994</v>
      </c>
      <c r="G131" t="s">
        <v>2995</v>
      </c>
      <c r="H131" t="s">
        <v>2996</v>
      </c>
      <c r="I131" t="s">
        <v>2997</v>
      </c>
      <c r="J131" t="s">
        <v>2998</v>
      </c>
      <c r="K131" t="s">
        <v>2999</v>
      </c>
      <c r="L131" t="s">
        <v>3000</v>
      </c>
      <c r="M131" t="s">
        <v>3001</v>
      </c>
      <c r="N131" t="s">
        <v>3002</v>
      </c>
      <c r="O131" t="s">
        <v>3003</v>
      </c>
      <c r="P131">
        <f>-632.105862531634 -27.8610092151475 -259.938568234162</f>
        <v>-919.90543998094358</v>
      </c>
      <c r="Q131" t="s">
        <v>3004</v>
      </c>
      <c r="R131" t="s">
        <v>3005</v>
      </c>
      <c r="S131" t="s">
        <v>3006</v>
      </c>
      <c r="T131" t="s">
        <v>3007</v>
      </c>
      <c r="U131" t="s">
        <v>3008</v>
      </c>
      <c r="V131" t="s">
        <v>3009</v>
      </c>
      <c r="W131" t="s">
        <v>3010</v>
      </c>
      <c r="X131" t="s">
        <v>3011</v>
      </c>
      <c r="Y131" t="s">
        <v>3012</v>
      </c>
    </row>
    <row r="132" spans="1:25" x14ac:dyDescent="0.3">
      <c r="A132">
        <v>6550</v>
      </c>
      <c r="B132" t="s">
        <v>3013</v>
      </c>
      <c r="C132" t="s">
        <v>3014</v>
      </c>
      <c r="D132" t="s">
        <v>3015</v>
      </c>
      <c r="E132" t="s">
        <v>3016</v>
      </c>
      <c r="F132" t="s">
        <v>3017</v>
      </c>
      <c r="G132" t="s">
        <v>3018</v>
      </c>
      <c r="H132" t="s">
        <v>3019</v>
      </c>
      <c r="I132" t="s">
        <v>3020</v>
      </c>
      <c r="J132" t="s">
        <v>3021</v>
      </c>
      <c r="K132" t="s">
        <v>3022</v>
      </c>
      <c r="L132" t="s">
        <v>3023</v>
      </c>
      <c r="M132" t="s">
        <v>3024</v>
      </c>
      <c r="N132" t="s">
        <v>3025</v>
      </c>
      <c r="O132" t="s">
        <v>3026</v>
      </c>
      <c r="P132">
        <f>-630.773039504029 -28.292691794039 -263.686099114494</f>
        <v>-922.75183041256207</v>
      </c>
      <c r="Q132" t="s">
        <v>3027</v>
      </c>
      <c r="R132" t="s">
        <v>3028</v>
      </c>
      <c r="S132" t="s">
        <v>3029</v>
      </c>
      <c r="T132" t="s">
        <v>3030</v>
      </c>
      <c r="U132" t="s">
        <v>3031</v>
      </c>
      <c r="V132" t="s">
        <v>3032</v>
      </c>
      <c r="W132" t="s">
        <v>3033</v>
      </c>
      <c r="X132" t="s">
        <v>3034</v>
      </c>
      <c r="Y132" t="s">
        <v>3035</v>
      </c>
    </row>
    <row r="133" spans="1:25" x14ac:dyDescent="0.3">
      <c r="A133">
        <v>6600</v>
      </c>
      <c r="B133" t="s">
        <v>3036</v>
      </c>
      <c r="C133" t="s">
        <v>3037</v>
      </c>
      <c r="D133" t="s">
        <v>3038</v>
      </c>
      <c r="E133" t="s">
        <v>3039</v>
      </c>
      <c r="F133" t="s">
        <v>3040</v>
      </c>
      <c r="G133" t="s">
        <v>3041</v>
      </c>
      <c r="H133" t="s">
        <v>3042</v>
      </c>
      <c r="I133" t="s">
        <v>3043</v>
      </c>
      <c r="J133" t="s">
        <v>3044</v>
      </c>
      <c r="K133" t="s">
        <v>3045</v>
      </c>
      <c r="L133" t="s">
        <v>3046</v>
      </c>
      <c r="M133" t="s">
        <v>3047</v>
      </c>
      <c r="N133" t="s">
        <v>3048</v>
      </c>
      <c r="O133" t="s">
        <v>3049</v>
      </c>
      <c r="P133">
        <f>-630.058727666469 -28.7974442058899 -265.503474719035</f>
        <v>-924.35964659139393</v>
      </c>
      <c r="Q133" t="s">
        <v>3050</v>
      </c>
      <c r="R133" t="s">
        <v>3051</v>
      </c>
      <c r="S133" t="s">
        <v>3052</v>
      </c>
      <c r="T133" t="s">
        <v>3053</v>
      </c>
      <c r="U133" t="s">
        <v>3054</v>
      </c>
      <c r="V133" t="s">
        <v>3055</v>
      </c>
      <c r="W133" t="s">
        <v>3056</v>
      </c>
      <c r="X133" t="s">
        <v>3057</v>
      </c>
      <c r="Y133" t="s">
        <v>3058</v>
      </c>
    </row>
    <row r="134" spans="1:25" x14ac:dyDescent="0.3">
      <c r="A134">
        <v>6650</v>
      </c>
      <c r="B134" t="s">
        <v>3059</v>
      </c>
      <c r="C134" t="s">
        <v>3060</v>
      </c>
      <c r="D134" t="s">
        <v>3061</v>
      </c>
      <c r="E134" t="s">
        <v>3062</v>
      </c>
      <c r="F134" t="s">
        <v>3063</v>
      </c>
      <c r="G134" t="s">
        <v>3064</v>
      </c>
      <c r="H134" t="s">
        <v>3065</v>
      </c>
      <c r="I134" t="s">
        <v>3066</v>
      </c>
      <c r="J134" t="s">
        <v>3067</v>
      </c>
      <c r="K134" t="s">
        <v>3068</v>
      </c>
      <c r="L134" t="s">
        <v>3069</v>
      </c>
      <c r="M134" t="s">
        <v>3070</v>
      </c>
      <c r="N134" t="s">
        <v>3071</v>
      </c>
      <c r="O134" t="s">
        <v>3072</v>
      </c>
      <c r="P134">
        <f>-628.655266398801 -29.0777328411782 -269.030034960162</f>
        <v>-926.76303420014119</v>
      </c>
      <c r="Q134" t="s">
        <v>3073</v>
      </c>
      <c r="R134" t="s">
        <v>3074</v>
      </c>
      <c r="S134" t="s">
        <v>3075</v>
      </c>
      <c r="T134" t="s">
        <v>3076</v>
      </c>
      <c r="U134" t="s">
        <v>3077</v>
      </c>
      <c r="V134" t="s">
        <v>3078</v>
      </c>
      <c r="W134" t="s">
        <v>3079</v>
      </c>
      <c r="X134" t="s">
        <v>3080</v>
      </c>
      <c r="Y134" t="s">
        <v>3081</v>
      </c>
    </row>
    <row r="135" spans="1:25" x14ac:dyDescent="0.3">
      <c r="A135">
        <v>6700</v>
      </c>
      <c r="B135" t="s">
        <v>3082</v>
      </c>
      <c r="C135" t="s">
        <v>3083</v>
      </c>
      <c r="D135" t="s">
        <v>3084</v>
      </c>
      <c r="E135" t="s">
        <v>3085</v>
      </c>
      <c r="F135" t="s">
        <v>3086</v>
      </c>
      <c r="G135" t="s">
        <v>3087</v>
      </c>
      <c r="H135" t="s">
        <v>3088</v>
      </c>
      <c r="I135" t="s">
        <v>3089</v>
      </c>
      <c r="J135" t="s">
        <v>3090</v>
      </c>
      <c r="K135" t="s">
        <v>3091</v>
      </c>
      <c r="L135" t="s">
        <v>3092</v>
      </c>
      <c r="M135" t="s">
        <v>3093</v>
      </c>
      <c r="N135" t="s">
        <v>3094</v>
      </c>
      <c r="O135" t="s">
        <v>3095</v>
      </c>
      <c r="P135">
        <f>-627.952683613776 -28.6783471560411 -270.455367323683</f>
        <v>-927.08639809350007</v>
      </c>
      <c r="Q135" t="s">
        <v>3096</v>
      </c>
      <c r="R135" t="s">
        <v>3097</v>
      </c>
      <c r="S135" t="s">
        <v>3098</v>
      </c>
      <c r="T135" t="s">
        <v>3099</v>
      </c>
      <c r="U135" t="s">
        <v>3100</v>
      </c>
      <c r="V135" t="s">
        <v>3101</v>
      </c>
      <c r="W135" t="s">
        <v>3102</v>
      </c>
      <c r="X135" t="s">
        <v>3103</v>
      </c>
      <c r="Y135" t="s">
        <v>3104</v>
      </c>
    </row>
    <row r="136" spans="1:25" x14ac:dyDescent="0.3">
      <c r="A136">
        <v>6750</v>
      </c>
      <c r="B136" t="s">
        <v>3105</v>
      </c>
      <c r="C136" t="s">
        <v>3106</v>
      </c>
      <c r="D136" t="s">
        <v>3107</v>
      </c>
      <c r="E136" t="s">
        <v>3108</v>
      </c>
      <c r="F136" t="s">
        <v>3109</v>
      </c>
      <c r="G136" t="s">
        <v>3110</v>
      </c>
      <c r="H136" t="s">
        <v>3111</v>
      </c>
      <c r="I136" t="s">
        <v>3112</v>
      </c>
      <c r="J136" t="s">
        <v>3113</v>
      </c>
      <c r="K136" t="s">
        <v>3114</v>
      </c>
      <c r="L136" t="s">
        <v>3115</v>
      </c>
      <c r="M136" t="s">
        <v>3116</v>
      </c>
      <c r="N136" t="s">
        <v>3117</v>
      </c>
      <c r="O136" t="s">
        <v>3118</v>
      </c>
      <c r="P136">
        <f>-626.862874936722 -27.5443999423414 -272.721246221091</f>
        <v>-927.12852110015456</v>
      </c>
      <c r="Q136" t="s">
        <v>3119</v>
      </c>
      <c r="R136" t="s">
        <v>3120</v>
      </c>
      <c r="S136" t="s">
        <v>3121</v>
      </c>
      <c r="T136" t="s">
        <v>3122</v>
      </c>
      <c r="U136" t="s">
        <v>3123</v>
      </c>
      <c r="V136" t="s">
        <v>3124</v>
      </c>
      <c r="W136" t="s">
        <v>3125</v>
      </c>
      <c r="X136" t="s">
        <v>3126</v>
      </c>
      <c r="Y136" t="s">
        <v>3127</v>
      </c>
    </row>
    <row r="137" spans="1:25" x14ac:dyDescent="0.3">
      <c r="A137">
        <v>6800</v>
      </c>
      <c r="B137" t="s">
        <v>3128</v>
      </c>
      <c r="C137" t="s">
        <v>3129</v>
      </c>
      <c r="D137" t="s">
        <v>3130</v>
      </c>
      <c r="E137" t="s">
        <v>3131</v>
      </c>
      <c r="F137" t="s">
        <v>3132</v>
      </c>
      <c r="G137" t="s">
        <v>3133</v>
      </c>
      <c r="H137" t="s">
        <v>3134</v>
      </c>
      <c r="I137" t="s">
        <v>3135</v>
      </c>
      <c r="J137" t="s">
        <v>3136</v>
      </c>
      <c r="K137" t="s">
        <v>3137</v>
      </c>
      <c r="L137" t="s">
        <v>3138</v>
      </c>
      <c r="M137" t="s">
        <v>3139</v>
      </c>
      <c r="N137" t="s">
        <v>3140</v>
      </c>
      <c r="O137" t="s">
        <v>3141</v>
      </c>
      <c r="P137">
        <f>-626.322153266845 -26.9270495046876 -273.647866809256</f>
        <v>-926.89706958078864</v>
      </c>
      <c r="Q137" t="s">
        <v>3142</v>
      </c>
      <c r="R137" t="s">
        <v>3143</v>
      </c>
      <c r="S137" t="s">
        <v>3144</v>
      </c>
      <c r="T137" t="s">
        <v>3145</v>
      </c>
      <c r="U137" t="s">
        <v>3146</v>
      </c>
      <c r="V137" t="s">
        <v>3147</v>
      </c>
      <c r="W137" t="s">
        <v>3148</v>
      </c>
      <c r="X137" t="s">
        <v>3149</v>
      </c>
      <c r="Y137" t="s">
        <v>3150</v>
      </c>
    </row>
    <row r="138" spans="1:25" x14ac:dyDescent="0.3">
      <c r="A138">
        <v>6850</v>
      </c>
      <c r="B138" t="s">
        <v>3151</v>
      </c>
      <c r="C138" t="s">
        <v>3152</v>
      </c>
      <c r="D138" t="s">
        <v>3153</v>
      </c>
      <c r="E138" t="s">
        <v>3154</v>
      </c>
      <c r="F138" t="s">
        <v>3155</v>
      </c>
      <c r="G138" t="s">
        <v>3156</v>
      </c>
      <c r="H138" t="s">
        <v>3157</v>
      </c>
      <c r="I138" t="s">
        <v>3158</v>
      </c>
      <c r="J138" t="s">
        <v>3159</v>
      </c>
      <c r="K138" t="s">
        <v>3160</v>
      </c>
      <c r="L138" t="s">
        <v>3161</v>
      </c>
      <c r="M138" t="s">
        <v>3162</v>
      </c>
      <c r="N138" t="s">
        <v>3163</v>
      </c>
      <c r="O138" t="s">
        <v>3164</v>
      </c>
      <c r="P138">
        <f>-625.645734053875 -25.964437166454 -275.289954911967</f>
        <v>-926.90012613229601</v>
      </c>
      <c r="Q138" t="s">
        <v>3165</v>
      </c>
      <c r="R138" t="s">
        <v>3166</v>
      </c>
      <c r="S138" t="s">
        <v>3167</v>
      </c>
      <c r="T138" t="s">
        <v>3168</v>
      </c>
      <c r="U138" t="s">
        <v>3169</v>
      </c>
      <c r="V138" t="s">
        <v>3170</v>
      </c>
      <c r="W138" t="s">
        <v>3171</v>
      </c>
      <c r="X138" t="s">
        <v>3172</v>
      </c>
      <c r="Y138" t="s">
        <v>3173</v>
      </c>
    </row>
    <row r="139" spans="1:25" x14ac:dyDescent="0.3">
      <c r="A139">
        <v>6900</v>
      </c>
      <c r="B139" t="s">
        <v>3174</v>
      </c>
      <c r="C139" t="s">
        <v>3175</v>
      </c>
      <c r="D139" t="s">
        <v>3176</v>
      </c>
      <c r="E139" t="s">
        <v>3177</v>
      </c>
      <c r="F139" t="s">
        <v>3178</v>
      </c>
      <c r="G139" t="s">
        <v>3179</v>
      </c>
      <c r="H139" t="s">
        <v>3180</v>
      </c>
      <c r="I139" t="s">
        <v>3181</v>
      </c>
      <c r="J139" t="s">
        <v>3182</v>
      </c>
      <c r="K139" t="s">
        <v>3183</v>
      </c>
      <c r="L139" t="s">
        <v>3184</v>
      </c>
      <c r="M139" t="s">
        <v>3185</v>
      </c>
      <c r="N139" t="s">
        <v>3186</v>
      </c>
      <c r="O139" t="s">
        <v>3187</v>
      </c>
      <c r="P139">
        <f>-625.499615448792 -25.4948299154285 -275.943088645019</f>
        <v>-926.93753400923947</v>
      </c>
      <c r="Q139" t="s">
        <v>3188</v>
      </c>
      <c r="R139" t="s">
        <v>3189</v>
      </c>
      <c r="S139" t="s">
        <v>3190</v>
      </c>
      <c r="T139" t="s">
        <v>3191</v>
      </c>
      <c r="U139" t="s">
        <v>3192</v>
      </c>
      <c r="V139" t="s">
        <v>3193</v>
      </c>
      <c r="W139" t="s">
        <v>3194</v>
      </c>
      <c r="X139" t="s">
        <v>3195</v>
      </c>
      <c r="Y139" t="s">
        <v>3196</v>
      </c>
    </row>
    <row r="140" spans="1:25" x14ac:dyDescent="0.3">
      <c r="A140">
        <v>6950</v>
      </c>
      <c r="B140" t="s">
        <v>3197</v>
      </c>
      <c r="C140" t="s">
        <v>3198</v>
      </c>
      <c r="D140" t="s">
        <v>3199</v>
      </c>
      <c r="E140" t="s">
        <v>3200</v>
      </c>
      <c r="F140" t="s">
        <v>3201</v>
      </c>
      <c r="G140" t="s">
        <v>3202</v>
      </c>
      <c r="H140" t="s">
        <v>3203</v>
      </c>
      <c r="I140" t="s">
        <v>3204</v>
      </c>
      <c r="J140" t="s">
        <v>3205</v>
      </c>
      <c r="K140" t="s">
        <v>3206</v>
      </c>
      <c r="L140" t="s">
        <v>3207</v>
      </c>
      <c r="M140" t="s">
        <v>3208</v>
      </c>
      <c r="N140" t="s">
        <v>3209</v>
      </c>
      <c r="O140" t="s">
        <v>3210</v>
      </c>
      <c r="P140">
        <f>-625.146734581993 -24.4318952650078 -276.794972093729</f>
        <v>-926.37360194072971</v>
      </c>
      <c r="Q140" t="s">
        <v>3211</v>
      </c>
      <c r="R140" t="s">
        <v>3212</v>
      </c>
      <c r="S140" t="s">
        <v>3213</v>
      </c>
      <c r="T140" t="s">
        <v>3214</v>
      </c>
      <c r="U140" t="s">
        <v>3215</v>
      </c>
      <c r="V140" t="s">
        <v>3216</v>
      </c>
      <c r="W140" t="s">
        <v>3217</v>
      </c>
      <c r="X140" t="s">
        <v>3218</v>
      </c>
      <c r="Y140" t="s">
        <v>3219</v>
      </c>
    </row>
    <row r="141" spans="1:25" x14ac:dyDescent="0.3">
      <c r="A141">
        <v>7000</v>
      </c>
      <c r="B141" t="s">
        <v>3220</v>
      </c>
      <c r="C141" t="s">
        <v>3221</v>
      </c>
      <c r="D141" t="s">
        <v>3222</v>
      </c>
      <c r="E141" t="s">
        <v>3223</v>
      </c>
      <c r="F141" t="s">
        <v>3224</v>
      </c>
      <c r="G141" t="s">
        <v>3225</v>
      </c>
      <c r="H141" t="s">
        <v>3226</v>
      </c>
      <c r="I141" t="s">
        <v>3227</v>
      </c>
      <c r="J141" t="s">
        <v>3228</v>
      </c>
      <c r="K141" t="s">
        <v>3229</v>
      </c>
      <c r="L141" t="s">
        <v>3230</v>
      </c>
      <c r="M141" t="s">
        <v>3231</v>
      </c>
      <c r="N141" t="s">
        <v>3232</v>
      </c>
      <c r="O141" t="s">
        <v>3233</v>
      </c>
      <c r="P141">
        <f>-625.04870714603 -23.7852705653381 -276.933676123935</f>
        <v>-925.76765383530312</v>
      </c>
      <c r="Q141" t="s">
        <v>3234</v>
      </c>
      <c r="R141" t="s">
        <v>3235</v>
      </c>
      <c r="S141" t="s">
        <v>3236</v>
      </c>
      <c r="T141" t="s">
        <v>3237</v>
      </c>
      <c r="U141" t="s">
        <v>3238</v>
      </c>
      <c r="V141" t="s">
        <v>3239</v>
      </c>
      <c r="W141" t="s">
        <v>3240</v>
      </c>
      <c r="X141" t="s">
        <v>3241</v>
      </c>
      <c r="Y141" t="s">
        <v>3242</v>
      </c>
    </row>
    <row r="142" spans="1:25" x14ac:dyDescent="0.3">
      <c r="A142">
        <v>7050</v>
      </c>
      <c r="B142" t="s">
        <v>3243</v>
      </c>
      <c r="C142" t="s">
        <v>3244</v>
      </c>
      <c r="D142" t="s">
        <v>3245</v>
      </c>
      <c r="E142" t="s">
        <v>3246</v>
      </c>
      <c r="F142" t="s">
        <v>3247</v>
      </c>
      <c r="G142" t="s">
        <v>3248</v>
      </c>
      <c r="H142" t="s">
        <v>3249</v>
      </c>
      <c r="I142" t="s">
        <v>3250</v>
      </c>
      <c r="J142" t="s">
        <v>3251</v>
      </c>
      <c r="K142" t="s">
        <v>3252</v>
      </c>
      <c r="L142" t="s">
        <v>3253</v>
      </c>
      <c r="M142" t="s">
        <v>3254</v>
      </c>
      <c r="N142" t="s">
        <v>3255</v>
      </c>
      <c r="O142" t="s">
        <v>3256</v>
      </c>
      <c r="P142">
        <f>-624.687975535303 -22.5512689816228 -276.96968571718</f>
        <v>-924.20893023410588</v>
      </c>
      <c r="Q142" t="s">
        <v>3257</v>
      </c>
      <c r="R142" t="s">
        <v>3258</v>
      </c>
      <c r="S142" t="s">
        <v>3259</v>
      </c>
      <c r="T142" t="s">
        <v>3260</v>
      </c>
      <c r="U142" t="s">
        <v>3261</v>
      </c>
      <c r="V142" t="s">
        <v>3262</v>
      </c>
      <c r="W142" t="s">
        <v>3263</v>
      </c>
      <c r="X142" t="s">
        <v>3264</v>
      </c>
      <c r="Y142" t="s">
        <v>3265</v>
      </c>
    </row>
    <row r="143" spans="1:25" x14ac:dyDescent="0.3">
      <c r="A143">
        <v>7100</v>
      </c>
      <c r="B143" t="s">
        <v>3266</v>
      </c>
      <c r="C143" t="s">
        <v>3267</v>
      </c>
      <c r="D143" t="s">
        <v>3268</v>
      </c>
      <c r="E143" t="s">
        <v>3269</v>
      </c>
      <c r="F143" t="s">
        <v>3270</v>
      </c>
      <c r="G143" t="s">
        <v>3271</v>
      </c>
      <c r="H143" t="s">
        <v>3272</v>
      </c>
      <c r="I143" t="s">
        <v>3273</v>
      </c>
      <c r="J143" t="s">
        <v>3274</v>
      </c>
      <c r="K143" t="s">
        <v>3275</v>
      </c>
      <c r="L143" t="s">
        <v>3276</v>
      </c>
      <c r="M143" t="s">
        <v>3277</v>
      </c>
      <c r="N143" t="s">
        <v>3278</v>
      </c>
      <c r="O143" t="s">
        <v>3279</v>
      </c>
      <c r="P143">
        <f>-624.595710835507 -22.1473574181578 -276.881604047036</f>
        <v>-923.62467230070069</v>
      </c>
      <c r="Q143" t="s">
        <v>3280</v>
      </c>
      <c r="R143" t="s">
        <v>3281</v>
      </c>
      <c r="S143" t="s">
        <v>3282</v>
      </c>
      <c r="T143" t="s">
        <v>3283</v>
      </c>
      <c r="U143" t="s">
        <v>3284</v>
      </c>
      <c r="V143" t="s">
        <v>3285</v>
      </c>
      <c r="W143" t="s">
        <v>3286</v>
      </c>
      <c r="X143" t="s">
        <v>3287</v>
      </c>
      <c r="Y143" t="s">
        <v>3288</v>
      </c>
    </row>
    <row r="144" spans="1:25" x14ac:dyDescent="0.3">
      <c r="A144">
        <v>7150</v>
      </c>
      <c r="B144" t="s">
        <v>3289</v>
      </c>
      <c r="C144" t="s">
        <v>3290</v>
      </c>
      <c r="D144" t="s">
        <v>3291</v>
      </c>
      <c r="E144" t="s">
        <v>3292</v>
      </c>
      <c r="F144" t="s">
        <v>3293</v>
      </c>
      <c r="G144" t="s">
        <v>3294</v>
      </c>
      <c r="H144" t="s">
        <v>3295</v>
      </c>
      <c r="I144" t="s">
        <v>3296</v>
      </c>
      <c r="J144" t="s">
        <v>3297</v>
      </c>
      <c r="K144" t="s">
        <v>3298</v>
      </c>
      <c r="L144" t="s">
        <v>3299</v>
      </c>
      <c r="M144" t="s">
        <v>3300</v>
      </c>
      <c r="N144" t="s">
        <v>3301</v>
      </c>
      <c r="O144" t="s">
        <v>3302</v>
      </c>
      <c r="P144">
        <f>-624.533892305392 -21.5406151276679 -276.501487290786</f>
        <v>-922.57599472384595</v>
      </c>
      <c r="Q144" t="s">
        <v>3303</v>
      </c>
      <c r="R144" t="s">
        <v>3304</v>
      </c>
      <c r="S144" t="s">
        <v>3305</v>
      </c>
      <c r="T144" t="s">
        <v>3306</v>
      </c>
      <c r="U144" t="s">
        <v>3307</v>
      </c>
      <c r="V144" t="s">
        <v>3308</v>
      </c>
      <c r="W144" t="s">
        <v>3309</v>
      </c>
      <c r="X144" t="s">
        <v>3310</v>
      </c>
      <c r="Y144" t="s">
        <v>3311</v>
      </c>
    </row>
    <row r="145" spans="1:25" x14ac:dyDescent="0.3">
      <c r="A145">
        <v>7200</v>
      </c>
      <c r="B145" t="s">
        <v>3312</v>
      </c>
      <c r="C145" t="s">
        <v>3313</v>
      </c>
      <c r="D145" t="s">
        <v>3314</v>
      </c>
      <c r="E145" t="s">
        <v>3315</v>
      </c>
      <c r="F145" t="s">
        <v>3316</v>
      </c>
      <c r="G145" t="s">
        <v>3317</v>
      </c>
      <c r="H145" t="s">
        <v>3318</v>
      </c>
      <c r="I145" t="s">
        <v>3319</v>
      </c>
      <c r="J145" t="s">
        <v>3320</v>
      </c>
      <c r="K145" t="s">
        <v>3321</v>
      </c>
      <c r="L145" t="s">
        <v>3322</v>
      </c>
      <c r="M145" t="s">
        <v>3323</v>
      </c>
      <c r="N145" t="s">
        <v>3324</v>
      </c>
      <c r="O145" t="s">
        <v>3325</v>
      </c>
      <c r="P145">
        <f>-624.519205507977 -21.4285664488216 -276.258418622876</f>
        <v>-922.20619057967451</v>
      </c>
      <c r="Q145" t="s">
        <v>3326</v>
      </c>
      <c r="R145" t="s">
        <v>3327</v>
      </c>
      <c r="S145" t="s">
        <v>3328</v>
      </c>
      <c r="T145" t="s">
        <v>3329</v>
      </c>
      <c r="U145" t="s">
        <v>3330</v>
      </c>
      <c r="V145" t="s">
        <v>3331</v>
      </c>
      <c r="W145" t="s">
        <v>3332</v>
      </c>
      <c r="X145" t="s">
        <v>3333</v>
      </c>
      <c r="Y145" t="s">
        <v>3334</v>
      </c>
    </row>
    <row r="146" spans="1:25" x14ac:dyDescent="0.3">
      <c r="A146">
        <v>7250</v>
      </c>
      <c r="B146" t="s">
        <v>3335</v>
      </c>
      <c r="C146" t="s">
        <v>3336</v>
      </c>
      <c r="D146" t="s">
        <v>3337</v>
      </c>
      <c r="E146" t="s">
        <v>3338</v>
      </c>
      <c r="F146" t="s">
        <v>3339</v>
      </c>
      <c r="G146" t="s">
        <v>3340</v>
      </c>
      <c r="H146" t="s">
        <v>3341</v>
      </c>
      <c r="I146" t="s">
        <v>3342</v>
      </c>
      <c r="J146" t="s">
        <v>3343</v>
      </c>
      <c r="K146" t="s">
        <v>3344</v>
      </c>
      <c r="L146" t="s">
        <v>3345</v>
      </c>
      <c r="M146" t="s">
        <v>3346</v>
      </c>
      <c r="N146" t="s">
        <v>3347</v>
      </c>
      <c r="O146" t="s">
        <v>3348</v>
      </c>
      <c r="P146">
        <f>-624.592138012801 -21.5615739102514 -275.645016271524</f>
        <v>-921.79872819457637</v>
      </c>
      <c r="Q146" t="s">
        <v>3349</v>
      </c>
      <c r="R146" t="s">
        <v>3350</v>
      </c>
      <c r="S146" t="s">
        <v>3351</v>
      </c>
      <c r="T146" t="s">
        <v>3352</v>
      </c>
      <c r="U146" t="s">
        <v>3353</v>
      </c>
      <c r="V146" t="s">
        <v>3354</v>
      </c>
      <c r="W146" t="s">
        <v>3355</v>
      </c>
      <c r="X146" t="s">
        <v>3356</v>
      </c>
      <c r="Y146" t="s">
        <v>3357</v>
      </c>
    </row>
    <row r="147" spans="1:25" x14ac:dyDescent="0.3">
      <c r="A147">
        <v>7300</v>
      </c>
      <c r="B147" t="s">
        <v>3358</v>
      </c>
      <c r="C147" t="s">
        <v>3359</v>
      </c>
      <c r="D147" t="s">
        <v>3360</v>
      </c>
      <c r="E147" t="s">
        <v>3361</v>
      </c>
      <c r="F147" t="s">
        <v>3362</v>
      </c>
      <c r="G147" t="s">
        <v>3363</v>
      </c>
      <c r="H147" t="s">
        <v>3364</v>
      </c>
      <c r="I147" t="s">
        <v>3365</v>
      </c>
      <c r="J147" t="s">
        <v>3366</v>
      </c>
      <c r="K147" t="s">
        <v>3367</v>
      </c>
      <c r="L147" t="s">
        <v>3368</v>
      </c>
      <c r="M147" t="s">
        <v>3369</v>
      </c>
      <c r="N147" t="s">
        <v>3370</v>
      </c>
      <c r="O147" t="s">
        <v>3371</v>
      </c>
      <c r="P147">
        <f>-624.644005939737 -21.4333216215064 -275.24753549613</f>
        <v>-921.32486305737336</v>
      </c>
      <c r="Q147" t="s">
        <v>3372</v>
      </c>
      <c r="R147" t="s">
        <v>3373</v>
      </c>
      <c r="S147" t="s">
        <v>3374</v>
      </c>
      <c r="T147" t="s">
        <v>3375</v>
      </c>
      <c r="U147" t="s">
        <v>3376</v>
      </c>
      <c r="V147" t="s">
        <v>3377</v>
      </c>
      <c r="W147" t="s">
        <v>3378</v>
      </c>
      <c r="X147" t="s">
        <v>3379</v>
      </c>
      <c r="Y147" t="s">
        <v>3380</v>
      </c>
    </row>
    <row r="148" spans="1:25" x14ac:dyDescent="0.3">
      <c r="A148">
        <v>7350</v>
      </c>
      <c r="B148" t="s">
        <v>3381</v>
      </c>
      <c r="C148" t="s">
        <v>3382</v>
      </c>
      <c r="D148" t="s">
        <v>3383</v>
      </c>
      <c r="E148" t="s">
        <v>3384</v>
      </c>
      <c r="F148" t="s">
        <v>3385</v>
      </c>
      <c r="G148" t="s">
        <v>3386</v>
      </c>
      <c r="H148" t="s">
        <v>3387</v>
      </c>
      <c r="I148" t="s">
        <v>3388</v>
      </c>
      <c r="J148" t="s">
        <v>3389</v>
      </c>
      <c r="K148" t="s">
        <v>3390</v>
      </c>
      <c r="L148" t="s">
        <v>3391</v>
      </c>
      <c r="M148" t="s">
        <v>3392</v>
      </c>
      <c r="N148" t="s">
        <v>3393</v>
      </c>
      <c r="O148" t="s">
        <v>3394</v>
      </c>
      <c r="P148">
        <f>-624.37135705549 -21.3378907678343 -274.470101914684</f>
        <v>-920.17934973800834</v>
      </c>
      <c r="Q148" t="s">
        <v>3395</v>
      </c>
      <c r="R148" t="s">
        <v>3396</v>
      </c>
      <c r="S148" t="s">
        <v>3397</v>
      </c>
      <c r="T148" t="s">
        <v>3398</v>
      </c>
      <c r="U148" t="s">
        <v>3399</v>
      </c>
      <c r="V148" t="s">
        <v>3400</v>
      </c>
      <c r="W148" t="s">
        <v>3401</v>
      </c>
      <c r="X148" t="s">
        <v>3402</v>
      </c>
      <c r="Y148" t="s">
        <v>3403</v>
      </c>
    </row>
    <row r="149" spans="1:25" x14ac:dyDescent="0.3">
      <c r="A149">
        <v>7400</v>
      </c>
      <c r="B149" t="s">
        <v>3404</v>
      </c>
      <c r="C149" t="s">
        <v>3405</v>
      </c>
      <c r="D149" t="s">
        <v>3406</v>
      </c>
      <c r="E149" t="s">
        <v>3407</v>
      </c>
      <c r="F149" t="s">
        <v>3408</v>
      </c>
      <c r="G149" t="s">
        <v>3409</v>
      </c>
      <c r="H149" t="s">
        <v>3410</v>
      </c>
      <c r="I149" t="s">
        <v>3411</v>
      </c>
      <c r="J149" t="s">
        <v>3412</v>
      </c>
      <c r="K149" t="s">
        <v>3413</v>
      </c>
      <c r="L149" t="s">
        <v>3414</v>
      </c>
      <c r="M149" t="s">
        <v>3415</v>
      </c>
      <c r="N149" t="s">
        <v>3416</v>
      </c>
      <c r="O149" t="s">
        <v>3417</v>
      </c>
      <c r="P149">
        <f>-624.165184839896 -21.3461247639166 -274.05839024111</f>
        <v>-919.56969984492252</v>
      </c>
      <c r="Q149" t="s">
        <v>3418</v>
      </c>
      <c r="R149" t="s">
        <v>3419</v>
      </c>
      <c r="S149" t="s">
        <v>3420</v>
      </c>
      <c r="T149" t="s">
        <v>3421</v>
      </c>
      <c r="U149" t="s">
        <v>3422</v>
      </c>
      <c r="V149" t="s">
        <v>3423</v>
      </c>
      <c r="W149" t="s">
        <v>3424</v>
      </c>
      <c r="X149" t="s">
        <v>3425</v>
      </c>
      <c r="Y149" t="s">
        <v>3426</v>
      </c>
    </row>
    <row r="150" spans="1:25" x14ac:dyDescent="0.3">
      <c r="A150">
        <v>7450</v>
      </c>
      <c r="B150" t="s">
        <v>3427</v>
      </c>
      <c r="C150" t="s">
        <v>3428</v>
      </c>
      <c r="D150" t="s">
        <v>3429</v>
      </c>
      <c r="E150" t="s">
        <v>3430</v>
      </c>
      <c r="F150" t="s">
        <v>3431</v>
      </c>
      <c r="G150" t="s">
        <v>3432</v>
      </c>
      <c r="H150" t="s">
        <v>3433</v>
      </c>
      <c r="I150" t="s">
        <v>3434</v>
      </c>
      <c r="J150" t="s">
        <v>3435</v>
      </c>
      <c r="K150" t="s">
        <v>3436</v>
      </c>
      <c r="L150" t="s">
        <v>3437</v>
      </c>
      <c r="M150" t="s">
        <v>3438</v>
      </c>
      <c r="N150" t="s">
        <v>3439</v>
      </c>
      <c r="O150" t="s">
        <v>3440</v>
      </c>
      <c r="P150">
        <f>-623.497047211496 -21.8162608892608 -273.431007742089</f>
        <v>-918.74431584284571</v>
      </c>
      <c r="Q150" t="s">
        <v>3441</v>
      </c>
      <c r="R150" t="s">
        <v>3442</v>
      </c>
      <c r="S150" t="s">
        <v>3443</v>
      </c>
      <c r="T150" t="s">
        <v>3444</v>
      </c>
      <c r="U150" t="s">
        <v>3445</v>
      </c>
      <c r="V150" t="s">
        <v>3446</v>
      </c>
      <c r="W150" t="s">
        <v>3447</v>
      </c>
      <c r="X150" t="s">
        <v>3448</v>
      </c>
      <c r="Y150" t="s">
        <v>3449</v>
      </c>
    </row>
    <row r="151" spans="1:25" x14ac:dyDescent="0.3">
      <c r="A151">
        <v>7500</v>
      </c>
      <c r="B151" t="s">
        <v>3450</v>
      </c>
      <c r="C151" t="s">
        <v>3451</v>
      </c>
      <c r="D151" t="s">
        <v>3452</v>
      </c>
      <c r="E151" t="s">
        <v>3453</v>
      </c>
      <c r="F151" t="s">
        <v>3454</v>
      </c>
      <c r="G151" t="s">
        <v>3455</v>
      </c>
      <c r="H151" t="s">
        <v>3456</v>
      </c>
      <c r="I151" t="s">
        <v>3457</v>
      </c>
      <c r="J151" t="s">
        <v>3458</v>
      </c>
      <c r="K151" t="s">
        <v>3459</v>
      </c>
      <c r="L151" t="s">
        <v>3460</v>
      </c>
      <c r="M151" t="s">
        <v>3461</v>
      </c>
      <c r="N151" t="s">
        <v>3462</v>
      </c>
      <c r="O151" t="s">
        <v>3463</v>
      </c>
      <c r="P151">
        <f>-623.102999711313 -22.0958429833058 -273.097554813779</f>
        <v>-918.29639750839783</v>
      </c>
      <c r="Q151" t="s">
        <v>3464</v>
      </c>
      <c r="R151" t="s">
        <v>3465</v>
      </c>
      <c r="S151" t="s">
        <v>3466</v>
      </c>
      <c r="T151" t="s">
        <v>3467</v>
      </c>
      <c r="U151" t="s">
        <v>3468</v>
      </c>
      <c r="V151" t="s">
        <v>3469</v>
      </c>
      <c r="W151" t="s">
        <v>3470</v>
      </c>
      <c r="X151" t="s">
        <v>3471</v>
      </c>
      <c r="Y151" t="s">
        <v>3472</v>
      </c>
    </row>
    <row r="152" spans="1:25" x14ac:dyDescent="0.3">
      <c r="A152">
        <v>7550</v>
      </c>
      <c r="B152" t="s">
        <v>3473</v>
      </c>
      <c r="C152" t="s">
        <v>3474</v>
      </c>
      <c r="D152" t="s">
        <v>3475</v>
      </c>
      <c r="E152" t="s">
        <v>3476</v>
      </c>
      <c r="F152" t="s">
        <v>3477</v>
      </c>
      <c r="G152" t="s">
        <v>3478</v>
      </c>
      <c r="H152" t="s">
        <v>3479</v>
      </c>
      <c r="I152" t="s">
        <v>3480</v>
      </c>
      <c r="J152" t="s">
        <v>3481</v>
      </c>
      <c r="K152" t="s">
        <v>3482</v>
      </c>
      <c r="L152" t="s">
        <v>3483</v>
      </c>
      <c r="M152" t="s">
        <v>3484</v>
      </c>
      <c r="N152" t="s">
        <v>3485</v>
      </c>
      <c r="O152" t="s">
        <v>3486</v>
      </c>
      <c r="P152">
        <f>-622.342768566288 -22.473114891231 -272.419820521189</f>
        <v>-917.23570397870799</v>
      </c>
      <c r="Q152" t="s">
        <v>3487</v>
      </c>
      <c r="R152" t="s">
        <v>3488</v>
      </c>
      <c r="S152" t="s">
        <v>3489</v>
      </c>
      <c r="T152" t="s">
        <v>3490</v>
      </c>
      <c r="U152" t="s">
        <v>3491</v>
      </c>
      <c r="V152" t="s">
        <v>3492</v>
      </c>
      <c r="W152" t="s">
        <v>3493</v>
      </c>
      <c r="X152" t="s">
        <v>3494</v>
      </c>
      <c r="Y152" t="s">
        <v>3495</v>
      </c>
    </row>
    <row r="153" spans="1:25" x14ac:dyDescent="0.3">
      <c r="A153">
        <v>7600</v>
      </c>
      <c r="B153" t="s">
        <v>3496</v>
      </c>
      <c r="C153" t="s">
        <v>3497</v>
      </c>
      <c r="D153" t="s">
        <v>3498</v>
      </c>
      <c r="E153" t="s">
        <v>3499</v>
      </c>
      <c r="F153" t="s">
        <v>3500</v>
      </c>
      <c r="G153" t="s">
        <v>3501</v>
      </c>
      <c r="H153" t="s">
        <v>3502</v>
      </c>
      <c r="I153" t="s">
        <v>3503</v>
      </c>
      <c r="J153" t="s">
        <v>3504</v>
      </c>
      <c r="K153" t="s">
        <v>3505</v>
      </c>
      <c r="L153" t="s">
        <v>3506</v>
      </c>
      <c r="M153" t="s">
        <v>3507</v>
      </c>
      <c r="N153" t="s">
        <v>3508</v>
      </c>
      <c r="O153" t="s">
        <v>3509</v>
      </c>
      <c r="P153">
        <f>-621.963476836032 -22.699767942428 -272.130884959299</f>
        <v>-916.79412973775902</v>
      </c>
      <c r="Q153" t="s">
        <v>3510</v>
      </c>
      <c r="R153" t="s">
        <v>3511</v>
      </c>
      <c r="S153" t="s">
        <v>3512</v>
      </c>
      <c r="T153" t="s">
        <v>3513</v>
      </c>
      <c r="U153" t="s">
        <v>3514</v>
      </c>
      <c r="V153" t="s">
        <v>3515</v>
      </c>
      <c r="W153" t="s">
        <v>3516</v>
      </c>
      <c r="X153" t="s">
        <v>3517</v>
      </c>
      <c r="Y153" t="s">
        <v>3518</v>
      </c>
    </row>
    <row r="154" spans="1:25" x14ac:dyDescent="0.3">
      <c r="A154">
        <v>7650</v>
      </c>
      <c r="B154" t="s">
        <v>3519</v>
      </c>
      <c r="C154" t="s">
        <v>3520</v>
      </c>
      <c r="D154" t="s">
        <v>3521</v>
      </c>
      <c r="E154" t="s">
        <v>3522</v>
      </c>
      <c r="F154" t="s">
        <v>3523</v>
      </c>
      <c r="G154" t="s">
        <v>3524</v>
      </c>
      <c r="H154" t="s">
        <v>3525</v>
      </c>
      <c r="I154" t="s">
        <v>3526</v>
      </c>
      <c r="J154" t="s">
        <v>3527</v>
      </c>
      <c r="K154" t="s">
        <v>3528</v>
      </c>
      <c r="L154" t="s">
        <v>3529</v>
      </c>
      <c r="M154" t="s">
        <v>3530</v>
      </c>
      <c r="N154" t="s">
        <v>3531</v>
      </c>
      <c r="O154" t="s">
        <v>3532</v>
      </c>
      <c r="P154">
        <f>-620.638949217658 -23.3763972433712 -271.822329593614</f>
        <v>-915.83767605464323</v>
      </c>
      <c r="Q154" t="s">
        <v>3533</v>
      </c>
      <c r="R154" t="s">
        <v>3534</v>
      </c>
      <c r="S154" t="s">
        <v>3535</v>
      </c>
      <c r="T154" t="s">
        <v>3536</v>
      </c>
      <c r="U154" t="s">
        <v>3537</v>
      </c>
      <c r="V154" t="s">
        <v>3538</v>
      </c>
      <c r="W154" t="s">
        <v>3539</v>
      </c>
      <c r="X154" t="s">
        <v>3540</v>
      </c>
      <c r="Y154" t="s">
        <v>3541</v>
      </c>
    </row>
    <row r="155" spans="1:25" x14ac:dyDescent="0.3">
      <c r="A155">
        <v>7700</v>
      </c>
      <c r="B155" t="s">
        <v>3542</v>
      </c>
      <c r="C155" t="s">
        <v>3543</v>
      </c>
      <c r="D155" t="s">
        <v>3544</v>
      </c>
      <c r="E155" t="s">
        <v>3545</v>
      </c>
      <c r="F155" t="s">
        <v>3546</v>
      </c>
      <c r="G155" t="s">
        <v>3547</v>
      </c>
      <c r="H155" t="s">
        <v>3548</v>
      </c>
      <c r="I155" t="s">
        <v>3549</v>
      </c>
      <c r="J155" t="s">
        <v>3550</v>
      </c>
      <c r="K155" t="s">
        <v>3551</v>
      </c>
      <c r="L155" t="s">
        <v>3552</v>
      </c>
      <c r="M155" t="s">
        <v>3553</v>
      </c>
      <c r="N155" t="s">
        <v>3554</v>
      </c>
      <c r="O155" t="s">
        <v>3555</v>
      </c>
      <c r="P155">
        <f>-619.890287116973 -23.8677117108195 -271.749380466377</f>
        <v>-915.5073792941696</v>
      </c>
      <c r="Q155" t="s">
        <v>3556</v>
      </c>
      <c r="R155" t="s">
        <v>3557</v>
      </c>
      <c r="S155" t="s">
        <v>3558</v>
      </c>
      <c r="T155" t="s">
        <v>3559</v>
      </c>
      <c r="U155" t="s">
        <v>3560</v>
      </c>
      <c r="V155" t="s">
        <v>3561</v>
      </c>
      <c r="W155" t="s">
        <v>3562</v>
      </c>
      <c r="X155" t="s">
        <v>3563</v>
      </c>
      <c r="Y155" t="s">
        <v>3564</v>
      </c>
    </row>
    <row r="156" spans="1:25" x14ac:dyDescent="0.3">
      <c r="A156">
        <v>7750</v>
      </c>
      <c r="B156" t="s">
        <v>3565</v>
      </c>
      <c r="C156" t="s">
        <v>3566</v>
      </c>
      <c r="D156" t="s">
        <v>3567</v>
      </c>
      <c r="E156" t="s">
        <v>3568</v>
      </c>
      <c r="F156" t="s">
        <v>3569</v>
      </c>
      <c r="G156" t="s">
        <v>3570</v>
      </c>
      <c r="H156" t="s">
        <v>3571</v>
      </c>
      <c r="I156" t="s">
        <v>3572</v>
      </c>
      <c r="J156" t="s">
        <v>3573</v>
      </c>
      <c r="K156" t="s">
        <v>3574</v>
      </c>
      <c r="L156" t="s">
        <v>3575</v>
      </c>
      <c r="M156" t="s">
        <v>3576</v>
      </c>
      <c r="N156" t="s">
        <v>3577</v>
      </c>
      <c r="O156" t="s">
        <v>3578</v>
      </c>
      <c r="P156">
        <f>-618.263219002315 -24.5113889868157 -271.545058727729</f>
        <v>-914.31966671685973</v>
      </c>
      <c r="Q156" t="s">
        <v>3579</v>
      </c>
      <c r="R156" t="s">
        <v>3580</v>
      </c>
      <c r="S156" t="s">
        <v>3581</v>
      </c>
      <c r="T156" t="s">
        <v>3582</v>
      </c>
      <c r="U156" t="s">
        <v>3583</v>
      </c>
      <c r="V156" t="s">
        <v>3584</v>
      </c>
      <c r="W156" t="s">
        <v>3585</v>
      </c>
      <c r="X156" t="s">
        <v>3586</v>
      </c>
      <c r="Y156" t="s">
        <v>3587</v>
      </c>
    </row>
    <row r="157" spans="1:25" x14ac:dyDescent="0.3">
      <c r="A157">
        <v>7800</v>
      </c>
      <c r="B157" t="s">
        <v>3588</v>
      </c>
      <c r="C157" t="s">
        <v>3589</v>
      </c>
      <c r="D157" t="s">
        <v>3590</v>
      </c>
      <c r="E157" t="s">
        <v>3591</v>
      </c>
      <c r="F157" t="s">
        <v>3592</v>
      </c>
      <c r="G157" t="s">
        <v>3593</v>
      </c>
      <c r="H157" t="s">
        <v>3594</v>
      </c>
      <c r="I157" t="s">
        <v>3595</v>
      </c>
      <c r="J157" t="s">
        <v>3596</v>
      </c>
      <c r="K157" t="s">
        <v>3597</v>
      </c>
      <c r="L157" t="s">
        <v>3598</v>
      </c>
      <c r="M157" t="s">
        <v>3599</v>
      </c>
      <c r="N157" t="s">
        <v>3600</v>
      </c>
      <c r="O157" t="s">
        <v>3601</v>
      </c>
      <c r="P157">
        <f>-617.564599889719 -24.7518221584028 -271.487115301135</f>
        <v>-913.80353734925689</v>
      </c>
      <c r="Q157" t="s">
        <v>3602</v>
      </c>
      <c r="R157" t="s">
        <v>3603</v>
      </c>
      <c r="S157" t="s">
        <v>3604</v>
      </c>
      <c r="T157" t="s">
        <v>3605</v>
      </c>
      <c r="U157" t="s">
        <v>3606</v>
      </c>
      <c r="V157" t="s">
        <v>3607</v>
      </c>
      <c r="W157" t="s">
        <v>3608</v>
      </c>
      <c r="X157" t="s">
        <v>3609</v>
      </c>
      <c r="Y157" t="s">
        <v>3610</v>
      </c>
    </row>
    <row r="158" spans="1:25" x14ac:dyDescent="0.3">
      <c r="A158">
        <v>7850</v>
      </c>
      <c r="B158" t="s">
        <v>3611</v>
      </c>
      <c r="C158" t="s">
        <v>3612</v>
      </c>
      <c r="D158" t="s">
        <v>3613</v>
      </c>
      <c r="E158" t="s">
        <v>3614</v>
      </c>
      <c r="F158" t="s">
        <v>3615</v>
      </c>
      <c r="G158" t="s">
        <v>3616</v>
      </c>
      <c r="H158" t="s">
        <v>3617</v>
      </c>
      <c r="I158" t="s">
        <v>3618</v>
      </c>
      <c r="J158" t="s">
        <v>3619</v>
      </c>
      <c r="K158" t="s">
        <v>3620</v>
      </c>
      <c r="L158" t="s">
        <v>3621</v>
      </c>
      <c r="M158" t="s">
        <v>3622</v>
      </c>
      <c r="N158" t="s">
        <v>3623</v>
      </c>
      <c r="O158" t="s">
        <v>3624</v>
      </c>
      <c r="P158">
        <f>-616.527032939678 -25.1385335528048 -271.218862484475</f>
        <v>-912.88442897695768</v>
      </c>
      <c r="Q158" t="s">
        <v>3625</v>
      </c>
      <c r="R158" t="s">
        <v>3626</v>
      </c>
      <c r="S158" t="s">
        <v>3627</v>
      </c>
      <c r="T158" t="s">
        <v>3628</v>
      </c>
      <c r="U158" t="s">
        <v>3629</v>
      </c>
      <c r="V158" t="s">
        <v>3630</v>
      </c>
      <c r="W158" t="s">
        <v>3631</v>
      </c>
      <c r="X158" t="s">
        <v>3632</v>
      </c>
      <c r="Y158" t="s">
        <v>3633</v>
      </c>
    </row>
    <row r="159" spans="1:25" x14ac:dyDescent="0.3">
      <c r="A159">
        <v>7900</v>
      </c>
      <c r="B159" t="s">
        <v>3634</v>
      </c>
      <c r="C159" t="s">
        <v>3635</v>
      </c>
      <c r="D159" t="s">
        <v>3636</v>
      </c>
      <c r="E159" t="s">
        <v>3637</v>
      </c>
      <c r="F159" t="s">
        <v>3638</v>
      </c>
      <c r="G159" t="s">
        <v>3639</v>
      </c>
      <c r="H159" t="s">
        <v>3640</v>
      </c>
      <c r="I159" t="s">
        <v>3641</v>
      </c>
      <c r="J159" t="s">
        <v>3642</v>
      </c>
      <c r="K159" t="s">
        <v>3643</v>
      </c>
      <c r="L159" t="s">
        <v>3644</v>
      </c>
      <c r="M159" t="s">
        <v>3645</v>
      </c>
      <c r="N159" t="s">
        <v>3646</v>
      </c>
      <c r="O159" t="s">
        <v>3647</v>
      </c>
      <c r="P159">
        <f>-616.03645976922 -25.3562495739816 -271.1264688698</f>
        <v>-912.51917821300162</v>
      </c>
      <c r="Q159" t="s">
        <v>3648</v>
      </c>
      <c r="R159" t="s">
        <v>3649</v>
      </c>
      <c r="S159" t="s">
        <v>3650</v>
      </c>
      <c r="T159" t="s">
        <v>3651</v>
      </c>
      <c r="U159" t="s">
        <v>3652</v>
      </c>
      <c r="V159" t="s">
        <v>3653</v>
      </c>
      <c r="W159" t="s">
        <v>3654</v>
      </c>
      <c r="X159" t="s">
        <v>3655</v>
      </c>
      <c r="Y159" t="s">
        <v>3656</v>
      </c>
    </row>
    <row r="160" spans="1:25" x14ac:dyDescent="0.3">
      <c r="A160">
        <v>7950</v>
      </c>
      <c r="B160" t="s">
        <v>3657</v>
      </c>
      <c r="C160" t="s">
        <v>3658</v>
      </c>
      <c r="D160" t="s">
        <v>3659</v>
      </c>
      <c r="E160" t="s">
        <v>3660</v>
      </c>
      <c r="F160" t="s">
        <v>3661</v>
      </c>
      <c r="G160" t="s">
        <v>3662</v>
      </c>
      <c r="H160" t="s">
        <v>3663</v>
      </c>
      <c r="I160" t="s">
        <v>3664</v>
      </c>
      <c r="J160" t="s">
        <v>3665</v>
      </c>
      <c r="K160" t="s">
        <v>3666</v>
      </c>
      <c r="L160" t="s">
        <v>3667</v>
      </c>
      <c r="M160" t="s">
        <v>3668</v>
      </c>
      <c r="N160" t="s">
        <v>3669</v>
      </c>
      <c r="O160" t="s">
        <v>3670</v>
      </c>
      <c r="P160">
        <f>-615.432248645548 -25.4974713959032 -271.031482938972</f>
        <v>-911.9612029804232</v>
      </c>
      <c r="Q160" t="s">
        <v>3671</v>
      </c>
      <c r="R160" t="s">
        <v>3672</v>
      </c>
      <c r="S160" t="s">
        <v>3673</v>
      </c>
      <c r="T160" t="s">
        <v>3674</v>
      </c>
      <c r="U160" t="s">
        <v>3675</v>
      </c>
      <c r="V160" t="s">
        <v>3676</v>
      </c>
      <c r="W160" t="s">
        <v>3677</v>
      </c>
      <c r="X160" t="s">
        <v>3678</v>
      </c>
      <c r="Y160" t="s">
        <v>3679</v>
      </c>
    </row>
    <row r="161" spans="1:25" x14ac:dyDescent="0.3">
      <c r="A161">
        <v>8000</v>
      </c>
      <c r="B161" t="s">
        <v>3680</v>
      </c>
      <c r="C161" t="s">
        <v>3681</v>
      </c>
      <c r="D161" t="s">
        <v>3682</v>
      </c>
      <c r="E161" t="s">
        <v>3683</v>
      </c>
      <c r="F161" t="s">
        <v>3684</v>
      </c>
      <c r="G161" t="s">
        <v>3685</v>
      </c>
      <c r="H161" t="s">
        <v>3686</v>
      </c>
      <c r="I161" t="s">
        <v>3687</v>
      </c>
      <c r="J161" t="s">
        <v>3688</v>
      </c>
      <c r="K161" t="s">
        <v>3689</v>
      </c>
      <c r="L161" t="s">
        <v>3690</v>
      </c>
      <c r="M161" t="s">
        <v>3691</v>
      </c>
      <c r="N161" t="s">
        <v>3692</v>
      </c>
      <c r="O161" t="s">
        <v>3693</v>
      </c>
      <c r="P161">
        <f>-615.065614836856 -25.3580916998999 -271.040976634844</f>
        <v>-911.46468317159986</v>
      </c>
      <c r="Q161" t="s">
        <v>3694</v>
      </c>
      <c r="R161" t="s">
        <v>3695</v>
      </c>
      <c r="S161" t="s">
        <v>3696</v>
      </c>
      <c r="T161" t="s">
        <v>3697</v>
      </c>
      <c r="U161" t="s">
        <v>3698</v>
      </c>
      <c r="V161" t="s">
        <v>3699</v>
      </c>
      <c r="W161" t="s">
        <v>3700</v>
      </c>
      <c r="X161" t="s">
        <v>3701</v>
      </c>
      <c r="Y161" t="s">
        <v>3702</v>
      </c>
    </row>
    <row r="162" spans="1:25" x14ac:dyDescent="0.3">
      <c r="A162">
        <v>8050</v>
      </c>
      <c r="B162" t="s">
        <v>3703</v>
      </c>
      <c r="C162" t="s">
        <v>3704</v>
      </c>
      <c r="D162" t="s">
        <v>3705</v>
      </c>
      <c r="E162" t="s">
        <v>3706</v>
      </c>
      <c r="F162" t="s">
        <v>3707</v>
      </c>
      <c r="G162" t="s">
        <v>3708</v>
      </c>
      <c r="H162" t="s">
        <v>3709</v>
      </c>
      <c r="I162" t="s">
        <v>3710</v>
      </c>
      <c r="J162" t="s">
        <v>3711</v>
      </c>
      <c r="K162" t="s">
        <v>3712</v>
      </c>
      <c r="L162" t="s">
        <v>3713</v>
      </c>
      <c r="M162" t="s">
        <v>3714</v>
      </c>
      <c r="N162" t="s">
        <v>3715</v>
      </c>
      <c r="O162" t="s">
        <v>3716</v>
      </c>
      <c r="P162">
        <f>-614.487655202455 -25.270395437748 -271.033622814226</f>
        <v>-910.79167345442897</v>
      </c>
      <c r="Q162" t="s">
        <v>3717</v>
      </c>
      <c r="R162" t="s">
        <v>3718</v>
      </c>
      <c r="S162" t="s">
        <v>3719</v>
      </c>
      <c r="T162" t="s">
        <v>3720</v>
      </c>
      <c r="U162" t="s">
        <v>3721</v>
      </c>
      <c r="V162" t="s">
        <v>3722</v>
      </c>
      <c r="W162" t="s">
        <v>3723</v>
      </c>
      <c r="X162" t="s">
        <v>3724</v>
      </c>
      <c r="Y162" t="s">
        <v>3725</v>
      </c>
    </row>
    <row r="163" spans="1:25" x14ac:dyDescent="0.3">
      <c r="A163">
        <v>8100</v>
      </c>
      <c r="B163" t="s">
        <v>3726</v>
      </c>
      <c r="C163" t="s">
        <v>3727</v>
      </c>
      <c r="D163" t="s">
        <v>3728</v>
      </c>
      <c r="E163" t="s">
        <v>3729</v>
      </c>
      <c r="F163" t="s">
        <v>3730</v>
      </c>
      <c r="G163" t="s">
        <v>3731</v>
      </c>
      <c r="H163" t="s">
        <v>3732</v>
      </c>
      <c r="I163" t="s">
        <v>3733</v>
      </c>
      <c r="J163" t="s">
        <v>3734</v>
      </c>
      <c r="K163" t="s">
        <v>3735</v>
      </c>
      <c r="L163" t="s">
        <v>3736</v>
      </c>
      <c r="M163" t="s">
        <v>3737</v>
      </c>
      <c r="N163" t="s">
        <v>3738</v>
      </c>
      <c r="O163" t="s">
        <v>3739</v>
      </c>
      <c r="P163">
        <f>-614.130526562903 -25.3513508422966 -271.03227390144</f>
        <v>-910.51415130663963</v>
      </c>
      <c r="Q163" t="s">
        <v>3740</v>
      </c>
      <c r="R163" t="s">
        <v>3741</v>
      </c>
      <c r="S163" t="s">
        <v>3742</v>
      </c>
      <c r="T163" t="s">
        <v>3743</v>
      </c>
      <c r="U163" t="s">
        <v>3744</v>
      </c>
      <c r="V163" t="s">
        <v>3745</v>
      </c>
      <c r="W163" t="s">
        <v>3746</v>
      </c>
      <c r="X163" t="s">
        <v>3747</v>
      </c>
      <c r="Y163" t="s">
        <v>3748</v>
      </c>
    </row>
    <row r="164" spans="1:25" x14ac:dyDescent="0.3">
      <c r="A164">
        <v>8150</v>
      </c>
      <c r="B164" t="s">
        <v>3749</v>
      </c>
      <c r="C164" t="s">
        <v>3750</v>
      </c>
      <c r="D164" t="s">
        <v>3751</v>
      </c>
      <c r="E164" t="s">
        <v>3752</v>
      </c>
      <c r="F164" t="s">
        <v>3753</v>
      </c>
      <c r="G164" t="s">
        <v>3754</v>
      </c>
      <c r="H164" t="s">
        <v>3755</v>
      </c>
      <c r="I164" t="s">
        <v>3756</v>
      </c>
      <c r="J164" t="s">
        <v>3757</v>
      </c>
      <c r="K164" t="s">
        <v>3758</v>
      </c>
      <c r="L164" t="s">
        <v>3759</v>
      </c>
      <c r="M164" t="s">
        <v>3760</v>
      </c>
      <c r="N164" t="s">
        <v>3761</v>
      </c>
      <c r="O164" t="s">
        <v>3762</v>
      </c>
      <c r="P164">
        <f>-613.454200089627 -25.6928498069474 -271.052945652334</f>
        <v>-910.19999554890842</v>
      </c>
      <c r="Q164" t="s">
        <v>3763</v>
      </c>
      <c r="R164" t="s">
        <v>3764</v>
      </c>
      <c r="S164" t="s">
        <v>3765</v>
      </c>
      <c r="T164" t="s">
        <v>3766</v>
      </c>
      <c r="U164" t="s">
        <v>3767</v>
      </c>
      <c r="V164" t="s">
        <v>3768</v>
      </c>
      <c r="W164" t="s">
        <v>3769</v>
      </c>
      <c r="X164" t="s">
        <v>3770</v>
      </c>
      <c r="Y164" t="s">
        <v>3771</v>
      </c>
    </row>
    <row r="165" spans="1:25" x14ac:dyDescent="0.3">
      <c r="A165">
        <v>8200</v>
      </c>
      <c r="B165" t="s">
        <v>3772</v>
      </c>
      <c r="C165" t="s">
        <v>3773</v>
      </c>
      <c r="D165" t="s">
        <v>3774</v>
      </c>
      <c r="E165" t="s">
        <v>3775</v>
      </c>
      <c r="F165" t="s">
        <v>3776</v>
      </c>
      <c r="G165" t="s">
        <v>3777</v>
      </c>
      <c r="H165" t="s">
        <v>3778</v>
      </c>
      <c r="I165" t="s">
        <v>3779</v>
      </c>
      <c r="J165" t="s">
        <v>3780</v>
      </c>
      <c r="K165" t="s">
        <v>3781</v>
      </c>
      <c r="L165" t="s">
        <v>3782</v>
      </c>
      <c r="M165" t="s">
        <v>3783</v>
      </c>
      <c r="N165" t="s">
        <v>3784</v>
      </c>
      <c r="O165" t="s">
        <v>3785</v>
      </c>
      <c r="P165">
        <f>-612.875140179229 -25.6066787321201 -270.955423349605</f>
        <v>-909.43724226095412</v>
      </c>
      <c r="Q165" t="s">
        <v>3786</v>
      </c>
      <c r="R165" t="s">
        <v>3787</v>
      </c>
      <c r="S165" t="s">
        <v>3788</v>
      </c>
      <c r="T165" t="s">
        <v>3789</v>
      </c>
      <c r="U165" t="s">
        <v>3790</v>
      </c>
      <c r="V165" t="s">
        <v>3791</v>
      </c>
      <c r="W165" t="s">
        <v>3792</v>
      </c>
      <c r="X165" t="s">
        <v>3793</v>
      </c>
      <c r="Y165" t="s">
        <v>3794</v>
      </c>
    </row>
    <row r="166" spans="1:25" x14ac:dyDescent="0.3">
      <c r="A166">
        <v>8250</v>
      </c>
      <c r="B166" t="s">
        <v>3795</v>
      </c>
      <c r="C166" t="s">
        <v>3796</v>
      </c>
      <c r="D166" t="s">
        <v>3797</v>
      </c>
      <c r="E166" t="s">
        <v>3798</v>
      </c>
      <c r="F166" t="s">
        <v>3799</v>
      </c>
      <c r="G166" t="s">
        <v>3800</v>
      </c>
      <c r="H166" t="s">
        <v>3801</v>
      </c>
      <c r="I166" t="s">
        <v>3802</v>
      </c>
      <c r="J166" t="s">
        <v>3803</v>
      </c>
      <c r="K166" t="s">
        <v>3804</v>
      </c>
      <c r="L166" t="s">
        <v>3805</v>
      </c>
      <c r="M166" t="s">
        <v>3806</v>
      </c>
      <c r="N166" t="s">
        <v>3807</v>
      </c>
      <c r="O166" t="s">
        <v>3808</v>
      </c>
      <c r="P166">
        <f>-611.491203104849 -25.1556827337026 -270.343894603779</f>
        <v>-906.99078044233056</v>
      </c>
      <c r="Q166" t="s">
        <v>3809</v>
      </c>
      <c r="R166" t="s">
        <v>3810</v>
      </c>
      <c r="S166" t="s">
        <v>3811</v>
      </c>
      <c r="T166" t="s">
        <v>3812</v>
      </c>
      <c r="U166" t="s">
        <v>3813</v>
      </c>
      <c r="V166" t="s">
        <v>3814</v>
      </c>
      <c r="W166" t="s">
        <v>3815</v>
      </c>
      <c r="X166" t="s">
        <v>3816</v>
      </c>
      <c r="Y166" t="s">
        <v>3817</v>
      </c>
    </row>
    <row r="167" spans="1:25" x14ac:dyDescent="0.3">
      <c r="A167">
        <v>8300</v>
      </c>
      <c r="B167" t="s">
        <v>3818</v>
      </c>
      <c r="C167" t="s">
        <v>3819</v>
      </c>
      <c r="D167" t="s">
        <v>3820</v>
      </c>
      <c r="E167" t="s">
        <v>3821</v>
      </c>
      <c r="F167" t="s">
        <v>3822</v>
      </c>
      <c r="G167" t="s">
        <v>3823</v>
      </c>
      <c r="H167" t="s">
        <v>3824</v>
      </c>
      <c r="I167" t="s">
        <v>3825</v>
      </c>
      <c r="J167" t="s">
        <v>3826</v>
      </c>
      <c r="K167" t="s">
        <v>3827</v>
      </c>
      <c r="L167" t="s">
        <v>3828</v>
      </c>
      <c r="M167" t="s">
        <v>3829</v>
      </c>
      <c r="N167" t="s">
        <v>3830</v>
      </c>
      <c r="O167" t="s">
        <v>3831</v>
      </c>
      <c r="P167">
        <f>-611.10912657038 -24.6520638202323 -269.937018450604</f>
        <v>-905.69820884121634</v>
      </c>
      <c r="Q167" t="s">
        <v>3832</v>
      </c>
      <c r="R167" t="s">
        <v>3833</v>
      </c>
      <c r="S167" t="s">
        <v>3834</v>
      </c>
      <c r="T167" t="s">
        <v>3835</v>
      </c>
      <c r="U167" t="s">
        <v>3836</v>
      </c>
      <c r="V167" t="s">
        <v>3837</v>
      </c>
      <c r="W167" t="s">
        <v>3838</v>
      </c>
      <c r="X167" t="s">
        <v>3839</v>
      </c>
      <c r="Y167" t="s">
        <v>3840</v>
      </c>
    </row>
    <row r="168" spans="1:25" x14ac:dyDescent="0.3">
      <c r="A168">
        <v>8350</v>
      </c>
      <c r="B168" t="s">
        <v>3841</v>
      </c>
      <c r="C168" t="s">
        <v>3842</v>
      </c>
      <c r="D168" t="s">
        <v>3843</v>
      </c>
      <c r="E168" t="s">
        <v>3844</v>
      </c>
      <c r="F168" t="s">
        <v>3845</v>
      </c>
      <c r="G168" t="s">
        <v>3846</v>
      </c>
      <c r="H168" t="s">
        <v>3847</v>
      </c>
      <c r="I168" t="s">
        <v>3848</v>
      </c>
      <c r="J168" t="s">
        <v>3849</v>
      </c>
      <c r="K168" t="s">
        <v>3850</v>
      </c>
      <c r="L168" t="s">
        <v>3851</v>
      </c>
      <c r="M168" t="s">
        <v>3852</v>
      </c>
      <c r="N168" t="s">
        <v>3853</v>
      </c>
      <c r="O168" t="s">
        <v>3854</v>
      </c>
      <c r="P168">
        <f>-610.377550505856 -24.2052275273309 -269.42465202474</f>
        <v>-904.00743005792685</v>
      </c>
      <c r="Q168" t="s">
        <v>3855</v>
      </c>
      <c r="R168" t="s">
        <v>3856</v>
      </c>
      <c r="S168" t="s">
        <v>3857</v>
      </c>
      <c r="T168" t="s">
        <v>3858</v>
      </c>
      <c r="U168" t="s">
        <v>3859</v>
      </c>
      <c r="V168" t="s">
        <v>3860</v>
      </c>
      <c r="W168" t="s">
        <v>3861</v>
      </c>
      <c r="X168" t="s">
        <v>3862</v>
      </c>
      <c r="Y168" t="s">
        <v>3863</v>
      </c>
    </row>
    <row r="169" spans="1:25" x14ac:dyDescent="0.3">
      <c r="A169">
        <v>8400</v>
      </c>
      <c r="B169" t="s">
        <v>3864</v>
      </c>
      <c r="C169" t="s">
        <v>3865</v>
      </c>
      <c r="D169" t="s">
        <v>3866</v>
      </c>
      <c r="E169" t="s">
        <v>3867</v>
      </c>
      <c r="F169" t="s">
        <v>3868</v>
      </c>
      <c r="G169" t="s">
        <v>3869</v>
      </c>
      <c r="H169" t="s">
        <v>3870</v>
      </c>
      <c r="I169" t="s">
        <v>3871</v>
      </c>
      <c r="J169" t="s">
        <v>3872</v>
      </c>
      <c r="K169" t="s">
        <v>3873</v>
      </c>
      <c r="L169" t="s">
        <v>3874</v>
      </c>
      <c r="M169" t="s">
        <v>3875</v>
      </c>
      <c r="N169" t="s">
        <v>3876</v>
      </c>
      <c r="O169" t="s">
        <v>3877</v>
      </c>
      <c r="P169">
        <f>-609.953427820001 -23.9582498407126 -269.273347939529</f>
        <v>-903.18502560024262</v>
      </c>
      <c r="Q169" t="s">
        <v>3878</v>
      </c>
      <c r="R169" t="s">
        <v>3879</v>
      </c>
      <c r="S169" t="s">
        <v>3880</v>
      </c>
      <c r="T169" t="s">
        <v>3881</v>
      </c>
      <c r="U169" t="s">
        <v>3882</v>
      </c>
      <c r="V169" t="s">
        <v>3883</v>
      </c>
      <c r="W169" t="s">
        <v>3884</v>
      </c>
      <c r="X169" t="s">
        <v>3885</v>
      </c>
      <c r="Y169" t="s">
        <v>3886</v>
      </c>
    </row>
    <row r="170" spans="1:25" x14ac:dyDescent="0.3">
      <c r="A170">
        <v>8450</v>
      </c>
      <c r="B170" t="s">
        <v>3887</v>
      </c>
      <c r="C170" t="s">
        <v>3888</v>
      </c>
      <c r="D170" t="s">
        <v>3889</v>
      </c>
      <c r="E170" t="s">
        <v>3890</v>
      </c>
      <c r="F170" t="s">
        <v>3891</v>
      </c>
      <c r="G170" t="s">
        <v>3892</v>
      </c>
      <c r="H170" t="s">
        <v>3893</v>
      </c>
      <c r="I170" t="s">
        <v>3894</v>
      </c>
      <c r="J170" t="s">
        <v>3895</v>
      </c>
      <c r="K170" t="s">
        <v>3896</v>
      </c>
      <c r="L170" t="s">
        <v>3897</v>
      </c>
      <c r="M170" t="s">
        <v>3898</v>
      </c>
      <c r="N170" t="s">
        <v>3899</v>
      </c>
      <c r="O170" t="s">
        <v>3900</v>
      </c>
      <c r="P170">
        <f>-609.006991860159 -24.0149855868303 -268.995060112295</f>
        <v>-902.01703755928429</v>
      </c>
      <c r="Q170" t="s">
        <v>3901</v>
      </c>
      <c r="R170" t="s">
        <v>3902</v>
      </c>
      <c r="S170" t="s">
        <v>3903</v>
      </c>
      <c r="T170" t="s">
        <v>3904</v>
      </c>
      <c r="U170" t="s">
        <v>3905</v>
      </c>
      <c r="V170" t="s">
        <v>3906</v>
      </c>
      <c r="W170" t="s">
        <v>3907</v>
      </c>
      <c r="X170" t="s">
        <v>3908</v>
      </c>
      <c r="Y170" t="s">
        <v>3909</v>
      </c>
    </row>
    <row r="171" spans="1:25" x14ac:dyDescent="0.3">
      <c r="A171">
        <v>8500</v>
      </c>
      <c r="B171" t="s">
        <v>3910</v>
      </c>
      <c r="C171" t="s">
        <v>3911</v>
      </c>
      <c r="D171" t="s">
        <v>3912</v>
      </c>
      <c r="E171" t="s">
        <v>3913</v>
      </c>
      <c r="F171" t="s">
        <v>3914</v>
      </c>
      <c r="G171" t="s">
        <v>3915</v>
      </c>
      <c r="H171" t="s">
        <v>3916</v>
      </c>
      <c r="I171" t="s">
        <v>3917</v>
      </c>
      <c r="J171" t="s">
        <v>3918</v>
      </c>
      <c r="K171" t="s">
        <v>3919</v>
      </c>
      <c r="L171" t="s">
        <v>3920</v>
      </c>
      <c r="M171" t="s">
        <v>3921</v>
      </c>
      <c r="N171" t="s">
        <v>3922</v>
      </c>
      <c r="O171" t="s">
        <v>3923</v>
      </c>
      <c r="P171">
        <f>-608.456937183522 -23.9703402374403 -268.872051777753</f>
        <v>-901.29932919871521</v>
      </c>
      <c r="Q171" t="s">
        <v>3924</v>
      </c>
      <c r="R171" t="s">
        <v>3925</v>
      </c>
      <c r="S171" t="s">
        <v>3926</v>
      </c>
      <c r="T171" t="s">
        <v>3927</v>
      </c>
      <c r="U171" t="s">
        <v>3928</v>
      </c>
      <c r="V171" t="s">
        <v>3929</v>
      </c>
      <c r="W171" t="s">
        <v>3930</v>
      </c>
      <c r="X171" t="s">
        <v>3931</v>
      </c>
      <c r="Y171" t="s">
        <v>3932</v>
      </c>
    </row>
    <row r="172" spans="1:25" x14ac:dyDescent="0.3">
      <c r="A172">
        <v>8550</v>
      </c>
      <c r="B172" t="s">
        <v>3933</v>
      </c>
      <c r="C172" t="s">
        <v>3934</v>
      </c>
      <c r="D172" t="s">
        <v>3935</v>
      </c>
      <c r="E172" t="s">
        <v>3936</v>
      </c>
      <c r="F172" t="s">
        <v>3937</v>
      </c>
      <c r="G172" t="s">
        <v>3938</v>
      </c>
      <c r="H172" t="s">
        <v>3939</v>
      </c>
      <c r="I172" t="s">
        <v>3940</v>
      </c>
      <c r="J172" t="s">
        <v>3941</v>
      </c>
      <c r="K172" t="s">
        <v>3942</v>
      </c>
      <c r="L172" t="s">
        <v>3943</v>
      </c>
      <c r="M172" t="s">
        <v>3944</v>
      </c>
      <c r="N172" t="s">
        <v>3945</v>
      </c>
      <c r="O172" t="s">
        <v>3946</v>
      </c>
      <c r="P172">
        <f>-608.452741316083 -23.8074752792727 -268.639631560936</f>
        <v>-900.89984815629168</v>
      </c>
      <c r="Q172" t="s">
        <v>3947</v>
      </c>
      <c r="R172" t="s">
        <v>3948</v>
      </c>
      <c r="S172" t="s">
        <v>3949</v>
      </c>
      <c r="T172" t="s">
        <v>3950</v>
      </c>
      <c r="U172" t="s">
        <v>3951</v>
      </c>
      <c r="V172" t="s">
        <v>3952</v>
      </c>
      <c r="W172" t="s">
        <v>3953</v>
      </c>
      <c r="X172" t="s">
        <v>3954</v>
      </c>
      <c r="Y172" t="s">
        <v>3955</v>
      </c>
    </row>
    <row r="173" spans="1:25" x14ac:dyDescent="0.3">
      <c r="A173">
        <v>8600</v>
      </c>
      <c r="B173" t="s">
        <v>3956</v>
      </c>
      <c r="C173" t="s">
        <v>3957</v>
      </c>
      <c r="D173" t="s">
        <v>3958</v>
      </c>
      <c r="E173" t="s">
        <v>3959</v>
      </c>
      <c r="F173" t="s">
        <v>3960</v>
      </c>
      <c r="G173" t="s">
        <v>3961</v>
      </c>
      <c r="H173" t="s">
        <v>3962</v>
      </c>
      <c r="I173" t="s">
        <v>3963</v>
      </c>
      <c r="J173" t="s">
        <v>3964</v>
      </c>
      <c r="K173" t="s">
        <v>3965</v>
      </c>
      <c r="L173" t="s">
        <v>3966</v>
      </c>
      <c r="M173" t="s">
        <v>3967</v>
      </c>
      <c r="N173" t="s">
        <v>3968</v>
      </c>
      <c r="O173" t="s">
        <v>3969</v>
      </c>
      <c r="P173">
        <f>-609.046611690979 -23.2508894035109 -268.795946138032</f>
        <v>-901.09344723252184</v>
      </c>
      <c r="Q173" t="s">
        <v>3970</v>
      </c>
      <c r="R173" t="s">
        <v>3971</v>
      </c>
      <c r="S173" t="s">
        <v>3972</v>
      </c>
      <c r="T173" t="s">
        <v>3973</v>
      </c>
      <c r="U173" t="s">
        <v>3974</v>
      </c>
      <c r="V173" t="s">
        <v>3975</v>
      </c>
      <c r="W173" t="s">
        <v>3976</v>
      </c>
      <c r="X173" t="s">
        <v>3977</v>
      </c>
      <c r="Y173" t="s">
        <v>3978</v>
      </c>
    </row>
    <row r="174" spans="1:25" x14ac:dyDescent="0.3">
      <c r="A174">
        <v>8650</v>
      </c>
      <c r="B174" t="s">
        <v>3979</v>
      </c>
      <c r="C174" t="s">
        <v>3980</v>
      </c>
      <c r="D174" t="s">
        <v>3981</v>
      </c>
      <c r="E174" t="s">
        <v>3982</v>
      </c>
      <c r="F174" t="s">
        <v>3983</v>
      </c>
      <c r="G174" t="s">
        <v>3984</v>
      </c>
      <c r="H174" t="s">
        <v>3985</v>
      </c>
      <c r="I174" t="s">
        <v>3986</v>
      </c>
      <c r="J174" t="s">
        <v>3987</v>
      </c>
      <c r="K174" t="s">
        <v>3988</v>
      </c>
      <c r="L174" t="s">
        <v>3989</v>
      </c>
      <c r="M174" t="s">
        <v>3990</v>
      </c>
      <c r="N174" t="s">
        <v>3991</v>
      </c>
      <c r="O174" t="s">
        <v>3992</v>
      </c>
      <c r="P174">
        <f>-609.802463156343 -22.2537587131296 -269.068662400908</f>
        <v>-901.12488427038068</v>
      </c>
      <c r="Q174" t="s">
        <v>3993</v>
      </c>
      <c r="R174" t="s">
        <v>3994</v>
      </c>
      <c r="S174" t="s">
        <v>3995</v>
      </c>
      <c r="T174" t="s">
        <v>3996</v>
      </c>
      <c r="U174" t="s">
        <v>3997</v>
      </c>
      <c r="V174" t="s">
        <v>3998</v>
      </c>
      <c r="W174" t="s">
        <v>3999</v>
      </c>
      <c r="X174" t="s">
        <v>4000</v>
      </c>
      <c r="Y174" t="s">
        <v>4001</v>
      </c>
    </row>
    <row r="175" spans="1:25" x14ac:dyDescent="0.3">
      <c r="A175">
        <v>8700</v>
      </c>
      <c r="B175" t="s">
        <v>4002</v>
      </c>
      <c r="C175" t="s">
        <v>4003</v>
      </c>
      <c r="D175" t="s">
        <v>4004</v>
      </c>
      <c r="E175" t="s">
        <v>4005</v>
      </c>
      <c r="F175" t="s">
        <v>4006</v>
      </c>
      <c r="G175" t="s">
        <v>4007</v>
      </c>
      <c r="H175" t="s">
        <v>4008</v>
      </c>
      <c r="I175" t="s">
        <v>4009</v>
      </c>
      <c r="J175" t="s">
        <v>4010</v>
      </c>
      <c r="K175" t="s">
        <v>4011</v>
      </c>
      <c r="L175" t="s">
        <v>4012</v>
      </c>
      <c r="M175" t="s">
        <v>4013</v>
      </c>
      <c r="N175" t="s">
        <v>4014</v>
      </c>
      <c r="O175" t="s">
        <v>4015</v>
      </c>
      <c r="P175">
        <f>-610.004893033432 -21.9217368402788 -268.912569415283</f>
        <v>-900.83919928899377</v>
      </c>
      <c r="Q175" t="s">
        <v>4016</v>
      </c>
      <c r="R175" t="s">
        <v>4017</v>
      </c>
      <c r="S175" t="s">
        <v>4018</v>
      </c>
      <c r="T175" t="s">
        <v>4019</v>
      </c>
      <c r="U175" t="s">
        <v>4020</v>
      </c>
      <c r="V175" t="s">
        <v>4021</v>
      </c>
      <c r="W175" t="s">
        <v>4022</v>
      </c>
      <c r="X175" t="s">
        <v>4023</v>
      </c>
      <c r="Y175" t="s">
        <v>4024</v>
      </c>
    </row>
    <row r="176" spans="1:25" x14ac:dyDescent="0.3">
      <c r="A176">
        <v>8750</v>
      </c>
      <c r="B176" t="s">
        <v>4025</v>
      </c>
      <c r="C176" t="s">
        <v>4026</v>
      </c>
      <c r="D176" t="s">
        <v>4027</v>
      </c>
      <c r="E176" t="s">
        <v>4028</v>
      </c>
      <c r="F176" t="s">
        <v>4029</v>
      </c>
      <c r="G176" t="s">
        <v>4030</v>
      </c>
      <c r="H176" t="s">
        <v>4031</v>
      </c>
      <c r="I176" t="s">
        <v>4032</v>
      </c>
      <c r="J176" t="s">
        <v>4033</v>
      </c>
      <c r="K176" t="s">
        <v>4034</v>
      </c>
      <c r="L176" t="s">
        <v>4035</v>
      </c>
      <c r="M176" t="s">
        <v>4036</v>
      </c>
      <c r="N176" t="s">
        <v>4037</v>
      </c>
      <c r="O176" t="s">
        <v>4038</v>
      </c>
      <c r="P176">
        <f>-610.519220811802 -22.5621685323545 -268.840109569398</f>
        <v>-901.9214989135545</v>
      </c>
      <c r="Q176" t="s">
        <v>4039</v>
      </c>
      <c r="R176" t="s">
        <v>4040</v>
      </c>
      <c r="S176" t="s">
        <v>4041</v>
      </c>
      <c r="T176" t="s">
        <v>4042</v>
      </c>
      <c r="U176" t="s">
        <v>4043</v>
      </c>
      <c r="V176" t="s">
        <v>4044</v>
      </c>
      <c r="W176" t="s">
        <v>4045</v>
      </c>
      <c r="X176" t="s">
        <v>4046</v>
      </c>
      <c r="Y176" t="s">
        <v>4047</v>
      </c>
    </row>
    <row r="177" spans="1:25" x14ac:dyDescent="0.3">
      <c r="A177">
        <v>8800</v>
      </c>
      <c r="B177" t="s">
        <v>4048</v>
      </c>
      <c r="C177" t="s">
        <v>4049</v>
      </c>
      <c r="D177" t="s">
        <v>4050</v>
      </c>
      <c r="E177" t="s">
        <v>4051</v>
      </c>
      <c r="F177" t="s">
        <v>4052</v>
      </c>
      <c r="G177" t="s">
        <v>4053</v>
      </c>
      <c r="H177" t="s">
        <v>4054</v>
      </c>
      <c r="I177" t="s">
        <v>4055</v>
      </c>
      <c r="J177" t="s">
        <v>4056</v>
      </c>
      <c r="K177" t="s">
        <v>4057</v>
      </c>
      <c r="L177" t="s">
        <v>4058</v>
      </c>
      <c r="M177" t="s">
        <v>4059</v>
      </c>
      <c r="N177" t="s">
        <v>4060</v>
      </c>
      <c r="O177" t="s">
        <v>4061</v>
      </c>
      <c r="P177">
        <f>-610.940351231868 -23.1202932916704 -269.086065874288</f>
        <v>-903.14671039782638</v>
      </c>
      <c r="Q177" t="s">
        <v>4062</v>
      </c>
      <c r="R177" t="s">
        <v>4063</v>
      </c>
      <c r="S177" t="s">
        <v>4064</v>
      </c>
      <c r="T177" t="s">
        <v>4065</v>
      </c>
      <c r="U177" t="s">
        <v>4066</v>
      </c>
      <c r="V177" t="s">
        <v>4067</v>
      </c>
      <c r="W177" t="s">
        <v>4068</v>
      </c>
      <c r="X177" t="s">
        <v>4069</v>
      </c>
      <c r="Y177" t="s">
        <v>4070</v>
      </c>
    </row>
    <row r="178" spans="1:25" x14ac:dyDescent="0.3">
      <c r="A178">
        <v>8850</v>
      </c>
      <c r="B178" t="s">
        <v>4071</v>
      </c>
      <c r="C178" t="s">
        <v>4072</v>
      </c>
      <c r="D178" t="s">
        <v>4073</v>
      </c>
      <c r="E178" t="s">
        <v>4074</v>
      </c>
      <c r="F178" t="s">
        <v>4075</v>
      </c>
      <c r="G178" t="s">
        <v>4076</v>
      </c>
      <c r="H178" t="s">
        <v>4077</v>
      </c>
      <c r="I178" t="s">
        <v>4078</v>
      </c>
      <c r="J178" t="s">
        <v>4079</v>
      </c>
      <c r="K178" t="s">
        <v>4080</v>
      </c>
      <c r="L178" t="s">
        <v>4081</v>
      </c>
      <c r="M178" t="s">
        <v>4082</v>
      </c>
      <c r="N178" t="s">
        <v>4083</v>
      </c>
      <c r="O178" t="s">
        <v>4084</v>
      </c>
      <c r="P178">
        <f>-611.40186966053 -23.9928056591634 -269.556546402969</f>
        <v>-904.95122172266247</v>
      </c>
      <c r="Q178" t="s">
        <v>4085</v>
      </c>
      <c r="R178" t="s">
        <v>4086</v>
      </c>
      <c r="S178" t="s">
        <v>4087</v>
      </c>
      <c r="T178" t="s">
        <v>4088</v>
      </c>
      <c r="U178" t="s">
        <v>4089</v>
      </c>
      <c r="V178" t="s">
        <v>4090</v>
      </c>
      <c r="W178" t="s">
        <v>4091</v>
      </c>
      <c r="X178" t="s">
        <v>4092</v>
      </c>
      <c r="Y178" t="s">
        <v>4093</v>
      </c>
    </row>
    <row r="179" spans="1:25" x14ac:dyDescent="0.3">
      <c r="A179">
        <v>8900</v>
      </c>
      <c r="B179" t="s">
        <v>4094</v>
      </c>
      <c r="C179" t="s">
        <v>4095</v>
      </c>
      <c r="D179" t="s">
        <v>4096</v>
      </c>
      <c r="E179" t="s">
        <v>4097</v>
      </c>
      <c r="F179" t="s">
        <v>4098</v>
      </c>
      <c r="G179" t="s">
        <v>4099</v>
      </c>
      <c r="H179" t="s">
        <v>4100</v>
      </c>
      <c r="I179" t="s">
        <v>4101</v>
      </c>
      <c r="J179" t="s">
        <v>4102</v>
      </c>
      <c r="K179" t="s">
        <v>4103</v>
      </c>
      <c r="L179" t="s">
        <v>4104</v>
      </c>
      <c r="M179" t="s">
        <v>4105</v>
      </c>
      <c r="N179" t="s">
        <v>4106</v>
      </c>
      <c r="O179" t="s">
        <v>4107</v>
      </c>
      <c r="P179">
        <f>-611.390619372651 -24.0802932741494 -269.58400504723</f>
        <v>-905.05491769403045</v>
      </c>
      <c r="Q179" t="s">
        <v>4108</v>
      </c>
      <c r="R179" t="s">
        <v>4109</v>
      </c>
      <c r="S179" t="s">
        <v>4110</v>
      </c>
      <c r="T179" t="s">
        <v>4111</v>
      </c>
      <c r="U179" t="s">
        <v>4112</v>
      </c>
      <c r="V179" t="s">
        <v>4113</v>
      </c>
      <c r="W179" t="s">
        <v>4114</v>
      </c>
      <c r="X179" t="s">
        <v>4115</v>
      </c>
      <c r="Y179" t="s">
        <v>4116</v>
      </c>
    </row>
    <row r="180" spans="1:25" x14ac:dyDescent="0.3">
      <c r="A180">
        <v>8950</v>
      </c>
      <c r="B180" t="s">
        <v>4117</v>
      </c>
      <c r="C180" t="s">
        <v>4118</v>
      </c>
      <c r="D180" t="s">
        <v>4119</v>
      </c>
      <c r="E180" t="s">
        <v>4120</v>
      </c>
      <c r="F180" t="s">
        <v>4121</v>
      </c>
      <c r="G180" t="s">
        <v>4122</v>
      </c>
      <c r="H180" t="s">
        <v>4123</v>
      </c>
      <c r="I180" t="s">
        <v>4124</v>
      </c>
      <c r="J180" t="s">
        <v>4125</v>
      </c>
      <c r="K180" t="s">
        <v>4126</v>
      </c>
      <c r="L180" t="s">
        <v>4127</v>
      </c>
      <c r="M180" t="s">
        <v>4128</v>
      </c>
      <c r="N180" t="s">
        <v>4129</v>
      </c>
      <c r="O180" t="s">
        <v>4130</v>
      </c>
      <c r="P180">
        <f>-611.268155377834 -23.9916649743964 -269.325559102394</f>
        <v>-904.58537945462433</v>
      </c>
      <c r="Q180" t="s">
        <v>4131</v>
      </c>
      <c r="R180" t="s">
        <v>4132</v>
      </c>
      <c r="S180" t="s">
        <v>4133</v>
      </c>
      <c r="T180" t="s">
        <v>4134</v>
      </c>
      <c r="U180" t="s">
        <v>4135</v>
      </c>
      <c r="V180" t="s">
        <v>4136</v>
      </c>
      <c r="W180" t="s">
        <v>4137</v>
      </c>
      <c r="X180" t="s">
        <v>4138</v>
      </c>
      <c r="Y180" t="s">
        <v>4139</v>
      </c>
    </row>
    <row r="181" spans="1:25" x14ac:dyDescent="0.3">
      <c r="A181">
        <v>9000</v>
      </c>
      <c r="B181" t="s">
        <v>4140</v>
      </c>
      <c r="C181" t="s">
        <v>4141</v>
      </c>
      <c r="D181" t="s">
        <v>4142</v>
      </c>
      <c r="E181" t="s">
        <v>4143</v>
      </c>
      <c r="F181" t="s">
        <v>4144</v>
      </c>
      <c r="G181" t="s">
        <v>4145</v>
      </c>
      <c r="H181" t="s">
        <v>4146</v>
      </c>
      <c r="I181" t="s">
        <v>4147</v>
      </c>
      <c r="J181" t="s">
        <v>4148</v>
      </c>
      <c r="K181" t="s">
        <v>4149</v>
      </c>
      <c r="L181" t="s">
        <v>4150</v>
      </c>
      <c r="M181" t="s">
        <v>4151</v>
      </c>
      <c r="N181" t="s">
        <v>4152</v>
      </c>
      <c r="O181" t="s">
        <v>4153</v>
      </c>
      <c r="P181">
        <f>-611.414175376437 -24.1244181574812 -269.183427634747</f>
        <v>-904.72202116866515</v>
      </c>
      <c r="Q181" t="s">
        <v>4154</v>
      </c>
      <c r="R181" t="s">
        <v>4155</v>
      </c>
      <c r="S181" t="s">
        <v>4156</v>
      </c>
      <c r="T181" t="s">
        <v>4157</v>
      </c>
      <c r="U181" t="s">
        <v>4158</v>
      </c>
      <c r="V181" t="s">
        <v>4159</v>
      </c>
      <c r="W181" t="s">
        <v>4160</v>
      </c>
      <c r="X181" t="s">
        <v>4161</v>
      </c>
      <c r="Y181" t="s">
        <v>4162</v>
      </c>
    </row>
    <row r="182" spans="1:25" x14ac:dyDescent="0.3">
      <c r="A182">
        <v>9050</v>
      </c>
      <c r="B182" t="s">
        <v>4163</v>
      </c>
      <c r="C182" t="s">
        <v>4164</v>
      </c>
      <c r="D182" t="s">
        <v>4165</v>
      </c>
      <c r="E182" t="s">
        <v>4166</v>
      </c>
      <c r="F182" t="s">
        <v>4167</v>
      </c>
      <c r="G182" t="s">
        <v>4168</v>
      </c>
      <c r="H182" t="s">
        <v>4169</v>
      </c>
      <c r="I182" t="s">
        <v>4170</v>
      </c>
      <c r="J182" t="s">
        <v>4171</v>
      </c>
      <c r="K182" t="s">
        <v>4172</v>
      </c>
      <c r="L182" t="s">
        <v>4173</v>
      </c>
      <c r="M182" t="s">
        <v>4174</v>
      </c>
      <c r="N182" t="s">
        <v>4175</v>
      </c>
      <c r="O182" t="s">
        <v>4176</v>
      </c>
      <c r="P182">
        <f>-611.127789754132 -25.0175236191963 -269.29198042527</f>
        <v>-905.43729379859826</v>
      </c>
      <c r="Q182" t="s">
        <v>4177</v>
      </c>
      <c r="R182" t="s">
        <v>4178</v>
      </c>
      <c r="S182" t="s">
        <v>4179</v>
      </c>
      <c r="T182" t="s">
        <v>4180</v>
      </c>
      <c r="U182" t="s">
        <v>4181</v>
      </c>
      <c r="V182" t="s">
        <v>4182</v>
      </c>
      <c r="W182" t="s">
        <v>4183</v>
      </c>
      <c r="X182" t="s">
        <v>4184</v>
      </c>
      <c r="Y182" t="s">
        <v>4185</v>
      </c>
    </row>
    <row r="183" spans="1:25" x14ac:dyDescent="0.3">
      <c r="A183">
        <v>9100</v>
      </c>
      <c r="B183" t="s">
        <v>4186</v>
      </c>
      <c r="C183" t="s">
        <v>4187</v>
      </c>
      <c r="D183" t="s">
        <v>4188</v>
      </c>
      <c r="E183" t="s">
        <v>4189</v>
      </c>
      <c r="F183" t="s">
        <v>4190</v>
      </c>
      <c r="G183" t="s">
        <v>4191</v>
      </c>
      <c r="H183" t="s">
        <v>4192</v>
      </c>
      <c r="I183" t="s">
        <v>4193</v>
      </c>
      <c r="J183" t="s">
        <v>4194</v>
      </c>
      <c r="K183" t="s">
        <v>4195</v>
      </c>
      <c r="L183" t="s">
        <v>4196</v>
      </c>
      <c r="M183" t="s">
        <v>4197</v>
      </c>
      <c r="N183" t="s">
        <v>4198</v>
      </c>
      <c r="O183" t="s">
        <v>4199</v>
      </c>
      <c r="P183">
        <f>-611.101780847373 -25.2394271069415 -269.385950101413</f>
        <v>-905.72715805572761</v>
      </c>
      <c r="Q183" t="s">
        <v>4200</v>
      </c>
      <c r="R183" t="s">
        <v>4201</v>
      </c>
      <c r="S183" t="s">
        <v>4202</v>
      </c>
      <c r="T183" t="s">
        <v>4203</v>
      </c>
      <c r="U183" t="s">
        <v>4204</v>
      </c>
      <c r="V183" t="s">
        <v>4205</v>
      </c>
      <c r="W183" t="s">
        <v>4206</v>
      </c>
      <c r="X183" t="s">
        <v>4207</v>
      </c>
      <c r="Y183" t="s">
        <v>4208</v>
      </c>
    </row>
    <row r="184" spans="1:25" x14ac:dyDescent="0.3">
      <c r="A184">
        <v>9150</v>
      </c>
      <c r="B184" t="s">
        <v>4209</v>
      </c>
      <c r="C184" t="s">
        <v>4210</v>
      </c>
      <c r="D184" t="s">
        <v>4211</v>
      </c>
      <c r="E184" t="s">
        <v>4212</v>
      </c>
      <c r="F184" t="s">
        <v>4213</v>
      </c>
      <c r="G184" t="s">
        <v>4214</v>
      </c>
      <c r="H184" t="s">
        <v>4215</v>
      </c>
      <c r="I184" t="s">
        <v>4216</v>
      </c>
      <c r="J184" t="s">
        <v>4217</v>
      </c>
      <c r="K184" t="s">
        <v>4218</v>
      </c>
      <c r="L184" t="s">
        <v>4219</v>
      </c>
      <c r="M184" t="s">
        <v>4220</v>
      </c>
      <c r="N184" t="s">
        <v>4221</v>
      </c>
      <c r="O184" t="s">
        <v>4222</v>
      </c>
      <c r="P184">
        <f>-612.605111006343 -25.3494279065762 -269.313507114853</f>
        <v>-907.26804602777224</v>
      </c>
      <c r="Q184" t="s">
        <v>4223</v>
      </c>
      <c r="R184" t="s">
        <v>4224</v>
      </c>
      <c r="S184" t="s">
        <v>4225</v>
      </c>
      <c r="T184" t="s">
        <v>4226</v>
      </c>
      <c r="U184" t="s">
        <v>4227</v>
      </c>
      <c r="V184" t="s">
        <v>4228</v>
      </c>
      <c r="W184" t="s">
        <v>4229</v>
      </c>
      <c r="X184" t="s">
        <v>4230</v>
      </c>
      <c r="Y184" t="s">
        <v>4231</v>
      </c>
    </row>
    <row r="185" spans="1:25" x14ac:dyDescent="0.3">
      <c r="A185">
        <v>9200</v>
      </c>
      <c r="B185" t="s">
        <v>4232</v>
      </c>
      <c r="C185" t="s">
        <v>4233</v>
      </c>
      <c r="D185" t="s">
        <v>4234</v>
      </c>
      <c r="E185" t="s">
        <v>4235</v>
      </c>
      <c r="F185" t="s">
        <v>4236</v>
      </c>
      <c r="G185" t="s">
        <v>4237</v>
      </c>
      <c r="H185" t="s">
        <v>4238</v>
      </c>
      <c r="I185" t="s">
        <v>4239</v>
      </c>
      <c r="J185" t="s">
        <v>4240</v>
      </c>
      <c r="K185" t="s">
        <v>4241</v>
      </c>
      <c r="L185" t="s">
        <v>4242</v>
      </c>
      <c r="M185" t="s">
        <v>4243</v>
      </c>
      <c r="N185" t="s">
        <v>4244</v>
      </c>
      <c r="O185" t="s">
        <v>4245</v>
      </c>
      <c r="P185">
        <f>-613.561161112712 -25.2632501402736 -269.264243514057</f>
        <v>-908.0886547670425</v>
      </c>
      <c r="Q185" t="s">
        <v>4246</v>
      </c>
      <c r="R185" t="s">
        <v>4247</v>
      </c>
      <c r="S185" t="s">
        <v>4248</v>
      </c>
      <c r="T185" t="s">
        <v>4249</v>
      </c>
      <c r="U185" t="s">
        <v>4250</v>
      </c>
      <c r="V185" t="s">
        <v>4251</v>
      </c>
      <c r="W185" t="s">
        <v>4252</v>
      </c>
      <c r="X185" t="s">
        <v>4253</v>
      </c>
      <c r="Y185" t="s">
        <v>4254</v>
      </c>
    </row>
    <row r="186" spans="1:25" x14ac:dyDescent="0.3">
      <c r="A186">
        <v>9250</v>
      </c>
      <c r="B186" t="s">
        <v>4255</v>
      </c>
      <c r="C186" t="s">
        <v>4256</v>
      </c>
      <c r="D186" t="s">
        <v>4257</v>
      </c>
      <c r="E186" t="s">
        <v>4258</v>
      </c>
      <c r="F186" t="s">
        <v>4259</v>
      </c>
      <c r="G186" t="s">
        <v>4260</v>
      </c>
      <c r="H186" t="s">
        <v>4261</v>
      </c>
      <c r="I186" t="s">
        <v>4262</v>
      </c>
      <c r="J186" t="s">
        <v>4263</v>
      </c>
      <c r="K186" t="s">
        <v>4264</v>
      </c>
      <c r="L186" t="s">
        <v>4265</v>
      </c>
      <c r="M186" t="s">
        <v>4266</v>
      </c>
      <c r="N186" t="s">
        <v>4267</v>
      </c>
      <c r="O186" t="s">
        <v>4268</v>
      </c>
      <c r="P186">
        <f>-615.582590334798 -25.044214038222 -269.095958205375</f>
        <v>-909.72276257839508</v>
      </c>
      <c r="Q186" t="s">
        <v>4269</v>
      </c>
      <c r="R186" t="s">
        <v>4270</v>
      </c>
      <c r="S186" t="s">
        <v>4271</v>
      </c>
      <c r="T186" t="s">
        <v>4272</v>
      </c>
      <c r="U186" t="s">
        <v>4273</v>
      </c>
      <c r="V186" t="s">
        <v>4274</v>
      </c>
      <c r="W186" t="s">
        <v>4275</v>
      </c>
      <c r="X186" t="s">
        <v>4276</v>
      </c>
      <c r="Y186" t="s">
        <v>4277</v>
      </c>
    </row>
    <row r="187" spans="1:25" x14ac:dyDescent="0.3">
      <c r="A187">
        <v>9300</v>
      </c>
      <c r="B187" t="s">
        <v>4278</v>
      </c>
      <c r="C187" t="s">
        <v>4279</v>
      </c>
      <c r="D187" t="s">
        <v>4280</v>
      </c>
      <c r="E187" t="s">
        <v>4281</v>
      </c>
      <c r="F187" t="s">
        <v>4282</v>
      </c>
      <c r="G187" t="s">
        <v>4283</v>
      </c>
      <c r="H187" t="s">
        <v>4284</v>
      </c>
      <c r="I187" t="s">
        <v>4285</v>
      </c>
      <c r="J187" t="s">
        <v>4286</v>
      </c>
      <c r="K187" t="s">
        <v>4287</v>
      </c>
      <c r="L187" t="s">
        <v>4288</v>
      </c>
      <c r="M187" t="s">
        <v>4289</v>
      </c>
      <c r="N187" t="s">
        <v>4290</v>
      </c>
      <c r="O187" t="s">
        <v>4291</v>
      </c>
      <c r="P187">
        <f>-616.438028183459 -24.8991270888755 -268.978584016236</f>
        <v>-910.31573928857051</v>
      </c>
      <c r="Q187" t="s">
        <v>4292</v>
      </c>
      <c r="R187" t="s">
        <v>4293</v>
      </c>
      <c r="S187" t="s">
        <v>4294</v>
      </c>
      <c r="T187" t="s">
        <v>4295</v>
      </c>
      <c r="U187" t="s">
        <v>4296</v>
      </c>
      <c r="V187" t="s">
        <v>4297</v>
      </c>
      <c r="W187" t="s">
        <v>4298</v>
      </c>
      <c r="X187" t="s">
        <v>4299</v>
      </c>
      <c r="Y187" t="s">
        <v>4300</v>
      </c>
    </row>
    <row r="188" spans="1:25" x14ac:dyDescent="0.3">
      <c r="A188">
        <v>9350</v>
      </c>
      <c r="B188" t="s">
        <v>4301</v>
      </c>
      <c r="C188" t="s">
        <v>4302</v>
      </c>
      <c r="D188" t="s">
        <v>4303</v>
      </c>
      <c r="E188" t="s">
        <v>4304</v>
      </c>
      <c r="F188" t="s">
        <v>4305</v>
      </c>
      <c r="G188" t="s">
        <v>4306</v>
      </c>
      <c r="H188" t="s">
        <v>4307</v>
      </c>
      <c r="I188" t="s">
        <v>4308</v>
      </c>
      <c r="J188" t="s">
        <v>4309</v>
      </c>
      <c r="K188" t="s">
        <v>4310</v>
      </c>
      <c r="L188" t="s">
        <v>4311</v>
      </c>
      <c r="M188" t="s">
        <v>4312</v>
      </c>
      <c r="N188" t="s">
        <v>4313</v>
      </c>
      <c r="O188" t="s">
        <v>4314</v>
      </c>
      <c r="P188">
        <f>-618.547949459942 -25.0253542472383 -269.039841364702</f>
        <v>-912.61314507188217</v>
      </c>
      <c r="Q188" t="s">
        <v>4315</v>
      </c>
      <c r="R188" t="s">
        <v>4316</v>
      </c>
      <c r="S188" t="s">
        <v>4317</v>
      </c>
      <c r="T188" t="s">
        <v>4318</v>
      </c>
      <c r="U188" t="s">
        <v>4319</v>
      </c>
      <c r="V188" t="s">
        <v>4320</v>
      </c>
      <c r="W188" t="s">
        <v>4321</v>
      </c>
      <c r="X188" t="s">
        <v>4322</v>
      </c>
      <c r="Y188" t="s">
        <v>4323</v>
      </c>
    </row>
    <row r="189" spans="1:25" x14ac:dyDescent="0.3">
      <c r="A189">
        <v>9400</v>
      </c>
      <c r="B189" t="s">
        <v>4324</v>
      </c>
      <c r="C189" t="s">
        <v>4325</v>
      </c>
      <c r="D189" t="s">
        <v>4326</v>
      </c>
      <c r="E189" t="s">
        <v>4327</v>
      </c>
      <c r="F189" t="s">
        <v>4328</v>
      </c>
      <c r="G189" t="s">
        <v>4329</v>
      </c>
      <c r="H189" t="s">
        <v>4330</v>
      </c>
      <c r="I189" t="s">
        <v>4331</v>
      </c>
      <c r="J189" t="s">
        <v>4332</v>
      </c>
      <c r="K189" t="s">
        <v>4333</v>
      </c>
      <c r="L189" t="s">
        <v>4334</v>
      </c>
      <c r="M189" t="s">
        <v>4335</v>
      </c>
      <c r="N189" t="s">
        <v>4336</v>
      </c>
      <c r="O189" t="s">
        <v>4337</v>
      </c>
      <c r="P189">
        <f>-620.002182404706 -25.4384132308414 -269.224649491741</f>
        <v>-914.66524512728847</v>
      </c>
      <c r="Q189" t="s">
        <v>4338</v>
      </c>
      <c r="R189" t="s">
        <v>4339</v>
      </c>
      <c r="S189" t="s">
        <v>4340</v>
      </c>
      <c r="T189" t="s">
        <v>4341</v>
      </c>
      <c r="U189" t="s">
        <v>4342</v>
      </c>
      <c r="V189" t="s">
        <v>4343</v>
      </c>
      <c r="W189" t="s">
        <v>4344</v>
      </c>
      <c r="X189" t="s">
        <v>4345</v>
      </c>
      <c r="Y189" t="s">
        <v>4346</v>
      </c>
    </row>
    <row r="190" spans="1:25" x14ac:dyDescent="0.3">
      <c r="A190">
        <v>9450</v>
      </c>
      <c r="B190" t="s">
        <v>4347</v>
      </c>
      <c r="C190" t="s">
        <v>4348</v>
      </c>
      <c r="D190" t="s">
        <v>4349</v>
      </c>
      <c r="E190" t="s">
        <v>4350</v>
      </c>
      <c r="F190" t="s">
        <v>4351</v>
      </c>
      <c r="G190" t="s">
        <v>4352</v>
      </c>
      <c r="H190" t="s">
        <v>4353</v>
      </c>
      <c r="I190" t="s">
        <v>4354</v>
      </c>
      <c r="J190" t="s">
        <v>4355</v>
      </c>
      <c r="K190" t="s">
        <v>4356</v>
      </c>
      <c r="L190" t="s">
        <v>4357</v>
      </c>
      <c r="M190" t="s">
        <v>4358</v>
      </c>
      <c r="N190" t="s">
        <v>4359</v>
      </c>
      <c r="O190" t="s">
        <v>4360</v>
      </c>
      <c r="P190">
        <f>-622.558069815812 -25.906926444281 -269.478106190902</f>
        <v>-917.94310245099496</v>
      </c>
      <c r="Q190" t="s">
        <v>4361</v>
      </c>
      <c r="R190" t="s">
        <v>4362</v>
      </c>
      <c r="S190" t="s">
        <v>4363</v>
      </c>
      <c r="T190" t="s">
        <v>4364</v>
      </c>
      <c r="U190" t="s">
        <v>4365</v>
      </c>
      <c r="V190" t="s">
        <v>4366</v>
      </c>
      <c r="W190" t="s">
        <v>4367</v>
      </c>
      <c r="X190" t="s">
        <v>4368</v>
      </c>
      <c r="Y190" t="s">
        <v>4369</v>
      </c>
    </row>
    <row r="191" spans="1:25" x14ac:dyDescent="0.3">
      <c r="A191">
        <v>9500</v>
      </c>
      <c r="B191" t="s">
        <v>4370</v>
      </c>
      <c r="C191" t="s">
        <v>4371</v>
      </c>
      <c r="D191" t="s">
        <v>4372</v>
      </c>
      <c r="E191" t="s">
        <v>4373</v>
      </c>
      <c r="F191" t="s">
        <v>4374</v>
      </c>
      <c r="G191" t="s">
        <v>4375</v>
      </c>
      <c r="H191" t="s">
        <v>4376</v>
      </c>
      <c r="I191" t="s">
        <v>4377</v>
      </c>
      <c r="J191" t="s">
        <v>4378</v>
      </c>
      <c r="K191" t="s">
        <v>4379</v>
      </c>
      <c r="L191" t="s">
        <v>4380</v>
      </c>
      <c r="M191" t="s">
        <v>4381</v>
      </c>
      <c r="N191" t="s">
        <v>4382</v>
      </c>
      <c r="O191" t="s">
        <v>4383</v>
      </c>
      <c r="P191">
        <f>-623.509981323162 -25.9646242430508 -269.351310919633</f>
        <v>-918.82591648584594</v>
      </c>
      <c r="Q191" t="s">
        <v>4384</v>
      </c>
      <c r="R191" t="s">
        <v>4385</v>
      </c>
      <c r="S191" t="s">
        <v>4386</v>
      </c>
      <c r="T191" t="s">
        <v>4387</v>
      </c>
      <c r="U191" t="s">
        <v>4388</v>
      </c>
      <c r="V191" t="s">
        <v>4389</v>
      </c>
      <c r="W191" t="s">
        <v>4390</v>
      </c>
      <c r="X191" t="s">
        <v>4391</v>
      </c>
      <c r="Y191" t="s">
        <v>4392</v>
      </c>
    </row>
    <row r="192" spans="1:25" x14ac:dyDescent="0.3">
      <c r="A192">
        <v>9550</v>
      </c>
      <c r="B192" t="s">
        <v>4393</v>
      </c>
      <c r="C192" t="s">
        <v>4394</v>
      </c>
      <c r="D192" t="s">
        <v>4395</v>
      </c>
      <c r="E192" t="s">
        <v>4396</v>
      </c>
      <c r="F192" t="s">
        <v>4397</v>
      </c>
      <c r="G192" t="s">
        <v>4398</v>
      </c>
      <c r="H192" t="s">
        <v>4399</v>
      </c>
      <c r="I192" t="s">
        <v>4400</v>
      </c>
      <c r="J192" t="s">
        <v>4401</v>
      </c>
      <c r="K192" t="s">
        <v>4402</v>
      </c>
      <c r="L192" t="s">
        <v>4403</v>
      </c>
      <c r="M192" t="s">
        <v>4404</v>
      </c>
      <c r="N192" t="s">
        <v>4405</v>
      </c>
      <c r="O192" t="s">
        <v>4406</v>
      </c>
      <c r="P192">
        <f>-624.214438346748 -25.0479395498292 -268.983874256918</f>
        <v>-918.24625215349511</v>
      </c>
      <c r="Q192" t="s">
        <v>4407</v>
      </c>
      <c r="R192" t="s">
        <v>4408</v>
      </c>
      <c r="S192" t="s">
        <v>4409</v>
      </c>
      <c r="T192" t="s">
        <v>4410</v>
      </c>
      <c r="U192" t="s">
        <v>4411</v>
      </c>
      <c r="V192" t="s">
        <v>4412</v>
      </c>
      <c r="W192" t="s">
        <v>4413</v>
      </c>
      <c r="X192" t="s">
        <v>4414</v>
      </c>
      <c r="Y192" t="s">
        <v>4415</v>
      </c>
    </row>
    <row r="193" spans="1:25" x14ac:dyDescent="0.3">
      <c r="A193">
        <v>9600</v>
      </c>
      <c r="B193" t="s">
        <v>4416</v>
      </c>
      <c r="C193" t="s">
        <v>4417</v>
      </c>
      <c r="D193" t="s">
        <v>4418</v>
      </c>
      <c r="E193" t="s">
        <v>4419</v>
      </c>
      <c r="F193" t="s">
        <v>4420</v>
      </c>
      <c r="G193" t="s">
        <v>4421</v>
      </c>
      <c r="H193" t="s">
        <v>4422</v>
      </c>
      <c r="I193" t="s">
        <v>4423</v>
      </c>
      <c r="J193" t="s">
        <v>4424</v>
      </c>
      <c r="K193" t="s">
        <v>4425</v>
      </c>
      <c r="L193" t="s">
        <v>4426</v>
      </c>
      <c r="M193" t="s">
        <v>4427</v>
      </c>
      <c r="N193" t="s">
        <v>4428</v>
      </c>
      <c r="O193" t="s">
        <v>4429</v>
      </c>
      <c r="P193">
        <f>-624.3954378208 -24.7237265152598 -268.798405087772</f>
        <v>-917.91756942383176</v>
      </c>
      <c r="Q193" t="s">
        <v>4430</v>
      </c>
      <c r="R193" t="s">
        <v>4431</v>
      </c>
      <c r="S193" t="s">
        <v>4432</v>
      </c>
      <c r="T193" t="s">
        <v>4433</v>
      </c>
      <c r="U193" t="s">
        <v>4434</v>
      </c>
      <c r="V193" t="s">
        <v>4435</v>
      </c>
      <c r="W193" t="s">
        <v>4436</v>
      </c>
      <c r="X193" t="s">
        <v>4437</v>
      </c>
      <c r="Y193" t="s">
        <v>4438</v>
      </c>
    </row>
    <row r="194" spans="1:25" x14ac:dyDescent="0.3">
      <c r="A194">
        <v>9650</v>
      </c>
      <c r="B194" t="s">
        <v>4439</v>
      </c>
      <c r="C194" t="s">
        <v>4440</v>
      </c>
      <c r="D194" t="s">
        <v>4441</v>
      </c>
      <c r="E194" t="s">
        <v>4442</v>
      </c>
      <c r="F194" t="s">
        <v>4443</v>
      </c>
      <c r="G194" t="s">
        <v>4444</v>
      </c>
      <c r="H194" t="s">
        <v>4445</v>
      </c>
      <c r="I194" t="s">
        <v>4446</v>
      </c>
      <c r="J194" t="s">
        <v>4447</v>
      </c>
      <c r="K194" t="s">
        <v>4448</v>
      </c>
      <c r="L194" t="s">
        <v>4449</v>
      </c>
      <c r="M194" t="s">
        <v>4450</v>
      </c>
      <c r="N194" t="s">
        <v>4451</v>
      </c>
      <c r="O194" t="s">
        <v>4452</v>
      </c>
      <c r="P194">
        <f>-624.678789720355 -23.9099967353582 -268.207482069467</f>
        <v>-916.79626852518015</v>
      </c>
      <c r="Q194" t="s">
        <v>4453</v>
      </c>
      <c r="R194" t="s">
        <v>4454</v>
      </c>
      <c r="S194" t="s">
        <v>4455</v>
      </c>
      <c r="T194" t="s">
        <v>4456</v>
      </c>
      <c r="U194" t="s">
        <v>4457</v>
      </c>
      <c r="V194" t="s">
        <v>4458</v>
      </c>
      <c r="W194" t="s">
        <v>4459</v>
      </c>
      <c r="X194" t="s">
        <v>4460</v>
      </c>
      <c r="Y194" t="s">
        <v>4461</v>
      </c>
    </row>
    <row r="195" spans="1:25" x14ac:dyDescent="0.3">
      <c r="A195">
        <v>9700</v>
      </c>
      <c r="B195" t="s">
        <v>4462</v>
      </c>
      <c r="C195" t="s">
        <v>4463</v>
      </c>
      <c r="D195" t="s">
        <v>4464</v>
      </c>
      <c r="E195" t="s">
        <v>4465</v>
      </c>
      <c r="F195" t="s">
        <v>4466</v>
      </c>
      <c r="G195" t="s">
        <v>4467</v>
      </c>
      <c r="H195" t="s">
        <v>4468</v>
      </c>
      <c r="I195" t="s">
        <v>4469</v>
      </c>
      <c r="J195" t="s">
        <v>4470</v>
      </c>
      <c r="K195" t="s">
        <v>4471</v>
      </c>
      <c r="L195" t="s">
        <v>4472</v>
      </c>
      <c r="M195" t="s">
        <v>4473</v>
      </c>
      <c r="N195" t="s">
        <v>4474</v>
      </c>
      <c r="O195" t="s">
        <v>4475</v>
      </c>
      <c r="P195">
        <f>-624.997316648678 -23.2698902530892 -267.966027687526</f>
        <v>-916.23323458929315</v>
      </c>
      <c r="Q195" t="s">
        <v>4476</v>
      </c>
      <c r="R195" t="s">
        <v>4477</v>
      </c>
      <c r="S195" t="s">
        <v>4478</v>
      </c>
      <c r="T195" t="s">
        <v>4479</v>
      </c>
      <c r="U195" t="s">
        <v>4480</v>
      </c>
      <c r="V195" t="s">
        <v>4481</v>
      </c>
      <c r="W195" t="s">
        <v>4482</v>
      </c>
      <c r="X195" t="s">
        <v>4483</v>
      </c>
      <c r="Y195" t="s">
        <v>4484</v>
      </c>
    </row>
    <row r="196" spans="1:25" x14ac:dyDescent="0.3">
      <c r="A196">
        <v>9750</v>
      </c>
      <c r="B196" t="s">
        <v>4485</v>
      </c>
      <c r="C196" t="s">
        <v>4486</v>
      </c>
      <c r="D196" t="s">
        <v>4487</v>
      </c>
      <c r="E196" t="s">
        <v>4488</v>
      </c>
      <c r="F196" t="s">
        <v>4489</v>
      </c>
      <c r="G196" t="s">
        <v>4490</v>
      </c>
      <c r="H196" t="s">
        <v>4491</v>
      </c>
      <c r="I196" t="s">
        <v>4492</v>
      </c>
      <c r="J196" t="s">
        <v>4493</v>
      </c>
      <c r="K196" t="s">
        <v>4494</v>
      </c>
      <c r="L196" t="s">
        <v>4495</v>
      </c>
      <c r="M196" t="s">
        <v>4496</v>
      </c>
      <c r="N196" t="s">
        <v>4497</v>
      </c>
      <c r="O196" t="s">
        <v>4498</v>
      </c>
      <c r="P196">
        <f>-626.503566159066 -22.1950655800592 -267.715920736268</f>
        <v>-916.41455247539329</v>
      </c>
      <c r="Q196" t="s">
        <v>4499</v>
      </c>
      <c r="R196" t="s">
        <v>4500</v>
      </c>
      <c r="S196" t="s">
        <v>4501</v>
      </c>
      <c r="T196" t="s">
        <v>4502</v>
      </c>
      <c r="U196" t="s">
        <v>4503</v>
      </c>
      <c r="V196" t="s">
        <v>4504</v>
      </c>
      <c r="W196" t="s">
        <v>4505</v>
      </c>
      <c r="X196" t="s">
        <v>4506</v>
      </c>
      <c r="Y196" t="s">
        <v>4507</v>
      </c>
    </row>
    <row r="197" spans="1:25" x14ac:dyDescent="0.3">
      <c r="A197">
        <v>9800</v>
      </c>
      <c r="B197" t="s">
        <v>4485</v>
      </c>
      <c r="C197" t="s">
        <v>4486</v>
      </c>
      <c r="D197" t="s">
        <v>4487</v>
      </c>
      <c r="E197" t="s">
        <v>4488</v>
      </c>
      <c r="F197" t="s">
        <v>4489</v>
      </c>
      <c r="G197" t="s">
        <v>4490</v>
      </c>
      <c r="H197" t="s">
        <v>4491</v>
      </c>
      <c r="I197" t="s">
        <v>4492</v>
      </c>
      <c r="J197" t="s">
        <v>4493</v>
      </c>
      <c r="K197" t="s">
        <v>4494</v>
      </c>
      <c r="L197" t="s">
        <v>4495</v>
      </c>
      <c r="M197" t="s">
        <v>4496</v>
      </c>
      <c r="N197" t="s">
        <v>4497</v>
      </c>
      <c r="O197" t="s">
        <v>4498</v>
      </c>
      <c r="P197">
        <f>-626.503566159066 -22.1950655800592 -267.715920736268</f>
        <v>-916.41455247539329</v>
      </c>
      <c r="Q197" t="s">
        <v>4499</v>
      </c>
      <c r="R197" t="s">
        <v>4500</v>
      </c>
      <c r="S197" t="s">
        <v>4501</v>
      </c>
      <c r="T197" t="s">
        <v>4502</v>
      </c>
      <c r="U197" t="s">
        <v>4503</v>
      </c>
      <c r="V197" t="s">
        <v>4504</v>
      </c>
      <c r="W197" t="s">
        <v>4505</v>
      </c>
      <c r="X197" t="s">
        <v>4506</v>
      </c>
      <c r="Y197" t="s">
        <v>4507</v>
      </c>
    </row>
    <row r="198" spans="1:25" x14ac:dyDescent="0.3">
      <c r="A198">
        <v>9850</v>
      </c>
      <c r="B198" t="s">
        <v>4508</v>
      </c>
      <c r="C198" t="s">
        <v>4509</v>
      </c>
      <c r="D198" t="s">
        <v>4510</v>
      </c>
      <c r="E198" t="s">
        <v>4511</v>
      </c>
      <c r="F198" t="s">
        <v>4512</v>
      </c>
      <c r="G198" t="s">
        <v>4513</v>
      </c>
      <c r="H198" t="s">
        <v>4514</v>
      </c>
      <c r="I198" t="s">
        <v>4515</v>
      </c>
      <c r="J198" t="s">
        <v>4516</v>
      </c>
      <c r="K198" t="s">
        <v>4517</v>
      </c>
      <c r="L198" t="s">
        <v>4518</v>
      </c>
      <c r="M198" t="s">
        <v>4519</v>
      </c>
      <c r="N198" t="s">
        <v>4520</v>
      </c>
      <c r="O198" t="s">
        <v>4521</v>
      </c>
      <c r="P198">
        <f>-627.01443252482 -21.9230526119363 -267.397424621362</f>
        <v>-916.33490975811833</v>
      </c>
      <c r="Q198" t="s">
        <v>4522</v>
      </c>
      <c r="R198" t="s">
        <v>4523</v>
      </c>
      <c r="S198" t="s">
        <v>4524</v>
      </c>
      <c r="T198" t="s">
        <v>4525</v>
      </c>
      <c r="U198" t="s">
        <v>4526</v>
      </c>
      <c r="V198" t="s">
        <v>4527</v>
      </c>
      <c r="W198" t="s">
        <v>4528</v>
      </c>
      <c r="X198" t="s">
        <v>4529</v>
      </c>
      <c r="Y198" t="s">
        <v>4530</v>
      </c>
    </row>
    <row r="199" spans="1:25" x14ac:dyDescent="0.3">
      <c r="A199">
        <v>9900</v>
      </c>
      <c r="B199" t="s">
        <v>4531</v>
      </c>
      <c r="C199" t="s">
        <v>4532</v>
      </c>
      <c r="D199" t="s">
        <v>4533</v>
      </c>
      <c r="E199" t="s">
        <v>4534</v>
      </c>
      <c r="F199" t="s">
        <v>4535</v>
      </c>
      <c r="G199" t="s">
        <v>4536</v>
      </c>
      <c r="H199" t="s">
        <v>4537</v>
      </c>
      <c r="I199" t="s">
        <v>4538</v>
      </c>
      <c r="J199" t="s">
        <v>4539</v>
      </c>
      <c r="K199" t="s">
        <v>4540</v>
      </c>
      <c r="L199" t="s">
        <v>4541</v>
      </c>
      <c r="M199" t="s">
        <v>4542</v>
      </c>
      <c r="N199" t="s">
        <v>4543</v>
      </c>
      <c r="O199" t="s">
        <v>4544</v>
      </c>
      <c r="P199">
        <f>-627.17875422661 -21.9344869915008 -267.280829726651</f>
        <v>-916.39407094476178</v>
      </c>
      <c r="Q199" t="s">
        <v>4545</v>
      </c>
      <c r="R199" t="s">
        <v>4546</v>
      </c>
      <c r="S199" t="s">
        <v>4547</v>
      </c>
      <c r="T199" t="s">
        <v>4548</v>
      </c>
      <c r="U199" t="s">
        <v>4549</v>
      </c>
      <c r="V199" t="s">
        <v>4550</v>
      </c>
      <c r="W199" t="s">
        <v>4551</v>
      </c>
      <c r="X199" t="s">
        <v>4552</v>
      </c>
      <c r="Y199" t="s">
        <v>4553</v>
      </c>
    </row>
    <row r="200" spans="1:25" x14ac:dyDescent="0.3">
      <c r="A200">
        <v>9950</v>
      </c>
      <c r="B200" t="s">
        <v>4554</v>
      </c>
      <c r="C200" t="s">
        <v>4555</v>
      </c>
      <c r="D200" t="s">
        <v>4556</v>
      </c>
      <c r="E200" t="s">
        <v>4557</v>
      </c>
      <c r="F200" t="s">
        <v>4558</v>
      </c>
      <c r="G200" t="s">
        <v>4559</v>
      </c>
      <c r="H200" t="s">
        <v>4560</v>
      </c>
      <c r="I200" t="s">
        <v>4561</v>
      </c>
      <c r="J200" t="s">
        <v>4562</v>
      </c>
      <c r="K200" t="s">
        <v>4563</v>
      </c>
      <c r="L200" t="s">
        <v>4564</v>
      </c>
      <c r="M200" t="s">
        <v>4565</v>
      </c>
      <c r="N200" t="s">
        <v>4566</v>
      </c>
      <c r="O200" t="s">
        <v>4567</v>
      </c>
      <c r="P200">
        <f>-627.484048603447 -22.4576734739994 -267.103441588267</f>
        <v>-917.04516366571352</v>
      </c>
      <c r="Q200" t="s">
        <v>4568</v>
      </c>
      <c r="R200" t="s">
        <v>4569</v>
      </c>
      <c r="S200" t="s">
        <v>4570</v>
      </c>
      <c r="T200" t="s">
        <v>4571</v>
      </c>
      <c r="U200" t="s">
        <v>4572</v>
      </c>
      <c r="V200" t="s">
        <v>4573</v>
      </c>
      <c r="W200" t="s">
        <v>4574</v>
      </c>
      <c r="X200" t="s">
        <v>4575</v>
      </c>
      <c r="Y200" t="s">
        <v>4576</v>
      </c>
    </row>
    <row r="201" spans="1:25" x14ac:dyDescent="0.3">
      <c r="A201">
        <v>10000</v>
      </c>
      <c r="B201" t="s">
        <v>4577</v>
      </c>
      <c r="C201" t="s">
        <v>4578</v>
      </c>
      <c r="D201" t="s">
        <v>4579</v>
      </c>
      <c r="E201" t="s">
        <v>4580</v>
      </c>
      <c r="F201" t="s">
        <v>4581</v>
      </c>
      <c r="G201" t="s">
        <v>4582</v>
      </c>
      <c r="H201" t="s">
        <v>4583</v>
      </c>
      <c r="I201" t="s">
        <v>4584</v>
      </c>
      <c r="J201" t="s">
        <v>4585</v>
      </c>
      <c r="K201" t="s">
        <v>4586</v>
      </c>
      <c r="L201" t="s">
        <v>4587</v>
      </c>
      <c r="M201" t="s">
        <v>4588</v>
      </c>
      <c r="N201" t="s">
        <v>4589</v>
      </c>
      <c r="O201" t="s">
        <v>4590</v>
      </c>
      <c r="P201">
        <f>-627.693577198977 -22.302814355734 -267.036610752266</f>
        <v>-917.03300230697687</v>
      </c>
      <c r="Q201" t="s">
        <v>4591</v>
      </c>
      <c r="R201" t="s">
        <v>4592</v>
      </c>
      <c r="S201" t="s">
        <v>4593</v>
      </c>
      <c r="T201" t="s">
        <v>4594</v>
      </c>
      <c r="U201" t="s">
        <v>4595</v>
      </c>
      <c r="V201" t="s">
        <v>4596</v>
      </c>
      <c r="W201" t="s">
        <v>4597</v>
      </c>
      <c r="X201" t="s">
        <v>4598</v>
      </c>
      <c r="Y201" t="s">
        <v>4599</v>
      </c>
    </row>
    <row r="202" spans="1:25" x14ac:dyDescent="0.3">
      <c r="A202">
        <v>10050</v>
      </c>
      <c r="B202" t="s">
        <v>4600</v>
      </c>
      <c r="C202" t="s">
        <v>4601</v>
      </c>
      <c r="D202" t="s">
        <v>4602</v>
      </c>
      <c r="E202" t="s">
        <v>4603</v>
      </c>
      <c r="F202" t="s">
        <v>4604</v>
      </c>
      <c r="G202" t="s">
        <v>4605</v>
      </c>
      <c r="H202" t="s">
        <v>4606</v>
      </c>
      <c r="I202" t="s">
        <v>4607</v>
      </c>
      <c r="J202" t="s">
        <v>4608</v>
      </c>
      <c r="K202" t="s">
        <v>4609</v>
      </c>
      <c r="L202" t="s">
        <v>4610</v>
      </c>
      <c r="M202" t="s">
        <v>4611</v>
      </c>
      <c r="N202" t="s">
        <v>4612</v>
      </c>
      <c r="O202" t="s">
        <v>4613</v>
      </c>
      <c r="P202">
        <f>-627.982550619394 -22.3490740588209 -266.981276605115</f>
        <v>-917.31290128332989</v>
      </c>
      <c r="Q202" t="s">
        <v>4614</v>
      </c>
      <c r="R202" t="s">
        <v>4615</v>
      </c>
      <c r="S202" t="s">
        <v>4616</v>
      </c>
      <c r="T202" t="s">
        <v>4617</v>
      </c>
      <c r="U202" t="s">
        <v>4618</v>
      </c>
      <c r="V202" t="s">
        <v>4619</v>
      </c>
      <c r="W202" t="s">
        <v>4620</v>
      </c>
      <c r="X202" t="s">
        <v>4621</v>
      </c>
      <c r="Y202" t="s">
        <v>4622</v>
      </c>
    </row>
    <row r="203" spans="1:25" x14ac:dyDescent="0.3">
      <c r="A203">
        <v>10100</v>
      </c>
      <c r="B203" t="s">
        <v>4623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4631</v>
      </c>
      <c r="K203" t="s">
        <v>4632</v>
      </c>
      <c r="L203" t="s">
        <v>4633</v>
      </c>
      <c r="M203" t="s">
        <v>4634</v>
      </c>
      <c r="N203" t="s">
        <v>4635</v>
      </c>
      <c r="O203" t="s">
        <v>4636</v>
      </c>
      <c r="P203">
        <f>-628.125379298589 -22.7044291299089 -267.014039656405</f>
        <v>-917.8438480849029</v>
      </c>
      <c r="Q203" t="s">
        <v>4637</v>
      </c>
      <c r="R203" t="s">
        <v>4638</v>
      </c>
      <c r="S203" t="s">
        <v>4639</v>
      </c>
      <c r="T203" t="s">
        <v>4640</v>
      </c>
      <c r="U203" t="s">
        <v>4641</v>
      </c>
      <c r="V203" t="s">
        <v>4642</v>
      </c>
      <c r="W203" t="s">
        <v>4643</v>
      </c>
      <c r="X203" t="s">
        <v>4644</v>
      </c>
      <c r="Y203" t="s">
        <v>4645</v>
      </c>
    </row>
    <row r="204" spans="1:25" x14ac:dyDescent="0.3">
      <c r="A204">
        <v>10150</v>
      </c>
      <c r="B204" t="s">
        <v>4646</v>
      </c>
      <c r="C204" t="s">
        <v>4647</v>
      </c>
      <c r="D204" t="s">
        <v>4648</v>
      </c>
      <c r="E204" t="s">
        <v>4649</v>
      </c>
      <c r="F204" t="s">
        <v>4650</v>
      </c>
      <c r="G204" t="s">
        <v>4651</v>
      </c>
      <c r="H204" t="s">
        <v>4652</v>
      </c>
      <c r="I204" t="s">
        <v>4653</v>
      </c>
      <c r="J204" t="s">
        <v>4654</v>
      </c>
      <c r="K204" t="s">
        <v>4655</v>
      </c>
      <c r="L204" t="s">
        <v>4656</v>
      </c>
      <c r="M204" t="s">
        <v>4657</v>
      </c>
      <c r="N204" t="s">
        <v>4658</v>
      </c>
      <c r="O204" t="s">
        <v>4659</v>
      </c>
      <c r="P204">
        <f>-628.93710338405 -23.1990708167345 -267.174466536048</f>
        <v>-919.31064073683251</v>
      </c>
      <c r="Q204" t="s">
        <v>4660</v>
      </c>
      <c r="R204" t="s">
        <v>4661</v>
      </c>
      <c r="S204" t="s">
        <v>4662</v>
      </c>
      <c r="T204" t="s">
        <v>4663</v>
      </c>
      <c r="U204" t="s">
        <v>4664</v>
      </c>
      <c r="V204" t="s">
        <v>4665</v>
      </c>
      <c r="W204" t="s">
        <v>4666</v>
      </c>
      <c r="X204" t="s">
        <v>4667</v>
      </c>
      <c r="Y204" t="s">
        <v>4668</v>
      </c>
    </row>
    <row r="205" spans="1:25" x14ac:dyDescent="0.3">
      <c r="A205">
        <v>10200</v>
      </c>
      <c r="B205" t="s">
        <v>4669</v>
      </c>
      <c r="C205" t="s">
        <v>4670</v>
      </c>
      <c r="D205" t="s">
        <v>4671</v>
      </c>
      <c r="E205" t="s">
        <v>4672</v>
      </c>
      <c r="F205" t="s">
        <v>4673</v>
      </c>
      <c r="G205" t="s">
        <v>4674</v>
      </c>
      <c r="H205" t="s">
        <v>4675</v>
      </c>
      <c r="I205" t="s">
        <v>4676</v>
      </c>
      <c r="J205" t="s">
        <v>4677</v>
      </c>
      <c r="K205" t="s">
        <v>4678</v>
      </c>
      <c r="L205" t="s">
        <v>4679</v>
      </c>
      <c r="M205" t="s">
        <v>4680</v>
      </c>
      <c r="N205" t="s">
        <v>4681</v>
      </c>
      <c r="O205" t="s">
        <v>4682</v>
      </c>
      <c r="P205">
        <f>-629.555724066764 -23.4654391584509 -267.187156264767</f>
        <v>-920.20831948998193</v>
      </c>
      <c r="Q205" t="s">
        <v>4683</v>
      </c>
      <c r="R205" t="s">
        <v>4684</v>
      </c>
      <c r="S205" t="s">
        <v>4685</v>
      </c>
      <c r="T205" t="s">
        <v>4686</v>
      </c>
      <c r="U205" t="s">
        <v>4687</v>
      </c>
      <c r="V205" t="s">
        <v>4688</v>
      </c>
      <c r="W205" t="s">
        <v>4689</v>
      </c>
      <c r="X205" t="s">
        <v>4690</v>
      </c>
      <c r="Y205" t="s">
        <v>4691</v>
      </c>
    </row>
    <row r="206" spans="1:25" x14ac:dyDescent="0.3">
      <c r="A206">
        <v>10250</v>
      </c>
      <c r="B206" t="s">
        <v>4692</v>
      </c>
      <c r="C206" t="s">
        <v>4693</v>
      </c>
      <c r="D206" t="s">
        <v>4694</v>
      </c>
      <c r="E206" t="s">
        <v>4695</v>
      </c>
      <c r="F206" t="s">
        <v>4696</v>
      </c>
      <c r="G206" t="s">
        <v>4697</v>
      </c>
      <c r="H206" t="s">
        <v>4698</v>
      </c>
      <c r="I206" t="s">
        <v>4699</v>
      </c>
      <c r="J206" t="s">
        <v>4700</v>
      </c>
      <c r="K206" t="s">
        <v>4701</v>
      </c>
      <c r="L206" t="s">
        <v>4702</v>
      </c>
      <c r="M206" t="s">
        <v>4703</v>
      </c>
      <c r="N206" t="s">
        <v>4704</v>
      </c>
      <c r="O206" t="s">
        <v>4705</v>
      </c>
      <c r="P206">
        <f>-630.799141945642 -23.378078575905 -266.926647828291</f>
        <v>-921.10386834983797</v>
      </c>
      <c r="Q206" t="s">
        <v>4706</v>
      </c>
      <c r="R206" t="s">
        <v>4707</v>
      </c>
      <c r="S206" t="s">
        <v>4708</v>
      </c>
      <c r="T206" t="s">
        <v>4709</v>
      </c>
      <c r="U206" t="s">
        <v>4710</v>
      </c>
      <c r="V206" t="s">
        <v>4711</v>
      </c>
      <c r="W206" t="s">
        <v>4712</v>
      </c>
      <c r="X206" t="s">
        <v>4713</v>
      </c>
      <c r="Y206" t="s">
        <v>4714</v>
      </c>
    </row>
    <row r="207" spans="1:25" x14ac:dyDescent="0.3">
      <c r="A207">
        <v>10300</v>
      </c>
      <c r="B207" t="s">
        <v>4715</v>
      </c>
      <c r="C207" t="s">
        <v>4716</v>
      </c>
      <c r="D207" t="s">
        <v>4717</v>
      </c>
      <c r="E207" t="s">
        <v>4718</v>
      </c>
      <c r="F207" t="s">
        <v>4719</v>
      </c>
      <c r="G207" t="s">
        <v>4720</v>
      </c>
      <c r="H207" t="s">
        <v>4721</v>
      </c>
      <c r="I207" t="s">
        <v>4722</v>
      </c>
      <c r="J207" t="s">
        <v>4723</v>
      </c>
      <c r="K207" t="s">
        <v>4724</v>
      </c>
      <c r="L207" t="s">
        <v>4725</v>
      </c>
      <c r="M207" t="s">
        <v>4726</v>
      </c>
      <c r="N207" t="s">
        <v>4727</v>
      </c>
      <c r="O207" t="s">
        <v>4728</v>
      </c>
      <c r="P207">
        <f>-631.485248057427 -23.4977864568359 -266.737739030408</f>
        <v>-921.72077354467092</v>
      </c>
      <c r="Q207" t="s">
        <v>4729</v>
      </c>
      <c r="R207" t="s">
        <v>4730</v>
      </c>
      <c r="S207" t="s">
        <v>4731</v>
      </c>
      <c r="T207" t="s">
        <v>4732</v>
      </c>
      <c r="U207" t="s">
        <v>4733</v>
      </c>
      <c r="V207" t="s">
        <v>4734</v>
      </c>
      <c r="W207" t="s">
        <v>4735</v>
      </c>
      <c r="X207" t="s">
        <v>4736</v>
      </c>
      <c r="Y207" t="s">
        <v>4737</v>
      </c>
    </row>
    <row r="208" spans="1:25" x14ac:dyDescent="0.3">
      <c r="A208">
        <v>10350</v>
      </c>
      <c r="B208" t="s">
        <v>4738</v>
      </c>
      <c r="C208" t="s">
        <v>4739</v>
      </c>
      <c r="D208" t="s">
        <v>4740</v>
      </c>
      <c r="E208" t="s">
        <v>4741</v>
      </c>
      <c r="F208" t="s">
        <v>4742</v>
      </c>
      <c r="G208" t="s">
        <v>4743</v>
      </c>
      <c r="H208" t="s">
        <v>4744</v>
      </c>
      <c r="I208" t="s">
        <v>4745</v>
      </c>
      <c r="J208" t="s">
        <v>4746</v>
      </c>
      <c r="K208" t="s">
        <v>4747</v>
      </c>
      <c r="L208" t="s">
        <v>4748</v>
      </c>
      <c r="M208" t="s">
        <v>4749</v>
      </c>
      <c r="N208" t="s">
        <v>4750</v>
      </c>
      <c r="O208" t="s">
        <v>4751</v>
      </c>
      <c r="P208">
        <f>-633.491950420228 -23.2666114048752 -266.160713408474</f>
        <v>-922.91927523357731</v>
      </c>
      <c r="Q208" t="s">
        <v>4752</v>
      </c>
      <c r="R208" t="s">
        <v>4753</v>
      </c>
      <c r="S208" t="s">
        <v>4754</v>
      </c>
      <c r="T208" t="s">
        <v>4755</v>
      </c>
      <c r="U208" t="s">
        <v>4756</v>
      </c>
      <c r="V208" t="s">
        <v>4757</v>
      </c>
      <c r="W208" t="s">
        <v>4758</v>
      </c>
      <c r="X208" t="s">
        <v>4759</v>
      </c>
      <c r="Y208" t="s">
        <v>4760</v>
      </c>
    </row>
    <row r="209" spans="1:25" x14ac:dyDescent="0.3">
      <c r="A209">
        <v>10400</v>
      </c>
      <c r="B209" t="s">
        <v>4761</v>
      </c>
      <c r="C209" t="s">
        <v>4762</v>
      </c>
      <c r="D209" t="s">
        <v>4763</v>
      </c>
      <c r="E209" t="s">
        <v>4764</v>
      </c>
      <c r="F209" t="s">
        <v>4765</v>
      </c>
      <c r="G209" t="s">
        <v>4766</v>
      </c>
      <c r="H209" t="s">
        <v>4767</v>
      </c>
      <c r="I209" t="s">
        <v>4768</v>
      </c>
      <c r="J209" t="s">
        <v>4769</v>
      </c>
      <c r="K209" t="s">
        <v>4770</v>
      </c>
      <c r="L209" t="s">
        <v>4771</v>
      </c>
      <c r="M209" t="s">
        <v>4772</v>
      </c>
      <c r="N209" t="s">
        <v>4773</v>
      </c>
      <c r="O209" t="s">
        <v>4774</v>
      </c>
      <c r="P209">
        <f>-634.496683772951 -22.6214540836208 -265.767114358891</f>
        <v>-922.88525221546274</v>
      </c>
      <c r="Q209" t="s">
        <v>4775</v>
      </c>
      <c r="R209" t="s">
        <v>4776</v>
      </c>
      <c r="S209" t="s">
        <v>4777</v>
      </c>
      <c r="T209" t="s">
        <v>4778</v>
      </c>
      <c r="U209" t="s">
        <v>4779</v>
      </c>
      <c r="V209" t="s">
        <v>4780</v>
      </c>
      <c r="W209" t="s">
        <v>4781</v>
      </c>
      <c r="X209" t="s">
        <v>4782</v>
      </c>
      <c r="Y209" t="s">
        <v>4783</v>
      </c>
    </row>
    <row r="210" spans="1:25" x14ac:dyDescent="0.3">
      <c r="A210">
        <v>10450</v>
      </c>
      <c r="B210" t="s">
        <v>4784</v>
      </c>
      <c r="C210" t="s">
        <v>4785</v>
      </c>
      <c r="D210" t="s">
        <v>4786</v>
      </c>
      <c r="E210" t="s">
        <v>4787</v>
      </c>
      <c r="F210" t="s">
        <v>4788</v>
      </c>
      <c r="G210" t="s">
        <v>4789</v>
      </c>
      <c r="H210" t="s">
        <v>4790</v>
      </c>
      <c r="I210" t="s">
        <v>4791</v>
      </c>
      <c r="J210" t="s">
        <v>4792</v>
      </c>
      <c r="K210" t="s">
        <v>4793</v>
      </c>
      <c r="L210" t="s">
        <v>4794</v>
      </c>
      <c r="M210" t="s">
        <v>4795</v>
      </c>
      <c r="N210" t="s">
        <v>4796</v>
      </c>
      <c r="O210" t="s">
        <v>4797</v>
      </c>
      <c r="P210">
        <f>-636.233894526541 -21.1300487081171 -264.858961901589</f>
        <v>-922.22290513624716</v>
      </c>
      <c r="Q210" t="s">
        <v>4798</v>
      </c>
      <c r="R210" t="s">
        <v>4799</v>
      </c>
      <c r="S210" t="s">
        <v>4800</v>
      </c>
      <c r="T210" t="s">
        <v>4801</v>
      </c>
      <c r="U210" t="s">
        <v>4802</v>
      </c>
      <c r="V210" t="s">
        <v>4803</v>
      </c>
      <c r="W210" t="s">
        <v>4804</v>
      </c>
      <c r="X210" t="s">
        <v>4805</v>
      </c>
      <c r="Y210" t="s">
        <v>4806</v>
      </c>
    </row>
    <row r="211" spans="1:25" x14ac:dyDescent="0.3">
      <c r="A211">
        <v>10500</v>
      </c>
      <c r="B211" t="s">
        <v>4807</v>
      </c>
      <c r="C211" t="s">
        <v>4808</v>
      </c>
      <c r="D211" t="s">
        <v>4809</v>
      </c>
      <c r="E211" t="s">
        <v>4810</v>
      </c>
      <c r="F211" t="s">
        <v>4811</v>
      </c>
      <c r="G211" t="s">
        <v>4812</v>
      </c>
      <c r="H211" t="s">
        <v>4813</v>
      </c>
      <c r="I211" t="s">
        <v>4814</v>
      </c>
      <c r="J211" t="s">
        <v>4815</v>
      </c>
      <c r="K211" t="s">
        <v>4816</v>
      </c>
      <c r="L211" t="s">
        <v>4817</v>
      </c>
      <c r="M211" t="s">
        <v>4818</v>
      </c>
      <c r="N211" t="s">
        <v>4819</v>
      </c>
      <c r="O211" t="s">
        <v>4820</v>
      </c>
      <c r="P211">
        <f>-636.900492342314 -20.0977331852796 -264.345754655006</f>
        <v>-921.34398018259958</v>
      </c>
      <c r="Q211" t="s">
        <v>4821</v>
      </c>
      <c r="R211" t="s">
        <v>4822</v>
      </c>
      <c r="S211" t="s">
        <v>4823</v>
      </c>
      <c r="T211" t="s">
        <v>4824</v>
      </c>
      <c r="U211" t="s">
        <v>4825</v>
      </c>
      <c r="V211" t="s">
        <v>4826</v>
      </c>
      <c r="W211" t="s">
        <v>4827</v>
      </c>
      <c r="X211" t="s">
        <v>4828</v>
      </c>
      <c r="Y211" t="s">
        <v>4829</v>
      </c>
    </row>
    <row r="212" spans="1:25" x14ac:dyDescent="0.3">
      <c r="A212">
        <v>10550</v>
      </c>
      <c r="B212" t="s">
        <v>4830</v>
      </c>
      <c r="C212" t="s">
        <v>4831</v>
      </c>
      <c r="D212" t="s">
        <v>4832</v>
      </c>
      <c r="E212" t="s">
        <v>4833</v>
      </c>
      <c r="F212" t="s">
        <v>4834</v>
      </c>
      <c r="G212" t="s">
        <v>4835</v>
      </c>
      <c r="H212" t="s">
        <v>4836</v>
      </c>
      <c r="I212" t="s">
        <v>4837</v>
      </c>
      <c r="J212" t="s">
        <v>4838</v>
      </c>
      <c r="K212" t="s">
        <v>4839</v>
      </c>
      <c r="L212" t="s">
        <v>4840</v>
      </c>
      <c r="M212" t="s">
        <v>4841</v>
      </c>
      <c r="N212" t="s">
        <v>4842</v>
      </c>
      <c r="O212" t="s">
        <v>4843</v>
      </c>
      <c r="P212">
        <f>-638.018208830619 -18.8951274871843 -263.43191655289</f>
        <v>-920.34525287069323</v>
      </c>
      <c r="Q212" t="s">
        <v>4844</v>
      </c>
      <c r="R212" t="s">
        <v>4845</v>
      </c>
      <c r="S212" t="s">
        <v>4846</v>
      </c>
      <c r="T212" t="s">
        <v>4847</v>
      </c>
      <c r="U212" t="s">
        <v>4848</v>
      </c>
      <c r="V212" t="s">
        <v>4849</v>
      </c>
      <c r="W212" t="s">
        <v>4850</v>
      </c>
      <c r="X212" t="s">
        <v>4851</v>
      </c>
      <c r="Y212" t="s">
        <v>4852</v>
      </c>
    </row>
    <row r="213" spans="1:25" x14ac:dyDescent="0.3">
      <c r="A213">
        <v>10600</v>
      </c>
      <c r="B213" t="s">
        <v>4853</v>
      </c>
      <c r="C213" t="s">
        <v>4854</v>
      </c>
      <c r="D213" t="s">
        <v>4855</v>
      </c>
      <c r="E213" t="s">
        <v>4856</v>
      </c>
      <c r="F213" t="s">
        <v>4857</v>
      </c>
      <c r="G213" t="s">
        <v>4858</v>
      </c>
      <c r="H213" t="s">
        <v>4859</v>
      </c>
      <c r="I213" t="s">
        <v>4860</v>
      </c>
      <c r="J213" t="s">
        <v>4861</v>
      </c>
      <c r="K213" t="s">
        <v>4862</v>
      </c>
      <c r="L213" t="s">
        <v>4863</v>
      </c>
      <c r="M213" t="s">
        <v>4864</v>
      </c>
      <c r="N213" t="s">
        <v>4865</v>
      </c>
      <c r="O213" t="s">
        <v>4866</v>
      </c>
      <c r="P213">
        <f>-638.392529098303 -18.3240554772915 -262.988038584082</f>
        <v>-919.70462315967654</v>
      </c>
      <c r="Q213" t="s">
        <v>4867</v>
      </c>
      <c r="R213" t="s">
        <v>4868</v>
      </c>
      <c r="S213" t="s">
        <v>4869</v>
      </c>
      <c r="T213" t="s">
        <v>4870</v>
      </c>
      <c r="U213" t="s">
        <v>4871</v>
      </c>
      <c r="V213" t="s">
        <v>4872</v>
      </c>
      <c r="W213" t="s">
        <v>4873</v>
      </c>
      <c r="X213" t="s">
        <v>4874</v>
      </c>
      <c r="Y213" t="s">
        <v>4875</v>
      </c>
    </row>
    <row r="214" spans="1:25" x14ac:dyDescent="0.3">
      <c r="A214">
        <v>10650</v>
      </c>
      <c r="B214" t="s">
        <v>4876</v>
      </c>
      <c r="C214" t="s">
        <v>4877</v>
      </c>
      <c r="D214" t="s">
        <v>4878</v>
      </c>
      <c r="E214" t="s">
        <v>4879</v>
      </c>
      <c r="F214" t="s">
        <v>4880</v>
      </c>
      <c r="G214" t="s">
        <v>4881</v>
      </c>
      <c r="H214" t="s">
        <v>4882</v>
      </c>
      <c r="I214" t="s">
        <v>4883</v>
      </c>
      <c r="J214" t="s">
        <v>4884</v>
      </c>
      <c r="K214" t="s">
        <v>4885</v>
      </c>
      <c r="L214" t="s">
        <v>4886</v>
      </c>
      <c r="M214" t="s">
        <v>4887</v>
      </c>
      <c r="N214" t="s">
        <v>4888</v>
      </c>
      <c r="O214" t="s">
        <v>4889</v>
      </c>
      <c r="P214">
        <f>-638.810887212323 -17.1687874230161 -262.262915469462</f>
        <v>-918.24259010480102</v>
      </c>
      <c r="Q214" t="s">
        <v>4890</v>
      </c>
      <c r="R214" t="s">
        <v>4891</v>
      </c>
      <c r="S214" t="s">
        <v>4892</v>
      </c>
      <c r="T214" t="s">
        <v>4893</v>
      </c>
      <c r="U214" t="s">
        <v>4894</v>
      </c>
      <c r="V214" t="s">
        <v>4895</v>
      </c>
      <c r="W214" t="s">
        <v>4896</v>
      </c>
      <c r="X214" t="s">
        <v>4897</v>
      </c>
      <c r="Y214" t="s">
        <v>4898</v>
      </c>
    </row>
    <row r="215" spans="1:25" x14ac:dyDescent="0.3">
      <c r="A215">
        <v>10700</v>
      </c>
      <c r="B215" t="s">
        <v>4899</v>
      </c>
      <c r="C215" t="s">
        <v>4900</v>
      </c>
      <c r="D215" t="s">
        <v>4901</v>
      </c>
      <c r="E215" t="s">
        <v>4902</v>
      </c>
      <c r="F215" t="s">
        <v>4903</v>
      </c>
      <c r="G215" t="s">
        <v>4904</v>
      </c>
      <c r="H215" t="s">
        <v>4905</v>
      </c>
      <c r="I215" t="s">
        <v>4906</v>
      </c>
      <c r="J215" t="s">
        <v>4907</v>
      </c>
      <c r="K215" t="s">
        <v>4908</v>
      </c>
      <c r="L215" t="s">
        <v>4909</v>
      </c>
      <c r="M215" t="s">
        <v>4910</v>
      </c>
      <c r="N215" t="s">
        <v>4911</v>
      </c>
      <c r="O215" t="s">
        <v>4912</v>
      </c>
      <c r="P215">
        <f>-638.9258818603 -16.6761539335234 -261.933214818338</f>
        <v>-917.53525061216146</v>
      </c>
      <c r="Q215" t="s">
        <v>4913</v>
      </c>
      <c r="R215" t="s">
        <v>4914</v>
      </c>
      <c r="S215" t="s">
        <v>4915</v>
      </c>
      <c r="T215" t="s">
        <v>4916</v>
      </c>
      <c r="U215" t="s">
        <v>4917</v>
      </c>
      <c r="V215" t="s">
        <v>4918</v>
      </c>
      <c r="W215" t="s">
        <v>4919</v>
      </c>
      <c r="X215" t="s">
        <v>4920</v>
      </c>
      <c r="Y215" t="s">
        <v>4921</v>
      </c>
    </row>
    <row r="216" spans="1:25" x14ac:dyDescent="0.3">
      <c r="A216">
        <v>10750</v>
      </c>
      <c r="B216" t="s">
        <v>4922</v>
      </c>
      <c r="C216" t="s">
        <v>4923</v>
      </c>
      <c r="D216" t="s">
        <v>4924</v>
      </c>
      <c r="E216" t="s">
        <v>4925</v>
      </c>
      <c r="F216" t="s">
        <v>4926</v>
      </c>
      <c r="G216" t="s">
        <v>4927</v>
      </c>
      <c r="H216" t="s">
        <v>4928</v>
      </c>
      <c r="I216" t="s">
        <v>4929</v>
      </c>
      <c r="J216" t="s">
        <v>4930</v>
      </c>
      <c r="K216" t="s">
        <v>4931</v>
      </c>
      <c r="L216" t="s">
        <v>4932</v>
      </c>
      <c r="M216" t="s">
        <v>4933</v>
      </c>
      <c r="N216" t="s">
        <v>4934</v>
      </c>
      <c r="O216" t="s">
        <v>4935</v>
      </c>
      <c r="P216">
        <f>-638.977445591604 -16.0277906356114 -261.435912881909</f>
        <v>-916.44114910912435</v>
      </c>
      <c r="Q216" t="s">
        <v>4936</v>
      </c>
      <c r="R216" t="s">
        <v>4937</v>
      </c>
      <c r="S216" t="s">
        <v>4938</v>
      </c>
      <c r="T216" t="s">
        <v>4939</v>
      </c>
      <c r="U216" t="s">
        <v>4940</v>
      </c>
      <c r="V216" t="s">
        <v>4941</v>
      </c>
      <c r="W216" t="s">
        <v>4942</v>
      </c>
      <c r="X216" t="s">
        <v>4943</v>
      </c>
      <c r="Y216" t="s">
        <v>4944</v>
      </c>
    </row>
    <row r="217" spans="1:25" x14ac:dyDescent="0.3">
      <c r="A217">
        <v>10800</v>
      </c>
      <c r="B217" t="s">
        <v>4945</v>
      </c>
      <c r="C217" t="s">
        <v>4946</v>
      </c>
      <c r="D217" t="s">
        <v>4947</v>
      </c>
      <c r="E217" t="s">
        <v>4948</v>
      </c>
      <c r="F217" t="s">
        <v>4949</v>
      </c>
      <c r="G217" t="s">
        <v>4950</v>
      </c>
      <c r="H217" t="s">
        <v>4951</v>
      </c>
      <c r="I217" t="s">
        <v>4952</v>
      </c>
      <c r="J217" t="s">
        <v>4953</v>
      </c>
      <c r="K217" t="s">
        <v>4954</v>
      </c>
      <c r="L217" t="s">
        <v>4955</v>
      </c>
      <c r="M217" t="s">
        <v>4956</v>
      </c>
      <c r="N217" t="s">
        <v>4957</v>
      </c>
      <c r="O217" t="s">
        <v>4958</v>
      </c>
      <c r="P217">
        <f>-638.983365948001 -15.4861388440027 -261.32540377331</f>
        <v>-915.79490856531368</v>
      </c>
      <c r="Q217" t="s">
        <v>4959</v>
      </c>
      <c r="R217" t="s">
        <v>4960</v>
      </c>
      <c r="S217" t="s">
        <v>4961</v>
      </c>
      <c r="T217" t="s">
        <v>4962</v>
      </c>
      <c r="U217" t="s">
        <v>4963</v>
      </c>
      <c r="V217" t="s">
        <v>4964</v>
      </c>
      <c r="W217" t="s">
        <v>4965</v>
      </c>
      <c r="X217" t="s">
        <v>4966</v>
      </c>
      <c r="Y217" t="s">
        <v>4967</v>
      </c>
    </row>
    <row r="218" spans="1:25" x14ac:dyDescent="0.3">
      <c r="A218">
        <v>10850</v>
      </c>
      <c r="B218" t="s">
        <v>4968</v>
      </c>
      <c r="C218" t="s">
        <v>4969</v>
      </c>
      <c r="D218" t="s">
        <v>4970</v>
      </c>
      <c r="E218" t="s">
        <v>4971</v>
      </c>
      <c r="F218" t="s">
        <v>4972</v>
      </c>
      <c r="G218" t="s">
        <v>4973</v>
      </c>
      <c r="H218" t="s">
        <v>4974</v>
      </c>
      <c r="I218" t="s">
        <v>4975</v>
      </c>
      <c r="J218" t="s">
        <v>4976</v>
      </c>
      <c r="K218" t="s">
        <v>4977</v>
      </c>
      <c r="L218" t="s">
        <v>4978</v>
      </c>
      <c r="M218" t="s">
        <v>4979</v>
      </c>
      <c r="N218" t="s">
        <v>4980</v>
      </c>
      <c r="O218" t="s">
        <v>4981</v>
      </c>
      <c r="P218">
        <f>-639.339651281793 -14.6781234365376 -261.428103204421</f>
        <v>-915.44587792275161</v>
      </c>
      <c r="Q218" t="s">
        <v>4982</v>
      </c>
      <c r="R218" t="s">
        <v>4983</v>
      </c>
      <c r="S218" t="s">
        <v>4984</v>
      </c>
      <c r="T218" t="s">
        <v>4985</v>
      </c>
      <c r="U218" t="s">
        <v>4986</v>
      </c>
      <c r="V218" t="s">
        <v>4987</v>
      </c>
      <c r="W218" t="s">
        <v>4988</v>
      </c>
      <c r="X218" t="s">
        <v>4989</v>
      </c>
      <c r="Y218" t="s">
        <v>4990</v>
      </c>
    </row>
    <row r="219" spans="1:25" x14ac:dyDescent="0.3">
      <c r="A219">
        <v>10900</v>
      </c>
      <c r="B219" t="s">
        <v>4991</v>
      </c>
      <c r="C219" t="s">
        <v>4992</v>
      </c>
      <c r="D219" t="s">
        <v>4993</v>
      </c>
      <c r="E219" t="s">
        <v>4994</v>
      </c>
      <c r="F219" t="s">
        <v>4995</v>
      </c>
      <c r="G219" t="s">
        <v>4996</v>
      </c>
      <c r="H219" t="s">
        <v>4997</v>
      </c>
      <c r="I219" t="s">
        <v>4998</v>
      </c>
      <c r="J219" t="s">
        <v>4999</v>
      </c>
      <c r="K219" t="s">
        <v>5000</v>
      </c>
      <c r="L219" t="s">
        <v>5001</v>
      </c>
      <c r="M219" t="s">
        <v>5002</v>
      </c>
      <c r="N219" t="s">
        <v>5003</v>
      </c>
      <c r="O219" t="s">
        <v>5004</v>
      </c>
      <c r="P219">
        <f>-639.667975664485 -14.351911007544 -261.630347373504</f>
        <v>-915.6502340455329</v>
      </c>
      <c r="Q219" t="s">
        <v>5005</v>
      </c>
      <c r="R219" t="s">
        <v>5006</v>
      </c>
      <c r="S219" t="s">
        <v>5007</v>
      </c>
      <c r="T219" t="s">
        <v>5008</v>
      </c>
      <c r="U219" t="s">
        <v>5009</v>
      </c>
      <c r="V219" t="s">
        <v>5010</v>
      </c>
      <c r="W219" t="s">
        <v>5011</v>
      </c>
      <c r="X219" t="s">
        <v>5012</v>
      </c>
      <c r="Y219" t="s">
        <v>5013</v>
      </c>
    </row>
    <row r="220" spans="1:25" x14ac:dyDescent="0.3">
      <c r="A220">
        <v>10950</v>
      </c>
      <c r="B220" t="s">
        <v>5014</v>
      </c>
      <c r="C220" t="s">
        <v>5015</v>
      </c>
      <c r="D220" t="s">
        <v>5016</v>
      </c>
      <c r="E220" t="s">
        <v>5017</v>
      </c>
      <c r="F220" t="s">
        <v>5018</v>
      </c>
      <c r="G220" t="s">
        <v>5019</v>
      </c>
      <c r="H220" t="s">
        <v>5020</v>
      </c>
      <c r="I220" t="s">
        <v>5021</v>
      </c>
      <c r="J220" t="s">
        <v>5022</v>
      </c>
      <c r="K220" t="s">
        <v>5023</v>
      </c>
      <c r="L220" t="s">
        <v>5024</v>
      </c>
      <c r="M220" t="s">
        <v>5025</v>
      </c>
      <c r="N220" t="s">
        <v>5026</v>
      </c>
      <c r="O220" t="s">
        <v>5027</v>
      </c>
      <c r="P220">
        <f>-640.115764618958 -14.2783837864085 -262.260268005903</f>
        <v>-916.65441641126949</v>
      </c>
      <c r="Q220" t="s">
        <v>5028</v>
      </c>
      <c r="R220" t="s">
        <v>5029</v>
      </c>
      <c r="S220" t="s">
        <v>5030</v>
      </c>
      <c r="T220" t="s">
        <v>5031</v>
      </c>
      <c r="U220" t="s">
        <v>5032</v>
      </c>
      <c r="V220" t="s">
        <v>5033</v>
      </c>
      <c r="W220" t="s">
        <v>5034</v>
      </c>
      <c r="X220" t="s">
        <v>5035</v>
      </c>
      <c r="Y220" t="s">
        <v>5036</v>
      </c>
    </row>
    <row r="221" spans="1:25" x14ac:dyDescent="0.3">
      <c r="A221">
        <v>11000</v>
      </c>
      <c r="B221" t="s">
        <v>5037</v>
      </c>
      <c r="C221" t="s">
        <v>5038</v>
      </c>
      <c r="D221" t="s">
        <v>5039</v>
      </c>
      <c r="E221" t="s">
        <v>5040</v>
      </c>
      <c r="F221" t="s">
        <v>5041</v>
      </c>
      <c r="G221" t="s">
        <v>5042</v>
      </c>
      <c r="H221" t="s">
        <v>5043</v>
      </c>
      <c r="I221" t="s">
        <v>5044</v>
      </c>
      <c r="J221" t="s">
        <v>5045</v>
      </c>
      <c r="K221" t="s">
        <v>5046</v>
      </c>
      <c r="L221" t="s">
        <v>5047</v>
      </c>
      <c r="M221" t="s">
        <v>5048</v>
      </c>
      <c r="N221" t="s">
        <v>5049</v>
      </c>
      <c r="O221" t="s">
        <v>5050</v>
      </c>
      <c r="P221">
        <f>-640.104469942891 -14.165860620315 -262.605150310103</f>
        <v>-916.87548087330902</v>
      </c>
      <c r="Q221" t="s">
        <v>5051</v>
      </c>
      <c r="R221" t="s">
        <v>5052</v>
      </c>
      <c r="S221" t="s">
        <v>5053</v>
      </c>
      <c r="T221" t="s">
        <v>5054</v>
      </c>
      <c r="U221" t="s">
        <v>5055</v>
      </c>
      <c r="V221" t="s">
        <v>5056</v>
      </c>
      <c r="W221" t="s">
        <v>5057</v>
      </c>
      <c r="X221" t="s">
        <v>5058</v>
      </c>
      <c r="Y221" t="s">
        <v>5059</v>
      </c>
    </row>
    <row r="222" spans="1:25" x14ac:dyDescent="0.3">
      <c r="A222">
        <v>11050</v>
      </c>
      <c r="B222" t="s">
        <v>5060</v>
      </c>
      <c r="C222" t="s">
        <v>5061</v>
      </c>
      <c r="D222" t="s">
        <v>5062</v>
      </c>
      <c r="E222" t="s">
        <v>5063</v>
      </c>
      <c r="F222" t="s">
        <v>5064</v>
      </c>
      <c r="G222" t="s">
        <v>5065</v>
      </c>
      <c r="H222" t="s">
        <v>5066</v>
      </c>
      <c r="I222" t="s">
        <v>5067</v>
      </c>
      <c r="J222" t="s">
        <v>5068</v>
      </c>
      <c r="K222" t="s">
        <v>5069</v>
      </c>
      <c r="L222" t="s">
        <v>5070</v>
      </c>
      <c r="M222" t="s">
        <v>5071</v>
      </c>
      <c r="N222" t="s">
        <v>5072</v>
      </c>
      <c r="O222" t="s">
        <v>5073</v>
      </c>
      <c r="P222">
        <f>-639.650950392426 -13.8655866781555 -263.208810442388</f>
        <v>-916.72534751296962</v>
      </c>
      <c r="Q222" t="s">
        <v>5074</v>
      </c>
      <c r="R222" t="s">
        <v>5075</v>
      </c>
      <c r="S222" t="s">
        <v>5076</v>
      </c>
      <c r="T222" t="s">
        <v>5077</v>
      </c>
      <c r="U222" t="s">
        <v>5078</v>
      </c>
      <c r="V222" t="s">
        <v>5079</v>
      </c>
      <c r="W222" t="s">
        <v>5080</v>
      </c>
      <c r="X222" t="s">
        <v>5081</v>
      </c>
      <c r="Y222" t="s">
        <v>5082</v>
      </c>
    </row>
    <row r="223" spans="1:25" x14ac:dyDescent="0.3">
      <c r="A223">
        <v>11100</v>
      </c>
      <c r="B223" t="s">
        <v>5083</v>
      </c>
      <c r="C223" t="s">
        <v>5084</v>
      </c>
      <c r="D223" t="s">
        <v>5085</v>
      </c>
      <c r="E223" t="s">
        <v>5086</v>
      </c>
      <c r="F223" t="s">
        <v>5087</v>
      </c>
      <c r="G223" t="s">
        <v>5088</v>
      </c>
      <c r="H223" t="s">
        <v>5089</v>
      </c>
      <c r="I223" t="s">
        <v>5090</v>
      </c>
      <c r="J223" t="s">
        <v>5091</v>
      </c>
      <c r="K223" t="s">
        <v>5092</v>
      </c>
      <c r="L223" t="s">
        <v>5093</v>
      </c>
      <c r="M223" t="s">
        <v>5094</v>
      </c>
      <c r="N223" t="s">
        <v>5095</v>
      </c>
      <c r="O223" t="s">
        <v>5096</v>
      </c>
      <c r="P223">
        <f>-639.078844984244 -13.953370372888 -263.5548368223</f>
        <v>-916.58705217943202</v>
      </c>
      <c r="Q223" t="s">
        <v>5097</v>
      </c>
      <c r="R223" t="s">
        <v>5098</v>
      </c>
      <c r="S223" t="s">
        <v>5099</v>
      </c>
      <c r="T223" t="s">
        <v>5100</v>
      </c>
      <c r="U223" t="s">
        <v>5101</v>
      </c>
      <c r="V223" t="s">
        <v>5102</v>
      </c>
      <c r="W223" t="s">
        <v>5103</v>
      </c>
      <c r="X223" t="s">
        <v>5104</v>
      </c>
      <c r="Y223" t="s">
        <v>5105</v>
      </c>
    </row>
    <row r="224" spans="1:25" x14ac:dyDescent="0.3">
      <c r="A224">
        <v>11150</v>
      </c>
      <c r="B224" t="s">
        <v>5106</v>
      </c>
      <c r="C224" t="s">
        <v>5107</v>
      </c>
      <c r="D224" t="s">
        <v>5108</v>
      </c>
      <c r="E224" t="s">
        <v>5109</v>
      </c>
      <c r="F224" t="s">
        <v>5110</v>
      </c>
      <c r="G224" t="s">
        <v>5111</v>
      </c>
      <c r="H224" t="s">
        <v>5112</v>
      </c>
      <c r="I224" t="s">
        <v>5113</v>
      </c>
      <c r="J224" t="s">
        <v>5114</v>
      </c>
      <c r="K224" t="s">
        <v>5115</v>
      </c>
      <c r="L224" t="s">
        <v>5116</v>
      </c>
      <c r="M224" t="s">
        <v>5117</v>
      </c>
      <c r="N224" t="s">
        <v>5118</v>
      </c>
      <c r="O224" t="s">
        <v>5119</v>
      </c>
      <c r="P224">
        <f>-637.495292650823 -13.4942118388321 -263.766652535458</f>
        <v>-914.75615702511311</v>
      </c>
      <c r="Q224" t="s">
        <v>5120</v>
      </c>
      <c r="R224" t="s">
        <v>5121</v>
      </c>
      <c r="S224" t="s">
        <v>5122</v>
      </c>
      <c r="T224" t="s">
        <v>5123</v>
      </c>
      <c r="U224" t="s">
        <v>5124</v>
      </c>
      <c r="V224" t="s">
        <v>5125</v>
      </c>
      <c r="W224" t="s">
        <v>5126</v>
      </c>
      <c r="X224" t="s">
        <v>5127</v>
      </c>
      <c r="Y224" t="s">
        <v>5128</v>
      </c>
    </row>
    <row r="225" spans="1:25" x14ac:dyDescent="0.3">
      <c r="A225">
        <v>11200</v>
      </c>
      <c r="B225" t="s">
        <v>5129</v>
      </c>
      <c r="C225" t="s">
        <v>5130</v>
      </c>
      <c r="D225" t="s">
        <v>5131</v>
      </c>
      <c r="E225" t="s">
        <v>5132</v>
      </c>
      <c r="F225" t="s">
        <v>5133</v>
      </c>
      <c r="G225" t="s">
        <v>5134</v>
      </c>
      <c r="H225" t="s">
        <v>5135</v>
      </c>
      <c r="I225" t="s">
        <v>5136</v>
      </c>
      <c r="J225" t="s">
        <v>5137</v>
      </c>
      <c r="K225" t="s">
        <v>5138</v>
      </c>
      <c r="L225" t="s">
        <v>5139</v>
      </c>
      <c r="M225" t="s">
        <v>5140</v>
      </c>
      <c r="N225" t="s">
        <v>5141</v>
      </c>
      <c r="O225" t="s">
        <v>5142</v>
      </c>
      <c r="P225">
        <f>-636.552359934412 -13.3697262681508 -263.885845277753</f>
        <v>-913.8079314803158</v>
      </c>
      <c r="Q225" t="s">
        <v>5143</v>
      </c>
      <c r="R225" t="s">
        <v>5144</v>
      </c>
      <c r="S225" t="s">
        <v>5145</v>
      </c>
      <c r="T225" t="s">
        <v>5146</v>
      </c>
      <c r="U225" t="s">
        <v>5147</v>
      </c>
      <c r="V225" t="s">
        <v>5148</v>
      </c>
      <c r="W225" t="s">
        <v>5149</v>
      </c>
      <c r="X225" t="s">
        <v>5150</v>
      </c>
      <c r="Y225" t="s">
        <v>5151</v>
      </c>
    </row>
    <row r="226" spans="1:25" x14ac:dyDescent="0.3">
      <c r="A226">
        <v>11250</v>
      </c>
      <c r="B226" t="s">
        <v>5152</v>
      </c>
      <c r="C226" t="s">
        <v>5153</v>
      </c>
      <c r="D226" t="s">
        <v>5154</v>
      </c>
      <c r="E226" t="s">
        <v>5155</v>
      </c>
      <c r="F226" t="s">
        <v>5156</v>
      </c>
      <c r="G226" t="s">
        <v>5157</v>
      </c>
      <c r="H226" t="s">
        <v>5158</v>
      </c>
      <c r="I226" t="s">
        <v>5159</v>
      </c>
      <c r="J226" t="s">
        <v>5160</v>
      </c>
      <c r="K226" t="s">
        <v>5161</v>
      </c>
      <c r="L226" t="s">
        <v>5162</v>
      </c>
      <c r="M226" t="s">
        <v>5163</v>
      </c>
      <c r="N226" t="s">
        <v>5164</v>
      </c>
      <c r="O226" t="s">
        <v>5165</v>
      </c>
      <c r="P226">
        <f>-634.867773432087 -13.0534898181058 -264.194103266206</f>
        <v>-912.11536651639881</v>
      </c>
      <c r="Q226" t="s">
        <v>5166</v>
      </c>
      <c r="R226" t="s">
        <v>5167</v>
      </c>
      <c r="S226" t="s">
        <v>5168</v>
      </c>
      <c r="T226" t="s">
        <v>5169</v>
      </c>
      <c r="U226" t="s">
        <v>5170</v>
      </c>
      <c r="V226" t="s">
        <v>5171</v>
      </c>
      <c r="W226" t="s">
        <v>5172</v>
      </c>
      <c r="X226" t="s">
        <v>5173</v>
      </c>
      <c r="Y226" t="s">
        <v>5174</v>
      </c>
    </row>
    <row r="227" spans="1:25" x14ac:dyDescent="0.3">
      <c r="A227">
        <v>11300</v>
      </c>
      <c r="B227" t="s">
        <v>5175</v>
      </c>
      <c r="C227" t="s">
        <v>5176</v>
      </c>
      <c r="D227" t="s">
        <v>5177</v>
      </c>
      <c r="E227" t="s">
        <v>5178</v>
      </c>
      <c r="F227" t="s">
        <v>5179</v>
      </c>
      <c r="G227" t="s">
        <v>5180</v>
      </c>
      <c r="H227" t="s">
        <v>5181</v>
      </c>
      <c r="I227" t="s">
        <v>5182</v>
      </c>
      <c r="J227" t="s">
        <v>5183</v>
      </c>
      <c r="K227" t="s">
        <v>5184</v>
      </c>
      <c r="L227" t="s">
        <v>5185</v>
      </c>
      <c r="M227" t="s">
        <v>5186</v>
      </c>
      <c r="N227" t="s">
        <v>5187</v>
      </c>
      <c r="O227" t="s">
        <v>5188</v>
      </c>
      <c r="P227">
        <f>-634.202455586151 -13.2715001764063 -264.53470944741</f>
        <v>-912.00866520996738</v>
      </c>
      <c r="Q227" t="s">
        <v>5189</v>
      </c>
      <c r="R227" t="s">
        <v>5190</v>
      </c>
      <c r="S227" t="s">
        <v>5191</v>
      </c>
      <c r="T227" t="s">
        <v>5192</v>
      </c>
      <c r="U227" t="s">
        <v>5193</v>
      </c>
      <c r="V227" t="s">
        <v>5194</v>
      </c>
      <c r="W227" t="s">
        <v>5195</v>
      </c>
      <c r="X227" t="s">
        <v>5196</v>
      </c>
      <c r="Y227" t="s">
        <v>5197</v>
      </c>
    </row>
    <row r="228" spans="1:25" x14ac:dyDescent="0.3">
      <c r="A228">
        <v>11350</v>
      </c>
      <c r="B228" t="s">
        <v>5198</v>
      </c>
      <c r="C228" t="s">
        <v>5199</v>
      </c>
      <c r="D228" t="s">
        <v>5200</v>
      </c>
      <c r="E228" t="s">
        <v>5201</v>
      </c>
      <c r="F228" t="s">
        <v>5202</v>
      </c>
      <c r="G228" t="s">
        <v>5203</v>
      </c>
      <c r="H228" t="s">
        <v>5204</v>
      </c>
      <c r="I228" t="s">
        <v>5205</v>
      </c>
      <c r="J228" t="s">
        <v>5206</v>
      </c>
      <c r="K228" t="s">
        <v>5207</v>
      </c>
      <c r="L228" t="s">
        <v>5208</v>
      </c>
      <c r="M228" t="s">
        <v>5209</v>
      </c>
      <c r="N228" t="s">
        <v>5210</v>
      </c>
      <c r="O228" t="s">
        <v>5211</v>
      </c>
      <c r="P228">
        <f>-634.005264872868 -14.017715446058 -265.551537471276</f>
        <v>-913.57451779020198</v>
      </c>
      <c r="Q228" t="s">
        <v>5212</v>
      </c>
      <c r="R228" t="s">
        <v>5213</v>
      </c>
      <c r="S228" t="s">
        <v>5214</v>
      </c>
      <c r="T228" t="s">
        <v>5215</v>
      </c>
      <c r="U228" t="s">
        <v>5216</v>
      </c>
      <c r="V228" t="s">
        <v>5217</v>
      </c>
      <c r="W228" t="s">
        <v>5218</v>
      </c>
      <c r="X228" t="s">
        <v>5219</v>
      </c>
      <c r="Y228" t="s">
        <v>5220</v>
      </c>
    </row>
    <row r="229" spans="1:25" x14ac:dyDescent="0.3">
      <c r="A229">
        <v>11400</v>
      </c>
      <c r="B229" t="s">
        <v>5221</v>
      </c>
      <c r="C229" t="s">
        <v>5222</v>
      </c>
      <c r="D229" t="s">
        <v>5223</v>
      </c>
      <c r="E229" t="s">
        <v>5224</v>
      </c>
      <c r="F229" t="s">
        <v>5225</v>
      </c>
      <c r="G229" t="s">
        <v>5226</v>
      </c>
      <c r="H229" t="s">
        <v>5227</v>
      </c>
      <c r="I229" t="s">
        <v>5228</v>
      </c>
      <c r="J229" t="s">
        <v>5229</v>
      </c>
      <c r="K229" t="s">
        <v>5230</v>
      </c>
      <c r="L229" t="s">
        <v>5231</v>
      </c>
      <c r="M229" t="s">
        <v>5232</v>
      </c>
      <c r="N229" t="s">
        <v>5233</v>
      </c>
      <c r="O229" t="s">
        <v>5234</v>
      </c>
      <c r="P229">
        <f>-634.649206162707 -14.003407612191 -266.001493850841</f>
        <v>-914.65410762573902</v>
      </c>
      <c r="Q229" t="s">
        <v>5235</v>
      </c>
      <c r="R229" t="s">
        <v>5236</v>
      </c>
      <c r="S229" t="s">
        <v>5237</v>
      </c>
      <c r="T229" t="s">
        <v>5238</v>
      </c>
      <c r="U229" t="s">
        <v>5239</v>
      </c>
      <c r="V229" t="s">
        <v>5240</v>
      </c>
      <c r="W229" t="s">
        <v>5241</v>
      </c>
      <c r="X229" t="s">
        <v>5242</v>
      </c>
      <c r="Y229" t="s">
        <v>5243</v>
      </c>
    </row>
    <row r="230" spans="1:25" x14ac:dyDescent="0.3">
      <c r="A230">
        <v>11450</v>
      </c>
      <c r="B230" t="s">
        <v>5244</v>
      </c>
      <c r="C230" t="s">
        <v>5245</v>
      </c>
      <c r="D230" t="s">
        <v>5246</v>
      </c>
      <c r="E230" t="s">
        <v>5247</v>
      </c>
      <c r="F230" t="s">
        <v>5248</v>
      </c>
      <c r="G230" t="s">
        <v>5249</v>
      </c>
      <c r="H230" t="s">
        <v>5250</v>
      </c>
      <c r="I230" t="s">
        <v>5251</v>
      </c>
      <c r="J230" t="s">
        <v>5252</v>
      </c>
      <c r="K230" t="s">
        <v>5253</v>
      </c>
      <c r="L230" t="s">
        <v>5254</v>
      </c>
      <c r="M230" t="s">
        <v>5255</v>
      </c>
      <c r="N230" t="s">
        <v>5256</v>
      </c>
      <c r="O230" t="s">
        <v>5257</v>
      </c>
      <c r="P230">
        <f>-636.372654914009 -13.9212650779937 -266.778385782555</f>
        <v>-917.07230577455766</v>
      </c>
      <c r="Q230" t="s">
        <v>5258</v>
      </c>
      <c r="R230" t="s">
        <v>5259</v>
      </c>
      <c r="S230" t="s">
        <v>5260</v>
      </c>
      <c r="T230" t="s">
        <v>5261</v>
      </c>
      <c r="U230" t="s">
        <v>5262</v>
      </c>
      <c r="V230" t="s">
        <v>5263</v>
      </c>
      <c r="W230" t="s">
        <v>5264</v>
      </c>
      <c r="X230" t="s">
        <v>5265</v>
      </c>
      <c r="Y230" t="s">
        <v>5266</v>
      </c>
    </row>
    <row r="231" spans="1:25" x14ac:dyDescent="0.3">
      <c r="A231">
        <v>11500</v>
      </c>
      <c r="B231" t="s">
        <v>5267</v>
      </c>
      <c r="C231" t="s">
        <v>5268</v>
      </c>
      <c r="D231" t="s">
        <v>5269</v>
      </c>
      <c r="E231" t="s">
        <v>5270</v>
      </c>
      <c r="F231" t="s">
        <v>5271</v>
      </c>
      <c r="G231" t="s">
        <v>5272</v>
      </c>
      <c r="H231" t="s">
        <v>5273</v>
      </c>
      <c r="I231" t="s">
        <v>5274</v>
      </c>
      <c r="J231" t="s">
        <v>5275</v>
      </c>
      <c r="K231" t="s">
        <v>5276</v>
      </c>
      <c r="L231" t="s">
        <v>5277</v>
      </c>
      <c r="M231" t="s">
        <v>5278</v>
      </c>
      <c r="N231" t="s">
        <v>5279</v>
      </c>
      <c r="O231" t="s">
        <v>5280</v>
      </c>
      <c r="P231">
        <f>-637.234736391829 -13.8257392800779 -267.104308970047</f>
        <v>-918.16478464195382</v>
      </c>
      <c r="Q231" t="s">
        <v>5281</v>
      </c>
      <c r="R231" t="s">
        <v>5282</v>
      </c>
      <c r="S231" t="s">
        <v>5283</v>
      </c>
      <c r="T231" t="s">
        <v>5284</v>
      </c>
      <c r="U231" t="s">
        <v>5285</v>
      </c>
      <c r="V231" t="s">
        <v>5286</v>
      </c>
      <c r="W231" t="s">
        <v>5287</v>
      </c>
      <c r="X231" t="s">
        <v>5288</v>
      </c>
      <c r="Y231" t="s">
        <v>5289</v>
      </c>
    </row>
    <row r="232" spans="1:25" x14ac:dyDescent="0.3">
      <c r="A232">
        <v>11550</v>
      </c>
      <c r="B232" t="s">
        <v>5290</v>
      </c>
      <c r="C232" t="s">
        <v>5291</v>
      </c>
      <c r="D232" t="s">
        <v>5292</v>
      </c>
      <c r="E232" t="s">
        <v>5293</v>
      </c>
      <c r="F232" t="s">
        <v>5294</v>
      </c>
      <c r="G232" t="s">
        <v>5295</v>
      </c>
      <c r="H232" t="s">
        <v>5296</v>
      </c>
      <c r="I232" t="s">
        <v>5297</v>
      </c>
      <c r="J232" t="s">
        <v>5298</v>
      </c>
      <c r="K232" t="s">
        <v>5299</v>
      </c>
      <c r="L232" t="s">
        <v>5300</v>
      </c>
      <c r="M232" t="s">
        <v>5301</v>
      </c>
      <c r="N232" t="s">
        <v>5302</v>
      </c>
      <c r="O232" t="s">
        <v>5303</v>
      </c>
      <c r="P232">
        <f>-638.61788846641 -13.9069617404216 -267.711818749415</f>
        <v>-920.2366689562466</v>
      </c>
      <c r="Q232" t="s">
        <v>5304</v>
      </c>
      <c r="R232" t="s">
        <v>5305</v>
      </c>
      <c r="S232" t="s">
        <v>5306</v>
      </c>
      <c r="T232" t="s">
        <v>5307</v>
      </c>
      <c r="U232" t="s">
        <v>5308</v>
      </c>
      <c r="V232" t="s">
        <v>5309</v>
      </c>
      <c r="W232" t="s">
        <v>5310</v>
      </c>
      <c r="X232" t="s">
        <v>5311</v>
      </c>
      <c r="Y232" t="s">
        <v>5312</v>
      </c>
    </row>
    <row r="233" spans="1:25" x14ac:dyDescent="0.3">
      <c r="A233">
        <v>11600</v>
      </c>
      <c r="B233" t="s">
        <v>5313</v>
      </c>
      <c r="C233" t="s">
        <v>5314</v>
      </c>
      <c r="D233" t="s">
        <v>5315</v>
      </c>
      <c r="E233" t="s">
        <v>5316</v>
      </c>
      <c r="F233" t="s">
        <v>5317</v>
      </c>
      <c r="G233" t="s">
        <v>5318</v>
      </c>
      <c r="H233" t="s">
        <v>5319</v>
      </c>
      <c r="I233" t="s">
        <v>5320</v>
      </c>
      <c r="J233" t="s">
        <v>5321</v>
      </c>
      <c r="K233" t="s">
        <v>5322</v>
      </c>
      <c r="L233" t="s">
        <v>5323</v>
      </c>
      <c r="M233" t="s">
        <v>5324</v>
      </c>
      <c r="N233" t="s">
        <v>5325</v>
      </c>
      <c r="O233" t="s">
        <v>5326</v>
      </c>
      <c r="P233">
        <f>-639.328464555411 -13.610330153846 -267.718300579714</f>
        <v>-920.65709528897105</v>
      </c>
      <c r="Q233" t="s">
        <v>5327</v>
      </c>
      <c r="R233" t="s">
        <v>5328</v>
      </c>
      <c r="S233" t="s">
        <v>5329</v>
      </c>
      <c r="T233" t="s">
        <v>5330</v>
      </c>
      <c r="U233" t="s">
        <v>5331</v>
      </c>
      <c r="V233" t="s">
        <v>5332</v>
      </c>
      <c r="W233" t="s">
        <v>5333</v>
      </c>
      <c r="X233" t="s">
        <v>5334</v>
      </c>
      <c r="Y233" t="s">
        <v>5335</v>
      </c>
    </row>
    <row r="234" spans="1:25" x14ac:dyDescent="0.3">
      <c r="A234">
        <v>11650</v>
      </c>
      <c r="B234" t="s">
        <v>5336</v>
      </c>
      <c r="C234" t="s">
        <v>5337</v>
      </c>
      <c r="D234" t="s">
        <v>5338</v>
      </c>
      <c r="E234" t="s">
        <v>5339</v>
      </c>
      <c r="F234" t="s">
        <v>5340</v>
      </c>
      <c r="G234" t="s">
        <v>5341</v>
      </c>
      <c r="H234" t="s">
        <v>5342</v>
      </c>
      <c r="I234" t="s">
        <v>5343</v>
      </c>
      <c r="J234" t="s">
        <v>5344</v>
      </c>
      <c r="K234" t="s">
        <v>5345</v>
      </c>
      <c r="L234" t="s">
        <v>5346</v>
      </c>
      <c r="M234" t="s">
        <v>5347</v>
      </c>
      <c r="N234" t="s">
        <v>5348</v>
      </c>
      <c r="O234" t="s">
        <v>5349</v>
      </c>
      <c r="P234">
        <f>-641.304793768158 -12.6992615173303 -267.465119957307</f>
        <v>-921.46917524279536</v>
      </c>
      <c r="Q234" t="s">
        <v>5350</v>
      </c>
      <c r="R234" t="s">
        <v>5351</v>
      </c>
      <c r="S234" t="s">
        <v>5352</v>
      </c>
      <c r="T234" t="s">
        <v>5353</v>
      </c>
      <c r="U234" t="s">
        <v>5354</v>
      </c>
      <c r="V234" t="s">
        <v>5355</v>
      </c>
      <c r="W234" t="s">
        <v>5356</v>
      </c>
      <c r="X234" t="s">
        <v>5357</v>
      </c>
      <c r="Y234" t="s">
        <v>5358</v>
      </c>
    </row>
    <row r="235" spans="1:25" x14ac:dyDescent="0.3">
      <c r="A235">
        <v>11700</v>
      </c>
      <c r="B235" t="s">
        <v>5359</v>
      </c>
      <c r="C235" t="s">
        <v>5360</v>
      </c>
      <c r="D235" t="s">
        <v>5361</v>
      </c>
      <c r="E235" t="s">
        <v>5362</v>
      </c>
      <c r="F235" t="s">
        <v>5363</v>
      </c>
      <c r="G235" t="s">
        <v>5364</v>
      </c>
      <c r="H235" t="s">
        <v>5365</v>
      </c>
      <c r="I235" t="s">
        <v>5366</v>
      </c>
      <c r="J235" t="s">
        <v>5367</v>
      </c>
      <c r="K235" t="s">
        <v>5368</v>
      </c>
      <c r="L235" t="s">
        <v>5369</v>
      </c>
      <c r="M235" t="s">
        <v>5370</v>
      </c>
      <c r="N235" t="s">
        <v>5371</v>
      </c>
      <c r="O235" t="s">
        <v>5372</v>
      </c>
      <c r="P235">
        <f>-642.358056905169 -12.4113025574088 -267.52783718403</f>
        <v>-922.29719664660774</v>
      </c>
      <c r="Q235" t="s">
        <v>5373</v>
      </c>
      <c r="R235" t="s">
        <v>5374</v>
      </c>
      <c r="S235" t="s">
        <v>5375</v>
      </c>
      <c r="T235" t="s">
        <v>5376</v>
      </c>
      <c r="U235" t="s">
        <v>5377</v>
      </c>
      <c r="V235" t="s">
        <v>5378</v>
      </c>
      <c r="W235" t="s">
        <v>5379</v>
      </c>
      <c r="X235" t="s">
        <v>5380</v>
      </c>
      <c r="Y235" t="s">
        <v>5381</v>
      </c>
    </row>
    <row r="236" spans="1:25" x14ac:dyDescent="0.3">
      <c r="A236">
        <v>11750</v>
      </c>
      <c r="B236" t="s">
        <v>5382</v>
      </c>
      <c r="C236" t="s">
        <v>5383</v>
      </c>
      <c r="D236" t="s">
        <v>5384</v>
      </c>
      <c r="E236" t="s">
        <v>5385</v>
      </c>
      <c r="F236" t="s">
        <v>5386</v>
      </c>
      <c r="G236" t="s">
        <v>5387</v>
      </c>
      <c r="H236" t="s">
        <v>5388</v>
      </c>
      <c r="I236" t="s">
        <v>5389</v>
      </c>
      <c r="J236" t="s">
        <v>5390</v>
      </c>
      <c r="K236" t="s">
        <v>5391</v>
      </c>
      <c r="L236" t="s">
        <v>5392</v>
      </c>
      <c r="M236" t="s">
        <v>5393</v>
      </c>
      <c r="N236" t="s">
        <v>5394</v>
      </c>
      <c r="O236" t="s">
        <v>5395</v>
      </c>
      <c r="P236">
        <f>-644.151424202421 -12.1065179116945 -267.973189160372</f>
        <v>-924.23113127448755</v>
      </c>
      <c r="Q236" t="s">
        <v>5396</v>
      </c>
      <c r="R236" t="s">
        <v>5397</v>
      </c>
      <c r="S236" t="s">
        <v>5398</v>
      </c>
      <c r="T236" t="s">
        <v>5399</v>
      </c>
      <c r="U236" t="s">
        <v>5400</v>
      </c>
      <c r="V236" t="s">
        <v>5401</v>
      </c>
      <c r="W236" t="s">
        <v>5402</v>
      </c>
      <c r="X236" t="s">
        <v>5403</v>
      </c>
      <c r="Y236" t="s">
        <v>5404</v>
      </c>
    </row>
    <row r="237" spans="1:25" x14ac:dyDescent="0.3">
      <c r="A237">
        <v>11800</v>
      </c>
      <c r="B237" t="s">
        <v>5405</v>
      </c>
      <c r="C237" t="s">
        <v>5406</v>
      </c>
      <c r="D237" t="s">
        <v>5407</v>
      </c>
      <c r="E237" t="s">
        <v>5408</v>
      </c>
      <c r="F237" t="s">
        <v>5409</v>
      </c>
      <c r="G237" t="s">
        <v>5410</v>
      </c>
      <c r="H237" t="s">
        <v>5411</v>
      </c>
      <c r="I237" t="s">
        <v>5412</v>
      </c>
      <c r="J237" t="s">
        <v>5413</v>
      </c>
      <c r="K237" t="s">
        <v>5414</v>
      </c>
      <c r="L237" t="s">
        <v>5415</v>
      </c>
      <c r="M237" t="s">
        <v>5416</v>
      </c>
      <c r="N237" t="s">
        <v>5417</v>
      </c>
      <c r="O237" t="s">
        <v>5418</v>
      </c>
      <c r="P237">
        <f>-645.091789624318 -12.6970088717753 -268.329479643439</f>
        <v>-926.11827813953232</v>
      </c>
      <c r="Q237" t="s">
        <v>5419</v>
      </c>
      <c r="R237" t="s">
        <v>5420</v>
      </c>
      <c r="S237" t="s">
        <v>5421</v>
      </c>
      <c r="T237" t="s">
        <v>5422</v>
      </c>
      <c r="U237" t="s">
        <v>5423</v>
      </c>
      <c r="V237" t="s">
        <v>5424</v>
      </c>
      <c r="W237" t="s">
        <v>5425</v>
      </c>
      <c r="X237" t="s">
        <v>5426</v>
      </c>
      <c r="Y237" t="s">
        <v>5427</v>
      </c>
    </row>
    <row r="238" spans="1:25" x14ac:dyDescent="0.3">
      <c r="A238">
        <v>11850</v>
      </c>
      <c r="B238" t="s">
        <v>5428</v>
      </c>
      <c r="C238" t="s">
        <v>5429</v>
      </c>
      <c r="D238" t="s">
        <v>5430</v>
      </c>
      <c r="E238" t="s">
        <v>5431</v>
      </c>
      <c r="F238" t="s">
        <v>5432</v>
      </c>
      <c r="G238" t="s">
        <v>5433</v>
      </c>
      <c r="H238" t="s">
        <v>5434</v>
      </c>
      <c r="I238" t="s">
        <v>5435</v>
      </c>
      <c r="J238" t="s">
        <v>5436</v>
      </c>
      <c r="K238" t="s">
        <v>5437</v>
      </c>
      <c r="L238" t="s">
        <v>5438</v>
      </c>
      <c r="M238" t="s">
        <v>5439</v>
      </c>
      <c r="N238" t="s">
        <v>5440</v>
      </c>
      <c r="O238" t="s">
        <v>5441</v>
      </c>
      <c r="P238">
        <f>-647.984498622371 -13.0818691457848 -268.775418932522</f>
        <v>-929.84178670067786</v>
      </c>
      <c r="Q238" t="s">
        <v>5442</v>
      </c>
      <c r="R238" t="s">
        <v>5443</v>
      </c>
      <c r="S238" t="s">
        <v>5444</v>
      </c>
      <c r="T238" t="s">
        <v>5445</v>
      </c>
      <c r="U238" t="s">
        <v>5446</v>
      </c>
      <c r="V238" t="s">
        <v>5447</v>
      </c>
      <c r="W238" t="s">
        <v>5448</v>
      </c>
      <c r="X238" t="s">
        <v>5449</v>
      </c>
      <c r="Y238" t="s">
        <v>5450</v>
      </c>
    </row>
    <row r="239" spans="1:25" x14ac:dyDescent="0.3">
      <c r="A239">
        <v>11900</v>
      </c>
      <c r="B239" t="s">
        <v>5451</v>
      </c>
      <c r="C239" t="s">
        <v>5452</v>
      </c>
      <c r="D239" t="s">
        <v>5453</v>
      </c>
      <c r="E239" t="s">
        <v>5454</v>
      </c>
      <c r="F239" t="s">
        <v>5455</v>
      </c>
      <c r="G239" t="s">
        <v>5456</v>
      </c>
      <c r="H239" t="s">
        <v>5457</v>
      </c>
      <c r="I239" t="s">
        <v>5458</v>
      </c>
      <c r="J239" t="s">
        <v>5459</v>
      </c>
      <c r="K239" t="s">
        <v>5460</v>
      </c>
      <c r="L239" t="s">
        <v>5461</v>
      </c>
      <c r="M239" t="s">
        <v>5462</v>
      </c>
      <c r="N239" t="s">
        <v>5463</v>
      </c>
      <c r="O239" t="s">
        <v>5464</v>
      </c>
      <c r="P239">
        <f>-649.826121611122 -13.0298017192363 -268.87813897518</f>
        <v>-931.73406230553815</v>
      </c>
      <c r="Q239" t="s">
        <v>5465</v>
      </c>
      <c r="R239" t="s">
        <v>5466</v>
      </c>
      <c r="S239" t="s">
        <v>5467</v>
      </c>
      <c r="T239" t="s">
        <v>5468</v>
      </c>
      <c r="U239" t="s">
        <v>5469</v>
      </c>
      <c r="V239" t="s">
        <v>5470</v>
      </c>
      <c r="W239" t="s">
        <v>5471</v>
      </c>
      <c r="X239" t="s">
        <v>5472</v>
      </c>
      <c r="Y239" t="s">
        <v>5473</v>
      </c>
    </row>
    <row r="240" spans="1:25" x14ac:dyDescent="0.3">
      <c r="A240">
        <v>11950</v>
      </c>
      <c r="B240" t="s">
        <v>5474</v>
      </c>
      <c r="C240" t="s">
        <v>5475</v>
      </c>
      <c r="D240" t="s">
        <v>5476</v>
      </c>
      <c r="E240" t="s">
        <v>5477</v>
      </c>
      <c r="F240" t="s">
        <v>5478</v>
      </c>
      <c r="G240" t="s">
        <v>5479</v>
      </c>
      <c r="H240" t="s">
        <v>5480</v>
      </c>
      <c r="I240" t="s">
        <v>5481</v>
      </c>
      <c r="J240" t="s">
        <v>5482</v>
      </c>
      <c r="K240" t="s">
        <v>5483</v>
      </c>
      <c r="L240" t="s">
        <v>5484</v>
      </c>
      <c r="M240" t="s">
        <v>5485</v>
      </c>
      <c r="N240" t="s">
        <v>5486</v>
      </c>
      <c r="O240" t="s">
        <v>5487</v>
      </c>
      <c r="P240">
        <f>-654.440093998873 -12.9746537138553 -269.179984230649</f>
        <v>-936.59473194337727</v>
      </c>
      <c r="Q240" t="s">
        <v>5488</v>
      </c>
      <c r="R240" t="s">
        <v>5489</v>
      </c>
      <c r="S240" t="s">
        <v>5490</v>
      </c>
      <c r="T240" t="s">
        <v>5491</v>
      </c>
      <c r="U240" t="s">
        <v>5492</v>
      </c>
      <c r="V240" t="s">
        <v>5493</v>
      </c>
      <c r="W240" t="s">
        <v>5494</v>
      </c>
      <c r="X240" t="s">
        <v>5495</v>
      </c>
      <c r="Y240" t="s">
        <v>5496</v>
      </c>
    </row>
    <row r="241" spans="1:25" x14ac:dyDescent="0.3">
      <c r="A241">
        <v>12000</v>
      </c>
      <c r="B241" t="s">
        <v>5497</v>
      </c>
      <c r="C241" t="s">
        <v>5498</v>
      </c>
      <c r="D241" t="s">
        <v>5499</v>
      </c>
      <c r="E241" t="s">
        <v>5500</v>
      </c>
      <c r="F241" t="s">
        <v>5501</v>
      </c>
      <c r="G241" t="s">
        <v>5502</v>
      </c>
      <c r="H241" t="s">
        <v>5503</v>
      </c>
      <c r="I241" t="s">
        <v>5504</v>
      </c>
      <c r="J241" t="s">
        <v>5505</v>
      </c>
      <c r="K241" t="s">
        <v>5506</v>
      </c>
      <c r="L241" t="s">
        <v>5507</v>
      </c>
      <c r="M241" t="s">
        <v>5508</v>
      </c>
      <c r="N241" t="s">
        <v>5509</v>
      </c>
      <c r="O241" t="s">
        <v>5510</v>
      </c>
      <c r="P241">
        <f>-657.072912278963 -13.2641101999802 -269.493404357103</f>
        <v>-939.83042683604617</v>
      </c>
      <c r="Q241" t="s">
        <v>5511</v>
      </c>
      <c r="R241" t="s">
        <v>5512</v>
      </c>
      <c r="S241" t="s">
        <v>5513</v>
      </c>
      <c r="T241" t="s">
        <v>5514</v>
      </c>
      <c r="U241" t="s">
        <v>5515</v>
      </c>
      <c r="V241" t="s">
        <v>5516</v>
      </c>
      <c r="W241" t="s">
        <v>5517</v>
      </c>
      <c r="X241" t="s">
        <v>5518</v>
      </c>
      <c r="Y241" t="s">
        <v>5519</v>
      </c>
    </row>
    <row r="242" spans="1:25" x14ac:dyDescent="0.3">
      <c r="A242">
        <v>12050</v>
      </c>
      <c r="B242" t="s">
        <v>5520</v>
      </c>
      <c r="C242" t="s">
        <v>5521</v>
      </c>
      <c r="D242" t="s">
        <v>5522</v>
      </c>
      <c r="E242" t="s">
        <v>5523</v>
      </c>
      <c r="F242" t="s">
        <v>5524</v>
      </c>
      <c r="G242" t="s">
        <v>5525</v>
      </c>
      <c r="H242" t="s">
        <v>5526</v>
      </c>
      <c r="I242" t="s">
        <v>5527</v>
      </c>
      <c r="J242" t="s">
        <v>5528</v>
      </c>
      <c r="K242" t="s">
        <v>5529</v>
      </c>
      <c r="L242" t="s">
        <v>5530</v>
      </c>
      <c r="M242" t="s">
        <v>5531</v>
      </c>
      <c r="N242" t="s">
        <v>5532</v>
      </c>
      <c r="O242" t="s">
        <v>5533</v>
      </c>
      <c r="P242">
        <f>-662.658012924953 -14.3333673646521 -270.356379779145</f>
        <v>-947.34776006875018</v>
      </c>
      <c r="Q242" t="s">
        <v>5534</v>
      </c>
      <c r="R242" t="s">
        <v>5535</v>
      </c>
      <c r="S242" t="s">
        <v>5536</v>
      </c>
      <c r="T242" t="s">
        <v>5537</v>
      </c>
      <c r="U242" t="s">
        <v>5538</v>
      </c>
      <c r="V242" t="s">
        <v>5539</v>
      </c>
      <c r="W242" t="s">
        <v>5540</v>
      </c>
      <c r="X242" t="s">
        <v>5541</v>
      </c>
      <c r="Y242" t="s">
        <v>5542</v>
      </c>
    </row>
    <row r="243" spans="1:25" x14ac:dyDescent="0.3">
      <c r="A243">
        <v>12100</v>
      </c>
      <c r="B243" t="s">
        <v>5543</v>
      </c>
      <c r="C243" t="s">
        <v>5544</v>
      </c>
      <c r="D243" t="s">
        <v>5545</v>
      </c>
      <c r="E243" t="s">
        <v>5546</v>
      </c>
      <c r="F243" t="s">
        <v>5547</v>
      </c>
      <c r="G243" t="s">
        <v>5548</v>
      </c>
      <c r="H243" t="s">
        <v>5549</v>
      </c>
      <c r="I243" t="s">
        <v>5550</v>
      </c>
      <c r="J243" t="s">
        <v>5551</v>
      </c>
      <c r="K243" t="s">
        <v>5552</v>
      </c>
      <c r="L243" t="s">
        <v>5553</v>
      </c>
      <c r="M243" t="s">
        <v>5554</v>
      </c>
      <c r="N243" t="s">
        <v>5555</v>
      </c>
      <c r="O243" t="s">
        <v>5556</v>
      </c>
      <c r="P243">
        <f>-666.358919988404 -14.9004567155616 -270.791133895362</f>
        <v>-952.05051059932759</v>
      </c>
      <c r="Q243" t="s">
        <v>5557</v>
      </c>
      <c r="R243" t="s">
        <v>5558</v>
      </c>
      <c r="S243" t="s">
        <v>5559</v>
      </c>
      <c r="T243" t="s">
        <v>5560</v>
      </c>
      <c r="U243" t="s">
        <v>5561</v>
      </c>
      <c r="V243" t="s">
        <v>5562</v>
      </c>
      <c r="W243" t="s">
        <v>5563</v>
      </c>
      <c r="X243" t="s">
        <v>5564</v>
      </c>
      <c r="Y243" t="s">
        <v>5565</v>
      </c>
    </row>
    <row r="244" spans="1:25" x14ac:dyDescent="0.3">
      <c r="A244">
        <v>12150</v>
      </c>
      <c r="B244" t="s">
        <v>5566</v>
      </c>
      <c r="C244" t="s">
        <v>5567</v>
      </c>
      <c r="D244" t="s">
        <v>5568</v>
      </c>
      <c r="E244" t="s">
        <v>5569</v>
      </c>
      <c r="F244" t="s">
        <v>5570</v>
      </c>
      <c r="G244" t="s">
        <v>5571</v>
      </c>
      <c r="H244" t="s">
        <v>5572</v>
      </c>
      <c r="I244" t="s">
        <v>5573</v>
      </c>
      <c r="J244" t="s">
        <v>5574</v>
      </c>
      <c r="K244" t="s">
        <v>5575</v>
      </c>
      <c r="L244" t="s">
        <v>5576</v>
      </c>
      <c r="M244" t="s">
        <v>5577</v>
      </c>
      <c r="N244" t="s">
        <v>5578</v>
      </c>
      <c r="O244" t="s">
        <v>5579</v>
      </c>
      <c r="P244">
        <f>-675.553199384387 -14.9627679804371 -272.131716132261</f>
        <v>-962.64768349708504</v>
      </c>
      <c r="Q244" t="s">
        <v>5580</v>
      </c>
      <c r="R244" t="s">
        <v>5581</v>
      </c>
      <c r="S244" t="s">
        <v>5582</v>
      </c>
      <c r="T244" t="s">
        <v>5583</v>
      </c>
      <c r="U244" t="s">
        <v>5584</v>
      </c>
      <c r="V244" t="s">
        <v>5585</v>
      </c>
      <c r="W244" t="s">
        <v>5586</v>
      </c>
      <c r="X244" t="s">
        <v>5587</v>
      </c>
      <c r="Y244" t="s">
        <v>5588</v>
      </c>
    </row>
    <row r="245" spans="1:25" x14ac:dyDescent="0.3">
      <c r="A245">
        <v>12200</v>
      </c>
      <c r="B245" t="s">
        <v>5589</v>
      </c>
      <c r="C245" t="s">
        <v>5590</v>
      </c>
      <c r="D245" t="s">
        <v>5591</v>
      </c>
      <c r="E245" t="s">
        <v>5592</v>
      </c>
      <c r="F245" t="s">
        <v>5593</v>
      </c>
      <c r="G245" t="s">
        <v>5594</v>
      </c>
      <c r="H245" t="s">
        <v>5595</v>
      </c>
      <c r="I245" t="s">
        <v>5596</v>
      </c>
      <c r="J245" t="s">
        <v>5597</v>
      </c>
      <c r="K245" t="s">
        <v>5598</v>
      </c>
      <c r="L245" t="s">
        <v>5599</v>
      </c>
      <c r="M245" t="s">
        <v>5600</v>
      </c>
      <c r="N245" t="s">
        <v>5601</v>
      </c>
      <c r="O245" t="s">
        <v>5602</v>
      </c>
      <c r="P245">
        <f>-680.739992108237 -14.3932719870463 -273.021002057536</f>
        <v>-968.15426615281922</v>
      </c>
      <c r="Q245" t="s">
        <v>5603</v>
      </c>
      <c r="R245" t="s">
        <v>5604</v>
      </c>
      <c r="S245" t="s">
        <v>5605</v>
      </c>
      <c r="T245" t="s">
        <v>5606</v>
      </c>
      <c r="U245" t="s">
        <v>5607</v>
      </c>
      <c r="V245" t="s">
        <v>5608</v>
      </c>
      <c r="W245" t="s">
        <v>5609</v>
      </c>
      <c r="X245" t="s">
        <v>5610</v>
      </c>
      <c r="Y245" t="s">
        <v>5611</v>
      </c>
    </row>
    <row r="246" spans="1:25" x14ac:dyDescent="0.3">
      <c r="A246">
        <v>12250</v>
      </c>
      <c r="B246" t="s">
        <v>5612</v>
      </c>
      <c r="C246" t="s">
        <v>5613</v>
      </c>
      <c r="D246" t="s">
        <v>5614</v>
      </c>
      <c r="E246" t="s">
        <v>5615</v>
      </c>
      <c r="F246" t="s">
        <v>5616</v>
      </c>
      <c r="G246" t="s">
        <v>5617</v>
      </c>
      <c r="H246" t="s">
        <v>5618</v>
      </c>
      <c r="I246" t="s">
        <v>5619</v>
      </c>
      <c r="J246" t="s">
        <v>5620</v>
      </c>
      <c r="K246" t="s">
        <v>5621</v>
      </c>
      <c r="L246" t="s">
        <v>5622</v>
      </c>
      <c r="M246" t="s">
        <v>5623</v>
      </c>
      <c r="N246" t="s">
        <v>5624</v>
      </c>
      <c r="O246" t="s">
        <v>5625</v>
      </c>
      <c r="P246">
        <f>-692.078866853038 -12.632393308138 -275.544535996169</f>
        <v>-980.255796157345</v>
      </c>
      <c r="Q246" t="s">
        <v>5626</v>
      </c>
      <c r="R246" t="s">
        <v>5627</v>
      </c>
      <c r="S246" t="s">
        <v>5628</v>
      </c>
      <c r="T246" t="s">
        <v>5629</v>
      </c>
      <c r="U246" t="s">
        <v>5630</v>
      </c>
      <c r="V246" t="s">
        <v>5631</v>
      </c>
      <c r="W246" t="s">
        <v>5632</v>
      </c>
      <c r="X246" t="s">
        <v>5633</v>
      </c>
      <c r="Y246" t="s">
        <v>5634</v>
      </c>
    </row>
    <row r="247" spans="1:25" x14ac:dyDescent="0.3">
      <c r="A247">
        <v>12300</v>
      </c>
      <c r="B247" t="s">
        <v>5635</v>
      </c>
      <c r="C247" t="s">
        <v>5636</v>
      </c>
      <c r="D247" t="s">
        <v>5637</v>
      </c>
      <c r="E247" t="s">
        <v>5638</v>
      </c>
      <c r="F247" t="s">
        <v>5639</v>
      </c>
      <c r="G247" t="s">
        <v>5640</v>
      </c>
      <c r="H247" t="s">
        <v>5641</v>
      </c>
      <c r="I247" t="s">
        <v>5642</v>
      </c>
      <c r="J247" t="s">
        <v>5643</v>
      </c>
      <c r="K247" t="s">
        <v>5644</v>
      </c>
      <c r="L247" t="s">
        <v>5645</v>
      </c>
      <c r="M247" t="s">
        <v>5646</v>
      </c>
      <c r="N247" t="s">
        <v>5647</v>
      </c>
      <c r="O247" t="s">
        <v>5648</v>
      </c>
      <c r="P247">
        <f>-697.915247852258 -11.537575390551 -277.096799606612</f>
        <v>-986.54962284942098</v>
      </c>
      <c r="Q247" t="s">
        <v>5649</v>
      </c>
      <c r="R247" t="s">
        <v>5650</v>
      </c>
      <c r="S247" t="s">
        <v>5651</v>
      </c>
      <c r="T247" t="s">
        <v>5652</v>
      </c>
      <c r="U247" t="s">
        <v>5653</v>
      </c>
      <c r="V247" t="s">
        <v>5654</v>
      </c>
      <c r="W247" t="s">
        <v>5655</v>
      </c>
      <c r="X247" t="s">
        <v>5656</v>
      </c>
      <c r="Y247" t="s">
        <v>5657</v>
      </c>
    </row>
    <row r="248" spans="1:25" x14ac:dyDescent="0.3">
      <c r="A248">
        <v>12350</v>
      </c>
      <c r="B248" t="s">
        <v>5658</v>
      </c>
      <c r="C248" t="s">
        <v>5659</v>
      </c>
      <c r="D248" t="s">
        <v>5660</v>
      </c>
      <c r="E248" t="s">
        <v>5661</v>
      </c>
      <c r="F248" t="s">
        <v>5662</v>
      </c>
      <c r="G248" t="s">
        <v>5663</v>
      </c>
      <c r="H248" t="s">
        <v>5664</v>
      </c>
      <c r="I248" t="s">
        <v>5665</v>
      </c>
      <c r="J248" t="s">
        <v>5666</v>
      </c>
      <c r="K248" t="s">
        <v>5667</v>
      </c>
      <c r="L248" t="s">
        <v>5668</v>
      </c>
      <c r="M248" t="s">
        <v>5669</v>
      </c>
      <c r="N248" t="s">
        <v>5670</v>
      </c>
      <c r="O248" t="s">
        <v>5671</v>
      </c>
      <c r="P248">
        <f>-710.081519597216 -9.53577537054889 -279.952728656482</f>
        <v>-999.57002362424691</v>
      </c>
      <c r="Q248" t="s">
        <v>5672</v>
      </c>
      <c r="R248" t="s">
        <v>5673</v>
      </c>
      <c r="S248" t="s">
        <v>5674</v>
      </c>
      <c r="T248" t="s">
        <v>5675</v>
      </c>
      <c r="U248" t="s">
        <v>5676</v>
      </c>
      <c r="V248" t="s">
        <v>5677</v>
      </c>
      <c r="W248" t="s">
        <v>5678</v>
      </c>
      <c r="X248" t="s">
        <v>5679</v>
      </c>
      <c r="Y248" t="s">
        <v>5680</v>
      </c>
    </row>
    <row r="249" spans="1:25" x14ac:dyDescent="0.3">
      <c r="A249">
        <v>12400</v>
      </c>
      <c r="B249" t="s">
        <v>5681</v>
      </c>
      <c r="C249" t="s">
        <v>5682</v>
      </c>
      <c r="D249" t="s">
        <v>5683</v>
      </c>
      <c r="E249" t="s">
        <v>5684</v>
      </c>
      <c r="F249" t="s">
        <v>5685</v>
      </c>
      <c r="G249" t="s">
        <v>5686</v>
      </c>
      <c r="H249" t="s">
        <v>5687</v>
      </c>
      <c r="I249" t="s">
        <v>5688</v>
      </c>
      <c r="J249" t="s">
        <v>5689</v>
      </c>
      <c r="K249" t="s">
        <v>5690</v>
      </c>
      <c r="L249" t="s">
        <v>5691</v>
      </c>
      <c r="M249" t="s">
        <v>5692</v>
      </c>
      <c r="N249" t="s">
        <v>5693</v>
      </c>
      <c r="O249" t="s">
        <v>5694</v>
      </c>
      <c r="P249">
        <f>-716.7489480454 -8.44073719653443 -281.255543975957</f>
        <v>-1006.4452292178914</v>
      </c>
      <c r="Q249" t="s">
        <v>5695</v>
      </c>
      <c r="R249" t="s">
        <v>5696</v>
      </c>
      <c r="S249" t="s">
        <v>5697</v>
      </c>
      <c r="T249" t="s">
        <v>5698</v>
      </c>
      <c r="U249" t="s">
        <v>5699</v>
      </c>
      <c r="V249" t="s">
        <v>5700</v>
      </c>
      <c r="W249" t="s">
        <v>5701</v>
      </c>
      <c r="X249" t="s">
        <v>5702</v>
      </c>
      <c r="Y249" t="s">
        <v>5703</v>
      </c>
    </row>
    <row r="250" spans="1:25" x14ac:dyDescent="0.3">
      <c r="A250">
        <v>12450</v>
      </c>
      <c r="B250" t="s">
        <v>5704</v>
      </c>
      <c r="C250" t="s">
        <v>5705</v>
      </c>
      <c r="D250" t="s">
        <v>5706</v>
      </c>
      <c r="E250" t="s">
        <v>5707</v>
      </c>
      <c r="F250" t="s">
        <v>5708</v>
      </c>
      <c r="G250" t="s">
        <v>5709</v>
      </c>
      <c r="H250" t="s">
        <v>5710</v>
      </c>
      <c r="I250" t="s">
        <v>5711</v>
      </c>
      <c r="J250" t="s">
        <v>5712</v>
      </c>
      <c r="K250" t="s">
        <v>5713</v>
      </c>
      <c r="L250" t="s">
        <v>5714</v>
      </c>
      <c r="M250" t="s">
        <v>5715</v>
      </c>
      <c r="N250" t="s">
        <v>5716</v>
      </c>
      <c r="O250" t="s">
        <v>5717</v>
      </c>
      <c r="P250">
        <f>-731.665254396138 -6.2259731057211 -283.405518970786</f>
        <v>-1021.2967464726451</v>
      </c>
      <c r="Q250" t="s">
        <v>5718</v>
      </c>
      <c r="R250" t="s">
        <v>5719</v>
      </c>
      <c r="S250" t="s">
        <v>5720</v>
      </c>
      <c r="T250" t="s">
        <v>5721</v>
      </c>
      <c r="U250" t="s">
        <v>5722</v>
      </c>
      <c r="V250" t="s">
        <v>5723</v>
      </c>
      <c r="W250" t="s">
        <v>5724</v>
      </c>
      <c r="X250" t="s">
        <v>5725</v>
      </c>
      <c r="Y250" t="s">
        <v>5726</v>
      </c>
    </row>
    <row r="251" spans="1:25" x14ac:dyDescent="0.3">
      <c r="A251">
        <v>12500</v>
      </c>
      <c r="B251" t="s">
        <v>5727</v>
      </c>
      <c r="C251" t="s">
        <v>5728</v>
      </c>
      <c r="D251" t="s">
        <v>5729</v>
      </c>
      <c r="E251" t="s">
        <v>5730</v>
      </c>
      <c r="F251" t="s">
        <v>5731</v>
      </c>
      <c r="G251" t="s">
        <v>5732</v>
      </c>
      <c r="H251" t="s">
        <v>5733</v>
      </c>
      <c r="I251" t="s">
        <v>5734</v>
      </c>
      <c r="J251" t="s">
        <v>5735</v>
      </c>
      <c r="K251" t="s">
        <v>5736</v>
      </c>
      <c r="L251" t="s">
        <v>5737</v>
      </c>
      <c r="M251" t="s">
        <v>5738</v>
      </c>
      <c r="N251" t="s">
        <v>5739</v>
      </c>
      <c r="O251" t="s">
        <v>5740</v>
      </c>
      <c r="P251">
        <f>-739.049138653778 -5.54582660958567 -284.420744853523</f>
        <v>-1029.0157101168866</v>
      </c>
      <c r="Q251" t="s">
        <v>5741</v>
      </c>
      <c r="R251" t="s">
        <v>5742</v>
      </c>
      <c r="S251" t="s">
        <v>5743</v>
      </c>
      <c r="T251" t="s">
        <v>5744</v>
      </c>
      <c r="U251" t="s">
        <v>5745</v>
      </c>
      <c r="V251" t="s">
        <v>5746</v>
      </c>
      <c r="W251" t="s">
        <v>5747</v>
      </c>
      <c r="X251" t="s">
        <v>5748</v>
      </c>
      <c r="Y251" t="s">
        <v>5749</v>
      </c>
    </row>
    <row r="252" spans="1:25" x14ac:dyDescent="0.3">
      <c r="A252">
        <v>12550</v>
      </c>
      <c r="B252" t="s">
        <v>5750</v>
      </c>
      <c r="C252" t="s">
        <v>5751</v>
      </c>
      <c r="D252" t="s">
        <v>5752</v>
      </c>
      <c r="E252" t="s">
        <v>5753</v>
      </c>
      <c r="F252" t="s">
        <v>5754</v>
      </c>
      <c r="G252" t="s">
        <v>5755</v>
      </c>
      <c r="H252" t="s">
        <v>5756</v>
      </c>
      <c r="I252" t="s">
        <v>5757</v>
      </c>
      <c r="J252" t="s">
        <v>5758</v>
      </c>
      <c r="K252" t="s">
        <v>5759</v>
      </c>
      <c r="L252" t="s">
        <v>5760</v>
      </c>
      <c r="M252" t="s">
        <v>5761</v>
      </c>
      <c r="N252" t="s">
        <v>5762</v>
      </c>
      <c r="O252" t="s">
        <v>5763</v>
      </c>
      <c r="P252">
        <f>-752.519607004997 -5.03642441984584 -285.561840311204</f>
        <v>-1043.1178717360469</v>
      </c>
      <c r="Q252" t="s">
        <v>5764</v>
      </c>
      <c r="R252" t="s">
        <v>5765</v>
      </c>
      <c r="S252" t="s">
        <v>5766</v>
      </c>
      <c r="T252" t="s">
        <v>5767</v>
      </c>
      <c r="U252" t="s">
        <v>5768</v>
      </c>
      <c r="V252" t="s">
        <v>5769</v>
      </c>
      <c r="W252" t="s">
        <v>5770</v>
      </c>
      <c r="X252" t="s">
        <v>5771</v>
      </c>
      <c r="Y252" t="s">
        <v>5772</v>
      </c>
    </row>
    <row r="253" spans="1:25" x14ac:dyDescent="0.3">
      <c r="A253">
        <v>12600</v>
      </c>
      <c r="B253" t="s">
        <v>5773</v>
      </c>
      <c r="C253" t="s">
        <v>5774</v>
      </c>
      <c r="D253" t="s">
        <v>5775</v>
      </c>
      <c r="E253" t="s">
        <v>5776</v>
      </c>
      <c r="F253" t="s">
        <v>5777</v>
      </c>
      <c r="G253" t="s">
        <v>5778</v>
      </c>
      <c r="H253" t="s">
        <v>5779</v>
      </c>
      <c r="I253" t="s">
        <v>5780</v>
      </c>
      <c r="J253" t="s">
        <v>5781</v>
      </c>
      <c r="K253" t="s">
        <v>5782</v>
      </c>
      <c r="L253" t="s">
        <v>5783</v>
      </c>
      <c r="M253" t="s">
        <v>5784</v>
      </c>
      <c r="N253" t="s">
        <v>5785</v>
      </c>
      <c r="O253" t="s">
        <v>5786</v>
      </c>
      <c r="P253">
        <f>-758.373668477104 -5.22292837565647 -286.048920167726</f>
        <v>-1049.6455170204865</v>
      </c>
      <c r="Q253" t="s">
        <v>5787</v>
      </c>
      <c r="R253" t="s">
        <v>5788</v>
      </c>
      <c r="S253" t="s">
        <v>5789</v>
      </c>
      <c r="T253" t="s">
        <v>5790</v>
      </c>
      <c r="U253" t="s">
        <v>5791</v>
      </c>
      <c r="V253" t="s">
        <v>5792</v>
      </c>
      <c r="W253" t="s">
        <v>5793</v>
      </c>
      <c r="X253" t="s">
        <v>5794</v>
      </c>
      <c r="Y253" t="s">
        <v>5795</v>
      </c>
    </row>
    <row r="254" spans="1:25" x14ac:dyDescent="0.3">
      <c r="A254">
        <v>12650</v>
      </c>
      <c r="B254" t="s">
        <v>5796</v>
      </c>
      <c r="C254" t="s">
        <v>5797</v>
      </c>
      <c r="D254" t="s">
        <v>5798</v>
      </c>
      <c r="E254" t="s">
        <v>5799</v>
      </c>
      <c r="F254" t="s">
        <v>5800</v>
      </c>
      <c r="G254" t="s">
        <v>5801</v>
      </c>
      <c r="H254" t="s">
        <v>5802</v>
      </c>
      <c r="I254" t="s">
        <v>5803</v>
      </c>
      <c r="J254" t="s">
        <v>5804</v>
      </c>
      <c r="K254" t="s">
        <v>5805</v>
      </c>
      <c r="L254" t="s">
        <v>5806</v>
      </c>
      <c r="M254" t="s">
        <v>5807</v>
      </c>
      <c r="N254" t="s">
        <v>5808</v>
      </c>
      <c r="O254" t="s">
        <v>5809</v>
      </c>
      <c r="P254">
        <f>-768.963071379979 -1.77460180200978 -288.028442315669</f>
        <v>-1058.7661154976579</v>
      </c>
      <c r="Q254" t="s">
        <v>5810</v>
      </c>
      <c r="R254" t="s">
        <v>5811</v>
      </c>
      <c r="S254" t="s">
        <v>5812</v>
      </c>
      <c r="T254" t="s">
        <v>5813</v>
      </c>
      <c r="U254" t="s">
        <v>5814</v>
      </c>
      <c r="V254" t="s">
        <v>5815</v>
      </c>
      <c r="W254" t="s">
        <v>5816</v>
      </c>
      <c r="X254" t="s">
        <v>5817</v>
      </c>
      <c r="Y254" t="s">
        <v>5818</v>
      </c>
    </row>
    <row r="255" spans="1:25" x14ac:dyDescent="0.3">
      <c r="A255">
        <v>12700</v>
      </c>
      <c r="B255" t="s">
        <v>5819</v>
      </c>
      <c r="C255" t="s">
        <v>5820</v>
      </c>
      <c r="D255" t="s">
        <v>5821</v>
      </c>
      <c r="E255" t="s">
        <v>5822</v>
      </c>
      <c r="F255" t="s">
        <v>5823</v>
      </c>
      <c r="G255" t="s">
        <v>5824</v>
      </c>
      <c r="H255" t="s">
        <v>5825</v>
      </c>
      <c r="I255" t="s">
        <v>5826</v>
      </c>
      <c r="J255" t="s">
        <v>5827</v>
      </c>
      <c r="K255" t="s">
        <v>5828</v>
      </c>
      <c r="L255" t="s">
        <v>5829</v>
      </c>
      <c r="M255" t="s">
        <v>5830</v>
      </c>
      <c r="N255" t="s">
        <v>5831</v>
      </c>
      <c r="O255" t="s">
        <v>5832</v>
      </c>
      <c r="P255" t="s">
        <v>5833</v>
      </c>
      <c r="Q255" t="s">
        <v>5834</v>
      </c>
      <c r="R255" t="s">
        <v>5835</v>
      </c>
      <c r="S255" t="s">
        <v>5836</v>
      </c>
      <c r="T255" t="s">
        <v>5837</v>
      </c>
      <c r="U255" t="s">
        <v>5838</v>
      </c>
      <c r="V255" t="s">
        <v>5839</v>
      </c>
      <c r="W255" t="s">
        <v>5840</v>
      </c>
      <c r="X255" t="s">
        <v>5841</v>
      </c>
      <c r="Y255" t="s">
        <v>5842</v>
      </c>
    </row>
    <row r="256" spans="1:25" x14ac:dyDescent="0.3">
      <c r="A256">
        <v>12750</v>
      </c>
      <c r="B256" t="s">
        <v>5843</v>
      </c>
      <c r="C256" t="s">
        <v>5844</v>
      </c>
      <c r="D256" t="s">
        <v>5845</v>
      </c>
      <c r="E256" t="s">
        <v>5846</v>
      </c>
      <c r="F256" t="s">
        <v>5847</v>
      </c>
      <c r="G256" t="s">
        <v>5848</v>
      </c>
      <c r="H256" t="s">
        <v>5849</v>
      </c>
      <c r="I256" t="s">
        <v>5850</v>
      </c>
      <c r="J256" t="s">
        <v>5851</v>
      </c>
      <c r="K256" t="s">
        <v>5852</v>
      </c>
      <c r="L256" t="s">
        <v>5853</v>
      </c>
      <c r="M256" t="s">
        <v>5854</v>
      </c>
      <c r="N256" t="s">
        <v>5855</v>
      </c>
      <c r="O256" t="s">
        <v>5856</v>
      </c>
      <c r="P256" t="s">
        <v>5857</v>
      </c>
      <c r="Q256" t="s">
        <v>5858</v>
      </c>
      <c r="R256" t="s">
        <v>5859</v>
      </c>
      <c r="S256" t="s">
        <v>5860</v>
      </c>
      <c r="T256" t="s">
        <v>5861</v>
      </c>
      <c r="U256" t="s">
        <v>5862</v>
      </c>
      <c r="V256" t="s">
        <v>5863</v>
      </c>
      <c r="W256" t="s">
        <v>5864</v>
      </c>
      <c r="X256" t="s">
        <v>5865</v>
      </c>
      <c r="Y256" t="s">
        <v>5866</v>
      </c>
    </row>
    <row r="257" spans="1:25" x14ac:dyDescent="0.3">
      <c r="A257">
        <v>12800</v>
      </c>
      <c r="B257" t="s">
        <v>5867</v>
      </c>
      <c r="C257" t="s">
        <v>5868</v>
      </c>
      <c r="D257" t="s">
        <v>5869</v>
      </c>
      <c r="E257" t="s">
        <v>5870</v>
      </c>
      <c r="F257" t="s">
        <v>5871</v>
      </c>
      <c r="G257" t="s">
        <v>5872</v>
      </c>
      <c r="H257" t="s">
        <v>5873</v>
      </c>
      <c r="I257" t="s">
        <v>5874</v>
      </c>
      <c r="J257" t="s">
        <v>5875</v>
      </c>
      <c r="K257" t="s">
        <v>5876</v>
      </c>
      <c r="L257" t="s">
        <v>5877</v>
      </c>
      <c r="M257" t="s">
        <v>5878</v>
      </c>
      <c r="N257" t="s">
        <v>5879</v>
      </c>
      <c r="O257" t="s">
        <v>5880</v>
      </c>
      <c r="P257" t="s">
        <v>5881</v>
      </c>
      <c r="Q257" t="s">
        <v>5882</v>
      </c>
      <c r="R257" t="s">
        <v>5883</v>
      </c>
      <c r="S257" t="s">
        <v>5884</v>
      </c>
      <c r="T257" t="s">
        <v>5885</v>
      </c>
      <c r="U257" t="s">
        <v>5886</v>
      </c>
      <c r="V257" t="s">
        <v>5887</v>
      </c>
      <c r="W257" t="s">
        <v>5888</v>
      </c>
      <c r="X257" t="s">
        <v>5889</v>
      </c>
      <c r="Y257" t="s">
        <v>5890</v>
      </c>
    </row>
    <row r="258" spans="1:25" x14ac:dyDescent="0.3">
      <c r="A258">
        <v>12850</v>
      </c>
      <c r="B258" t="s">
        <v>5891</v>
      </c>
      <c r="C258" t="s">
        <v>5892</v>
      </c>
      <c r="D258" t="s">
        <v>5893</v>
      </c>
      <c r="E258" t="s">
        <v>5894</v>
      </c>
      <c r="F258" t="s">
        <v>5895</v>
      </c>
      <c r="G258" t="s">
        <v>5896</v>
      </c>
      <c r="H258" t="s">
        <v>5897</v>
      </c>
      <c r="I258" t="s">
        <v>5898</v>
      </c>
      <c r="J258" t="s">
        <v>5899</v>
      </c>
      <c r="K258" t="s">
        <v>5900</v>
      </c>
      <c r="L258" t="s">
        <v>5901</v>
      </c>
      <c r="M258" t="s">
        <v>5902</v>
      </c>
      <c r="N258" t="s">
        <v>5903</v>
      </c>
      <c r="O258" t="s">
        <v>5904</v>
      </c>
      <c r="P258" t="s">
        <v>5905</v>
      </c>
      <c r="Q258" t="s">
        <v>5906</v>
      </c>
      <c r="R258" t="s">
        <v>5907</v>
      </c>
      <c r="S258" t="s">
        <v>5908</v>
      </c>
      <c r="T258" t="s">
        <v>5909</v>
      </c>
      <c r="U258" t="s">
        <v>5910</v>
      </c>
      <c r="V258" t="s">
        <v>5911</v>
      </c>
      <c r="W258" t="s">
        <v>5912</v>
      </c>
      <c r="X258" t="s">
        <v>5913</v>
      </c>
      <c r="Y258" t="s">
        <v>5914</v>
      </c>
    </row>
    <row r="259" spans="1:25" x14ac:dyDescent="0.3">
      <c r="A259">
        <v>12900</v>
      </c>
      <c r="B259" t="s">
        <v>5915</v>
      </c>
      <c r="C259" t="s">
        <v>5916</v>
      </c>
      <c r="D259" t="s">
        <v>5917</v>
      </c>
      <c r="E259" t="s">
        <v>5918</v>
      </c>
      <c r="F259" t="s">
        <v>5919</v>
      </c>
      <c r="G259" t="s">
        <v>5920</v>
      </c>
      <c r="H259" t="s">
        <v>5921</v>
      </c>
      <c r="I259" t="s">
        <v>5922</v>
      </c>
      <c r="J259" t="s">
        <v>5923</v>
      </c>
      <c r="K259" t="s">
        <v>5924</v>
      </c>
      <c r="L259" t="s">
        <v>5925</v>
      </c>
      <c r="M259" t="s">
        <v>5926</v>
      </c>
      <c r="N259" t="s">
        <v>5927</v>
      </c>
      <c r="O259" t="s">
        <v>5928</v>
      </c>
      <c r="P259" t="s">
        <v>5929</v>
      </c>
      <c r="Q259" t="s">
        <v>5930</v>
      </c>
      <c r="R259" t="s">
        <v>5931</v>
      </c>
      <c r="S259" t="s">
        <v>5932</v>
      </c>
      <c r="T259" t="s">
        <v>5933</v>
      </c>
      <c r="U259" t="s">
        <v>5934</v>
      </c>
      <c r="V259" t="s">
        <v>5935</v>
      </c>
      <c r="W259" t="s">
        <v>5936</v>
      </c>
      <c r="X259" t="s">
        <v>5937</v>
      </c>
      <c r="Y259" t="s">
        <v>5938</v>
      </c>
    </row>
    <row r="260" spans="1:25" x14ac:dyDescent="0.3">
      <c r="A260">
        <v>12950</v>
      </c>
      <c r="B260" t="s">
        <v>5939</v>
      </c>
      <c r="C260" t="s">
        <v>5940</v>
      </c>
      <c r="D260" t="s">
        <v>5941</v>
      </c>
      <c r="E260" t="s">
        <v>5942</v>
      </c>
      <c r="F260" t="s">
        <v>5943</v>
      </c>
      <c r="G260" t="s">
        <v>5944</v>
      </c>
      <c r="H260" t="s">
        <v>5945</v>
      </c>
      <c r="I260" t="s">
        <v>5946</v>
      </c>
      <c r="J260" t="s">
        <v>5947</v>
      </c>
      <c r="K260" t="s">
        <v>5948</v>
      </c>
      <c r="L260" t="s">
        <v>5949</v>
      </c>
      <c r="M260" t="s">
        <v>5950</v>
      </c>
      <c r="N260" t="s">
        <v>5951</v>
      </c>
      <c r="O260" t="s">
        <v>5952</v>
      </c>
      <c r="P260" t="s">
        <v>5953</v>
      </c>
      <c r="Q260" t="s">
        <v>5954</v>
      </c>
      <c r="R260" t="s">
        <v>5955</v>
      </c>
      <c r="S260" t="s">
        <v>5956</v>
      </c>
      <c r="T260" t="s">
        <v>5957</v>
      </c>
      <c r="U260" t="s">
        <v>5958</v>
      </c>
      <c r="V260" t="s">
        <v>5959</v>
      </c>
      <c r="W260" t="s">
        <v>5960</v>
      </c>
      <c r="X260" t="s">
        <v>5961</v>
      </c>
      <c r="Y260" t="s">
        <v>5962</v>
      </c>
    </row>
    <row r="261" spans="1:25" x14ac:dyDescent="0.3">
      <c r="A261">
        <v>13000</v>
      </c>
      <c r="B261" t="s">
        <v>5963</v>
      </c>
      <c r="C261" t="s">
        <v>5964</v>
      </c>
      <c r="D261" t="s">
        <v>5965</v>
      </c>
      <c r="E261" t="s">
        <v>5966</v>
      </c>
      <c r="F261" t="s">
        <v>5967</v>
      </c>
      <c r="G261" t="s">
        <v>5968</v>
      </c>
      <c r="H261" t="s">
        <v>5969</v>
      </c>
      <c r="I261" t="s">
        <v>5970</v>
      </c>
      <c r="J261" t="s">
        <v>5971</v>
      </c>
      <c r="K261" t="s">
        <v>5972</v>
      </c>
      <c r="L261" t="s">
        <v>5973</v>
      </c>
      <c r="M261" t="s">
        <v>5974</v>
      </c>
      <c r="N261" t="s">
        <v>5975</v>
      </c>
      <c r="O261" t="s">
        <v>5976</v>
      </c>
      <c r="P261">
        <f>-805.372973361808 -3.71569205048127 -289.978982541344</f>
        <v>-1099.0676479536332</v>
      </c>
      <c r="Q261" t="s">
        <v>5977</v>
      </c>
      <c r="R261" t="s">
        <v>5978</v>
      </c>
      <c r="S261" t="s">
        <v>5979</v>
      </c>
      <c r="T261" t="s">
        <v>5980</v>
      </c>
      <c r="U261" t="s">
        <v>5981</v>
      </c>
      <c r="V261" t="s">
        <v>5982</v>
      </c>
      <c r="W261" t="s">
        <v>5983</v>
      </c>
      <c r="X261" t="s">
        <v>5984</v>
      </c>
      <c r="Y261" t="s">
        <v>5985</v>
      </c>
    </row>
    <row r="262" spans="1:25" x14ac:dyDescent="0.3">
      <c r="A262">
        <v>13050</v>
      </c>
      <c r="B262" t="s">
        <v>5986</v>
      </c>
      <c r="C262" t="s">
        <v>5987</v>
      </c>
      <c r="D262" t="s">
        <v>5988</v>
      </c>
      <c r="E262" t="s">
        <v>5989</v>
      </c>
      <c r="F262" t="s">
        <v>5990</v>
      </c>
      <c r="G262" t="s">
        <v>5991</v>
      </c>
      <c r="H262" t="s">
        <v>5992</v>
      </c>
      <c r="I262" t="s">
        <v>5993</v>
      </c>
      <c r="J262" t="s">
        <v>5994</v>
      </c>
      <c r="K262" t="s">
        <v>5995</v>
      </c>
      <c r="L262" t="s">
        <v>5996</v>
      </c>
      <c r="M262" t="s">
        <v>5997</v>
      </c>
      <c r="N262" t="s">
        <v>5998</v>
      </c>
      <c r="O262" t="s">
        <v>5999</v>
      </c>
      <c r="P262">
        <f>-804.610730382441 -21.6393686612673 -283.86672129836</f>
        <v>-1110.1168203420684</v>
      </c>
      <c r="Q262" t="s">
        <v>6000</v>
      </c>
      <c r="R262" t="s">
        <v>6001</v>
      </c>
      <c r="S262" t="s">
        <v>6002</v>
      </c>
      <c r="T262" t="s">
        <v>6003</v>
      </c>
      <c r="U262" t="s">
        <v>6004</v>
      </c>
      <c r="V262" t="s">
        <v>6005</v>
      </c>
      <c r="W262" t="s">
        <v>6006</v>
      </c>
      <c r="X262" t="s">
        <v>6007</v>
      </c>
      <c r="Y262" t="s">
        <v>6008</v>
      </c>
    </row>
    <row r="263" spans="1:25" x14ac:dyDescent="0.3">
      <c r="A263">
        <v>13100</v>
      </c>
      <c r="B263" t="s">
        <v>6009</v>
      </c>
      <c r="C263" t="s">
        <v>6010</v>
      </c>
      <c r="D263" t="s">
        <v>6011</v>
      </c>
      <c r="E263" t="s">
        <v>6012</v>
      </c>
      <c r="F263" t="s">
        <v>6013</v>
      </c>
      <c r="G263" t="s">
        <v>6014</v>
      </c>
      <c r="H263" t="s">
        <v>6015</v>
      </c>
      <c r="I263" t="s">
        <v>6016</v>
      </c>
      <c r="J263" t="s">
        <v>6017</v>
      </c>
      <c r="K263" t="s">
        <v>6018</v>
      </c>
      <c r="L263" t="s">
        <v>6019</v>
      </c>
      <c r="M263" t="s">
        <v>6020</v>
      </c>
      <c r="N263" t="s">
        <v>6021</v>
      </c>
      <c r="O263" t="s">
        <v>6022</v>
      </c>
      <c r="P263">
        <f>-803.238114627566 -32.7050768710337 -280.18498603277</f>
        <v>-1116.1281775313696</v>
      </c>
      <c r="Q263" t="s">
        <v>6023</v>
      </c>
      <c r="R263" t="s">
        <v>6024</v>
      </c>
      <c r="S263" t="s">
        <v>6025</v>
      </c>
      <c r="T263" t="s">
        <v>6026</v>
      </c>
      <c r="U263" t="s">
        <v>6027</v>
      </c>
      <c r="V263" t="s">
        <v>6028</v>
      </c>
      <c r="W263" t="s">
        <v>6029</v>
      </c>
      <c r="X263" t="s">
        <v>6030</v>
      </c>
      <c r="Y263" t="s">
        <v>6031</v>
      </c>
    </row>
    <row r="264" spans="1:25" x14ac:dyDescent="0.3">
      <c r="A264">
        <v>13150</v>
      </c>
      <c r="B264" t="s">
        <v>6032</v>
      </c>
      <c r="C264" t="s">
        <v>6033</v>
      </c>
      <c r="D264" t="s">
        <v>6034</v>
      </c>
      <c r="E264" t="s">
        <v>6035</v>
      </c>
      <c r="F264" t="s">
        <v>6036</v>
      </c>
      <c r="G264" t="s">
        <v>6037</v>
      </c>
      <c r="H264" t="s">
        <v>6038</v>
      </c>
      <c r="I264" t="s">
        <v>6039</v>
      </c>
      <c r="J264" t="s">
        <v>6040</v>
      </c>
      <c r="K264" t="s">
        <v>6041</v>
      </c>
      <c r="L264" t="s">
        <v>6042</v>
      </c>
      <c r="M264" t="s">
        <v>6043</v>
      </c>
      <c r="N264" t="s">
        <v>6044</v>
      </c>
      <c r="O264" t="s">
        <v>6045</v>
      </c>
      <c r="P264">
        <f>-798.224498652648 -61.382620225746 -271.744097002151</f>
        <v>-1131.3512158805449</v>
      </c>
      <c r="Q264" t="s">
        <v>6046</v>
      </c>
      <c r="R264" t="s">
        <v>6047</v>
      </c>
      <c r="S264" t="s">
        <v>6048</v>
      </c>
      <c r="T264" t="s">
        <v>6049</v>
      </c>
      <c r="U264" t="s">
        <v>6050</v>
      </c>
      <c r="V264" t="s">
        <v>6051</v>
      </c>
      <c r="W264" t="s">
        <v>6052</v>
      </c>
      <c r="X264" t="s">
        <v>6053</v>
      </c>
      <c r="Y264" t="s">
        <v>6054</v>
      </c>
    </row>
    <row r="265" spans="1:25" x14ac:dyDescent="0.3">
      <c r="A265">
        <v>13200</v>
      </c>
      <c r="B265" t="s">
        <v>6055</v>
      </c>
      <c r="C265" t="s">
        <v>6056</v>
      </c>
      <c r="D265" t="s">
        <v>6057</v>
      </c>
      <c r="E265" t="s">
        <v>6058</v>
      </c>
      <c r="F265" t="s">
        <v>6059</v>
      </c>
      <c r="G265" t="s">
        <v>6060</v>
      </c>
      <c r="H265" t="s">
        <v>6061</v>
      </c>
      <c r="I265" t="s">
        <v>6062</v>
      </c>
      <c r="J265" t="s">
        <v>6063</v>
      </c>
      <c r="K265" t="s">
        <v>6064</v>
      </c>
      <c r="L265" t="s">
        <v>6065</v>
      </c>
      <c r="M265" t="s">
        <v>6066</v>
      </c>
      <c r="N265" t="s">
        <v>6067</v>
      </c>
      <c r="O265" t="s">
        <v>6068</v>
      </c>
      <c r="P265">
        <f>-795.539778670521 -77.9250950950454 -266.53802606923</f>
        <v>-1140.0028998347964</v>
      </c>
      <c r="Q265" t="s">
        <v>6069</v>
      </c>
      <c r="R265" t="s">
        <v>6070</v>
      </c>
      <c r="S265" t="s">
        <v>6071</v>
      </c>
      <c r="T265" t="s">
        <v>6072</v>
      </c>
      <c r="U265" t="s">
        <v>6073</v>
      </c>
      <c r="V265" t="s">
        <v>6074</v>
      </c>
      <c r="W265" t="s">
        <v>6075</v>
      </c>
      <c r="X265" t="s">
        <v>6076</v>
      </c>
      <c r="Y265" t="s">
        <v>6077</v>
      </c>
    </row>
    <row r="266" spans="1:25" x14ac:dyDescent="0.3">
      <c r="A266">
        <v>13250</v>
      </c>
      <c r="B266" t="s">
        <v>6078</v>
      </c>
      <c r="C266" t="s">
        <v>6079</v>
      </c>
      <c r="D266" t="s">
        <v>6080</v>
      </c>
      <c r="E266" t="s">
        <v>6081</v>
      </c>
      <c r="F266" t="s">
        <v>6082</v>
      </c>
      <c r="G266" t="s">
        <v>6083</v>
      </c>
      <c r="H266" t="s">
        <v>6084</v>
      </c>
      <c r="I266" t="s">
        <v>6085</v>
      </c>
      <c r="J266" t="s">
        <v>6086</v>
      </c>
      <c r="K266" t="s">
        <v>6087</v>
      </c>
      <c r="L266" t="s">
        <v>6088</v>
      </c>
      <c r="M266" t="s">
        <v>6089</v>
      </c>
      <c r="N266" t="s">
        <v>6090</v>
      </c>
      <c r="O266">
        <f>-788.035220673564 -27.8825670940901 -524.017577151886</f>
        <v>-1339.93536491954</v>
      </c>
      <c r="P266">
        <f>-792.483569600685 -112.720254899375 -255.01718004992</f>
        <v>-1160.2210045499801</v>
      </c>
      <c r="Q266" t="s">
        <v>6091</v>
      </c>
      <c r="R266" t="s">
        <v>6092</v>
      </c>
      <c r="S266" t="s">
        <v>6093</v>
      </c>
      <c r="T266" t="s">
        <v>6094</v>
      </c>
      <c r="U266" t="s">
        <v>6095</v>
      </c>
      <c r="V266" t="s">
        <v>6096</v>
      </c>
      <c r="W266" t="s">
        <v>6097</v>
      </c>
      <c r="X266" t="s">
        <v>6098</v>
      </c>
      <c r="Y266" t="s">
        <v>6099</v>
      </c>
    </row>
    <row r="267" spans="1:25" x14ac:dyDescent="0.3">
      <c r="A267">
        <v>13300</v>
      </c>
      <c r="B267" t="s">
        <v>6100</v>
      </c>
      <c r="C267" t="s">
        <v>6101</v>
      </c>
      <c r="D267" t="s">
        <v>6102</v>
      </c>
      <c r="E267" t="s">
        <v>6103</v>
      </c>
      <c r="F267" t="s">
        <v>6104</v>
      </c>
      <c r="G267" t="s">
        <v>6105</v>
      </c>
      <c r="H267" t="s">
        <v>6106</v>
      </c>
      <c r="I267" t="s">
        <v>6107</v>
      </c>
      <c r="J267" t="s">
        <v>6108</v>
      </c>
      <c r="K267" t="s">
        <v>6109</v>
      </c>
      <c r="L267" t="s">
        <v>6110</v>
      </c>
      <c r="M267" t="s">
        <v>6111</v>
      </c>
      <c r="N267" t="s">
        <v>6112</v>
      </c>
      <c r="O267">
        <f>-790.128820890086 -49.6216109359443 -519.14593567863</f>
        <v>-1358.8963675046602</v>
      </c>
      <c r="P267">
        <f>-791.238557231426 -131.336740602191 -249.145816213003</f>
        <v>-1171.72111404662</v>
      </c>
      <c r="Q267" t="s">
        <v>6113</v>
      </c>
      <c r="R267" t="s">
        <v>6114</v>
      </c>
      <c r="S267" t="s">
        <v>6115</v>
      </c>
      <c r="T267" t="s">
        <v>6116</v>
      </c>
      <c r="U267" t="s">
        <v>6117</v>
      </c>
      <c r="V267" t="s">
        <v>6118</v>
      </c>
      <c r="W267" t="s">
        <v>6119</v>
      </c>
      <c r="X267" t="s">
        <v>6120</v>
      </c>
      <c r="Y267" t="s">
        <v>6121</v>
      </c>
    </row>
    <row r="268" spans="1:25" x14ac:dyDescent="0.3">
      <c r="A268">
        <v>13350</v>
      </c>
      <c r="B268" t="s">
        <v>6122</v>
      </c>
      <c r="C268" t="s">
        <v>6123</v>
      </c>
      <c r="D268" t="s">
        <v>6124</v>
      </c>
      <c r="E268" t="s">
        <v>6125</v>
      </c>
      <c r="F268" t="s">
        <v>6126</v>
      </c>
      <c r="G268" t="s">
        <v>6127</v>
      </c>
      <c r="H268" t="s">
        <v>6128</v>
      </c>
      <c r="I268" t="s">
        <v>6129</v>
      </c>
      <c r="J268" t="s">
        <v>6130</v>
      </c>
      <c r="K268" t="s">
        <v>6131</v>
      </c>
      <c r="L268" t="s">
        <v>6132</v>
      </c>
      <c r="M268" t="s">
        <v>6133</v>
      </c>
      <c r="N268" t="s">
        <v>6134</v>
      </c>
      <c r="O268">
        <f>-783.87022119588 -90.9504454425596 -508.513517570372</f>
        <v>-1383.3341842088116</v>
      </c>
      <c r="P268">
        <f>-780.354192585472 -164.31886092473 -236.147313510009</f>
        <v>-1180.8203670202111</v>
      </c>
      <c r="Q268">
        <f>-598.548928389642 -22.4349557330706 -263.794490837362</f>
        <v>-884.77837496007464</v>
      </c>
      <c r="R268" t="s">
        <v>6135</v>
      </c>
      <c r="S268" t="s">
        <v>6136</v>
      </c>
      <c r="T268" t="s">
        <v>6137</v>
      </c>
      <c r="U268" t="s">
        <v>6138</v>
      </c>
      <c r="V268">
        <f>-697.949402720726 -10.049035056611 -92.441866317206</f>
        <v>-800.44030409454308</v>
      </c>
      <c r="W268" t="s">
        <v>6139</v>
      </c>
      <c r="X268" t="s">
        <v>6140</v>
      </c>
      <c r="Y268" t="s">
        <v>6141</v>
      </c>
    </row>
    <row r="269" spans="1:25" x14ac:dyDescent="0.3">
      <c r="A269">
        <v>13400</v>
      </c>
      <c r="B269" t="s">
        <v>6142</v>
      </c>
      <c r="C269" t="s">
        <v>6143</v>
      </c>
      <c r="D269" t="s">
        <v>6144</v>
      </c>
      <c r="E269" t="s">
        <v>6145</v>
      </c>
      <c r="F269" t="s">
        <v>6146</v>
      </c>
      <c r="G269" t="s">
        <v>6147</v>
      </c>
      <c r="H269" t="s">
        <v>6148</v>
      </c>
      <c r="I269" t="s">
        <v>6149</v>
      </c>
      <c r="J269" t="s">
        <v>6150</v>
      </c>
      <c r="K269" t="s">
        <v>6151</v>
      </c>
      <c r="L269" t="s">
        <v>6152</v>
      </c>
      <c r="M269" t="s">
        <v>6153</v>
      </c>
      <c r="N269" t="s">
        <v>6154</v>
      </c>
      <c r="O269">
        <f>-777.421810741237 -107.807341895282 -502.451757233358</f>
        <v>-1387.680909869877</v>
      </c>
      <c r="P269">
        <f>-771.591503362444 -176.70237605952 -228.959489469224</f>
        <v>-1177.2533688911881</v>
      </c>
      <c r="Q269">
        <f>-592.599090625974 -31.5824233660896 -258.120873579759</f>
        <v>-882.30238757182269</v>
      </c>
      <c r="R269" t="s">
        <v>6155</v>
      </c>
      <c r="S269" t="s">
        <v>6156</v>
      </c>
      <c r="T269" t="s">
        <v>6157</v>
      </c>
      <c r="U269" t="s">
        <v>6158</v>
      </c>
      <c r="V269">
        <f>-694.02844980947 -21.7850287619258 -88.7007963769224</f>
        <v>-804.51427494831819</v>
      </c>
      <c r="W269" t="s">
        <v>6159</v>
      </c>
      <c r="X269" t="s">
        <v>6160</v>
      </c>
      <c r="Y269" t="s">
        <v>6161</v>
      </c>
    </row>
    <row r="270" spans="1:25" x14ac:dyDescent="0.3">
      <c r="A270">
        <v>13450</v>
      </c>
      <c r="B270" t="s">
        <v>6162</v>
      </c>
      <c r="C270" t="s">
        <v>6163</v>
      </c>
      <c r="D270" t="s">
        <v>6164</v>
      </c>
      <c r="E270" t="s">
        <v>6165</v>
      </c>
      <c r="F270" t="s">
        <v>6166</v>
      </c>
      <c r="G270" t="s">
        <v>6167</v>
      </c>
      <c r="H270" t="s">
        <v>6168</v>
      </c>
      <c r="I270" t="s">
        <v>6169</v>
      </c>
      <c r="J270" t="s">
        <v>6170</v>
      </c>
      <c r="K270" t="s">
        <v>6171</v>
      </c>
      <c r="L270" t="s">
        <v>6172</v>
      </c>
      <c r="M270" t="s">
        <v>6173</v>
      </c>
      <c r="N270" t="s">
        <v>6174</v>
      </c>
      <c r="O270">
        <f>-756.587537223445 -135.584914359176 -497.836892094588</f>
        <v>-1390.009343677209</v>
      </c>
      <c r="P270">
        <f>-749.088490483776 -195.618014941876 -222.304184965709</f>
        <v>-1167.0106903913611</v>
      </c>
      <c r="Q270">
        <f>-575.905529521598 -43.5041561735179 -250.895834191776</f>
        <v>-870.30551988689194</v>
      </c>
      <c r="R270" t="s">
        <v>6175</v>
      </c>
      <c r="S270" t="s">
        <v>6176</v>
      </c>
      <c r="T270" t="s">
        <v>6177</v>
      </c>
      <c r="U270" t="s">
        <v>6178</v>
      </c>
      <c r="V270">
        <f>-683.977800336369 -39.2500662993607 -85.7849800295872</f>
        <v>-809.01284666531694</v>
      </c>
      <c r="W270" t="s">
        <v>6179</v>
      </c>
      <c r="X270" t="s">
        <v>6180</v>
      </c>
      <c r="Y270" t="s">
        <v>6181</v>
      </c>
    </row>
    <row r="271" spans="1:25" x14ac:dyDescent="0.3">
      <c r="A271">
        <v>13500</v>
      </c>
      <c r="B271" t="s">
        <v>6182</v>
      </c>
      <c r="C271" t="s">
        <v>6183</v>
      </c>
      <c r="D271" t="s">
        <v>6184</v>
      </c>
      <c r="E271" t="s">
        <v>6185</v>
      </c>
      <c r="F271" t="s">
        <v>6186</v>
      </c>
      <c r="G271" t="s">
        <v>6187</v>
      </c>
      <c r="H271" t="s">
        <v>6188</v>
      </c>
      <c r="I271" t="s">
        <v>6189</v>
      </c>
      <c r="J271" t="s">
        <v>6190</v>
      </c>
      <c r="K271" t="s">
        <v>6191</v>
      </c>
      <c r="L271" t="s">
        <v>6192</v>
      </c>
      <c r="M271" t="s">
        <v>6193</v>
      </c>
      <c r="N271" t="s">
        <v>6194</v>
      </c>
      <c r="O271">
        <f>-745.66899547259 -146.954495351873 -498.012576788643</f>
        <v>-1390.636067613106</v>
      </c>
      <c r="P271">
        <f>-738.067372379305 -203.618333651093 -221.769939167853</f>
        <v>-1163.455645198251</v>
      </c>
      <c r="Q271">
        <f>-568.52100234365 -47.3251438178909 -249.608466059476</f>
        <v>-865.45461222101687</v>
      </c>
      <c r="R271" t="s">
        <v>6195</v>
      </c>
      <c r="S271" t="s">
        <v>6196</v>
      </c>
      <c r="T271" t="s">
        <v>6197</v>
      </c>
      <c r="U271" t="s">
        <v>6198</v>
      </c>
      <c r="V271">
        <f>-679.261169704941 -44.4179499115576 -86.0194266605163</f>
        <v>-809.69854627701488</v>
      </c>
      <c r="W271" t="s">
        <v>6199</v>
      </c>
      <c r="X271" t="s">
        <v>6200</v>
      </c>
      <c r="Y271" t="s">
        <v>6201</v>
      </c>
    </row>
    <row r="272" spans="1:25" x14ac:dyDescent="0.3">
      <c r="A272">
        <v>13550</v>
      </c>
      <c r="B272" t="s">
        <v>6202</v>
      </c>
      <c r="C272" t="s">
        <v>6203</v>
      </c>
      <c r="D272" t="s">
        <v>6204</v>
      </c>
      <c r="E272" t="s">
        <v>6205</v>
      </c>
      <c r="F272" t="s">
        <v>6206</v>
      </c>
      <c r="G272" t="s">
        <v>6207</v>
      </c>
      <c r="H272" t="s">
        <v>6208</v>
      </c>
      <c r="I272" t="s">
        <v>6209</v>
      </c>
      <c r="J272" t="s">
        <v>6210</v>
      </c>
      <c r="K272" t="s">
        <v>6211</v>
      </c>
      <c r="L272" t="s">
        <v>6212</v>
      </c>
      <c r="M272" t="s">
        <v>6213</v>
      </c>
      <c r="N272">
        <f>-748.939359146664 -14.3656465626464 -520.568490494644</f>
        <v>-1283.8734962039543</v>
      </c>
      <c r="O272">
        <f>-734.042395804152 -167.996973681985 -497.919196513401</f>
        <v>-1399.958565999538</v>
      </c>
      <c r="P272">
        <f>-724.419801763853 -219.519438554379 -220.734449214992</f>
        <v>-1164.673689533224</v>
      </c>
      <c r="Q272">
        <f>-562.579249302021 -55.0636149191 -247.388080566606</f>
        <v>-865.03094478772709</v>
      </c>
      <c r="R272" t="s">
        <v>6214</v>
      </c>
      <c r="S272" t="s">
        <v>6215</v>
      </c>
      <c r="T272" t="s">
        <v>6216</v>
      </c>
      <c r="U272" t="s">
        <v>6217</v>
      </c>
      <c r="V272">
        <f>-676.405935264982 -53.0125570571258 -86.7979447870432</f>
        <v>-816.216437109151</v>
      </c>
      <c r="W272" t="s">
        <v>6218</v>
      </c>
      <c r="X272" t="s">
        <v>6219</v>
      </c>
      <c r="Y272" t="s">
        <v>6220</v>
      </c>
    </row>
    <row r="273" spans="1:25" x14ac:dyDescent="0.3">
      <c r="A273">
        <v>13600</v>
      </c>
      <c r="B273" t="s">
        <v>6221</v>
      </c>
      <c r="C273" t="s">
        <v>6222</v>
      </c>
      <c r="D273" t="s">
        <v>6223</v>
      </c>
      <c r="E273" t="s">
        <v>6224</v>
      </c>
      <c r="F273" t="s">
        <v>6225</v>
      </c>
      <c r="G273" t="s">
        <v>6226</v>
      </c>
      <c r="H273" t="s">
        <v>6227</v>
      </c>
      <c r="I273" t="s">
        <v>6228</v>
      </c>
      <c r="J273" t="s">
        <v>6229</v>
      </c>
      <c r="K273" t="s">
        <v>6230</v>
      </c>
      <c r="L273" t="s">
        <v>6231</v>
      </c>
      <c r="M273" t="s">
        <v>6232</v>
      </c>
      <c r="N273">
        <f>-750.683755769392 -24.6717129482345 -521.153363752839</f>
        <v>-1296.5088324704654</v>
      </c>
      <c r="O273">
        <f>-731.67246114617 -177.545923546155 -496.618194818916</f>
        <v>-1405.8365795112409</v>
      </c>
      <c r="P273">
        <f>-720.5314705729 -226.785726599732 -219.075619022057</f>
        <v>-1166.392816194689</v>
      </c>
      <c r="Q273">
        <f>-562.134894679167 -59.0511086359443 -245.98572993522</f>
        <v>-867.17173325033127</v>
      </c>
      <c r="R273" t="s">
        <v>6233</v>
      </c>
      <c r="S273" t="s">
        <v>6234</v>
      </c>
      <c r="T273" t="s">
        <v>6235</v>
      </c>
      <c r="U273" t="s">
        <v>6236</v>
      </c>
      <c r="V273">
        <f>-677.351952314447 -56.14724829651 -87.1932775187605</f>
        <v>-820.69247812971753</v>
      </c>
      <c r="W273" t="s">
        <v>6237</v>
      </c>
      <c r="X273" t="s">
        <v>6238</v>
      </c>
      <c r="Y273" t="s">
        <v>6239</v>
      </c>
    </row>
    <row r="274" spans="1:25" x14ac:dyDescent="0.3">
      <c r="A274">
        <v>13650</v>
      </c>
      <c r="B274" t="s">
        <v>6240</v>
      </c>
      <c r="C274" t="s">
        <v>6241</v>
      </c>
      <c r="D274" t="s">
        <v>6242</v>
      </c>
      <c r="E274">
        <f>-761.711920103053 -1.9432349535773 -286.582557403293</f>
        <v>-1050.2377124599234</v>
      </c>
      <c r="F274">
        <f>-765.657045429951 -6.1612432381894 -370.277013540587</f>
        <v>-1142.0953022087274</v>
      </c>
      <c r="G274">
        <f>-765.064083266624 -8.83142267599123 -454.126041660119</f>
        <v>-1228.0215476027342</v>
      </c>
      <c r="H274">
        <f>-759.122348326426 -11.3516672277456 -576.613840852092</f>
        <v>-1347.0878564062637</v>
      </c>
      <c r="I274">
        <f>-724.965028193447 -5.51405981297148 -646.894886402493</f>
        <v>-1377.3739744089114</v>
      </c>
      <c r="J274" t="s">
        <v>6243</v>
      </c>
      <c r="K274" t="s">
        <v>6244</v>
      </c>
      <c r="L274" t="s">
        <v>6245</v>
      </c>
      <c r="M274" t="s">
        <v>6246</v>
      </c>
      <c r="N274">
        <f>-755.902094739934 -41.0472962224635 -521.950927595936</f>
        <v>-1318.9003185583335</v>
      </c>
      <c r="O274">
        <f>-730.582230954392 -192.267693094455 -493.034662351872</f>
        <v>-1415.8845864007189</v>
      </c>
      <c r="P274">
        <f>-717.565108930193 -236.399154179394 -214.715529621721</f>
        <v>-1168.679792731308</v>
      </c>
      <c r="Q274">
        <f>-564.10605752013 -64.2948638740781 -242.625937327638</f>
        <v>-871.02685872184611</v>
      </c>
      <c r="R274" t="s">
        <v>6247</v>
      </c>
      <c r="S274" t="s">
        <v>6248</v>
      </c>
      <c r="T274" t="s">
        <v>6249</v>
      </c>
      <c r="U274" t="s">
        <v>6250</v>
      </c>
      <c r="V274">
        <f>-682.211069963544 -59.5939531640865 -88.2016608822405</f>
        <v>-830.00668400987104</v>
      </c>
      <c r="W274" t="s">
        <v>6251</v>
      </c>
      <c r="X274" t="s">
        <v>6252</v>
      </c>
      <c r="Y274" t="s">
        <v>6253</v>
      </c>
    </row>
    <row r="275" spans="1:25" x14ac:dyDescent="0.3">
      <c r="A275">
        <v>13700</v>
      </c>
      <c r="B275" t="s">
        <v>6254</v>
      </c>
      <c r="C275" t="s">
        <v>6255</v>
      </c>
      <c r="D275" t="s">
        <v>6256</v>
      </c>
      <c r="E275">
        <f>-765.454627699317 -5.6052573093657 -287.336652443447</f>
        <v>-1058.3965374521297</v>
      </c>
      <c r="F275">
        <f>-769.110558949956 -10.8026051058296 -370.989326415278</f>
        <v>-1150.9024904710636</v>
      </c>
      <c r="G275">
        <f>-768.306538787317 -14.6080389631793 -454.792723859881</f>
        <v>-1237.7073016103773</v>
      </c>
      <c r="H275">
        <f>-762.152557514832 -18.952911803452 -577.218837850415</f>
        <v>-1358.3243071686989</v>
      </c>
      <c r="I275">
        <f>-728.047811265401 -13.6577013073161 -647.568377146556</f>
        <v>-1389.273889719273</v>
      </c>
      <c r="J275" t="s">
        <v>6257</v>
      </c>
      <c r="K275" t="s">
        <v>6258</v>
      </c>
      <c r="L275" t="s">
        <v>6259</v>
      </c>
      <c r="M275" t="s">
        <v>6260</v>
      </c>
      <c r="N275">
        <f>-758.575130875052 -47.7406677026011 -522.094512785383</f>
        <v>-1328.410311363036</v>
      </c>
      <c r="O275">
        <f>-730.793783012737 -198.065970912325 -490.885615875583</f>
        <v>-1419.745369800645</v>
      </c>
      <c r="P275">
        <f>-717.947707923311 -239.489467464457 -212.142654158608</f>
        <v>-1169.579829546376</v>
      </c>
      <c r="Q275">
        <f>-566.033508050245 -66.1273667304436 -240.710824630645</f>
        <v>-872.87169941133357</v>
      </c>
      <c r="R275" t="s">
        <v>6261</v>
      </c>
      <c r="S275" t="s">
        <v>6262</v>
      </c>
      <c r="T275" t="s">
        <v>6263</v>
      </c>
      <c r="U275" t="s">
        <v>6264</v>
      </c>
      <c r="V275">
        <f>-685.293383358546 -61.0907573938657 -88.6369832487889</f>
        <v>-835.02112400120052</v>
      </c>
      <c r="W275" t="s">
        <v>6265</v>
      </c>
      <c r="X275" t="s">
        <v>6266</v>
      </c>
      <c r="Y275" t="s">
        <v>6267</v>
      </c>
    </row>
    <row r="276" spans="1:25" x14ac:dyDescent="0.3">
      <c r="A276">
        <v>13750</v>
      </c>
      <c r="B276" t="s">
        <v>6268</v>
      </c>
      <c r="C276" t="s">
        <v>6269</v>
      </c>
      <c r="D276">
        <f>-763.131319899614 -2.50745786820789 -196.672293458798</f>
        <v>-962.3110712266199</v>
      </c>
      <c r="E276">
        <f>-770.90637020321 -11.5419403881383 -288.779696471376</f>
        <v>-1071.2280070627244</v>
      </c>
      <c r="F276">
        <f>-774.220817310705 -18.4636543723523 -372.321567598216</f>
        <v>-1165.0060392812734</v>
      </c>
      <c r="G276">
        <f>-773.198778563075 -24.2170667473138 -456.011353461123</f>
        <v>-1253.4271987715119</v>
      </c>
      <c r="H276">
        <f>-766.876757334723 -31.6448594060225 -578.280718782406</f>
        <v>-1376.8023355231517</v>
      </c>
      <c r="I276">
        <f>-732.721876079882 -27.6738989905721 -648.693028459797</f>
        <v>-1409.088803530251</v>
      </c>
      <c r="J276" t="s">
        <v>6270</v>
      </c>
      <c r="K276" t="s">
        <v>6271</v>
      </c>
      <c r="L276" t="s">
        <v>6272</v>
      </c>
      <c r="M276" t="s">
        <v>6273</v>
      </c>
      <c r="N276">
        <f>-762.891034757953 -58.9301326845216 -522.424891362289</f>
        <v>-1344.2460588047636</v>
      </c>
      <c r="O276">
        <f>-732.497763105772 -207.91508153132 -487.388766049767</f>
        <v>-1427.801610686859</v>
      </c>
      <c r="P276">
        <f>-719.117913479 -244.149207525043 -207.948822810157</f>
        <v>-1171.2159438142</v>
      </c>
      <c r="Q276">
        <f>-569.215343678323 -69.2591868190493 -237.801725638585</f>
        <v>-876.2762561359574</v>
      </c>
      <c r="R276" t="s">
        <v>6274</v>
      </c>
      <c r="S276" t="s">
        <v>6275</v>
      </c>
      <c r="T276" t="s">
        <v>6276</v>
      </c>
      <c r="U276" t="s">
        <v>6277</v>
      </c>
      <c r="V276">
        <f>-690.20809000744 -63.1400817878894 -89.3180803649797</f>
        <v>-842.666252160309</v>
      </c>
      <c r="W276" t="s">
        <v>6278</v>
      </c>
      <c r="X276" t="s">
        <v>6279</v>
      </c>
      <c r="Y276" t="s">
        <v>6280</v>
      </c>
    </row>
    <row r="277" spans="1:25" x14ac:dyDescent="0.3">
      <c r="A277">
        <v>13800</v>
      </c>
      <c r="B277" t="s">
        <v>6281</v>
      </c>
      <c r="C277" t="s">
        <v>6282</v>
      </c>
      <c r="D277">
        <f>-765.395237653988 -3.46032134567895 -197.091516430679</f>
        <v>-965.94707543034599</v>
      </c>
      <c r="E277">
        <f>-773.052313793852 -13.0731991740472 -289.150190420191</f>
        <v>-1075.2757033880903</v>
      </c>
      <c r="F277">
        <f>-776.298747030696 -20.6150923970827 -372.640933293093</f>
        <v>-1169.5547727208716</v>
      </c>
      <c r="G277">
        <f>-775.255491064044 -27.0823502755438 -456.278479277618</f>
        <v>-1258.6163206172059</v>
      </c>
      <c r="H277">
        <f>-768.959801769285 -35.6517263742558 -578.474337621846</f>
        <v>-1383.0858657653866</v>
      </c>
      <c r="I277">
        <f>-734.818368149069 -32.3265497067168 -648.926493551755</f>
        <v>-1416.0714114075408</v>
      </c>
      <c r="J277">
        <f>-778.55388891152 -1.38508624561837 -527.347116737653</f>
        <v>-1307.2860918947913</v>
      </c>
      <c r="K277" t="s">
        <v>6283</v>
      </c>
      <c r="L277" t="s">
        <v>6284</v>
      </c>
      <c r="M277" t="s">
        <v>6285</v>
      </c>
      <c r="N277">
        <f>-764.890804749302 -62.3981881035879 -522.364431053147</f>
        <v>-1349.653423906037</v>
      </c>
      <c r="O277">
        <f>-734.198170410225 -210.978806536243 -485.880508006235</f>
        <v>-1431.0574849527029</v>
      </c>
      <c r="P277">
        <f>-720.548222230597 -244.851443002107 -206.157480646203</f>
        <v>-1171.557145878907</v>
      </c>
      <c r="Q277">
        <f>-571.31631149307 -69.4281027886918 -236.242498091137</f>
        <v>-876.98691237289881</v>
      </c>
      <c r="R277" t="s">
        <v>6286</v>
      </c>
      <c r="S277" t="s">
        <v>6287</v>
      </c>
      <c r="T277" t="s">
        <v>6288</v>
      </c>
      <c r="U277" t="s">
        <v>6289</v>
      </c>
      <c r="V277">
        <f>-692.425175301075 -63.3312771216356 -89.5161038085089</f>
        <v>-845.27255623121948</v>
      </c>
      <c r="W277" t="s">
        <v>6290</v>
      </c>
      <c r="X277" t="s">
        <v>6291</v>
      </c>
      <c r="Y277" t="s">
        <v>6292</v>
      </c>
    </row>
    <row r="278" spans="1:25" x14ac:dyDescent="0.3">
      <c r="A278">
        <v>13850</v>
      </c>
      <c r="B278" t="s">
        <v>6293</v>
      </c>
      <c r="C278" t="s">
        <v>6294</v>
      </c>
      <c r="D278">
        <f>-768.284735670399 -3.65435388787591 -197.263042497112</f>
        <v>-969.20213205538687</v>
      </c>
      <c r="E278">
        <f>-775.751102136283 -13.8712508968206 -289.272337682946</f>
        <v>-1078.8946907160496</v>
      </c>
      <c r="F278">
        <f>-778.910445271861 -22.2292759450384 -372.68865279586</f>
        <v>-1173.8283740127595</v>
      </c>
      <c r="G278">
        <f>-777.885383986716 -29.776537190311 -456.235907908343</f>
        <v>-1263.8978290853699</v>
      </c>
      <c r="H278">
        <f>-771.750431668403 -40.2034753911457 -578.295520067049</f>
        <v>-1390.2494271265978</v>
      </c>
      <c r="I278">
        <f>-737.829341033112 -38.2219956293816 -648.90474099566</f>
        <v>-1424.9560776581534</v>
      </c>
      <c r="J278">
        <f>-781.173446254174 -5.13972911420751 -527.679650470319</f>
        <v>-1313.9928258387004</v>
      </c>
      <c r="K278" t="s">
        <v>6295</v>
      </c>
      <c r="L278" t="s">
        <v>6296</v>
      </c>
      <c r="M278" t="s">
        <v>6297</v>
      </c>
      <c r="N278">
        <f>-767.711334164521 -66.1168541352104 -521.794010890952</f>
        <v>-1355.6221991906832</v>
      </c>
      <c r="O278">
        <f>-737.464061528949 -214.203271399066 -483.167809155993</f>
        <v>-1434.8351420840079</v>
      </c>
      <c r="P278">
        <f>-723.715889371003 -244.675488351607 -203.058873365681</f>
        <v>-1171.450251088291</v>
      </c>
      <c r="Q278">
        <f>-574.727445501912 -69.1188296229184 -233.567005217183</f>
        <v>-877.41328034201342</v>
      </c>
      <c r="R278" t="s">
        <v>6298</v>
      </c>
      <c r="S278" t="s">
        <v>6299</v>
      </c>
      <c r="T278" t="s">
        <v>6300</v>
      </c>
      <c r="U278" t="s">
        <v>6301</v>
      </c>
      <c r="V278">
        <f>-695.839923258711 -63.6410081263266 -89.6752489291972</f>
        <v>-849.1561803142348</v>
      </c>
      <c r="W278" t="s">
        <v>6302</v>
      </c>
      <c r="X278" t="s">
        <v>6303</v>
      </c>
      <c r="Y278" t="s">
        <v>6304</v>
      </c>
    </row>
    <row r="279" spans="1:25" x14ac:dyDescent="0.3">
      <c r="A279">
        <v>13900</v>
      </c>
      <c r="B279" t="s">
        <v>6305</v>
      </c>
      <c r="C279" t="s">
        <v>6306</v>
      </c>
      <c r="D279">
        <f>-768.792034516205 -2.75961629555059 -197.257017700407</f>
        <v>-968.80866851216263</v>
      </c>
      <c r="E279">
        <f>-776.269667321083 -12.9742049229449 -289.265609021648</f>
        <v>-1078.509481265676</v>
      </c>
      <c r="F279">
        <f>-779.498522336678 -21.505378523404 -372.661706170491</f>
        <v>-1173.665607030573</v>
      </c>
      <c r="G279">
        <f>-778.614757865402 -29.3998870317841 -456.178441588264</f>
        <v>-1264.1930864854501</v>
      </c>
      <c r="H279">
        <f>-772.776739673461 -40.5191490886314 -578.191594538389</f>
        <v>-1391.4874833004815</v>
      </c>
      <c r="I279">
        <f>-739.023673664566 -39.2062698445029 -648.896649256288</f>
        <v>-1427.1265927653569</v>
      </c>
      <c r="J279">
        <f>-781.897249481012 -5.12899473222387 -527.747600903888</f>
        <v>-1314.773845117124</v>
      </c>
      <c r="K279" t="s">
        <v>6307</v>
      </c>
      <c r="L279" t="s">
        <v>6308</v>
      </c>
      <c r="M279" t="s">
        <v>6309</v>
      </c>
      <c r="N279">
        <f>-768.779586429234 -66.1514619608361 -521.55888262814</f>
        <v>-1356.48993101821</v>
      </c>
      <c r="O279">
        <f>-739.385189643356 -214.182835870297 -482.126906494123</f>
        <v>-1435.6949320077761</v>
      </c>
      <c r="P279">
        <f>-724.81226225348 -243.750794757822 -201.962811383373</f>
        <v>-1170.5258683946749</v>
      </c>
      <c r="Q279">
        <f>-575.581961026053 -68.3659975110063 -232.277509697273</f>
        <v>-876.22546823433231</v>
      </c>
      <c r="R279" t="s">
        <v>6310</v>
      </c>
      <c r="S279" t="s">
        <v>6311</v>
      </c>
      <c r="T279" t="s">
        <v>6312</v>
      </c>
      <c r="U279" t="s">
        <v>6313</v>
      </c>
      <c r="V279">
        <f>-696.860435253125 -63.4533306416956 -89.8205398355962</f>
        <v>-850.13430573041683</v>
      </c>
      <c r="W279" t="s">
        <v>6314</v>
      </c>
      <c r="X279" t="s">
        <v>6315</v>
      </c>
      <c r="Y279" t="s">
        <v>6316</v>
      </c>
    </row>
    <row r="280" spans="1:25" x14ac:dyDescent="0.3">
      <c r="A280">
        <v>13950</v>
      </c>
      <c r="B280" t="s">
        <v>6317</v>
      </c>
      <c r="C280" t="s">
        <v>6318</v>
      </c>
      <c r="D280" t="s">
        <v>6319</v>
      </c>
      <c r="E280">
        <f>-775.767020994707 -9.53676790102645 -290.017580640018</f>
        <v>-1075.3213695357515</v>
      </c>
      <c r="F280">
        <f>-779.404951141609 -18.115806335742 -373.392106145958</f>
        <v>-1170.912863623309</v>
      </c>
      <c r="G280">
        <f>-779.076685982081 -26.3210756803819 -456.882699951881</f>
        <v>-1262.2804616143439</v>
      </c>
      <c r="H280">
        <f>-774.229396656594 -38.1690707647449 -578.870690798198</f>
        <v>-1391.2691582195368</v>
      </c>
      <c r="I280">
        <f>-740.812062454738 -38.0680527345821 -649.747147407169</f>
        <v>-1428.6272625964891</v>
      </c>
      <c r="J280">
        <f>-782.406175777672 -2.36636151363109 -528.556249087957</f>
        <v>-1313.3287863792602</v>
      </c>
      <c r="K280" t="s">
        <v>6320</v>
      </c>
      <c r="L280" t="s">
        <v>6321</v>
      </c>
      <c r="M280" t="s">
        <v>6322</v>
      </c>
      <c r="N280">
        <f>-770.306621037212 -63.5742567060588 -522.13059503229</f>
        <v>-1356.0114727755608</v>
      </c>
      <c r="O280">
        <f>-743.404128821055 -211.834898241361 -481.703029884695</f>
        <v>-1436.942056947111</v>
      </c>
      <c r="P280">
        <f>-727.181474624223 -240.40100525413 -201.525614245605</f>
        <v>-1169.1080941239582</v>
      </c>
      <c r="Q280">
        <f>-576.544984544681 -65.9570067126888 -230.273849904185</f>
        <v>-872.77584116155481</v>
      </c>
      <c r="R280" t="s">
        <v>6323</v>
      </c>
      <c r="S280" t="s">
        <v>6324</v>
      </c>
      <c r="T280" t="s">
        <v>6325</v>
      </c>
      <c r="U280" t="s">
        <v>6326</v>
      </c>
      <c r="V280">
        <f>-697.640080823601 -62.6925002330017 -90.4142237494773</f>
        <v>-850.74680480608004</v>
      </c>
      <c r="W280" t="s">
        <v>6327</v>
      </c>
      <c r="X280" t="s">
        <v>6328</v>
      </c>
      <c r="Y280" t="s">
        <v>6329</v>
      </c>
    </row>
    <row r="281" spans="1:25" x14ac:dyDescent="0.3">
      <c r="A281">
        <v>14000</v>
      </c>
      <c r="B281" t="s">
        <v>6330</v>
      </c>
      <c r="C281" t="s">
        <v>6331</v>
      </c>
      <c r="D281" t="s">
        <v>6332</v>
      </c>
      <c r="E281">
        <f>-774.883294370108 -7.73521842417495 -290.701513112028</f>
        <v>-1073.320025906311</v>
      </c>
      <c r="F281">
        <f>-778.723821164561 -16.2240789026264 -374.076170259413</f>
        <v>-1169.0240703266004</v>
      </c>
      <c r="G281">
        <f>-778.702426626267 -24.3534347432487 -457.574999823742</f>
        <v>-1260.6308611932577</v>
      </c>
      <c r="H281">
        <f>-774.418145065661 -36.0942612652825 -579.594317743563</f>
        <v>-1390.1067240745065</v>
      </c>
      <c r="I281">
        <f>-741.064474749443 -36.3452238021296 -650.500521301339</f>
        <v>-1427.9102198529115</v>
      </c>
      <c r="J281">
        <f>-782.098626147964 -0.284306588454456 -529.20698073583</f>
        <v>-1311.5899134722486</v>
      </c>
      <c r="K281" t="s">
        <v>6333</v>
      </c>
      <c r="L281" t="s">
        <v>6334</v>
      </c>
      <c r="M281" t="s">
        <v>6335</v>
      </c>
      <c r="N281">
        <f>-770.497578761598 -61.6009232334154 -522.899684720515</f>
        <v>-1354.9981867155284</v>
      </c>
      <c r="O281">
        <f>-744.856232132288 -210.183210814658 -482.719788133251</f>
        <v>-1437.759231080197</v>
      </c>
      <c r="P281">
        <f>-729.041930593032 -238.268598887447 -202.470440151831</f>
        <v>-1169.7809696323102</v>
      </c>
      <c r="Q281">
        <f>-576.904887513453 -64.8512003242604 -229.475275744193</f>
        <v>-871.23136358190641</v>
      </c>
      <c r="R281" t="s">
        <v>6336</v>
      </c>
      <c r="S281" t="s">
        <v>6337</v>
      </c>
      <c r="T281" t="s">
        <v>6338</v>
      </c>
      <c r="U281" t="s">
        <v>6339</v>
      </c>
      <c r="V281">
        <f>-697.97937487339 -62.3690044861632 -90.6848062834856</f>
        <v>-851.03318564303891</v>
      </c>
      <c r="W281" t="s">
        <v>6340</v>
      </c>
      <c r="X281" t="s">
        <v>6341</v>
      </c>
      <c r="Y281" t="s">
        <v>6342</v>
      </c>
    </row>
    <row r="282" spans="1:25" x14ac:dyDescent="0.3">
      <c r="A282">
        <v>14050</v>
      </c>
      <c r="B282" t="s">
        <v>6343</v>
      </c>
      <c r="C282" t="s">
        <v>6344</v>
      </c>
      <c r="D282" t="s">
        <v>6345</v>
      </c>
      <c r="E282">
        <f>-774.074277570079 -3.94225978472468 -290.664396412149</f>
        <v>-1068.6809337669526</v>
      </c>
      <c r="F282">
        <f>-778.312229015277 -11.8059645962057 -374.080992130988</f>
        <v>-1164.1991857424707</v>
      </c>
      <c r="G282">
        <f>-778.809222852592 -19.309093020277 -457.636986462519</f>
        <v>-1255.755302335388</v>
      </c>
      <c r="H282">
        <f>-775.414605997555 -30.1200676907588 -579.770220367806</f>
        <v>-1385.3048940561198</v>
      </c>
      <c r="I282">
        <f>-741.882822366447 -30.3426826502027 -650.592314709654</f>
        <v>-1422.8178197263037</v>
      </c>
      <c r="J282" t="s">
        <v>6346</v>
      </c>
      <c r="K282" t="s">
        <v>6347</v>
      </c>
      <c r="L282" t="s">
        <v>6348</v>
      </c>
      <c r="M282" t="s">
        <v>6349</v>
      </c>
      <c r="N282">
        <f>-771.590401305519 -56.1502448543456 -523.307467823199</f>
        <v>-1351.0481139830636</v>
      </c>
      <c r="O282">
        <f>-748.422097743603 -205.668358224592 -485.05898112777</f>
        <v>-1439.1494370959649</v>
      </c>
      <c r="P282">
        <f>-735.124653381516 -234.749682660507 -204.780458104449</f>
        <v>-1174.6547941464721</v>
      </c>
      <c r="Q282">
        <f>-579.773245949357 -63.7365058777614 -228.635817932909</f>
        <v>-872.14556976002746</v>
      </c>
      <c r="R282" t="s">
        <v>6350</v>
      </c>
      <c r="S282" t="s">
        <v>6351</v>
      </c>
      <c r="T282" t="s">
        <v>6352</v>
      </c>
      <c r="U282" t="s">
        <v>6353</v>
      </c>
      <c r="V282">
        <f>-699.029412863028 -61.7414708088777 -90.8744416969018</f>
        <v>-851.64532536880756</v>
      </c>
      <c r="W282" t="s">
        <v>6354</v>
      </c>
      <c r="X282" t="s">
        <v>6355</v>
      </c>
      <c r="Y282" t="s">
        <v>6356</v>
      </c>
    </row>
    <row r="283" spans="1:25" x14ac:dyDescent="0.3">
      <c r="A283">
        <v>14100</v>
      </c>
      <c r="B283" t="s">
        <v>6357</v>
      </c>
      <c r="C283" t="s">
        <v>6358</v>
      </c>
      <c r="D283" t="s">
        <v>6359</v>
      </c>
      <c r="E283">
        <f>-774.498013904474 -1.23322520529837 -290.587677669718</f>
        <v>-1066.3189167794903</v>
      </c>
      <c r="F283">
        <f>-779.027104074844 -8.69136718987465 -374.026237934182</f>
        <v>-1161.7447091989006</v>
      </c>
      <c r="G283">
        <f>-779.86230254821 -15.8209782613053 -457.61215530958</f>
        <v>-1253.2954361190953</v>
      </c>
      <c r="H283">
        <f>-777.014927089262 -26.1151765751965 -579.804005452911</f>
        <v>-1382.9341091173696</v>
      </c>
      <c r="I283">
        <f>-743.168505238368 -26.1028258776241 -650.476663687651</f>
        <v>-1419.747994803643</v>
      </c>
      <c r="J283" t="s">
        <v>6360</v>
      </c>
      <c r="K283" t="s">
        <v>6361</v>
      </c>
      <c r="L283" t="s">
        <v>6362</v>
      </c>
      <c r="M283" t="s">
        <v>6363</v>
      </c>
      <c r="N283">
        <f>-773.244213391626 -52.4358614215034 -523.472311475212</f>
        <v>-1349.1523862883414</v>
      </c>
      <c r="O283">
        <f>-751.676614578888 -202.29434458916 -485.824370697543</f>
        <v>-1439.7953298655909</v>
      </c>
      <c r="P283">
        <f>-738.283028847684 -232.658828119162 -205.686492347348</f>
        <v>-1176.6283493141941</v>
      </c>
      <c r="Q283">
        <f>-581.213428217054 -63.1267683226292 -228.848529368196</f>
        <v>-873.18872590787919</v>
      </c>
      <c r="R283" t="s">
        <v>6364</v>
      </c>
      <c r="S283" t="s">
        <v>6365</v>
      </c>
      <c r="T283" t="s">
        <v>6366</v>
      </c>
      <c r="U283" t="s">
        <v>6367</v>
      </c>
      <c r="V283">
        <f>-699.689658212035 -60.7309094589386 -91.016060728114</f>
        <v>-851.43662839908779</v>
      </c>
      <c r="W283" t="s">
        <v>6368</v>
      </c>
      <c r="X283" t="s">
        <v>6369</v>
      </c>
      <c r="Y283" t="s">
        <v>6370</v>
      </c>
    </row>
    <row r="284" spans="1:25" x14ac:dyDescent="0.3">
      <c r="A284">
        <v>14150</v>
      </c>
      <c r="B284" t="s">
        <v>6371</v>
      </c>
      <c r="C284" t="s">
        <v>6372</v>
      </c>
      <c r="D284" t="s">
        <v>6373</v>
      </c>
      <c r="E284" t="s">
        <v>6374</v>
      </c>
      <c r="F284">
        <f>-779.75221224306 -2.38186169023857 -374.336491006904</f>
        <v>-1156.4705649402026</v>
      </c>
      <c r="G284">
        <f>-781.359071816402 -8.98450524688451 -457.954371367639</f>
        <v>-1248.2979484309255</v>
      </c>
      <c r="H284">
        <f>-779.807275205484 -18.639902872214 -580.221743287306</f>
        <v>-1378.6689213650038</v>
      </c>
      <c r="I284">
        <f>-744.83436701215 -18.3992361359246 -650.34333775111</f>
        <v>-1413.5769408991846</v>
      </c>
      <c r="J284" t="s">
        <v>6375</v>
      </c>
      <c r="K284" t="s">
        <v>6376</v>
      </c>
      <c r="L284" t="s">
        <v>6377</v>
      </c>
      <c r="M284" t="s">
        <v>6378</v>
      </c>
      <c r="N284">
        <f>-776.244416745734 -45.3753706017774 -524.072182399966</f>
        <v>-1345.6919697474773</v>
      </c>
      <c r="O284">
        <f>-758.772683483736 -195.936824876341 -487.230536003446</f>
        <v>-1441.9400443635232</v>
      </c>
      <c r="P284">
        <f>-745.32977177257 -229.220848554477 -207.427039721724</f>
        <v>-1181.977660048771</v>
      </c>
      <c r="Q284">
        <f>-582.491943069265 -65.0458115730648 -229.311587092753</f>
        <v>-876.84934173508282</v>
      </c>
      <c r="R284" t="s">
        <v>6379</v>
      </c>
      <c r="S284" t="s">
        <v>6380</v>
      </c>
      <c r="T284" t="s">
        <v>6381</v>
      </c>
      <c r="U284" t="s">
        <v>6382</v>
      </c>
      <c r="V284">
        <f>-700.633086088817 -59.0028963962354 -91.5145540817629</f>
        <v>-851.15053656681528</v>
      </c>
      <c r="W284" t="s">
        <v>6383</v>
      </c>
      <c r="X284" t="s">
        <v>6384</v>
      </c>
      <c r="Y284" t="s">
        <v>6385</v>
      </c>
    </row>
    <row r="285" spans="1:25" x14ac:dyDescent="0.3">
      <c r="A285">
        <v>14200</v>
      </c>
      <c r="B285" t="s">
        <v>6386</v>
      </c>
      <c r="C285" t="s">
        <v>6387</v>
      </c>
      <c r="D285" t="s">
        <v>6388</v>
      </c>
      <c r="E285" t="s">
        <v>6389</v>
      </c>
      <c r="F285" t="s">
        <v>6390</v>
      </c>
      <c r="G285">
        <f>-781.736031688381 -5.23916259030511 -458.3186576244</f>
        <v>-1245.2938519030861</v>
      </c>
      <c r="H285">
        <f>-780.442949678996 -14.5692331534351 -580.614377025296</f>
        <v>-1375.626559857727</v>
      </c>
      <c r="I285">
        <f>-745.060465587194 -14.3740323294442 -650.530346707056</f>
        <v>-1409.9648446236943</v>
      </c>
      <c r="J285" t="s">
        <v>6391</v>
      </c>
      <c r="K285" t="s">
        <v>6392</v>
      </c>
      <c r="L285" t="s">
        <v>6393</v>
      </c>
      <c r="M285" t="s">
        <v>6394</v>
      </c>
      <c r="N285">
        <f>-777.245116394472 -41.5163594093301 -524.544150404813</f>
        <v>-1343.3056262086152</v>
      </c>
      <c r="O285">
        <f>-762.195328131675 -192.486724437797 -488.239691607842</f>
        <v>-1442.9217441773139</v>
      </c>
      <c r="P285">
        <f>-750.626008472852 -226.884949957077 -208.48721229533</f>
        <v>-1185.9981707252591</v>
      </c>
      <c r="Q285">
        <f>-583.738101714555 -66.8206622250955 -230.312982784975</f>
        <v>-880.8717467246255</v>
      </c>
      <c r="R285" t="s">
        <v>6395</v>
      </c>
      <c r="S285" t="s">
        <v>6396</v>
      </c>
      <c r="T285" t="s">
        <v>6397</v>
      </c>
      <c r="U285" t="s">
        <v>6398</v>
      </c>
      <c r="V285">
        <f>-701.550118832524 -58.0192613012746 -91.9827244546208</f>
        <v>-851.55210458841941</v>
      </c>
      <c r="W285" t="s">
        <v>6399</v>
      </c>
      <c r="X285" t="s">
        <v>6400</v>
      </c>
      <c r="Y285" t="s">
        <v>6401</v>
      </c>
    </row>
    <row r="286" spans="1:25" x14ac:dyDescent="0.3">
      <c r="A286">
        <v>14250</v>
      </c>
      <c r="B286" t="s">
        <v>6402</v>
      </c>
      <c r="C286" t="s">
        <v>6403</v>
      </c>
      <c r="D286" t="s">
        <v>6404</v>
      </c>
      <c r="E286" t="s">
        <v>6405</v>
      </c>
      <c r="F286" t="s">
        <v>6406</v>
      </c>
      <c r="G286" t="s">
        <v>6407</v>
      </c>
      <c r="H286">
        <f>-779.458464960042 -7.23650144465182 -581.855939968909</f>
        <v>-1368.5509063736026</v>
      </c>
      <c r="I286">
        <f>-743.492281206837 -7.09768163403351 -651.473624708584</f>
        <v>-1402.0635875494545</v>
      </c>
      <c r="J286" t="s">
        <v>6408</v>
      </c>
      <c r="K286" t="s">
        <v>6409</v>
      </c>
      <c r="L286" t="s">
        <v>6410</v>
      </c>
      <c r="M286" t="s">
        <v>6411</v>
      </c>
      <c r="N286">
        <f>-777.300021050613 -34.7051889104641 -525.989454866308</f>
        <v>-1337.9946648273853</v>
      </c>
      <c r="O286">
        <f>-767.979257655951 -186.422650215686 -490.967567013441</f>
        <v>-1445.369474885078</v>
      </c>
      <c r="P286">
        <f>-763.812482267939 -223.018547756764 -211.285690191105</f>
        <v>-1198.1167202158081</v>
      </c>
      <c r="Q286">
        <f>-587.716666917929 -73.2229228357132 -233.649136960194</f>
        <v>-894.58872671383631</v>
      </c>
      <c r="R286" t="s">
        <v>6412</v>
      </c>
      <c r="S286" t="s">
        <v>6413</v>
      </c>
      <c r="T286" t="s">
        <v>6414</v>
      </c>
      <c r="U286" t="s">
        <v>6415</v>
      </c>
      <c r="V286">
        <f>-703.080972266193 -56.9426516020367 -93.0938769175542</f>
        <v>-853.11750078578393</v>
      </c>
      <c r="W286" t="s">
        <v>6416</v>
      </c>
      <c r="X286" t="s">
        <v>6417</v>
      </c>
      <c r="Y286" t="s">
        <v>6418</v>
      </c>
    </row>
    <row r="287" spans="1:25" x14ac:dyDescent="0.3">
      <c r="A287">
        <v>14300</v>
      </c>
      <c r="B287" t="s">
        <v>6419</v>
      </c>
      <c r="C287" t="s">
        <v>6420</v>
      </c>
      <c r="D287" t="s">
        <v>6421</v>
      </c>
      <c r="E287" t="s">
        <v>6422</v>
      </c>
      <c r="F287" t="s">
        <v>6423</v>
      </c>
      <c r="G287" t="s">
        <v>6424</v>
      </c>
      <c r="H287">
        <f>-777.742152961122 -4.05932184144649 -582.335703551669</f>
        <v>-1364.1371783542374</v>
      </c>
      <c r="I287">
        <f>-741.355979631302 -4.02330658068649 -651.734998235141</f>
        <v>-1397.1142844471296</v>
      </c>
      <c r="J287" t="s">
        <v>6425</v>
      </c>
      <c r="K287" t="s">
        <v>6426</v>
      </c>
      <c r="L287" t="s">
        <v>6427</v>
      </c>
      <c r="M287" t="s">
        <v>6428</v>
      </c>
      <c r="N287">
        <f>-776.262644510892 -31.7930178984502 -526.578189657489</f>
        <v>-1334.6338520668312</v>
      </c>
      <c r="O287">
        <f>-770.017893424199 -183.840545131626 -492.379111975518</f>
        <v>-1446.237550531343</v>
      </c>
      <c r="P287">
        <f>-771.096957639976 -221.340372968531 -212.788032715137</f>
        <v>-1205.2253633236442</v>
      </c>
      <c r="Q287">
        <f>-589.87216894091 -77.9625785066514 -236.216596953826</f>
        <v>-904.0513444013875</v>
      </c>
      <c r="R287" t="s">
        <v>6429</v>
      </c>
      <c r="S287" t="s">
        <v>6430</v>
      </c>
      <c r="T287" t="s">
        <v>6431</v>
      </c>
      <c r="U287" t="s">
        <v>6432</v>
      </c>
      <c r="V287">
        <f>-703.763741760132 -56.7264458312325 -93.55528600219</f>
        <v>-854.04547359355445</v>
      </c>
      <c r="W287" t="s">
        <v>6433</v>
      </c>
      <c r="X287" t="s">
        <v>6434</v>
      </c>
      <c r="Y287" t="s">
        <v>6435</v>
      </c>
    </row>
    <row r="288" spans="1:25" x14ac:dyDescent="0.3">
      <c r="A288">
        <v>14350</v>
      </c>
      <c r="B288" t="s">
        <v>6436</v>
      </c>
      <c r="C288" t="s">
        <v>6437</v>
      </c>
      <c r="D288" t="s">
        <v>6438</v>
      </c>
      <c r="E288" t="s">
        <v>6439</v>
      </c>
      <c r="F288" t="s">
        <v>6440</v>
      </c>
      <c r="G288" t="s">
        <v>6441</v>
      </c>
      <c r="H288">
        <f>-775.960484353996 -1.12308691006501 -582.523765692589</f>
        <v>-1359.60733695665</v>
      </c>
      <c r="I288">
        <f>-739.100390211309 -1.22442309721737 -651.672478169678</f>
        <v>-1391.9972914782043</v>
      </c>
      <c r="J288" t="s">
        <v>6442</v>
      </c>
      <c r="K288" t="s">
        <v>6443</v>
      </c>
      <c r="L288" t="s">
        <v>6444</v>
      </c>
      <c r="M288" t="s">
        <v>6445</v>
      </c>
      <c r="N288">
        <f>-775.192024210169 -29.1343006355114 -526.890778711297</f>
        <v>-1331.2171035569775</v>
      </c>
      <c r="O288">
        <f>-771.960469490457 -181.49438444383 -493.594474260387</f>
        <v>-1447.049328194674</v>
      </c>
      <c r="P288">
        <f>-778.889942976402 -220.125684570638 -214.24125420572</f>
        <v>-1213.2568817527599</v>
      </c>
      <c r="Q288">
        <f>-592.80389679442 -83.3501930203561 -238.999040015352</f>
        <v>-915.15312983012802</v>
      </c>
      <c r="R288" t="s">
        <v>6446</v>
      </c>
      <c r="S288" t="s">
        <v>6447</v>
      </c>
      <c r="T288" t="s">
        <v>6448</v>
      </c>
      <c r="U288" t="s">
        <v>6449</v>
      </c>
      <c r="V288">
        <f>-704.243737766648 -56.4955428923518 -93.7800213296856</f>
        <v>-854.51930198868536</v>
      </c>
      <c r="W288" t="s">
        <v>6450</v>
      </c>
      <c r="X288" t="s">
        <v>6451</v>
      </c>
      <c r="Y288" t="s">
        <v>6452</v>
      </c>
    </row>
    <row r="289" spans="1:25" x14ac:dyDescent="0.3">
      <c r="A289">
        <v>14400</v>
      </c>
      <c r="B289" t="s">
        <v>6453</v>
      </c>
      <c r="C289" t="s">
        <v>6454</v>
      </c>
      <c r="D289" t="s">
        <v>6455</v>
      </c>
      <c r="E289" t="s">
        <v>6456</v>
      </c>
      <c r="F289" t="s">
        <v>6457</v>
      </c>
      <c r="G289" t="s">
        <v>6458</v>
      </c>
      <c r="H289" t="s">
        <v>6459</v>
      </c>
      <c r="I289" t="s">
        <v>6460</v>
      </c>
      <c r="J289" t="s">
        <v>6461</v>
      </c>
      <c r="K289" t="s">
        <v>6462</v>
      </c>
      <c r="L289" t="s">
        <v>6463</v>
      </c>
      <c r="M289" t="s">
        <v>6464</v>
      </c>
      <c r="N289">
        <f>-773.17967923294 -23.609904599733 -527.21019710792</f>
        <v>-1323.9997809405929</v>
      </c>
      <c r="O289">
        <f>-775.759448323034 -176.416957648667 -495.870223023777</f>
        <v>-1448.0466289954779</v>
      </c>
      <c r="P289">
        <f>-794.99429097006 -216.865294309288 -217.351713945068</f>
        <v>-1229.2112992244161</v>
      </c>
      <c r="Q289">
        <f>-599.766592819703 -94.1676121661344 -245.279809928465</f>
        <v>-939.21401491430242</v>
      </c>
      <c r="R289" t="s">
        <v>6465</v>
      </c>
      <c r="S289" t="s">
        <v>6466</v>
      </c>
      <c r="T289" t="s">
        <v>6467</v>
      </c>
      <c r="U289" t="s">
        <v>6468</v>
      </c>
      <c r="V289">
        <f>-704.7644796282 -56.6106868356051 -93.6180173435991</f>
        <v>-854.99318380740419</v>
      </c>
      <c r="W289" t="s">
        <v>6469</v>
      </c>
      <c r="X289" t="s">
        <v>6470</v>
      </c>
      <c r="Y289" t="s">
        <v>6471</v>
      </c>
    </row>
    <row r="290" spans="1:25" x14ac:dyDescent="0.3">
      <c r="A290">
        <v>14450</v>
      </c>
      <c r="B290" t="s">
        <v>6472</v>
      </c>
      <c r="C290" t="s">
        <v>6473</v>
      </c>
      <c r="D290" t="s">
        <v>6474</v>
      </c>
      <c r="E290" t="s">
        <v>6475</v>
      </c>
      <c r="F290" t="s">
        <v>6476</v>
      </c>
      <c r="G290" t="s">
        <v>6477</v>
      </c>
      <c r="H290" t="s">
        <v>6478</v>
      </c>
      <c r="I290" t="s">
        <v>6479</v>
      </c>
      <c r="J290" t="s">
        <v>6480</v>
      </c>
      <c r="K290" t="s">
        <v>6481</v>
      </c>
      <c r="L290" t="s">
        <v>6482</v>
      </c>
      <c r="M290" t="s">
        <v>6483</v>
      </c>
      <c r="N290">
        <f>-771.976700514942 -18.6010757473914 -526.533047084466</f>
        <v>-1317.1108233467994</v>
      </c>
      <c r="O290">
        <f>-780.444584753446 -171.550638930083 -497.214510098319</f>
        <v>-1449.2097337818479</v>
      </c>
      <c r="P290">
        <f>-810.094300933721 -212.912639606965 -219.746136680855</f>
        <v>-1242.7530772215409</v>
      </c>
      <c r="Q290">
        <f>-606.841088877843 -105.294852350811 -252.227948375473</f>
        <v>-964.36388960412705</v>
      </c>
      <c r="R290" t="s">
        <v>6484</v>
      </c>
      <c r="S290" t="s">
        <v>6485</v>
      </c>
      <c r="T290" t="s">
        <v>6486</v>
      </c>
      <c r="U290" t="s">
        <v>6487</v>
      </c>
      <c r="V290">
        <f>-705.906228942285 -57.6200701055564 -92.0460093822599</f>
        <v>-855.5723084301012</v>
      </c>
      <c r="W290" t="s">
        <v>6488</v>
      </c>
      <c r="X290" t="s">
        <v>6489</v>
      </c>
      <c r="Y290" t="s">
        <v>6490</v>
      </c>
    </row>
    <row r="291" spans="1:25" x14ac:dyDescent="0.3">
      <c r="A291">
        <v>14500</v>
      </c>
      <c r="B291" t="s">
        <v>6491</v>
      </c>
      <c r="C291" t="s">
        <v>6492</v>
      </c>
      <c r="D291" t="s">
        <v>6493</v>
      </c>
      <c r="E291" t="s">
        <v>6494</v>
      </c>
      <c r="F291" t="s">
        <v>6495</v>
      </c>
      <c r="G291" t="s">
        <v>6496</v>
      </c>
      <c r="H291" t="s">
        <v>6497</v>
      </c>
      <c r="I291" t="s">
        <v>6498</v>
      </c>
      <c r="J291" t="s">
        <v>6499</v>
      </c>
      <c r="K291" t="s">
        <v>6500</v>
      </c>
      <c r="L291" t="s">
        <v>6501</v>
      </c>
      <c r="M291" t="s">
        <v>6502</v>
      </c>
      <c r="N291">
        <f>-771.460636766045 -16.6425563221246 -525.789685594297</f>
        <v>-1313.8928786824667</v>
      </c>
      <c r="O291">
        <f>-783.007877197319 -169.607456375245 -497.54332167948</f>
        <v>-1450.1586552520439</v>
      </c>
      <c r="P291">
        <f>-817.020942058762 -210.758636843124 -220.544765666875</f>
        <v>-1248.324344568761</v>
      </c>
      <c r="Q291">
        <f>-610.243681862847 -111.064902618916 -255.94005880504</f>
        <v>-977.24864328680292</v>
      </c>
      <c r="R291" t="s">
        <v>6503</v>
      </c>
      <c r="S291" t="s">
        <v>6504</v>
      </c>
      <c r="T291" t="s">
        <v>6505</v>
      </c>
      <c r="U291" t="s">
        <v>6506</v>
      </c>
      <c r="V291">
        <f>-706.270544460114 -57.9782619947764 -90.9855675561739</f>
        <v>-855.23437401106435</v>
      </c>
      <c r="W291" t="s">
        <v>6507</v>
      </c>
      <c r="X291" t="s">
        <v>6508</v>
      </c>
      <c r="Y291" t="s">
        <v>6509</v>
      </c>
    </row>
    <row r="292" spans="1:25" x14ac:dyDescent="0.3">
      <c r="A292">
        <v>14550</v>
      </c>
      <c r="B292" t="s">
        <v>6510</v>
      </c>
      <c r="C292" t="s">
        <v>6511</v>
      </c>
      <c r="D292" t="s">
        <v>6512</v>
      </c>
      <c r="E292" t="s">
        <v>6513</v>
      </c>
      <c r="F292" t="s">
        <v>6514</v>
      </c>
      <c r="G292" t="s">
        <v>6515</v>
      </c>
      <c r="H292" t="s">
        <v>6516</v>
      </c>
      <c r="I292" t="s">
        <v>6517</v>
      </c>
      <c r="J292" t="s">
        <v>6518</v>
      </c>
      <c r="K292" t="s">
        <v>6519</v>
      </c>
      <c r="L292" t="s">
        <v>6520</v>
      </c>
      <c r="M292" t="s">
        <v>6521</v>
      </c>
      <c r="N292">
        <f>-774.442295037948 -5.50180153720748 -526.804307076912</f>
        <v>-1306.7484036520675</v>
      </c>
      <c r="O292">
        <f>-791.658112447359 -158.270588961136 -500.318211127886</f>
        <v>-1450.2469125363809</v>
      </c>
      <c r="P292">
        <f>-832.279436363819 -199.016434695425 -224.151231967863</f>
        <v>-1255.4471030271068</v>
      </c>
      <c r="Q292">
        <f>-619.920809614184 -114.771730927465 -266.0463723741</f>
        <v>-1000.738912915749</v>
      </c>
      <c r="R292" t="s">
        <v>6522</v>
      </c>
      <c r="S292" t="s">
        <v>6523</v>
      </c>
      <c r="T292" t="s">
        <v>6524</v>
      </c>
      <c r="U292" t="s">
        <v>6525</v>
      </c>
      <c r="V292">
        <f>-712.038087056386 -46.3075720056472 -93.4029082003512</f>
        <v>-851.74856726238443</v>
      </c>
      <c r="W292" t="s">
        <v>6526</v>
      </c>
      <c r="X292" t="s">
        <v>6527</v>
      </c>
      <c r="Y292" t="s">
        <v>6528</v>
      </c>
    </row>
    <row r="293" spans="1:25" x14ac:dyDescent="0.3">
      <c r="A293">
        <v>14600</v>
      </c>
      <c r="B293" t="s">
        <v>6529</v>
      </c>
      <c r="C293" t="s">
        <v>6530</v>
      </c>
      <c r="D293" t="s">
        <v>6531</v>
      </c>
      <c r="E293" t="s">
        <v>6532</v>
      </c>
      <c r="F293" t="s">
        <v>6533</v>
      </c>
      <c r="G293" t="s">
        <v>6534</v>
      </c>
      <c r="H293" t="s">
        <v>6535</v>
      </c>
      <c r="I293" t="s">
        <v>6536</v>
      </c>
      <c r="J293" t="s">
        <v>6537</v>
      </c>
      <c r="K293" t="s">
        <v>6538</v>
      </c>
      <c r="L293" t="s">
        <v>6539</v>
      </c>
      <c r="M293" t="s">
        <v>6540</v>
      </c>
      <c r="N293">
        <f>-776.949054219561 -1.04049203475415 -527.974372361404</f>
        <v>-1305.9639186157192</v>
      </c>
      <c r="O293">
        <f>-796.796279462782 -153.610124344511 -502.300321466302</f>
        <v>-1452.7067252735949</v>
      </c>
      <c r="P293">
        <f>-839.750216700448 -194.055005810613 -226.442220151559</f>
        <v>-1260.24744266262</v>
      </c>
      <c r="Q293">
        <f>-625.287042053975 -117.166994180821 -271.633684326754</f>
        <v>-1014.08772056155</v>
      </c>
      <c r="R293" t="s">
        <v>6541</v>
      </c>
      <c r="S293" t="s">
        <v>6542</v>
      </c>
      <c r="T293" t="s">
        <v>6543</v>
      </c>
      <c r="U293" t="s">
        <v>6544</v>
      </c>
      <c r="V293">
        <f>-714.685590207116 -43.1867810832191 -95.3901099142582</f>
        <v>-853.26248120459331</v>
      </c>
      <c r="W293" t="s">
        <v>6545</v>
      </c>
      <c r="X293" t="s">
        <v>6546</v>
      </c>
      <c r="Y293" t="s">
        <v>6547</v>
      </c>
    </row>
    <row r="294" spans="1:25" x14ac:dyDescent="0.3">
      <c r="A294">
        <v>14650</v>
      </c>
      <c r="B294" t="s">
        <v>6548</v>
      </c>
      <c r="C294" t="s">
        <v>6549</v>
      </c>
      <c r="D294" t="s">
        <v>6550</v>
      </c>
      <c r="E294" t="s">
        <v>6551</v>
      </c>
      <c r="F294" t="s">
        <v>6552</v>
      </c>
      <c r="G294" t="s">
        <v>6553</v>
      </c>
      <c r="H294" t="s">
        <v>6554</v>
      </c>
      <c r="I294" t="s">
        <v>6555</v>
      </c>
      <c r="J294" t="s">
        <v>6556</v>
      </c>
      <c r="K294" t="s">
        <v>6557</v>
      </c>
      <c r="L294" t="s">
        <v>6558</v>
      </c>
      <c r="M294" t="s">
        <v>6559</v>
      </c>
      <c r="N294" t="s">
        <v>6560</v>
      </c>
      <c r="O294">
        <f>-805.658433844201 -149.324847375906 -505.265869969527</f>
        <v>-1460.2491511896339</v>
      </c>
      <c r="P294">
        <f>-853.050039839304 -189.223062668284 -230.055463306921</f>
        <v>-1272.3285658145089</v>
      </c>
      <c r="Q294">
        <f>-635.825260934475 -125.295837959578 -281.778509860939</f>
        <v>-1042.899608754992</v>
      </c>
      <c r="R294" t="s">
        <v>6561</v>
      </c>
      <c r="S294" t="s">
        <v>6562</v>
      </c>
      <c r="T294" t="s">
        <v>6563</v>
      </c>
      <c r="U294" t="s">
        <v>6564</v>
      </c>
      <c r="V294">
        <f>-719.245978368805 -41.7886434573884 -97.9280119054876</f>
        <v>-858.96263373168097</v>
      </c>
      <c r="W294" t="s">
        <v>6565</v>
      </c>
      <c r="X294" t="s">
        <v>6566</v>
      </c>
      <c r="Y294" t="s">
        <v>6567</v>
      </c>
    </row>
    <row r="295" spans="1:25" x14ac:dyDescent="0.3">
      <c r="A295">
        <v>14700</v>
      </c>
      <c r="B295" t="s">
        <v>6568</v>
      </c>
      <c r="C295" t="s">
        <v>6569</v>
      </c>
      <c r="D295" t="s">
        <v>6570</v>
      </c>
      <c r="E295" t="s">
        <v>6571</v>
      </c>
      <c r="F295" t="s">
        <v>6572</v>
      </c>
      <c r="G295" t="s">
        <v>6573</v>
      </c>
      <c r="H295" t="s">
        <v>6574</v>
      </c>
      <c r="I295" t="s">
        <v>6575</v>
      </c>
      <c r="J295" t="s">
        <v>6576</v>
      </c>
      <c r="K295" t="s">
        <v>6577</v>
      </c>
      <c r="L295" t="s">
        <v>6578</v>
      </c>
      <c r="M295" t="s">
        <v>6579</v>
      </c>
      <c r="N295" t="s">
        <v>6580</v>
      </c>
      <c r="O295">
        <f>-808.599616982879 -148.416507489603 -506.340006455779</f>
        <v>-1463.3561309282609</v>
      </c>
      <c r="P295">
        <f>-857.809072296753 -187.470319196024 -231.327512451743</f>
        <v>-1276.6069039445199</v>
      </c>
      <c r="Q295">
        <f>-639.692409546162 -129.085016392245 -285.777981457671</f>
        <v>-1054.555407396078</v>
      </c>
      <c r="R295" t="s">
        <v>6581</v>
      </c>
      <c r="S295" t="s">
        <v>6582</v>
      </c>
      <c r="T295" t="s">
        <v>6583</v>
      </c>
      <c r="U295" t="s">
        <v>6584</v>
      </c>
      <c r="V295">
        <f>-720.149512532606 -41.7794521226529 -98.8554812083568</f>
        <v>-860.78444586361559</v>
      </c>
      <c r="W295" t="s">
        <v>6585</v>
      </c>
      <c r="X295" t="s">
        <v>6586</v>
      </c>
      <c r="Y295" t="s">
        <v>6587</v>
      </c>
    </row>
    <row r="296" spans="1:25" x14ac:dyDescent="0.3">
      <c r="A296">
        <v>14750</v>
      </c>
      <c r="B296" t="s">
        <v>6588</v>
      </c>
      <c r="C296" t="s">
        <v>6589</v>
      </c>
      <c r="D296" t="s">
        <v>6590</v>
      </c>
      <c r="E296" t="s">
        <v>6591</v>
      </c>
      <c r="F296" t="s">
        <v>6592</v>
      </c>
      <c r="G296" t="s">
        <v>6593</v>
      </c>
      <c r="H296" t="s">
        <v>6594</v>
      </c>
      <c r="I296" t="s">
        <v>6595</v>
      </c>
      <c r="J296" t="s">
        <v>6596</v>
      </c>
      <c r="K296" t="s">
        <v>6597</v>
      </c>
      <c r="L296" t="s">
        <v>6598</v>
      </c>
      <c r="M296" t="s">
        <v>6599</v>
      </c>
      <c r="N296" t="s">
        <v>6600</v>
      </c>
      <c r="O296">
        <f>-810.104014950572 -147.38072881371 -508.486449703724</f>
        <v>-1465.971193468006</v>
      </c>
      <c r="P296">
        <f>-862.036685616819 -184.185785105204 -233.664741458705</f>
        <v>-1279.8872121807281</v>
      </c>
      <c r="Q296">
        <f>-642.901613391224 -135.076484058487 -292.965665350241</f>
        <v>-1070.9437627999521</v>
      </c>
      <c r="R296" t="s">
        <v>6601</v>
      </c>
      <c r="S296" t="s">
        <v>6602</v>
      </c>
      <c r="T296" t="s">
        <v>6603</v>
      </c>
      <c r="U296" t="s">
        <v>6604</v>
      </c>
      <c r="V296">
        <f>-718.788139103294 -42.0212018313396 -101.060305654178</f>
        <v>-861.86964658881163</v>
      </c>
      <c r="W296" t="s">
        <v>6605</v>
      </c>
      <c r="X296" t="s">
        <v>6606</v>
      </c>
      <c r="Y296" t="s">
        <v>6607</v>
      </c>
    </row>
    <row r="297" spans="1:25" x14ac:dyDescent="0.3">
      <c r="A297">
        <v>14800</v>
      </c>
      <c r="B297" t="s">
        <v>6608</v>
      </c>
      <c r="C297" t="s">
        <v>6609</v>
      </c>
      <c r="D297" t="s">
        <v>6610</v>
      </c>
      <c r="E297" t="s">
        <v>6611</v>
      </c>
      <c r="F297" t="s">
        <v>6612</v>
      </c>
      <c r="G297" t="s">
        <v>6613</v>
      </c>
      <c r="H297" t="s">
        <v>6614</v>
      </c>
      <c r="I297" t="s">
        <v>6615</v>
      </c>
      <c r="J297" t="s">
        <v>6616</v>
      </c>
      <c r="K297" t="s">
        <v>6617</v>
      </c>
      <c r="L297" t="s">
        <v>6618</v>
      </c>
      <c r="M297" t="s">
        <v>6619</v>
      </c>
      <c r="N297" t="s">
        <v>6620</v>
      </c>
      <c r="O297">
        <f>-808.572985411768 -147.457961192914 -509.158620363183</f>
        <v>-1465.1895669678649</v>
      </c>
      <c r="P297">
        <f>-862.104242485692 -183.31749870465 -234.518685861929</f>
        <v>-1279.9404270522709</v>
      </c>
      <c r="Q297">
        <f>-642.672769831308 -137.886220974092 -295.628121324664</f>
        <v>-1076.187112130064</v>
      </c>
      <c r="R297" t="s">
        <v>6621</v>
      </c>
      <c r="S297" t="s">
        <v>6622</v>
      </c>
      <c r="T297" t="s">
        <v>6623</v>
      </c>
      <c r="U297" t="s">
        <v>6624</v>
      </c>
      <c r="V297">
        <f>-716.740927702102 -42.071155455149 -102.051866753733</f>
        <v>-860.86394991098393</v>
      </c>
      <c r="W297" t="s">
        <v>6625</v>
      </c>
      <c r="X297" t="s">
        <v>6626</v>
      </c>
      <c r="Y297" t="s">
        <v>6627</v>
      </c>
    </row>
    <row r="298" spans="1:25" x14ac:dyDescent="0.3">
      <c r="A298">
        <v>14850</v>
      </c>
      <c r="B298" t="s">
        <v>6628</v>
      </c>
      <c r="C298" t="s">
        <v>6629</v>
      </c>
      <c r="D298" t="s">
        <v>6630</v>
      </c>
      <c r="E298" t="s">
        <v>6631</v>
      </c>
      <c r="F298" t="s">
        <v>6632</v>
      </c>
      <c r="G298" t="s">
        <v>6633</v>
      </c>
      <c r="H298" t="s">
        <v>6634</v>
      </c>
      <c r="I298" t="s">
        <v>6635</v>
      </c>
      <c r="J298" t="s">
        <v>6636</v>
      </c>
      <c r="K298" t="s">
        <v>6637</v>
      </c>
      <c r="L298" t="s">
        <v>6638</v>
      </c>
      <c r="M298" t="s">
        <v>6639</v>
      </c>
      <c r="N298" t="s">
        <v>6640</v>
      </c>
      <c r="O298">
        <f>-800.405655638196 -148.245950975133 -509.286094919908</f>
        <v>-1457.937701533237</v>
      </c>
      <c r="P298">
        <f>-856.410010971315 -183.662753155128 -235.08224707682</f>
        <v>-1275.155011203263</v>
      </c>
      <c r="Q298">
        <f>-636.938985362583 -143.95883849241 -299.924801435077</f>
        <v>-1080.8226252900699</v>
      </c>
      <c r="R298" t="s">
        <v>6641</v>
      </c>
      <c r="S298" t="s">
        <v>6642</v>
      </c>
      <c r="T298" t="s">
        <v>6643</v>
      </c>
      <c r="U298" t="s">
        <v>6644</v>
      </c>
      <c r="V298">
        <f>-710.641931423967 -41.270352472518 -103.384404956895</f>
        <v>-855.29668885337992</v>
      </c>
      <c r="W298" t="s">
        <v>6645</v>
      </c>
      <c r="X298" t="s">
        <v>6646</v>
      </c>
      <c r="Y298" t="s">
        <v>6647</v>
      </c>
    </row>
    <row r="299" spans="1:25" x14ac:dyDescent="0.3">
      <c r="A299">
        <v>14900</v>
      </c>
      <c r="B299" t="s">
        <v>6648</v>
      </c>
      <c r="C299" t="s">
        <v>6649</v>
      </c>
      <c r="D299" t="s">
        <v>6650</v>
      </c>
      <c r="E299" t="s">
        <v>6651</v>
      </c>
      <c r="F299" t="s">
        <v>6652</v>
      </c>
      <c r="G299" t="s">
        <v>6653</v>
      </c>
      <c r="H299" t="s">
        <v>6654</v>
      </c>
      <c r="I299" t="s">
        <v>6655</v>
      </c>
      <c r="J299" t="s">
        <v>6656</v>
      </c>
      <c r="K299" t="s">
        <v>6657</v>
      </c>
      <c r="L299" t="s">
        <v>6658</v>
      </c>
      <c r="M299" t="s">
        <v>6659</v>
      </c>
      <c r="N299" t="s">
        <v>6660</v>
      </c>
      <c r="O299">
        <f>-794.719329425604 -149.643389250461 -508.943011982288</f>
        <v>-1453.305730658353</v>
      </c>
      <c r="P299">
        <f>-850.485568759566 -185.287399105144 -234.720067434296</f>
        <v>-1270.4930352990061</v>
      </c>
      <c r="Q299">
        <f>-631.424651424305 -146.910343699461 -301.712961631961</f>
        <v>-1080.047956755727</v>
      </c>
      <c r="R299" t="s">
        <v>6661</v>
      </c>
      <c r="S299" t="s">
        <v>6662</v>
      </c>
      <c r="T299" t="s">
        <v>6663</v>
      </c>
      <c r="U299" t="s">
        <v>6664</v>
      </c>
      <c r="V299">
        <f>-707.104800020614 -41.2260692908148 -103.613730305877</f>
        <v>-851.94459961730581</v>
      </c>
      <c r="W299" t="s">
        <v>6665</v>
      </c>
      <c r="X299" t="s">
        <v>6666</v>
      </c>
      <c r="Y299" t="s">
        <v>6667</v>
      </c>
    </row>
    <row r="300" spans="1:25" x14ac:dyDescent="0.3">
      <c r="A300">
        <v>14950</v>
      </c>
      <c r="B300" t="s">
        <v>6668</v>
      </c>
      <c r="C300" t="s">
        <v>6669</v>
      </c>
      <c r="D300" t="s">
        <v>6670</v>
      </c>
      <c r="E300" t="s">
        <v>6671</v>
      </c>
      <c r="F300" t="s">
        <v>6672</v>
      </c>
      <c r="G300" t="s">
        <v>6673</v>
      </c>
      <c r="H300" t="s">
        <v>6674</v>
      </c>
      <c r="I300" t="s">
        <v>6675</v>
      </c>
      <c r="J300" t="s">
        <v>6676</v>
      </c>
      <c r="K300" t="s">
        <v>6677</v>
      </c>
      <c r="L300" t="s">
        <v>6678</v>
      </c>
      <c r="M300" t="s">
        <v>6679</v>
      </c>
      <c r="N300">
        <f>-765.285426415371 -2.71262237256178 -532.204476274841</f>
        <v>-1300.2025250627739</v>
      </c>
      <c r="O300">
        <f>-784.581306902452 -155.630005037356 -508.258701929666</f>
        <v>-1448.4700138694739</v>
      </c>
      <c r="P300">
        <f>-835.831539581935 -191.775626357378 -233.221335036721</f>
        <v>-1260.8285009760341</v>
      </c>
      <c r="Q300">
        <f>-617.258283281233 -155.449820033966 -302.897411522313</f>
        <v>-1075.6055148375121</v>
      </c>
      <c r="R300" t="s">
        <v>6680</v>
      </c>
      <c r="S300" t="s">
        <v>6681</v>
      </c>
      <c r="T300" t="s">
        <v>6682</v>
      </c>
      <c r="U300" t="s">
        <v>6683</v>
      </c>
      <c r="V300">
        <f>-702.219278900247 -44.3743016934673 -101.551945035678</f>
        <v>-848.1455256293923</v>
      </c>
      <c r="W300" t="s">
        <v>6684</v>
      </c>
      <c r="X300" t="s">
        <v>6685</v>
      </c>
      <c r="Y300" t="s">
        <v>6686</v>
      </c>
    </row>
    <row r="301" spans="1:25" x14ac:dyDescent="0.3">
      <c r="A301">
        <v>15000</v>
      </c>
      <c r="B301" t="s">
        <v>6687</v>
      </c>
      <c r="C301" t="s">
        <v>6688</v>
      </c>
      <c r="D301" t="s">
        <v>6689</v>
      </c>
      <c r="E301" t="s">
        <v>6690</v>
      </c>
      <c r="F301" t="s">
        <v>6691</v>
      </c>
      <c r="G301" t="s">
        <v>6692</v>
      </c>
      <c r="H301" t="s">
        <v>6693</v>
      </c>
      <c r="I301" t="s">
        <v>6694</v>
      </c>
      <c r="J301" t="s">
        <v>6695</v>
      </c>
      <c r="K301" t="s">
        <v>6696</v>
      </c>
      <c r="L301" t="s">
        <v>6697</v>
      </c>
      <c r="M301" t="s">
        <v>6698</v>
      </c>
      <c r="N301">
        <f>-761.021775478579 -8.10804862517807 -531.641750586333</f>
        <v>-1300.7715746900901</v>
      </c>
      <c r="O301">
        <f>-779.136364005647 -161.134134765989 -507.540576137454</f>
        <v>-1447.8110749090899</v>
      </c>
      <c r="P301">
        <f>-826.798633501086 -197.18287327122 -231.846177108466</f>
        <v>-1255.8276838807719</v>
      </c>
      <c r="Q301">
        <f>-608.590497341775 -160.724532847265 -302.589269032672</f>
        <v>-1071.9042992217119</v>
      </c>
      <c r="R301" t="s">
        <v>6699</v>
      </c>
      <c r="S301" t="s">
        <v>6700</v>
      </c>
      <c r="T301" t="s">
        <v>6701</v>
      </c>
      <c r="U301" t="s">
        <v>6702</v>
      </c>
      <c r="V301">
        <f>-698.335344719585 -47.609659539527 -100.015679148526</f>
        <v>-845.96068340763804</v>
      </c>
      <c r="W301" t="s">
        <v>6703</v>
      </c>
      <c r="X301" t="s">
        <v>6704</v>
      </c>
      <c r="Y301" t="s">
        <v>6705</v>
      </c>
    </row>
    <row r="302" spans="1:25" x14ac:dyDescent="0.3">
      <c r="A302">
        <v>15050</v>
      </c>
      <c r="B302" t="s">
        <v>6706</v>
      </c>
      <c r="C302" t="s">
        <v>6707</v>
      </c>
      <c r="D302" t="s">
        <v>6708</v>
      </c>
      <c r="E302" t="s">
        <v>6709</v>
      </c>
      <c r="F302" t="s">
        <v>6710</v>
      </c>
      <c r="G302" t="s">
        <v>6711</v>
      </c>
      <c r="H302" t="s">
        <v>6712</v>
      </c>
      <c r="I302" t="s">
        <v>6713</v>
      </c>
      <c r="J302" t="s">
        <v>6714</v>
      </c>
      <c r="K302" t="s">
        <v>6715</v>
      </c>
      <c r="L302" t="s">
        <v>6716</v>
      </c>
      <c r="M302" t="s">
        <v>6717</v>
      </c>
      <c r="N302">
        <f>-750.789004033542 -22.8754424297545 -530.200121174179</f>
        <v>-1303.8645676374754</v>
      </c>
      <c r="O302">
        <f>-767.084706307964 -176.121253812836 -505.928782554265</f>
        <v>-1449.1347426750649</v>
      </c>
      <c r="P302">
        <f>-806.117695148408 -210.334728121783 -228.648297612166</f>
        <v>-1245.1007208823569</v>
      </c>
      <c r="Q302">
        <f>-589.071936538992 -171.449626179458 -301.638844487332</f>
        <v>-1062.1604072057821</v>
      </c>
      <c r="R302" t="s">
        <v>6718</v>
      </c>
      <c r="S302" t="s">
        <v>6719</v>
      </c>
      <c r="T302" t="s">
        <v>6720</v>
      </c>
      <c r="U302" t="s">
        <v>6721</v>
      </c>
      <c r="V302">
        <f>-689.175134710044 -59.8319098513221 -97.3068218647512</f>
        <v>-846.31386642611722</v>
      </c>
      <c r="W302" t="s">
        <v>6722</v>
      </c>
      <c r="X302" t="s">
        <v>6723</v>
      </c>
      <c r="Y302" t="s">
        <v>6724</v>
      </c>
    </row>
    <row r="303" spans="1:25" x14ac:dyDescent="0.3">
      <c r="A303">
        <v>15100</v>
      </c>
      <c r="B303" t="s">
        <v>6725</v>
      </c>
      <c r="C303" t="s">
        <v>6726</v>
      </c>
      <c r="D303" t="s">
        <v>6727</v>
      </c>
      <c r="E303" t="s">
        <v>6728</v>
      </c>
      <c r="F303" t="s">
        <v>6729</v>
      </c>
      <c r="G303" t="s">
        <v>6730</v>
      </c>
      <c r="H303">
        <f>-742.307238619604 -0.649789934947421 -584.380556102757</f>
        <v>-1327.3375846573085</v>
      </c>
      <c r="I303">
        <f>-706.159489697084 -1.3939389850625 -653.900191136063</f>
        <v>-1361.4536198182095</v>
      </c>
      <c r="J303" t="s">
        <v>6731</v>
      </c>
      <c r="K303" t="s">
        <v>6732</v>
      </c>
      <c r="L303" t="s">
        <v>6733</v>
      </c>
      <c r="M303" t="s">
        <v>6734</v>
      </c>
      <c r="N303">
        <f>-745.707866379903 -30.7556276819782 -529.953273989869</f>
        <v>-1306.4167680517503</v>
      </c>
      <c r="O303">
        <f>-761.032801018605 -184.100805353894 -505.469434872012</f>
        <v>-1450.6030412445111</v>
      </c>
      <c r="P303">
        <f>-796.217740335592 -216.942946943941 -227.509072510392</f>
        <v>-1240.6697597899251</v>
      </c>
      <c r="Q303">
        <f>-579.84718103139 -175.581505491458 -301.140420627067</f>
        <v>-1056.569107149915</v>
      </c>
      <c r="R303" t="s">
        <v>6735</v>
      </c>
      <c r="S303" t="s">
        <v>6736</v>
      </c>
      <c r="T303" t="s">
        <v>6737</v>
      </c>
      <c r="U303" t="s">
        <v>6738</v>
      </c>
      <c r="V303">
        <f>-682.942750054569 -66.7341464060855 -96.9025004565984</f>
        <v>-846.57939691725301</v>
      </c>
      <c r="W303" t="s">
        <v>6739</v>
      </c>
      <c r="X303" t="s">
        <v>6740</v>
      </c>
      <c r="Y303" t="s">
        <v>6741</v>
      </c>
    </row>
    <row r="304" spans="1:25" x14ac:dyDescent="0.3">
      <c r="A304">
        <v>15150</v>
      </c>
      <c r="B304" t="s">
        <v>6742</v>
      </c>
      <c r="C304" t="s">
        <v>6743</v>
      </c>
      <c r="D304">
        <f>-729.016197735391 -0.981307595661747 -201.769017282458</f>
        <v>-931.76652261351069</v>
      </c>
      <c r="E304">
        <f>-737.279640671194 -4.8478764696315 -294.19505550529</f>
        <v>-1036.3225726461155</v>
      </c>
      <c r="F304">
        <f>-740.708505034389 -7.66421070281513 -377.971214694656</f>
        <v>-1126.3439304318601</v>
      </c>
      <c r="G304">
        <f>-739.489644229541 -10.0210485455978 -461.822882768231</f>
        <v>-1211.3335755433698</v>
      </c>
      <c r="H304">
        <f>-732.590453255079 -13.3029569101714 -584.242460764782</f>
        <v>-1330.1358709300323</v>
      </c>
      <c r="I304">
        <f>-697.179839332419 -13.880620226153 -654.142134409163</f>
        <v>-1365.2025939677351</v>
      </c>
      <c r="J304" t="s">
        <v>6744</v>
      </c>
      <c r="K304" t="s">
        <v>6745</v>
      </c>
      <c r="L304" t="s">
        <v>6746</v>
      </c>
      <c r="M304" t="s">
        <v>6747</v>
      </c>
      <c r="N304">
        <f>-734.834635331372 -43.2018267486919 -529.6414472738</f>
        <v>-1307.6779093538639</v>
      </c>
      <c r="O304">
        <f>-747.060644534547 -196.635839667132 -504.608466070075</f>
        <v>-1448.304950271754</v>
      </c>
      <c r="P304">
        <f>-779.052823856244 -227.192194882995 -226.002229947823</f>
        <v>-1232.247248687062</v>
      </c>
      <c r="Q304">
        <f>-564.409225108181 -179.488197187856 -300.841750835264</f>
        <v>-1044.739173131301</v>
      </c>
      <c r="R304" t="s">
        <v>6748</v>
      </c>
      <c r="S304" t="s">
        <v>6749</v>
      </c>
      <c r="T304" t="s">
        <v>6750</v>
      </c>
      <c r="U304" t="s">
        <v>6751</v>
      </c>
      <c r="V304">
        <f>-668.118258705713 -73.9763932533342 -97.2868967384622</f>
        <v>-839.3815486975094</v>
      </c>
      <c r="W304" t="s">
        <v>6752</v>
      </c>
      <c r="X304" t="s">
        <v>6753</v>
      </c>
      <c r="Y304" t="s">
        <v>6754</v>
      </c>
    </row>
    <row r="305" spans="1:25" x14ac:dyDescent="0.3">
      <c r="A305">
        <v>15200</v>
      </c>
      <c r="B305" t="s">
        <v>6755</v>
      </c>
      <c r="C305" t="s">
        <v>6756</v>
      </c>
      <c r="D305">
        <f>-721.649768516831 -5.26688413823331 -201.48035766953</f>
        <v>-928.39701032459436</v>
      </c>
      <c r="E305">
        <f>-730.054721537615 -9.46573743642966 -293.879288550306</f>
        <v>-1033.3997475243507</v>
      </c>
      <c r="F305">
        <f>-733.642752208607 -12.617111410364 -377.636819769005</f>
        <v>-1123.8966833879761</v>
      </c>
      <c r="G305">
        <f>-732.617491319181 -15.334639164641 -461.480248614984</f>
        <v>-1209.432379098806</v>
      </c>
      <c r="H305">
        <f>-726.04036306364 -19.1705503127664 -583.901439642432</f>
        <v>-1329.1123530188383</v>
      </c>
      <c r="I305">
        <f>-691.01110576507 -19.7693367566453 -653.992780788554</f>
        <v>-1364.7732233102693</v>
      </c>
      <c r="J305" t="s">
        <v>6757</v>
      </c>
      <c r="K305" t="s">
        <v>6758</v>
      </c>
      <c r="L305" t="s">
        <v>6759</v>
      </c>
      <c r="M305" t="s">
        <v>6760</v>
      </c>
      <c r="N305">
        <f>-727.745864429508 -48.8090913489555 -529.139155742081</f>
        <v>-1305.6941115205445</v>
      </c>
      <c r="O305">
        <f>-737.946673513291 -202.31439522851 -503.347055784074</f>
        <v>-1443.6081245258749</v>
      </c>
      <c r="P305">
        <f>-769.665104704705 -232.024363420343 -224.618076463068</f>
        <v>-1226.3075445881159</v>
      </c>
      <c r="Q305">
        <f>-556.448409870896 -180.321591070093 -300.86755444269</f>
        <v>-1037.6375553836788</v>
      </c>
      <c r="R305" t="s">
        <v>6761</v>
      </c>
      <c r="S305" t="s">
        <v>6762</v>
      </c>
      <c r="T305" t="s">
        <v>6763</v>
      </c>
      <c r="U305" t="s">
        <v>6764</v>
      </c>
      <c r="V305">
        <f>-659.148678313458 -76.2912274748014 -97.4908403620913</f>
        <v>-832.93074615035073</v>
      </c>
      <c r="W305" t="s">
        <v>6765</v>
      </c>
      <c r="X305" t="s">
        <v>6766</v>
      </c>
      <c r="Y305" t="s">
        <v>6767</v>
      </c>
    </row>
    <row r="306" spans="1:25" x14ac:dyDescent="0.3">
      <c r="A306">
        <v>15250</v>
      </c>
      <c r="B306" t="s">
        <v>6768</v>
      </c>
      <c r="C306">
        <f>-682.107931715597 -6.62289177122557 -93.440213789924</f>
        <v>-782.17103727674657</v>
      </c>
      <c r="D306">
        <f>-706.402551530359 -16.54247424505 -200.998797356885</f>
        <v>-923.94382313229403</v>
      </c>
      <c r="E306">
        <f>-715.096349854572 -21.3290609255432 -293.342497746667</f>
        <v>-1029.7679085267823</v>
      </c>
      <c r="F306">
        <f>-718.957065720823 -25.0600835773575 -377.064132050224</f>
        <v>-1121.0812813484044</v>
      </c>
      <c r="G306">
        <f>-718.222726344419 -28.3934717175493 -460.88822556278</f>
        <v>-1207.5044236247484</v>
      </c>
      <c r="H306">
        <f>-712.092018500631 -33.1703636976799 -583.299436528283</f>
        <v>-1328.5618187265939</v>
      </c>
      <c r="I306">
        <f>-677.610221429269 -33.6911609572894 -653.662510386365</f>
        <v>-1364.9638927729234</v>
      </c>
      <c r="J306" t="s">
        <v>6769</v>
      </c>
      <c r="K306" t="s">
        <v>6770</v>
      </c>
      <c r="L306" t="s">
        <v>6771</v>
      </c>
      <c r="M306" t="s">
        <v>6772</v>
      </c>
      <c r="N306">
        <f>-712.768721645232 -62.3429770026351 -528.265460704817</f>
        <v>-1303.377159352684</v>
      </c>
      <c r="O306">
        <f>-719.340120156221 -215.780394701818 -500.763623061089</f>
        <v>-1435.8841379191281</v>
      </c>
      <c r="P306">
        <f>-750.395446719436 -241.780637353474 -221.589764583654</f>
        <v>-1213.765848656564</v>
      </c>
      <c r="Q306">
        <f>-540.529605006355 -181.857449863217 -301.05067158676</f>
        <v>-1023.437726456332</v>
      </c>
      <c r="R306" t="s">
        <v>6773</v>
      </c>
      <c r="S306" t="s">
        <v>6774</v>
      </c>
      <c r="T306" t="s">
        <v>6775</v>
      </c>
      <c r="U306" t="s">
        <v>6776</v>
      </c>
      <c r="V306">
        <f>-640.241517702802 -84.7458863593174 -97.749983222104</f>
        <v>-822.73738728422336</v>
      </c>
      <c r="W306" t="s">
        <v>6777</v>
      </c>
      <c r="X306" t="s">
        <v>6778</v>
      </c>
      <c r="Y306" t="s">
        <v>6779</v>
      </c>
    </row>
    <row r="307" spans="1:25" x14ac:dyDescent="0.3">
      <c r="A307">
        <v>15300</v>
      </c>
      <c r="B307" t="s">
        <v>6780</v>
      </c>
      <c r="C307">
        <f>-675.039266757581 -11.4910700179189 -92.9355301777028</f>
        <v>-779.46586695320275</v>
      </c>
      <c r="D307">
        <f>-699.298358831406 -21.8371651557964 -200.462034089738</f>
        <v>-921.59755807694035</v>
      </c>
      <c r="E307">
        <f>-708.011413063147 -26.9544593012401 -292.786236389715</f>
        <v>-1027.7521087541022</v>
      </c>
      <c r="F307">
        <f>-711.903701683106 -30.9864976615545 -376.492332498377</f>
        <v>-1119.3825318430374</v>
      </c>
      <c r="G307">
        <f>-711.216206166809 -34.6127395900239 -460.30470761562</f>
        <v>-1206.133653372453</v>
      </c>
      <c r="H307">
        <f>-705.170634695549 -39.8086853175441 -582.703202403613</f>
        <v>-1327.682522416706</v>
      </c>
      <c r="I307">
        <f>-670.789585645126 -40.2189522020003 -653.116159347414</f>
        <v>-1364.1246971945402</v>
      </c>
      <c r="J307">
        <f>-710.300930985694 -6.29926003473793 -530.443887725872</f>
        <v>-1247.044078746304</v>
      </c>
      <c r="K307" t="s">
        <v>6781</v>
      </c>
      <c r="L307" t="s">
        <v>6782</v>
      </c>
      <c r="M307" t="s">
        <v>6783</v>
      </c>
      <c r="N307">
        <f>-705.345868410051 -68.7582763477435 -527.547653319319</f>
        <v>-1301.6517980771137</v>
      </c>
      <c r="O307">
        <f>-709.883535546177 -222.117457144101 -499.32534477864</f>
        <v>-1431.3263374689179</v>
      </c>
      <c r="P307">
        <f>-741.559072431709 -245.294581411611 -219.972331475152</f>
        <v>-1206.825985318472</v>
      </c>
      <c r="Q307">
        <f>-533.602373260613 -180.927126833496 -300.961967374028</f>
        <v>-1015.491467468137</v>
      </c>
      <c r="R307" t="s">
        <v>6784</v>
      </c>
      <c r="S307" t="s">
        <v>6785</v>
      </c>
      <c r="T307" t="s">
        <v>6786</v>
      </c>
      <c r="U307" t="s">
        <v>6787</v>
      </c>
      <c r="V307">
        <f>-631.398264421593 -87.6706462532356 -97.3481534695073</f>
        <v>-816.417064144336</v>
      </c>
      <c r="W307" t="s">
        <v>6788</v>
      </c>
      <c r="X307" t="s">
        <v>6789</v>
      </c>
      <c r="Y307" t="s">
        <v>6790</v>
      </c>
    </row>
    <row r="308" spans="1:25" x14ac:dyDescent="0.3">
      <c r="A308">
        <v>15350</v>
      </c>
      <c r="B308" t="s">
        <v>6791</v>
      </c>
      <c r="C308">
        <f>-661.350269008556 -21.589246069339 -90.8803519953286</f>
        <v>-773.81986707322358</v>
      </c>
      <c r="D308">
        <f>-685.443723519547 -33.166534606285 -198.318564620338</f>
        <v>-916.92882274617</v>
      </c>
      <c r="E308">
        <f>-694.01732843377 -39.2250552107917 -290.598759805306</f>
        <v>-1023.8411434498676</v>
      </c>
      <c r="F308">
        <f>-697.768333341397 -44.0982562173967 -374.266654566942</f>
        <v>-1116.1332441257357</v>
      </c>
      <c r="G308">
        <f>-696.927977183352 -48.5429958718346 -458.03812072969</f>
        <v>-1203.5090937848765</v>
      </c>
      <c r="H308">
        <f>-690.644089171022 -54.9114663219616 -580.369157045992</f>
        <v>-1325.9247125389757</v>
      </c>
      <c r="I308">
        <f>-656.031027000245 -55.2613292849587 -650.668659269057</f>
        <v>-1361.9610155542607</v>
      </c>
      <c r="J308">
        <f>-696.798058120761 -20.9918421484222 -528.486306943829</f>
        <v>-1246.2762072130122</v>
      </c>
      <c r="K308" t="s">
        <v>6792</v>
      </c>
      <c r="L308" t="s">
        <v>6793</v>
      </c>
      <c r="M308" t="s">
        <v>6794</v>
      </c>
      <c r="N308">
        <f>-690.004644671432 -83.2419581568106 -524.896509633052</f>
        <v>-1298.1431124612945</v>
      </c>
      <c r="O308">
        <f>-690.297765011862 -236.257260652292 -494.560296245553</f>
        <v>-1421.1153219097068</v>
      </c>
      <c r="P308">
        <f>-721.490405966721 -255.708240624754 -214.868914331432</f>
        <v>-1192.067560922907</v>
      </c>
      <c r="Q308">
        <f>-517.446253305985 -181.475138749854 -297.354932678211</f>
        <v>-996.27632473405015</v>
      </c>
      <c r="R308" t="s">
        <v>6795</v>
      </c>
      <c r="S308" t="s">
        <v>6796</v>
      </c>
      <c r="T308" t="s">
        <v>6797</v>
      </c>
      <c r="U308" t="s">
        <v>6798</v>
      </c>
      <c r="V308">
        <f>-615.003514188582 -95.3590109854867 -95.0697263711942</f>
        <v>-805.43225154526294</v>
      </c>
      <c r="W308" t="s">
        <v>6799</v>
      </c>
      <c r="X308" t="s">
        <v>6800</v>
      </c>
      <c r="Y308" t="s">
        <v>6801</v>
      </c>
    </row>
    <row r="309" spans="1:25" x14ac:dyDescent="0.3">
      <c r="A309">
        <v>15400</v>
      </c>
      <c r="B309" t="s">
        <v>6802</v>
      </c>
      <c r="C309">
        <f>-654.717567418465 -26.8077316461581 -89.2309319254302</f>
        <v>-770.75623099005338</v>
      </c>
      <c r="D309">
        <f>-678.569915057628 -39.1617039015769 -196.636494069457</f>
        <v>-914.36811302866181</v>
      </c>
      <c r="E309">
        <f>-686.91538908476 -45.8021440412458 -288.89738138947</f>
        <v>-1021.6149145154759</v>
      </c>
      <c r="F309">
        <f>-690.441256252369 -51.1891040489081 -372.543617850073</f>
        <v>-1114.1739781513502</v>
      </c>
      <c r="G309">
        <f>-689.358248047138 -56.1282525954816 -456.284735591208</f>
        <v>-1201.7712362338275</v>
      </c>
      <c r="H309">
        <f>-682.699933860074 -63.2003491988235 -578.557307603695</f>
        <v>-1324.4575906625923</v>
      </c>
      <c r="I309">
        <f>-647.621760675165 -63.7322104315599 -648.624867566843</f>
        <v>-1359.9788386735679</v>
      </c>
      <c r="J309">
        <f>-689.490780578575 -29.0401783681305 -526.91209031804</f>
        <v>-1245.4430492647455</v>
      </c>
      <c r="K309" t="s">
        <v>6803</v>
      </c>
      <c r="L309" t="s">
        <v>6804</v>
      </c>
      <c r="M309" t="s">
        <v>6805</v>
      </c>
      <c r="N309">
        <f>-681.752225474235 -91.1539869313847 -522.898023194957</f>
        <v>-1295.8042356005767</v>
      </c>
      <c r="O309">
        <f>-679.367004809964 -243.904424863509 -491.368331677645</f>
        <v>-1414.6397613511181</v>
      </c>
      <c r="P309">
        <f>-710.325712954773 -264.149227805381 -211.707408761089</f>
        <v>-1186.1823495212429</v>
      </c>
      <c r="Q309">
        <f>-509.235769875958 -182.421718846028 -294.362957864484</f>
        <v>-986.02044658647003</v>
      </c>
      <c r="R309" t="s">
        <v>6806</v>
      </c>
      <c r="S309" t="s">
        <v>6807</v>
      </c>
      <c r="T309" t="s">
        <v>6808</v>
      </c>
      <c r="U309" t="s">
        <v>6809</v>
      </c>
      <c r="V309">
        <f>-607.015108268315 -98.7379081114486 -93.2529514191249</f>
        <v>-799.00596779888849</v>
      </c>
      <c r="W309" t="s">
        <v>6810</v>
      </c>
      <c r="X309" t="s">
        <v>6811</v>
      </c>
      <c r="Y309" t="s">
        <v>6812</v>
      </c>
    </row>
    <row r="310" spans="1:25" x14ac:dyDescent="0.3">
      <c r="A310">
        <v>15450</v>
      </c>
      <c r="B310" t="s">
        <v>6813</v>
      </c>
      <c r="C310">
        <f>-641.16135264596 -36.9975982109795 -84.6055148946732</f>
        <v>-762.76446575161276</v>
      </c>
      <c r="D310">
        <f>-664.603474149701 -50.9433116435325 -191.906402602951</f>
        <v>-907.45318839618449</v>
      </c>
      <c r="E310">
        <f>-672.454959345574 -58.6527201017002 -284.12766559019</f>
        <v>-1015.2353450374642</v>
      </c>
      <c r="F310">
        <f>-675.447850028129 -64.9349395620134 -367.732061065666</f>
        <v>-1108.1148506558084</v>
      </c>
      <c r="G310">
        <f>-673.74610957991 -70.6861050684565 -451.411074973323</f>
        <v>-1195.8432896216896</v>
      </c>
      <c r="H310">
        <f>-666.084665453981 -78.8603352751243 -573.556172232858</f>
        <v>-1318.5011729619632</v>
      </c>
      <c r="I310">
        <f>-629.557690350454 -79.8616366779361 -642.874217474187</f>
        <v>-1352.2935445025771</v>
      </c>
      <c r="J310">
        <f>-674.385747133262 -44.3949389306122 -522.336154466446</f>
        <v>-1241.1168405303201</v>
      </c>
      <c r="K310" t="s">
        <v>6814</v>
      </c>
      <c r="L310" t="s">
        <v>6815</v>
      </c>
      <c r="M310" t="s">
        <v>6816</v>
      </c>
      <c r="N310">
        <f>-664.507022775662 -106.152059399831 -517.583665047388</f>
        <v>-1288.242747222881</v>
      </c>
      <c r="O310">
        <f>-656.507935467766 -258.364165200425 -484.346988519749</f>
        <v>-1399.21908918794</v>
      </c>
      <c r="P310">
        <f>-687.413009725027 -281.475660457239 -204.902395159373</f>
        <v>-1173.7910653416388</v>
      </c>
      <c r="Q310">
        <f>-492.744907360968 -183.100677102186 -284.747123317808</f>
        <v>-960.59270778096197</v>
      </c>
      <c r="R310" t="s">
        <v>6817</v>
      </c>
      <c r="S310" t="s">
        <v>6818</v>
      </c>
      <c r="T310" t="s">
        <v>6819</v>
      </c>
      <c r="U310" t="s">
        <v>6820</v>
      </c>
      <c r="V310">
        <f>-591.694387657956 -105.321901983221 -88.5813615032666</f>
        <v>-785.5976511444436</v>
      </c>
      <c r="W310" t="s">
        <v>6821</v>
      </c>
      <c r="X310" t="s">
        <v>6822</v>
      </c>
      <c r="Y310" t="s">
        <v>6823</v>
      </c>
    </row>
    <row r="311" spans="1:25" x14ac:dyDescent="0.3">
      <c r="A311">
        <v>15500</v>
      </c>
      <c r="B311" t="s">
        <v>6824</v>
      </c>
      <c r="C311">
        <f>-635.139527701844 -39.5179637344631 -82.7718321229261</f>
        <v>-757.42932355923324</v>
      </c>
      <c r="D311">
        <f>-658.36035047171 -54.0191992541995 -190.047280961813</f>
        <v>-902.42683068772249</v>
      </c>
      <c r="E311">
        <f>-665.841853119675 -62.1156984695449 -282.266035440074</f>
        <v>-1010.2235870292939</v>
      </c>
      <c r="F311">
        <f>-668.415048334801 -68.7452596435105 -365.857678658151</f>
        <v>-1103.0179866364624</v>
      </c>
      <c r="G311">
        <f>-666.211822434784 -74.8394404982587 -449.500634920089</f>
        <v>-1190.5518978531318</v>
      </c>
      <c r="H311">
        <f>-657.728957354798 -83.5183664425449 -571.556549405698</f>
        <v>-1312.8038732030409</v>
      </c>
      <c r="I311">
        <f>-620.396231210618 -84.8715395789318 -640.437812991232</f>
        <v>-1345.7055837807818</v>
      </c>
      <c r="J311">
        <f>-666.914201416862 -48.9354600429319 -520.567407370119</f>
        <v>-1236.417068829913</v>
      </c>
      <c r="K311" t="s">
        <v>6825</v>
      </c>
      <c r="L311" t="s">
        <v>6826</v>
      </c>
      <c r="M311" t="s">
        <v>6827</v>
      </c>
      <c r="N311">
        <f>-655.988103974969 -110.484814679319 -515.43151953234</f>
        <v>-1281.9044381866279</v>
      </c>
      <c r="O311">
        <f>-645.299716741813 -262.36500517951 -481.49333111045</f>
        <v>-1389.1580530317731</v>
      </c>
      <c r="P311">
        <f>-676.043211887411 -287.10961357868 -202.170541170462</f>
        <v>-1165.3233666365529</v>
      </c>
      <c r="Q311">
        <f>-485.049640826473 -180.072685402925 -279.715063593109</f>
        <v>-944.83738982250702</v>
      </c>
      <c r="R311" t="s">
        <v>6828</v>
      </c>
      <c r="S311" t="s">
        <v>6829</v>
      </c>
      <c r="T311" t="s">
        <v>6830</v>
      </c>
      <c r="U311" t="s">
        <v>6831</v>
      </c>
      <c r="V311">
        <f>-584.927857135465 -107.483570053959 -86.9194222650036</f>
        <v>-779.33084945442772</v>
      </c>
      <c r="W311" t="s">
        <v>6832</v>
      </c>
      <c r="X311" t="s">
        <v>6833</v>
      </c>
      <c r="Y311" t="s">
        <v>6834</v>
      </c>
    </row>
    <row r="312" spans="1:25" x14ac:dyDescent="0.3">
      <c r="A312">
        <v>15550</v>
      </c>
      <c r="B312" t="s">
        <v>6835</v>
      </c>
      <c r="C312">
        <f>-628.705992743027 -28.8156841256655 -83.4518646187669</f>
        <v>-740.97354148745933</v>
      </c>
      <c r="D312">
        <f>-651.06818275235 -44.4010070224772 -190.757670014223</f>
        <v>-886.2268597890502</v>
      </c>
      <c r="E312">
        <f>-657.318048272516 -53.3261340365211 -282.991657081506</f>
        <v>-993.63583939054308</v>
      </c>
      <c r="F312">
        <f>-658.554604455872 -60.7397806030663 -366.547941228712</f>
        <v>-1085.8423262876502</v>
      </c>
      <c r="G312">
        <f>-654.804483248282 -67.6526002518408 -450.072116437343</f>
        <v>-1172.5291999374658</v>
      </c>
      <c r="H312">
        <f>-643.83906104109 -77.5878710441493 -571.834058451393</f>
        <v>-1293.2609905366323</v>
      </c>
      <c r="I312">
        <f>-604.872672790041 -79.5982702176948 -639.788442760777</f>
        <v>-1324.2593857685129</v>
      </c>
      <c r="J312">
        <f>-655.213338952236 -42.7165055135315 -521.486562417398</f>
        <v>-1219.4164068831656</v>
      </c>
      <c r="K312" t="s">
        <v>6836</v>
      </c>
      <c r="L312" t="s">
        <v>6837</v>
      </c>
      <c r="M312" t="s">
        <v>6838</v>
      </c>
      <c r="N312">
        <f>-642.087823730066 -103.740190493249 -515.325335186393</f>
        <v>-1261.153349409708</v>
      </c>
      <c r="O312">
        <f>-625.895963321835 -254.622336854239 -479.152373440834</f>
        <v>-1359.6706736169081</v>
      </c>
      <c r="P312">
        <f>-658.767535710481 -281.242269363643 -200.244718067796</f>
        <v>-1140.2545231419199</v>
      </c>
      <c r="Q312">
        <f>-472.888972000783 -161.899403803679 -272.042685652126</f>
        <v>-906.83106145658803</v>
      </c>
      <c r="R312" t="s">
        <v>6839</v>
      </c>
      <c r="S312" t="s">
        <v>6840</v>
      </c>
      <c r="T312" t="s">
        <v>6841</v>
      </c>
      <c r="U312" t="s">
        <v>6842</v>
      </c>
      <c r="V312">
        <f>-575.230691368203 -103.957166557952 -86.5953209594131</f>
        <v>-765.78317888556808</v>
      </c>
      <c r="W312" t="s">
        <v>6843</v>
      </c>
      <c r="X312" t="s">
        <v>6844</v>
      </c>
      <c r="Y312" t="s">
        <v>6845</v>
      </c>
    </row>
    <row r="313" spans="1:25" x14ac:dyDescent="0.3">
      <c r="A313">
        <v>15600</v>
      </c>
      <c r="B313" t="s">
        <v>6846</v>
      </c>
      <c r="C313">
        <f>-627.22660971944 -27.8686315834675 -84.8262574660869</f>
        <v>-739.92149876899441</v>
      </c>
      <c r="D313">
        <f>-648.843535127201 -44.2468445434424 -192.166666452898</f>
        <v>-885.25704612354139</v>
      </c>
      <c r="E313">
        <f>-654.236999823087 -53.7347417707615 -284.398634832188</f>
        <v>-992.3703764260365</v>
      </c>
      <c r="F313">
        <f>-654.596480476704 -61.6454839139788 -367.917594182634</f>
        <v>-1084.1595585733166</v>
      </c>
      <c r="G313">
        <f>-649.871199653824 -69.0448621545052 -451.350581800691</f>
        <v>-1170.2666436090201</v>
      </c>
      <c r="H313">
        <f>-637.376207687588 -79.6888030671403 -572.9051635218</f>
        <v>-1289.9701742765283</v>
      </c>
      <c r="I313">
        <f>-597.651036898856 -82.0004308528573 -640.409043543486</f>
        <v>-1320.0605112951994</v>
      </c>
      <c r="J313">
        <f>-649.876674627237 -44.6399138563802 -522.9495503664</f>
        <v>-1217.4661388500172</v>
      </c>
      <c r="K313" t="s">
        <v>6847</v>
      </c>
      <c r="L313" t="s">
        <v>6848</v>
      </c>
      <c r="M313" t="s">
        <v>6849</v>
      </c>
      <c r="N313">
        <f>-635.841121556668 -105.396806781909 -516.186405822593</f>
        <v>-1257.42433416117</v>
      </c>
      <c r="O313">
        <f>-617.370869627785 -255.661048418173 -478.59676020387</f>
        <v>-1351.628678249828</v>
      </c>
      <c r="P313">
        <f>-651.744014412782 -282.233784175547 -199.865900570978</f>
        <v>-1133.8436991593071</v>
      </c>
      <c r="Q313">
        <f>-467.376569495903 -159.094531054892 -269.103851233591</f>
        <v>-895.57495178438603</v>
      </c>
      <c r="R313" t="s">
        <v>6850</v>
      </c>
      <c r="S313" t="s">
        <v>6851</v>
      </c>
      <c r="T313" t="s">
        <v>6852</v>
      </c>
      <c r="U313" t="s">
        <v>6853</v>
      </c>
      <c r="V313">
        <f>-572.013159347481 -104.186350999353 -86.907724403388</f>
        <v>-763.10723475022189</v>
      </c>
      <c r="W313" t="s">
        <v>6854</v>
      </c>
      <c r="X313" t="s">
        <v>6855</v>
      </c>
      <c r="Y313" t="s">
        <v>6856</v>
      </c>
    </row>
    <row r="314" spans="1:25" x14ac:dyDescent="0.3">
      <c r="A314">
        <v>15650</v>
      </c>
      <c r="B314" t="s">
        <v>6857</v>
      </c>
      <c r="C314">
        <f>-624.937700630076 -33.0160631539875 -87.176549989447</f>
        <v>-745.13031377351058</v>
      </c>
      <c r="D314">
        <f>-645.312716076989 -51.5375089292011 -194.41138805045</f>
        <v>-891.26161305664004</v>
      </c>
      <c r="E314">
        <f>-649.270462945379 -62.3653569852381 -286.56844385678</f>
        <v>-998.20426378739717</v>
      </c>
      <c r="F314">
        <f>-648.143126882201 -71.3382063345471 -369.973286098631</f>
        <v>-1089.4546193153792</v>
      </c>
      <c r="G314">
        <f>-641.739678350493 -79.6527739137687 -453.207739076963</f>
        <v>-1174.6001913412247</v>
      </c>
      <c r="H314">
        <f>-626.578026916406 -91.4880539870742 -574.348200214992</f>
        <v>-1292.414281118472</v>
      </c>
      <c r="I314">
        <f>-585.52167140228 -94.1905940810111 -641.03598324624</f>
        <v>-1320.748248729531</v>
      </c>
      <c r="J314">
        <f>-640.895503450075 -56.1367310904106 -525.098401022347</f>
        <v>-1222.1306355628326</v>
      </c>
      <c r="K314" t="s">
        <v>6858</v>
      </c>
      <c r="L314" t="s">
        <v>6859</v>
      </c>
      <c r="M314" t="s">
        <v>6860</v>
      </c>
      <c r="N314">
        <f>-625.566231714365 -116.453239959379 -517.287184008602</f>
        <v>-1259.306655682346</v>
      </c>
      <c r="O314">
        <f>-603.506457076231 -265.599669915906 -477.163856315398</f>
        <v>-1346.2699833075349</v>
      </c>
      <c r="P314">
        <f>-641.587841079542 -291.870232008379 -198.886638142997</f>
        <v>-1132.3447112309182</v>
      </c>
      <c r="Q314">
        <f>-459.448253671173 -162.606638505579 -262.641039848133</f>
        <v>-884.695932024885</v>
      </c>
      <c r="R314" t="s">
        <v>6861</v>
      </c>
      <c r="S314" t="s">
        <v>6862</v>
      </c>
      <c r="T314" t="s">
        <v>6863</v>
      </c>
      <c r="U314" t="s">
        <v>6864</v>
      </c>
      <c r="V314">
        <f>-567.45520438995 -108.26997708837 -86.8721212008653</f>
        <v>-762.5973026791853</v>
      </c>
      <c r="W314" t="s">
        <v>6865</v>
      </c>
      <c r="X314" t="s">
        <v>6866</v>
      </c>
      <c r="Y314" t="s">
        <v>6867</v>
      </c>
    </row>
    <row r="315" spans="1:25" x14ac:dyDescent="0.3">
      <c r="A315">
        <v>15700</v>
      </c>
      <c r="B315" t="s">
        <v>6868</v>
      </c>
      <c r="C315">
        <f>-623.576206187907 -36.10305556702 -87.995295844621</f>
        <v>-747.67455759954794</v>
      </c>
      <c r="D315">
        <f>-643.344202487937 -55.5622232066085 -195.17768652813</f>
        <v>-894.08411222267546</v>
      </c>
      <c r="E315">
        <f>-646.737724483423 -66.9644167013685 -287.28789881227</f>
        <v>-1000.9900399970614</v>
      </c>
      <c r="F315">
        <f>-645.067816361385 -76.3697554429477 -370.636019288583</f>
        <v>-1092.0735910929156</v>
      </c>
      <c r="G315">
        <f>-638.085351571672 -85.0265976877349 -453.789002444763</f>
        <v>-1176.90095170417</v>
      </c>
      <c r="H315">
        <f>-622.033201299287 -97.2633814824057 -574.774715177349</f>
        <v>-1294.0712979590417</v>
      </c>
      <c r="I315">
        <f>-580.52718821903 -100.122192958971 -641.17712866936</f>
        <v>-1321.826509847361</v>
      </c>
      <c r="J315">
        <f>-636.914979534057 -61.8037867703206 -525.770408349326</f>
        <v>-1224.4891746537037</v>
      </c>
      <c r="K315" t="s">
        <v>6869</v>
      </c>
      <c r="L315" t="s">
        <v>6870</v>
      </c>
      <c r="M315" t="s">
        <v>6871</v>
      </c>
      <c r="N315">
        <f>-621.238553245703 -121.984203816333 -517.603946441275</f>
        <v>-1260.8267035033109</v>
      </c>
      <c r="O315">
        <f>-598.164726523574 -270.73590803171 -476.530889370672</f>
        <v>-1345.4315239259561</v>
      </c>
      <c r="P315">
        <f>-637.906418850181 -297.123909559486 -198.496897860154</f>
        <v>-1133.5272262698209</v>
      </c>
      <c r="Q315">
        <f>-456.900464244571 -165.086634377057 -259.746461708127</f>
        <v>-881.73356032975516</v>
      </c>
      <c r="R315" t="s">
        <v>6872</v>
      </c>
      <c r="S315" t="s">
        <v>6873</v>
      </c>
      <c r="T315" t="s">
        <v>6874</v>
      </c>
      <c r="U315" t="s">
        <v>6875</v>
      </c>
      <c r="V315">
        <f>-565.813725625028 -110.349570199699 -86.6924459046689</f>
        <v>-762.85574172939596</v>
      </c>
      <c r="W315" t="s">
        <v>6876</v>
      </c>
      <c r="X315" t="s">
        <v>6877</v>
      </c>
      <c r="Y315" t="s">
        <v>6878</v>
      </c>
    </row>
    <row r="316" spans="1:25" x14ac:dyDescent="0.3">
      <c r="A316">
        <v>15750</v>
      </c>
      <c r="B316" t="s">
        <v>6879</v>
      </c>
      <c r="C316">
        <f>-621.435039664492 -38.0118321039336 -89.5388067962102</f>
        <v>-748.9856785646358</v>
      </c>
      <c r="D316">
        <f>-640.12683950032 -57.990910841911 -196.818685882658</f>
        <v>-894.93643622488901</v>
      </c>
      <c r="E316">
        <f>-642.801685345921 -69.845438093007 -288.895561737931</f>
        <v>-1001.5426851768591</v>
      </c>
      <c r="F316">
        <f>-640.563192050023 -79.651582886017 -372.183877806443</f>
        <v>-1092.3986527424829</v>
      </c>
      <c r="G316">
        <f>-633.094684933108 -88.6923778067035 -455.253812934271</f>
        <v>-1177.0408756740826</v>
      </c>
      <c r="H316">
        <f>-616.42225506866 -101.462267111156 -576.100468470279</f>
        <v>-1293.9849906500949</v>
      </c>
      <c r="I316">
        <f>-574.462094426702 -104.517287755084 -642.208141664081</f>
        <v>-1321.187523845867</v>
      </c>
      <c r="J316">
        <f>-631.622152783967 -65.8057914179562 -527.337513267501</f>
        <v>-1224.7654574694243</v>
      </c>
      <c r="K316" t="s">
        <v>6880</v>
      </c>
      <c r="L316" t="s">
        <v>6881</v>
      </c>
      <c r="M316" t="s">
        <v>6882</v>
      </c>
      <c r="N316">
        <f>-615.85383924333 -125.912066648218 -518.810628246629</f>
        <v>-1260.5765341381771</v>
      </c>
      <c r="O316">
        <f>-592.245284979979 -274.254564645809 -476.604424867452</f>
        <v>-1343.1042744932402</v>
      </c>
      <c r="P316">
        <f>-633.677991253815 -301.455398027586 -198.89579957572</f>
        <v>-1134.029188857121</v>
      </c>
      <c r="Q316">
        <f>-454.477175603715 -165.349200152401 -256.435055716034</f>
        <v>-876.26143147214998</v>
      </c>
      <c r="R316" t="s">
        <v>6883</v>
      </c>
      <c r="S316" t="s">
        <v>6884</v>
      </c>
      <c r="T316" t="s">
        <v>6885</v>
      </c>
      <c r="U316" t="s">
        <v>6886</v>
      </c>
      <c r="V316">
        <f>-564.183923221254 -110.412580798254 -87.7421672830076</f>
        <v>-762.33867130251554</v>
      </c>
      <c r="W316" t="s">
        <v>6887</v>
      </c>
      <c r="X316" t="s">
        <v>6888</v>
      </c>
      <c r="Y316" t="s">
        <v>6889</v>
      </c>
    </row>
    <row r="317" spans="1:25" x14ac:dyDescent="0.3">
      <c r="A317">
        <v>15800</v>
      </c>
      <c r="B317" t="s">
        <v>6890</v>
      </c>
      <c r="C317">
        <f>-621.004985160534 -35.8942781305204 -90.4648893110124</f>
        <v>-747.36415260206684</v>
      </c>
      <c r="D317">
        <f>-639.40330212801 -55.3853905316973 -197.885146022036</f>
        <v>-892.67383868174329</v>
      </c>
      <c r="E317">
        <f>-642.019084420789 -67.114017400489 -289.979621688458</f>
        <v>-999.11272350973604</v>
      </c>
      <c r="F317">
        <f>-639.820798585825 -76.9158243449865 -373.269815415233</f>
        <v>-1090.0064383460444</v>
      </c>
      <c r="G317">
        <f>-632.493127253883 -86.0581920355289 -456.341146819827</f>
        <v>-1174.892466109239</v>
      </c>
      <c r="H317">
        <f>-616.143533989292 -99.088355331372 -577.204011963833</f>
        <v>-1292.435901284497</v>
      </c>
      <c r="I317">
        <f>-574.197081332381 -102.303074021645 -643.312805737248</f>
        <v>-1319.812961091274</v>
      </c>
      <c r="J317">
        <f>-631.061188555603 -63.2851979812226 -528.461464184933</f>
        <v>-1222.8078507217588</v>
      </c>
      <c r="K317" t="s">
        <v>6891</v>
      </c>
      <c r="L317" t="s">
        <v>6892</v>
      </c>
      <c r="M317" t="s">
        <v>6893</v>
      </c>
      <c r="N317">
        <f>-615.574029899323 -123.456576672946 -519.879424741704</f>
        <v>-1258.9100313139729</v>
      </c>
      <c r="O317">
        <f>-592.60267190531 -271.815589438795 -477.42769455009</f>
        <v>-1341.845955894195</v>
      </c>
      <c r="P317">
        <f>-633.745130993483 -299.301434494638 -199.704048457931</f>
        <v>-1132.750613946052</v>
      </c>
      <c r="Q317">
        <f>-455.104260130688 -161.985860973111 -256.099261220862</f>
        <v>-873.18938232466098</v>
      </c>
      <c r="R317" t="s">
        <v>6894</v>
      </c>
      <c r="S317" t="s">
        <v>6895</v>
      </c>
      <c r="T317" t="s">
        <v>6896</v>
      </c>
      <c r="U317" t="s">
        <v>6897</v>
      </c>
      <c r="V317">
        <f>-564.07864159606 -107.845240544403 -89.0795100283392</f>
        <v>-761.00339216880229</v>
      </c>
      <c r="W317" t="s">
        <v>6898</v>
      </c>
      <c r="X317" t="s">
        <v>6899</v>
      </c>
      <c r="Y317" t="s">
        <v>6900</v>
      </c>
    </row>
    <row r="318" spans="1:25" x14ac:dyDescent="0.3">
      <c r="A318">
        <v>15850</v>
      </c>
      <c r="B318" t="s">
        <v>6901</v>
      </c>
      <c r="C318">
        <f>-620.248629458132 -26.4175864412323 -92.2588489126102</f>
        <v>-738.92506481197449</v>
      </c>
      <c r="D318">
        <f>-638.454191828553 -43.8122848589692 -200.071062325033</f>
        <v>-882.33753901255523</v>
      </c>
      <c r="E318">
        <f>-641.494750914792 -54.757468934718 -292.249116376544</f>
        <v>-988.50133622605404</v>
      </c>
      <c r="F318">
        <f>-639.973868674182 -64.2291842063096 -375.592486201466</f>
        <v>-1079.7955390819575</v>
      </c>
      <c r="G318">
        <f>-633.642199722538 -73.4129634941582 -458.741143619547</f>
        <v>-1165.7963068362433</v>
      </c>
      <c r="H318">
        <f>-619.121403297042 -86.8988316529149 -579.787516641665</f>
        <v>-1285.8077515916218</v>
      </c>
      <c r="I318">
        <f>-577.894998522235 -90.7206494976385 -646.315486323588</f>
        <v>-1314.9311343434615</v>
      </c>
      <c r="J318">
        <f>-632.774427582349 -50.7731798846748 -530.912293066317</f>
        <v>-1214.4599005333407</v>
      </c>
      <c r="K318" t="s">
        <v>6902</v>
      </c>
      <c r="L318" t="s">
        <v>6903</v>
      </c>
      <c r="M318" t="s">
        <v>6904</v>
      </c>
      <c r="N318">
        <f>-618.211719599888 -111.18962300217 -522.434431693888</f>
        <v>-1251.8357742959461</v>
      </c>
      <c r="O318">
        <f>-597.452509331635 -259.918948492179 -480.140114840701</f>
        <v>-1337.5115726645151</v>
      </c>
      <c r="P318">
        <f>-637.575492304055 -288.030119394262 -202.3297954918</f>
        <v>-1127.9354071901171</v>
      </c>
      <c r="Q318">
        <f>-457.592656879334 -151.329541418525 -255.880741942729</f>
        <v>-864.80294024058799</v>
      </c>
      <c r="R318" t="s">
        <v>6905</v>
      </c>
      <c r="S318" t="s">
        <v>6906</v>
      </c>
      <c r="T318" t="s">
        <v>6907</v>
      </c>
      <c r="U318" t="s">
        <v>6908</v>
      </c>
      <c r="V318">
        <f>-563.360038235198 -98.763053340123 -92.3298543731318</f>
        <v>-754.45294594845268</v>
      </c>
      <c r="W318" t="s">
        <v>6909</v>
      </c>
      <c r="X318" t="s">
        <v>6910</v>
      </c>
      <c r="Y318" t="s">
        <v>6911</v>
      </c>
    </row>
    <row r="319" spans="1:25" x14ac:dyDescent="0.3">
      <c r="A319">
        <v>15900</v>
      </c>
      <c r="B319" t="s">
        <v>6912</v>
      </c>
      <c r="C319">
        <f>-619.321161898774 -20.310075466276 -93.4628888613643</f>
        <v>-733.09412622641423</v>
      </c>
      <c r="D319">
        <f>-637.099978848875 -36.3337421554006 -201.558438093593</f>
        <v>-874.99215909786858</v>
      </c>
      <c r="E319">
        <f>-640.350723712793 -46.6985845853242 -293.796463957023</f>
        <v>-980.8457722551401</v>
      </c>
      <c r="F319">
        <f>-639.284020652222 -55.8510508161594 -377.182462390186</f>
        <v>-1072.3175338585675</v>
      </c>
      <c r="G319">
        <f>-633.684877482974 -64.9084654707444 -460.397556265376</f>
        <v>-1158.9908992190944</v>
      </c>
      <c r="H319">
        <f>-620.550926549956 -78.4033759592098 -581.601123978991</f>
        <v>-1280.5554264881569</v>
      </c>
      <c r="I319">
        <f>-580.016960347676 -82.4722306886547 -648.538841779391</f>
        <v>-1311.0280328157216</v>
      </c>
      <c r="J319">
        <f>-633.358395470991 -42.2031498355132 -532.552735467803</f>
        <v>-1208.1142807743072</v>
      </c>
      <c r="K319" t="s">
        <v>6913</v>
      </c>
      <c r="L319" t="s">
        <v>6914</v>
      </c>
      <c r="M319" t="s">
        <v>6915</v>
      </c>
      <c r="N319">
        <f>-619.269536074213 -102.760815108896 -524.283470055633</f>
        <v>-1246.3138212387419</v>
      </c>
      <c r="O319">
        <f>-599.873972340949 -251.713099326234 -482.257641909393</f>
        <v>-1333.8447135765759</v>
      </c>
      <c r="P319">
        <f>-639.728244423659 -279.591472645984 -204.385298776043</f>
        <v>-1123.7050158456859</v>
      </c>
      <c r="Q319">
        <f>-458.014127168327 -145.048830681818 -257.553569542258</f>
        <v>-860.61652739240299</v>
      </c>
      <c r="R319" t="s">
        <v>6916</v>
      </c>
      <c r="S319" t="s">
        <v>6917</v>
      </c>
      <c r="T319" t="s">
        <v>6918</v>
      </c>
      <c r="U319" t="s">
        <v>6919</v>
      </c>
      <c r="V319">
        <f>-562.250980202624 -93.2410734059245 -94.0271325526835</f>
        <v>-749.51918616123191</v>
      </c>
      <c r="W319" t="s">
        <v>6920</v>
      </c>
      <c r="X319" t="s">
        <v>6921</v>
      </c>
      <c r="Y319" t="s">
        <v>6922</v>
      </c>
    </row>
    <row r="320" spans="1:25" x14ac:dyDescent="0.3">
      <c r="A320">
        <v>15950</v>
      </c>
      <c r="B320" t="s">
        <v>6923</v>
      </c>
      <c r="C320">
        <f>-618.541039989679 -11.1735772474049 -95.9552145952748</f>
        <v>-725.66983183235868</v>
      </c>
      <c r="D320">
        <f>-634.331731972128 -24.8403590102248 -204.681279156267</f>
        <v>-863.85337013861977</v>
      </c>
      <c r="E320">
        <f>-637.564757480535 -34.0850915048886 -297.038904401346</f>
        <v>-968.68875338676958</v>
      </c>
      <c r="F320">
        <f>-637.21422810867 -42.4343609895509 -380.515275784025</f>
        <v>-1060.1638648822459</v>
      </c>
      <c r="G320">
        <f>-633.070282820629 -50.8404510723335 -463.883702874689</f>
        <v>-1147.7944367676514</v>
      </c>
      <c r="H320">
        <f>-622.875376455972 -63.4779941052325 -585.461972128717</f>
        <v>-1271.8153426899214</v>
      </c>
      <c r="I320">
        <f>-584.181287117994 -67.3117392834388 -653.493430124952</f>
        <v>-1304.9864565263847</v>
      </c>
      <c r="J320">
        <f>-633.887336105241 -27.4864087122132 -535.827457253851</f>
        <v>-1197.2012020713053</v>
      </c>
      <c r="K320" t="s">
        <v>6924</v>
      </c>
      <c r="L320" t="s">
        <v>6925</v>
      </c>
      <c r="M320" t="s">
        <v>6926</v>
      </c>
      <c r="N320">
        <f>-620.810285575153 -88.3790024736986 -528.401451241001</f>
        <v>-1237.5907392898525</v>
      </c>
      <c r="O320">
        <f>-603.929101274957 -238.162670482308 -487.883192180314</f>
        <v>-1329.9749639375789</v>
      </c>
      <c r="P320">
        <f>-644.253681578024 -264.218226945529 -209.901827032237</f>
        <v>-1118.3737355557901</v>
      </c>
      <c r="Q320">
        <f>-459.07334315459 -133.974374053737 -261.799216903576</f>
        <v>-854.84693411190301</v>
      </c>
      <c r="R320" t="s">
        <v>6927</v>
      </c>
      <c r="S320" t="s">
        <v>6928</v>
      </c>
      <c r="T320" t="s">
        <v>6929</v>
      </c>
      <c r="U320" t="s">
        <v>6930</v>
      </c>
      <c r="V320">
        <f>-564.292984193006 -87.2901675844964 -95.7042546877728</f>
        <v>-747.28740646527524</v>
      </c>
      <c r="W320" t="s">
        <v>6931</v>
      </c>
      <c r="X320" t="s">
        <v>6932</v>
      </c>
      <c r="Y320" t="s">
        <v>6933</v>
      </c>
    </row>
    <row r="321" spans="1:25" x14ac:dyDescent="0.3">
      <c r="A321">
        <v>16000</v>
      </c>
      <c r="B321" t="s">
        <v>6934</v>
      </c>
      <c r="C321">
        <f>-618.792271209979 -9.01007642130435 -96.2125800848049</f>
        <v>-724.01492771608832</v>
      </c>
      <c r="D321">
        <f>-634.495100870116 -21.4912329449121 -205.093939289768</f>
        <v>-861.08027310479611</v>
      </c>
      <c r="E321">
        <f>-638.018821169666 -29.9912878203454 -297.51236842246</f>
        <v>-965.5224774124714</v>
      </c>
      <c r="F321">
        <f>-638.103552984191 -37.7001789295146 -381.050987415827</f>
        <v>-1056.8547193295326</v>
      </c>
      <c r="G321">
        <f>-634.563145225255 -45.4831464535519 -464.507738879347</f>
        <v>-1144.554030558154</v>
      </c>
      <c r="H321">
        <f>-625.432336864415 -57.2006849496165 -586.26262094728</f>
        <v>-1268.8956427613116</v>
      </c>
      <c r="I321">
        <f>-587.684377020556 -60.5312434389507 -654.849875620512</f>
        <v>-1303.0654960800186</v>
      </c>
      <c r="J321">
        <f>-635.557387689176 -21.4891566594301 -536.238554648708</f>
        <v>-1193.2850989973142</v>
      </c>
      <c r="K321" t="s">
        <v>6935</v>
      </c>
      <c r="L321" t="s">
        <v>6936</v>
      </c>
      <c r="M321" t="s">
        <v>6937</v>
      </c>
      <c r="N321">
        <f>-623.320302961331 -82.6291227153852 -529.436693141873</f>
        <v>-1235.3861188185892</v>
      </c>
      <c r="O321">
        <f>-608.359489309808 -232.878726625451 -490.061524275983</f>
        <v>-1331.2997402112421</v>
      </c>
      <c r="P321">
        <f>-648.702148821039 -258.804049824402 -212.070610742087</f>
        <v>-1119.5768093875281</v>
      </c>
      <c r="Q321">
        <f>-462.765897797919 -128.955453883738 -262.226089377051</f>
        <v>-853.94744105870791</v>
      </c>
      <c r="R321" t="s">
        <v>6938</v>
      </c>
      <c r="S321" t="s">
        <v>6939</v>
      </c>
      <c r="T321" t="s">
        <v>6940</v>
      </c>
      <c r="U321" t="s">
        <v>6941</v>
      </c>
      <c r="V321">
        <f>-567.920561807907 -87.6357361202722 -96.2956733987836</f>
        <v>-751.85197132696283</v>
      </c>
      <c r="W321" t="s">
        <v>6942</v>
      </c>
      <c r="X321" t="s">
        <v>6943</v>
      </c>
      <c r="Y321" t="s">
        <v>6944</v>
      </c>
    </row>
    <row r="322" spans="1:25" x14ac:dyDescent="0.3">
      <c r="A322">
        <v>16050</v>
      </c>
      <c r="B322" t="s">
        <v>6945</v>
      </c>
      <c r="C322" t="s">
        <v>6946</v>
      </c>
      <c r="D322">
        <f>-635.743046343477 -11.2198414926252 -205.11683111684</f>
        <v>-852.07971895294213</v>
      </c>
      <c r="E322">
        <f>-640.134882973846 -18.7215725533292 -297.584523284009</f>
        <v>-956.4409788111841</v>
      </c>
      <c r="F322">
        <f>-640.900286069217 -25.3327277241019 -381.213759982725</f>
        <v>-1047.446773776044</v>
      </c>
      <c r="G322">
        <f>-637.912344344078 -31.8494414062293 -464.80051250641</f>
        <v>-1134.5622982567172</v>
      </c>
      <c r="H322">
        <f>-629.435143263989 -41.5333967056808 -586.781111094575</f>
        <v>-1257.7496510642447</v>
      </c>
      <c r="I322">
        <f>-592.869491379494 -43.801018614236 -656.048945505818</f>
        <v>-1292.7194554995481</v>
      </c>
      <c r="J322">
        <f>-637.985874609879 -6.42274516049338 -536.042918036558</f>
        <v>-1180.4515378069304</v>
      </c>
      <c r="K322" t="s">
        <v>6947</v>
      </c>
      <c r="L322" t="s">
        <v>6948</v>
      </c>
      <c r="M322" t="s">
        <v>6949</v>
      </c>
      <c r="N322">
        <f>-628.323783368057 -68.1455130690019 -530.471315015641</f>
        <v>-1226.9406114527001</v>
      </c>
      <c r="O322">
        <f>-619.347279817415 -219.514741895193 -494.074904209281</f>
        <v>-1332.936925921889</v>
      </c>
      <c r="P322">
        <f>-656.477540828298 -250.10295148511 -216.110387982478</f>
        <v>-1122.690880295886</v>
      </c>
      <c r="Q322">
        <f>-469.860083827645 -119.691712930999 -262.103183288867</f>
        <v>-851.65498004751089</v>
      </c>
      <c r="R322" t="s">
        <v>6950</v>
      </c>
      <c r="S322" t="s">
        <v>6951</v>
      </c>
      <c r="T322" t="s">
        <v>6952</v>
      </c>
      <c r="U322" t="s">
        <v>6953</v>
      </c>
      <c r="V322">
        <f>-572.457189729827 -81.9802066881016 -96.6270980636123</f>
        <v>-751.06449448154081</v>
      </c>
      <c r="W322" t="s">
        <v>6954</v>
      </c>
      <c r="X322" t="s">
        <v>6955</v>
      </c>
      <c r="Y322" t="s">
        <v>6956</v>
      </c>
    </row>
    <row r="323" spans="1:25" x14ac:dyDescent="0.3">
      <c r="A323">
        <v>16100</v>
      </c>
      <c r="B323" t="s">
        <v>6957</v>
      </c>
      <c r="C323" t="s">
        <v>6958</v>
      </c>
      <c r="D323">
        <f>-636.846940950482 -6.78181857212076 -204.701418850578</f>
        <v>-848.33017837318073</v>
      </c>
      <c r="E323">
        <f>-641.730642610253 -13.9744288193911 -297.169000486095</f>
        <v>-952.87407191573902</v>
      </c>
      <c r="F323">
        <f>-642.843545407046 -20.1746419133792 -380.825816708314</f>
        <v>-1043.8440040287392</v>
      </c>
      <c r="G323">
        <f>-640.092616843947 -26.1683843146088 -464.459817692965</f>
        <v>-1130.7208188515208</v>
      </c>
      <c r="H323">
        <f>-631.832901779815 -34.9770998129911 -586.521749495844</f>
        <v>-1253.33175108865</v>
      </c>
      <c r="I323">
        <f>-595.565277889347 -36.762864882784 -655.960031982745</f>
        <v>-1288.2881747548761</v>
      </c>
      <c r="J323">
        <f>-639.68291268376 -0.13930826636124 -535.482976131821</f>
        <v>-1175.3051970819424</v>
      </c>
      <c r="K323" t="s">
        <v>6959</v>
      </c>
      <c r="L323" t="s">
        <v>6960</v>
      </c>
      <c r="M323" t="s">
        <v>6961</v>
      </c>
      <c r="N323">
        <f>-631.231431048662 -62.0845911771626 -530.440945305307</f>
        <v>-1223.7569675311315</v>
      </c>
      <c r="O323">
        <f>-625.035676062094 -213.935901238638 -495.335306943889</f>
        <v>-1334.306884244621</v>
      </c>
      <c r="P323">
        <f>-660.911589215934 -247.92625201391 -217.601342967624</f>
        <v>-1126.439184197468</v>
      </c>
      <c r="Q323">
        <f>-473.983231643669 -117.373936065009 -261.89949805076</f>
        <v>-853.25666575943796</v>
      </c>
      <c r="R323" t="s">
        <v>6962</v>
      </c>
      <c r="S323" t="s">
        <v>6963</v>
      </c>
      <c r="T323" t="s">
        <v>6964</v>
      </c>
      <c r="U323" t="s">
        <v>6965</v>
      </c>
      <c r="V323">
        <f>-574.229490660708 -78.4406599196263 -96.2577266556649</f>
        <v>-748.92787723599929</v>
      </c>
      <c r="W323" t="s">
        <v>6966</v>
      </c>
      <c r="X323" t="s">
        <v>6967</v>
      </c>
      <c r="Y323" t="s">
        <v>6968</v>
      </c>
    </row>
    <row r="324" spans="1:25" x14ac:dyDescent="0.3">
      <c r="A324">
        <v>16150</v>
      </c>
      <c r="B324" t="s">
        <v>6969</v>
      </c>
      <c r="C324" t="s">
        <v>6970</v>
      </c>
      <c r="D324" t="s">
        <v>6971</v>
      </c>
      <c r="E324">
        <f>-643.823932706733 -2.30625261574369 -296.127856058039</f>
        <v>-942.25804138051569</v>
      </c>
      <c r="F324">
        <f>-645.860348320259 -7.55142580999882 -379.832653504629</f>
        <v>-1033.244427634887</v>
      </c>
      <c r="G324">
        <f>-643.858150942684 -12.410568013197 -463.561292102954</f>
        <v>-1119.830011058835</v>
      </c>
      <c r="H324">
        <f>-636.487116879089 -19.3777673022769 -585.799016697805</f>
        <v>-1241.6639008791708</v>
      </c>
      <c r="I324">
        <f>-600.806188106723 -20.2761820914534 -655.557720149421</f>
        <v>-1276.6400903475974</v>
      </c>
      <c r="J324" t="s">
        <v>6972</v>
      </c>
      <c r="K324" t="s">
        <v>6973</v>
      </c>
      <c r="L324" t="s">
        <v>6974</v>
      </c>
      <c r="M324" t="s">
        <v>6975</v>
      </c>
      <c r="N324">
        <f>-636.435126558506 -47.4468389264703 -530.190042865193</f>
        <v>-1214.0720083501692</v>
      </c>
      <c r="O324">
        <f>-634.646895064917 -199.991459625321 -497.506031480619</f>
        <v>-1332.1443861708569</v>
      </c>
      <c r="P324">
        <f>-671.351804723405 -240.447798423163 -220.748782458474</f>
        <v>-1132.5483856050421</v>
      </c>
      <c r="Q324">
        <f>-484.157842139419 -109.167928708824 -261.645942854887</f>
        <v>-854.97171370313004</v>
      </c>
      <c r="R324" t="s">
        <v>6976</v>
      </c>
      <c r="S324" t="s">
        <v>6977</v>
      </c>
      <c r="T324" t="s">
        <v>6978</v>
      </c>
      <c r="U324" t="s">
        <v>6979</v>
      </c>
      <c r="V324">
        <f>-577.077536897395 -70.111072300796 -95.4780605096408</f>
        <v>-742.66666970783183</v>
      </c>
      <c r="W324" t="s">
        <v>6980</v>
      </c>
      <c r="X324" t="s">
        <v>6981</v>
      </c>
      <c r="Y324" t="s">
        <v>6982</v>
      </c>
    </row>
    <row r="325" spans="1:25" x14ac:dyDescent="0.3">
      <c r="A325">
        <v>16200</v>
      </c>
      <c r="B325" t="s">
        <v>6983</v>
      </c>
      <c r="C325" t="s">
        <v>6984</v>
      </c>
      <c r="D325" t="s">
        <v>6985</v>
      </c>
      <c r="E325" t="s">
        <v>6986</v>
      </c>
      <c r="F325">
        <f>-647.529496919361 -0.915344204512166 -379.115028955936</f>
        <v>-1027.5598700798091</v>
      </c>
      <c r="G325">
        <f>-645.865908443361 -5.06539180346272 -462.889466066029</f>
        <v>-1113.8207663128528</v>
      </c>
      <c r="H325">
        <f>-638.882823380497 -10.8361600024041 -585.212119000575</f>
        <v>-1234.9311023834762</v>
      </c>
      <c r="I325">
        <f>-603.504380430142 -11.183046409807 -655.129742212334</f>
        <v>-1269.8171690522831</v>
      </c>
      <c r="J325" t="s">
        <v>6987</v>
      </c>
      <c r="K325" t="s">
        <v>6988</v>
      </c>
      <c r="L325" t="s">
        <v>6989</v>
      </c>
      <c r="M325" t="s">
        <v>6990</v>
      </c>
      <c r="N325">
        <f>-639.026990090956 -39.4860143181054 -529.900272506501</f>
        <v>-1208.4132769155624</v>
      </c>
      <c r="O325">
        <f>-639.047328864413 -192.381603547025 -498.885456612864</f>
        <v>-1330.3143890243018</v>
      </c>
      <c r="P325">
        <f>-677.81091160882 -234.608431555118 -222.673684431123</f>
        <v>-1135.0930275950611</v>
      </c>
      <c r="Q325">
        <f>-489.643719278658 -103.961452190877 -261.052554234069</f>
        <v>-854.657725703604</v>
      </c>
      <c r="R325" t="s">
        <v>6991</v>
      </c>
      <c r="S325" t="s">
        <v>6992</v>
      </c>
      <c r="T325" t="s">
        <v>6993</v>
      </c>
      <c r="U325" t="s">
        <v>6994</v>
      </c>
      <c r="V325">
        <f>-578.703562882269 -65.5519334752739 -94.9407573244279</f>
        <v>-739.1962536819708</v>
      </c>
      <c r="W325" t="s">
        <v>6995</v>
      </c>
      <c r="X325" t="s">
        <v>6996</v>
      </c>
      <c r="Y325" t="s">
        <v>6997</v>
      </c>
    </row>
    <row r="326" spans="1:25" x14ac:dyDescent="0.3">
      <c r="A326">
        <v>16250</v>
      </c>
      <c r="B326" t="s">
        <v>6998</v>
      </c>
      <c r="C326" t="s">
        <v>6999</v>
      </c>
      <c r="D326" t="s">
        <v>7000</v>
      </c>
      <c r="E326" t="s">
        <v>7001</v>
      </c>
      <c r="F326" t="s">
        <v>7002</v>
      </c>
      <c r="G326" t="s">
        <v>7003</v>
      </c>
      <c r="H326" t="s">
        <v>7004</v>
      </c>
      <c r="I326" t="s">
        <v>7005</v>
      </c>
      <c r="J326" t="s">
        <v>7006</v>
      </c>
      <c r="K326" t="s">
        <v>7007</v>
      </c>
      <c r="L326" t="s">
        <v>7008</v>
      </c>
      <c r="M326" t="s">
        <v>7009</v>
      </c>
      <c r="N326">
        <f>-643.654023478593 -24.6735608160557 -528.611419735858</f>
        <v>-1196.9390040305066</v>
      </c>
      <c r="O326">
        <f>-647.203775432063 -178.180998676286 -501.20734750593</f>
        <v>-1326.592121614279</v>
      </c>
      <c r="P326">
        <f>-690.537081858859 -222.659739226452 -226.030226052693</f>
        <v>-1139.2270471380039</v>
      </c>
      <c r="Q326">
        <f>-498.82933972941 -96.0336762424909 -260.125078162923</f>
        <v>-854.98809413482377</v>
      </c>
      <c r="R326" t="s">
        <v>7010</v>
      </c>
      <c r="S326" t="s">
        <v>7011</v>
      </c>
      <c r="T326" t="s">
        <v>7012</v>
      </c>
      <c r="U326" t="s">
        <v>7013</v>
      </c>
      <c r="V326">
        <f>-582.036174325474 -56.5971216473204 -93.1017000785005</f>
        <v>-731.73499605129484</v>
      </c>
      <c r="W326" t="s">
        <v>7014</v>
      </c>
      <c r="X326" t="s">
        <v>7015</v>
      </c>
      <c r="Y326" t="s">
        <v>7016</v>
      </c>
    </row>
    <row r="327" spans="1:25" x14ac:dyDescent="0.3">
      <c r="A327">
        <v>16300</v>
      </c>
      <c r="B327" t="s">
        <v>7017</v>
      </c>
      <c r="C327" t="s">
        <v>7018</v>
      </c>
      <c r="D327" t="s">
        <v>7019</v>
      </c>
      <c r="E327" t="s">
        <v>7020</v>
      </c>
      <c r="F327" t="s">
        <v>7021</v>
      </c>
      <c r="G327" t="s">
        <v>7022</v>
      </c>
      <c r="H327" t="s">
        <v>7023</v>
      </c>
      <c r="I327" t="s">
        <v>7024</v>
      </c>
      <c r="J327" t="s">
        <v>7025</v>
      </c>
      <c r="K327" t="s">
        <v>7026</v>
      </c>
      <c r="L327" t="s">
        <v>7027</v>
      </c>
      <c r="M327" t="s">
        <v>7028</v>
      </c>
      <c r="N327">
        <f>-645.84334451443 -18.0102273106345 -528.025223184975</f>
        <v>-1191.8787950100395</v>
      </c>
      <c r="O327">
        <f>-650.770493227413 -171.734360272636 -502.158407801855</f>
        <v>-1324.663261301904</v>
      </c>
      <c r="P327">
        <f>-696.174007855315 -217.164985140895 -227.471080480705</f>
        <v>-1140.810073476915</v>
      </c>
      <c r="Q327">
        <f>-501.920894595321 -93.9536889993533 -259.61526963901</f>
        <v>-855.48985323368424</v>
      </c>
      <c r="R327" t="s">
        <v>7029</v>
      </c>
      <c r="S327" t="s">
        <v>7030</v>
      </c>
      <c r="T327" t="s">
        <v>7031</v>
      </c>
      <c r="U327" t="s">
        <v>7032</v>
      </c>
      <c r="V327">
        <f>-583.614823041312 -52.6222147258518 -92.2160972488163</f>
        <v>-728.45313501598002</v>
      </c>
      <c r="W327" t="s">
        <v>7033</v>
      </c>
      <c r="X327" t="s">
        <v>7034</v>
      </c>
      <c r="Y327" t="s">
        <v>7035</v>
      </c>
    </row>
    <row r="328" spans="1:25" x14ac:dyDescent="0.3">
      <c r="A328">
        <v>16350</v>
      </c>
      <c r="B328" t="s">
        <v>7036</v>
      </c>
      <c r="C328" t="s">
        <v>7037</v>
      </c>
      <c r="D328" t="s">
        <v>7038</v>
      </c>
      <c r="E328" t="s">
        <v>7039</v>
      </c>
      <c r="F328" t="s">
        <v>7040</v>
      </c>
      <c r="G328" t="s">
        <v>7041</v>
      </c>
      <c r="H328" t="s">
        <v>7042</v>
      </c>
      <c r="I328" t="s">
        <v>7043</v>
      </c>
      <c r="J328" t="s">
        <v>7044</v>
      </c>
      <c r="K328" t="s">
        <v>7045</v>
      </c>
      <c r="L328" t="s">
        <v>7046</v>
      </c>
      <c r="M328" t="s">
        <v>7047</v>
      </c>
      <c r="N328">
        <f>-650.433615158882 -6.09722997536574 -526.729673990718</f>
        <v>-1183.2605191249659</v>
      </c>
      <c r="O328">
        <f>-657.133928820231 -160.25622984243 -503.808891482694</f>
        <v>-1321.1990501453549</v>
      </c>
      <c r="P328">
        <f>-707.470332511535 -210.4738986399 -230.819855404851</f>
        <v>-1148.764086556286</v>
      </c>
      <c r="Q328">
        <f>-509.613436177801 -93.1372029145978 -262.964884893378</f>
        <v>-865.71552398577683</v>
      </c>
      <c r="R328" t="s">
        <v>7048</v>
      </c>
      <c r="S328" t="s">
        <v>7049</v>
      </c>
      <c r="T328" t="s">
        <v>7050</v>
      </c>
      <c r="U328" t="s">
        <v>7051</v>
      </c>
      <c r="V328">
        <f>-587.670758884445 -45.5029797204738 -90.1043173247167</f>
        <v>-723.27805592963557</v>
      </c>
      <c r="W328" t="s">
        <v>7052</v>
      </c>
      <c r="X328" t="s">
        <v>7053</v>
      </c>
      <c r="Y328" t="s">
        <v>7054</v>
      </c>
    </row>
    <row r="329" spans="1:25" x14ac:dyDescent="0.3">
      <c r="A329">
        <v>16400</v>
      </c>
      <c r="B329" t="s">
        <v>7055</v>
      </c>
      <c r="C329" t="s">
        <v>7056</v>
      </c>
      <c r="D329" t="s">
        <v>7057</v>
      </c>
      <c r="E329" t="s">
        <v>7058</v>
      </c>
      <c r="F329" t="s">
        <v>7059</v>
      </c>
      <c r="G329" t="s">
        <v>7060</v>
      </c>
      <c r="H329" t="s">
        <v>7061</v>
      </c>
      <c r="I329" t="s">
        <v>7062</v>
      </c>
      <c r="J329" t="s">
        <v>7063</v>
      </c>
      <c r="K329" t="s">
        <v>7064</v>
      </c>
      <c r="L329" t="s">
        <v>7065</v>
      </c>
      <c r="M329" t="s">
        <v>7066</v>
      </c>
      <c r="N329">
        <f>-652.496063622406 -0.468102742231622 -526.090285418425</f>
        <v>-1179.0544517830626</v>
      </c>
      <c r="O329">
        <f>-660.015106923507 -154.839882898703 -504.878247720506</f>
        <v>-1319.7332375427159</v>
      </c>
      <c r="P329">
        <f>-712.51324868868 -209.24708383324 -233.101698844388</f>
        <v>-1154.8620313663082</v>
      </c>
      <c r="Q329">
        <f>-512.972372528445 -94.6001712103889 -264.53577720334</f>
        <v>-872.10832094217392</v>
      </c>
      <c r="R329" t="s">
        <v>7067</v>
      </c>
      <c r="S329" t="s">
        <v>7068</v>
      </c>
      <c r="T329" t="s">
        <v>7069</v>
      </c>
      <c r="U329" t="s">
        <v>7070</v>
      </c>
      <c r="V329">
        <f>-590.003901488802 -42.7815778277372 -88.8228803418999</f>
        <v>-721.6083596584391</v>
      </c>
      <c r="W329" t="s">
        <v>7071</v>
      </c>
      <c r="X329" t="s">
        <v>7072</v>
      </c>
      <c r="Y329" t="s">
        <v>7073</v>
      </c>
    </row>
    <row r="330" spans="1:25" x14ac:dyDescent="0.3">
      <c r="A330">
        <v>16450</v>
      </c>
      <c r="B330" t="s">
        <v>7074</v>
      </c>
      <c r="C330" t="s">
        <v>7075</v>
      </c>
      <c r="D330" t="s">
        <v>7076</v>
      </c>
      <c r="E330" t="s">
        <v>7077</v>
      </c>
      <c r="F330" t="s">
        <v>7078</v>
      </c>
      <c r="G330" t="s">
        <v>7079</v>
      </c>
      <c r="H330" t="s">
        <v>7080</v>
      </c>
      <c r="I330" t="s">
        <v>7081</v>
      </c>
      <c r="J330" t="s">
        <v>7082</v>
      </c>
      <c r="K330" t="s">
        <v>7083</v>
      </c>
      <c r="L330" t="s">
        <v>7084</v>
      </c>
      <c r="M330" t="s">
        <v>7085</v>
      </c>
      <c r="N330" t="s">
        <v>7086</v>
      </c>
      <c r="O330">
        <f>-660.306693892385 -137.441335457902 -508.948578326511</f>
        <v>-1306.6966076767981</v>
      </c>
      <c r="P330">
        <f>-715.913082554523 -201.316993941898 -239.864199126289</f>
        <v>-1157.09427562271</v>
      </c>
      <c r="Q330">
        <f>-514.243884293053 -89.8760081923401 -269.173439848849</f>
        <v>-873.29333233424222</v>
      </c>
      <c r="R330" t="s">
        <v>7087</v>
      </c>
      <c r="S330" t="s">
        <v>7088</v>
      </c>
      <c r="T330" t="s">
        <v>7089</v>
      </c>
      <c r="U330" t="s">
        <v>7090</v>
      </c>
      <c r="V330">
        <f>-585.16565517758 -27.334126494457 -90.1246153050242</f>
        <v>-702.62439697706122</v>
      </c>
      <c r="W330" t="s">
        <v>7091</v>
      </c>
      <c r="X330" t="s">
        <v>7092</v>
      </c>
      <c r="Y330" t="s">
        <v>7093</v>
      </c>
    </row>
    <row r="331" spans="1:25" x14ac:dyDescent="0.3">
      <c r="A331">
        <v>16500</v>
      </c>
      <c r="B331" t="s">
        <v>7094</v>
      </c>
      <c r="C331" t="s">
        <v>7095</v>
      </c>
      <c r="D331" t="s">
        <v>7096</v>
      </c>
      <c r="E331" t="s">
        <v>7097</v>
      </c>
      <c r="F331" t="s">
        <v>7098</v>
      </c>
      <c r="G331" t="s">
        <v>7099</v>
      </c>
      <c r="H331" t="s">
        <v>7100</v>
      </c>
      <c r="I331" t="s">
        <v>7101</v>
      </c>
      <c r="J331" t="s">
        <v>7102</v>
      </c>
      <c r="K331" t="s">
        <v>7103</v>
      </c>
      <c r="L331" t="s">
        <v>7104</v>
      </c>
      <c r="M331" t="s">
        <v>7105</v>
      </c>
      <c r="N331" t="s">
        <v>7106</v>
      </c>
      <c r="O331">
        <f>-659.448455338835 -125.232939823479 -513.021698058679</f>
        <v>-1297.703093220993</v>
      </c>
      <c r="P331">
        <f>-716.21649714136 -193.845998464179 -245.349883512317</f>
        <v>-1155.4123791178561</v>
      </c>
      <c r="Q331">
        <f>-513.733294267931 -83.4610478160098 -272.994014607418</f>
        <v>-870.18835669135888</v>
      </c>
      <c r="R331" t="s">
        <v>7107</v>
      </c>
      <c r="S331" t="s">
        <v>7108</v>
      </c>
      <c r="T331" t="s">
        <v>7109</v>
      </c>
      <c r="U331" t="s">
        <v>7110</v>
      </c>
      <c r="V331">
        <f>-582.743330718329 -16.3486198592605 -93.5448568585712</f>
        <v>-692.63680743616067</v>
      </c>
      <c r="W331" t="s">
        <v>7111</v>
      </c>
      <c r="X331" t="s">
        <v>7112</v>
      </c>
      <c r="Y331" t="s">
        <v>7113</v>
      </c>
    </row>
    <row r="332" spans="1:25" x14ac:dyDescent="0.3">
      <c r="A332">
        <v>16550</v>
      </c>
      <c r="B332" t="s">
        <v>7114</v>
      </c>
      <c r="C332" t="s">
        <v>7115</v>
      </c>
      <c r="D332" t="s">
        <v>7116</v>
      </c>
      <c r="E332" t="s">
        <v>7117</v>
      </c>
      <c r="F332" t="s">
        <v>7118</v>
      </c>
      <c r="G332" t="s">
        <v>7119</v>
      </c>
      <c r="H332" t="s">
        <v>7120</v>
      </c>
      <c r="I332" t="s">
        <v>7121</v>
      </c>
      <c r="J332" t="s">
        <v>7122</v>
      </c>
      <c r="K332" t="s">
        <v>7123</v>
      </c>
      <c r="L332" t="s">
        <v>7124</v>
      </c>
      <c r="M332" t="s">
        <v>7125</v>
      </c>
      <c r="N332" t="s">
        <v>7126</v>
      </c>
      <c r="O332">
        <f>-663.93832223 -109.137148721392 -521.395987382921</f>
        <v>-1294.471458334313</v>
      </c>
      <c r="P332">
        <f>-723.918902911942 -183.339548452724 -255.924958496822</f>
        <v>-1163.1834098614881</v>
      </c>
      <c r="Q332">
        <f>-519.99182378887 -74.6842479883098 -279.509418124153</f>
        <v>-874.18548990133286</v>
      </c>
      <c r="R332" t="s">
        <v>7127</v>
      </c>
      <c r="S332" t="s">
        <v>7128</v>
      </c>
      <c r="T332" t="s">
        <v>7129</v>
      </c>
      <c r="U332" t="s">
        <v>7130</v>
      </c>
      <c r="V332">
        <f>-588.119457452401 -8.34441348859673 -99.9285479618834</f>
        <v>-696.3924189028811</v>
      </c>
      <c r="W332" t="s">
        <v>7131</v>
      </c>
      <c r="X332" t="s">
        <v>7132</v>
      </c>
      <c r="Y332" t="s">
        <v>7133</v>
      </c>
    </row>
    <row r="333" spans="1:25" x14ac:dyDescent="0.3">
      <c r="A333">
        <v>16600</v>
      </c>
      <c r="B333" t="s">
        <v>7134</v>
      </c>
      <c r="C333" t="s">
        <v>7135</v>
      </c>
      <c r="D333" t="s">
        <v>7136</v>
      </c>
      <c r="E333" t="s">
        <v>7137</v>
      </c>
      <c r="F333" t="s">
        <v>7138</v>
      </c>
      <c r="G333" t="s">
        <v>7139</v>
      </c>
      <c r="H333" t="s">
        <v>7140</v>
      </c>
      <c r="I333" t="s">
        <v>7141</v>
      </c>
      <c r="J333" t="s">
        <v>7142</v>
      </c>
      <c r="K333" t="s">
        <v>7143</v>
      </c>
      <c r="L333" t="s">
        <v>7144</v>
      </c>
      <c r="M333" t="s">
        <v>7145</v>
      </c>
      <c r="N333" t="s">
        <v>7146</v>
      </c>
      <c r="O333">
        <f>-667.119147149414 -104.485156145224 -524.880325545675</f>
        <v>-1296.4846288403128</v>
      </c>
      <c r="P333">
        <f>-728.85670105117 -179.921434591382 -260.16083195705</f>
        <v>-1168.9389675996019</v>
      </c>
      <c r="Q333">
        <f>-524.222315797698 -72.2084532194713 -281.86810066355</f>
        <v>-878.29886968071924</v>
      </c>
      <c r="R333" t="s">
        <v>7147</v>
      </c>
      <c r="S333" t="s">
        <v>7148</v>
      </c>
      <c r="T333" t="s">
        <v>7149</v>
      </c>
      <c r="U333" t="s">
        <v>7150</v>
      </c>
      <c r="V333">
        <f>-591.989997102009 -7.5265102332869 -101.967750004049</f>
        <v>-701.48425733934494</v>
      </c>
      <c r="W333" t="s">
        <v>7151</v>
      </c>
      <c r="X333" t="s">
        <v>7152</v>
      </c>
      <c r="Y333" t="s">
        <v>7153</v>
      </c>
    </row>
    <row r="334" spans="1:25" x14ac:dyDescent="0.3">
      <c r="A334">
        <v>16650</v>
      </c>
      <c r="B334" t="s">
        <v>7154</v>
      </c>
      <c r="C334" t="s">
        <v>7155</v>
      </c>
      <c r="D334" t="s">
        <v>7156</v>
      </c>
      <c r="E334" t="s">
        <v>7157</v>
      </c>
      <c r="F334" t="s">
        <v>7158</v>
      </c>
      <c r="G334" t="s">
        <v>7159</v>
      </c>
      <c r="H334" t="s">
        <v>7160</v>
      </c>
      <c r="I334" t="s">
        <v>7161</v>
      </c>
      <c r="J334" t="s">
        <v>7162</v>
      </c>
      <c r="K334" t="s">
        <v>7163</v>
      </c>
      <c r="L334" t="s">
        <v>7164</v>
      </c>
      <c r="M334" t="s">
        <v>7165</v>
      </c>
      <c r="N334" t="s">
        <v>7166</v>
      </c>
      <c r="O334">
        <f>-670.126221544204 -99.0453053223732 -529.862129123982</f>
        <v>-1299.0336559905591</v>
      </c>
      <c r="P334">
        <f>-734.195534516292 -175.822756191375 -266.083940150209</f>
        <v>-1176.1022308578761</v>
      </c>
      <c r="Q334">
        <f>-529.189649119763 -68.1666413625376 -284.28838289891</f>
        <v>-881.64467338121062</v>
      </c>
      <c r="R334" t="s">
        <v>7167</v>
      </c>
      <c r="S334" t="s">
        <v>7168</v>
      </c>
      <c r="T334" t="s">
        <v>7169</v>
      </c>
      <c r="U334" t="s">
        <v>7170</v>
      </c>
      <c r="V334">
        <f>-595.701106645379 -8.50311353798406 -103.177530971055</f>
        <v>-707.38175115441811</v>
      </c>
      <c r="W334" t="s">
        <v>7171</v>
      </c>
      <c r="X334" t="s">
        <v>7172</v>
      </c>
      <c r="Y334" t="s">
        <v>7173</v>
      </c>
    </row>
    <row r="335" spans="1:25" x14ac:dyDescent="0.3">
      <c r="A335">
        <v>16700</v>
      </c>
      <c r="B335" t="s">
        <v>7174</v>
      </c>
      <c r="C335" t="s">
        <v>7175</v>
      </c>
      <c r="D335" t="s">
        <v>7176</v>
      </c>
      <c r="E335" t="s">
        <v>7177</v>
      </c>
      <c r="F335" t="s">
        <v>7178</v>
      </c>
      <c r="G335" t="s">
        <v>7179</v>
      </c>
      <c r="H335" t="s">
        <v>7180</v>
      </c>
      <c r="I335" t="s">
        <v>7181</v>
      </c>
      <c r="J335" t="s">
        <v>7182</v>
      </c>
      <c r="K335" t="s">
        <v>7183</v>
      </c>
      <c r="L335" t="s">
        <v>7184</v>
      </c>
      <c r="M335" t="s">
        <v>7185</v>
      </c>
      <c r="N335" t="s">
        <v>7186</v>
      </c>
      <c r="O335">
        <f>-669.617637694553 -97.3201919328881 -531.612879185554</f>
        <v>-1298.550708812995</v>
      </c>
      <c r="P335">
        <f>-733.463075727079 -175.056700004178 -268.061263312143</f>
        <v>-1176.5810390433999</v>
      </c>
      <c r="Q335">
        <f>-529.03615686372 -66.0217319308317 -284.479774457032</f>
        <v>-879.53766325158369</v>
      </c>
      <c r="R335" t="s">
        <v>7187</v>
      </c>
      <c r="S335" t="s">
        <v>7188</v>
      </c>
      <c r="T335" t="s">
        <v>7189</v>
      </c>
      <c r="U335" t="s">
        <v>7190</v>
      </c>
      <c r="V335">
        <f>-595.233115782286 -8.93971234917672 -103.833473519311</f>
        <v>-708.00630165077371</v>
      </c>
      <c r="W335" t="s">
        <v>7191</v>
      </c>
      <c r="X335" t="s">
        <v>7192</v>
      </c>
      <c r="Y335" t="s">
        <v>7193</v>
      </c>
    </row>
    <row r="336" spans="1:25" x14ac:dyDescent="0.3">
      <c r="A336">
        <v>16750</v>
      </c>
      <c r="B336" t="s">
        <v>7194</v>
      </c>
      <c r="C336" t="s">
        <v>7195</v>
      </c>
      <c r="D336" t="s">
        <v>7196</v>
      </c>
      <c r="E336" t="s">
        <v>7197</v>
      </c>
      <c r="F336" t="s">
        <v>7198</v>
      </c>
      <c r="G336" t="s">
        <v>7199</v>
      </c>
      <c r="H336" t="s">
        <v>7200</v>
      </c>
      <c r="I336" t="s">
        <v>7201</v>
      </c>
      <c r="J336" t="s">
        <v>7202</v>
      </c>
      <c r="K336" t="s">
        <v>7203</v>
      </c>
      <c r="L336" t="s">
        <v>7204</v>
      </c>
      <c r="M336" t="s">
        <v>7205</v>
      </c>
      <c r="N336" t="s">
        <v>7206</v>
      </c>
      <c r="O336">
        <f>-664.219387186784 -96.2169304179679 -533.170722694323</f>
        <v>-1293.6070402990749</v>
      </c>
      <c r="P336">
        <f>-725.385388943391 -176.776979069583 -269.831840913879</f>
        <v>-1171.9942089268529</v>
      </c>
      <c r="Q336">
        <f>-525.0665299269 -59.9697155088015 -283.135840744463</f>
        <v>-868.17208618016457</v>
      </c>
      <c r="R336" t="s">
        <v>7207</v>
      </c>
      <c r="S336" t="s">
        <v>7208</v>
      </c>
      <c r="T336" t="s">
        <v>7209</v>
      </c>
      <c r="U336" t="s">
        <v>7210</v>
      </c>
      <c r="V336">
        <f>-591.508043784101 -9.38317404923691 -103.458160465382</f>
        <v>-704.3493782987199</v>
      </c>
      <c r="W336" t="s">
        <v>7211</v>
      </c>
      <c r="X336" t="s">
        <v>7212</v>
      </c>
      <c r="Y336" t="s">
        <v>7213</v>
      </c>
    </row>
    <row r="337" spans="1:25" x14ac:dyDescent="0.3">
      <c r="A337">
        <v>16800</v>
      </c>
      <c r="B337" t="s">
        <v>7214</v>
      </c>
      <c r="C337" t="s">
        <v>7215</v>
      </c>
      <c r="D337" t="s">
        <v>7216</v>
      </c>
      <c r="E337" t="s">
        <v>7217</v>
      </c>
      <c r="F337" t="s">
        <v>7218</v>
      </c>
      <c r="G337" t="s">
        <v>7219</v>
      </c>
      <c r="H337" t="s">
        <v>7220</v>
      </c>
      <c r="I337" t="s">
        <v>7221</v>
      </c>
      <c r="J337" t="s">
        <v>7222</v>
      </c>
      <c r="K337" t="s">
        <v>7223</v>
      </c>
      <c r="L337" t="s">
        <v>7224</v>
      </c>
      <c r="M337" t="s">
        <v>7225</v>
      </c>
      <c r="N337" t="s">
        <v>7226</v>
      </c>
      <c r="O337">
        <f>-660.935977112199 -96.4419794139999 -533.313436873728</f>
        <v>-1290.6913933999269</v>
      </c>
      <c r="P337">
        <f>-719.730763613485 -178.467329664528 -269.886874167655</f>
        <v>-1168.0849674456679</v>
      </c>
      <c r="Q337">
        <f>-521.768289406762 -57.5338025263 -281.481992225654</f>
        <v>-860.78408415871604</v>
      </c>
      <c r="R337" t="s">
        <v>7227</v>
      </c>
      <c r="S337" t="s">
        <v>7228</v>
      </c>
      <c r="T337" t="s">
        <v>7229</v>
      </c>
      <c r="U337" t="s">
        <v>7230</v>
      </c>
      <c r="V337">
        <f>-589.990341913092 -9.21395430798975 -103.543914147944</f>
        <v>-702.74821036902574</v>
      </c>
      <c r="W337" t="s">
        <v>7231</v>
      </c>
      <c r="X337" t="s">
        <v>7232</v>
      </c>
      <c r="Y337" t="s">
        <v>7233</v>
      </c>
    </row>
    <row r="338" spans="1:25" x14ac:dyDescent="0.3">
      <c r="A338">
        <v>16850</v>
      </c>
      <c r="B338" t="s">
        <v>7234</v>
      </c>
      <c r="C338" t="s">
        <v>7235</v>
      </c>
      <c r="D338" t="s">
        <v>7236</v>
      </c>
      <c r="E338" t="s">
        <v>7237</v>
      </c>
      <c r="F338" t="s">
        <v>7238</v>
      </c>
      <c r="G338" t="s">
        <v>7239</v>
      </c>
      <c r="H338" t="s">
        <v>7240</v>
      </c>
      <c r="I338" t="s">
        <v>7241</v>
      </c>
      <c r="J338" t="s">
        <v>7242</v>
      </c>
      <c r="K338" t="s">
        <v>7243</v>
      </c>
      <c r="L338" t="s">
        <v>7244</v>
      </c>
      <c r="M338" t="s">
        <v>7245</v>
      </c>
      <c r="N338" t="s">
        <v>7246</v>
      </c>
      <c r="O338">
        <f>-657.709961995687 -98.8755326271312 -533.449714440985</f>
        <v>-1290.035209063803</v>
      </c>
      <c r="P338">
        <f>-709.987142907406 -184.252468046156 -269.714070802008</f>
        <v>-1163.95368175557</v>
      </c>
      <c r="Q338">
        <f>-517.115273188511 -55.2914151778959 -280.579653623395</f>
        <v>-852.98634198980199</v>
      </c>
      <c r="R338" t="s">
        <v>7247</v>
      </c>
      <c r="S338" t="s">
        <v>7248</v>
      </c>
      <c r="T338" t="s">
        <v>7249</v>
      </c>
      <c r="U338" t="s">
        <v>7250</v>
      </c>
      <c r="V338">
        <f>-589.408401925019 -11.57267778611 -103.507888741786</f>
        <v>-704.48896845291506</v>
      </c>
      <c r="W338" t="s">
        <v>7251</v>
      </c>
      <c r="X338" t="s">
        <v>7252</v>
      </c>
      <c r="Y338" t="s">
        <v>7253</v>
      </c>
    </row>
    <row r="339" spans="1:25" x14ac:dyDescent="0.3">
      <c r="A339">
        <v>16900</v>
      </c>
      <c r="B339" t="s">
        <v>7254</v>
      </c>
      <c r="C339" t="s">
        <v>7255</v>
      </c>
      <c r="D339" t="s">
        <v>7256</v>
      </c>
      <c r="E339" t="s">
        <v>7257</v>
      </c>
      <c r="F339" t="s">
        <v>7258</v>
      </c>
      <c r="G339" t="s">
        <v>7259</v>
      </c>
      <c r="H339" t="s">
        <v>7260</v>
      </c>
      <c r="I339" t="s">
        <v>7261</v>
      </c>
      <c r="J339" t="s">
        <v>7262</v>
      </c>
      <c r="K339" t="s">
        <v>7263</v>
      </c>
      <c r="L339" t="s">
        <v>7264</v>
      </c>
      <c r="M339" t="s">
        <v>7265</v>
      </c>
      <c r="N339" t="s">
        <v>7266</v>
      </c>
      <c r="O339">
        <f>-655.65182239052 -101.906212174161 -532.759887622376</f>
        <v>-1290.3179221870571</v>
      </c>
      <c r="P339">
        <f>-704.88691130841 -187.480778913703 -268.50332677585</f>
        <v>-1160.8710169979631</v>
      </c>
      <c r="Q339">
        <f>-514.11748859097 -55.5233771168223 -280.450873081707</f>
        <v>-850.09173878949923</v>
      </c>
      <c r="R339" t="s">
        <v>7267</v>
      </c>
      <c r="S339" t="s">
        <v>7268</v>
      </c>
      <c r="T339" t="s">
        <v>7269</v>
      </c>
      <c r="U339" t="s">
        <v>7270</v>
      </c>
      <c r="V339">
        <f>-587.710554647666 -13.0701929349107 -103.492904106793</f>
        <v>-704.27365168936967</v>
      </c>
      <c r="W339" t="s">
        <v>7271</v>
      </c>
      <c r="X339" t="s">
        <v>7272</v>
      </c>
      <c r="Y339" t="s">
        <v>7273</v>
      </c>
    </row>
    <row r="340" spans="1:25" x14ac:dyDescent="0.3">
      <c r="A340">
        <v>16950</v>
      </c>
      <c r="B340" t="s">
        <v>7274</v>
      </c>
      <c r="C340" t="s">
        <v>7275</v>
      </c>
      <c r="D340" t="s">
        <v>7276</v>
      </c>
      <c r="E340" t="s">
        <v>7277</v>
      </c>
      <c r="F340" t="s">
        <v>7278</v>
      </c>
      <c r="G340" t="s">
        <v>7279</v>
      </c>
      <c r="H340" t="s">
        <v>7280</v>
      </c>
      <c r="I340" t="s">
        <v>7281</v>
      </c>
      <c r="J340" t="s">
        <v>7282</v>
      </c>
      <c r="K340" t="s">
        <v>7283</v>
      </c>
      <c r="L340" t="s">
        <v>7284</v>
      </c>
      <c r="M340" t="s">
        <v>7285</v>
      </c>
      <c r="N340" t="s">
        <v>7286</v>
      </c>
      <c r="O340">
        <f>-650.929936943023 -108.850390221853 -531.114344151424</f>
        <v>-1290.8946713163</v>
      </c>
      <c r="P340">
        <f>-695.664188488113 -189.250753777991 -264.443607439401</f>
        <v>-1149.3585497055051</v>
      </c>
      <c r="Q340">
        <f>-508.101386482055 -53.1743610136023 -280.31682579235</f>
        <v>-841.59257328800732</v>
      </c>
      <c r="R340" t="s">
        <v>7287</v>
      </c>
      <c r="S340" t="s">
        <v>7288</v>
      </c>
      <c r="T340" t="s">
        <v>7289</v>
      </c>
      <c r="U340" t="s">
        <v>7290</v>
      </c>
      <c r="V340">
        <f>-583.23343472159 -16.3601445337886 -103.994648862917</f>
        <v>-703.58822811829555</v>
      </c>
      <c r="W340" t="s">
        <v>7291</v>
      </c>
      <c r="X340" t="s">
        <v>7292</v>
      </c>
      <c r="Y340" t="s">
        <v>7293</v>
      </c>
    </row>
    <row r="341" spans="1:25" x14ac:dyDescent="0.3">
      <c r="A341">
        <v>17000</v>
      </c>
      <c r="B341" t="s">
        <v>7294</v>
      </c>
      <c r="C341" t="s">
        <v>7295</v>
      </c>
      <c r="D341" t="s">
        <v>7296</v>
      </c>
      <c r="E341" t="s">
        <v>7297</v>
      </c>
      <c r="F341" t="s">
        <v>7298</v>
      </c>
      <c r="G341" t="s">
        <v>7299</v>
      </c>
      <c r="H341" t="s">
        <v>7300</v>
      </c>
      <c r="I341" t="s">
        <v>7301</v>
      </c>
      <c r="J341" t="s">
        <v>7302</v>
      </c>
      <c r="K341" t="s">
        <v>7303</v>
      </c>
      <c r="L341" t="s">
        <v>7304</v>
      </c>
      <c r="M341" t="s">
        <v>7305</v>
      </c>
      <c r="N341" t="s">
        <v>7306</v>
      </c>
      <c r="O341">
        <f>-649.335161671694 -112.20541498489 -530.459177390063</f>
        <v>-1291.999754046647</v>
      </c>
      <c r="P341">
        <f>-692.876249746583 -189.319300573565 -262.622817889972</f>
        <v>-1144.8183682101198</v>
      </c>
      <c r="Q341">
        <f>-507.13605705331 -51.0345059223446 -280.692364724213</f>
        <v>-838.86292769986767</v>
      </c>
      <c r="R341" t="s">
        <v>7307</v>
      </c>
      <c r="S341" t="s">
        <v>7308</v>
      </c>
      <c r="T341" t="s">
        <v>7309</v>
      </c>
      <c r="U341" t="s">
        <v>7310</v>
      </c>
      <c r="V341">
        <f>-581.306352134875 -17.0087735524985 -104.473480042072</f>
        <v>-702.78860572944552</v>
      </c>
      <c r="W341" t="s">
        <v>7311</v>
      </c>
      <c r="X341" t="s">
        <v>7312</v>
      </c>
      <c r="Y341" t="s">
        <v>7313</v>
      </c>
    </row>
    <row r="342" spans="1:25" x14ac:dyDescent="0.3">
      <c r="A342">
        <v>17050</v>
      </c>
      <c r="B342" t="s">
        <v>7314</v>
      </c>
      <c r="C342" t="s">
        <v>7315</v>
      </c>
      <c r="D342" t="s">
        <v>7316</v>
      </c>
      <c r="E342" t="s">
        <v>7317</v>
      </c>
      <c r="F342" t="s">
        <v>7318</v>
      </c>
      <c r="G342" t="s">
        <v>7319</v>
      </c>
      <c r="H342" t="s">
        <v>7320</v>
      </c>
      <c r="I342" t="s">
        <v>7321</v>
      </c>
      <c r="J342" t="s">
        <v>7322</v>
      </c>
      <c r="K342" t="s">
        <v>7323</v>
      </c>
      <c r="L342" t="s">
        <v>7324</v>
      </c>
      <c r="M342" t="s">
        <v>7325</v>
      </c>
      <c r="N342" t="s">
        <v>7326</v>
      </c>
      <c r="O342">
        <f>-645.903810040051 -119.61383097111 -528.554507854886</f>
        <v>-1294.072148866047</v>
      </c>
      <c r="P342">
        <f>-686.97677047587 -192.362338303705 -259.111963978715</f>
        <v>-1138.4510727582899</v>
      </c>
      <c r="Q342">
        <f>-505.077247503662 -49.5339834581346 -280.586874304335</f>
        <v>-835.19810526613173</v>
      </c>
      <c r="R342" t="s">
        <v>7327</v>
      </c>
      <c r="S342" t="s">
        <v>7328</v>
      </c>
      <c r="T342" t="s">
        <v>7329</v>
      </c>
      <c r="U342" t="s">
        <v>7330</v>
      </c>
      <c r="V342">
        <f>-575.6900250276 -18.5226878401572 -105.681573509549</f>
        <v>-699.89428637730623</v>
      </c>
      <c r="W342" t="s">
        <v>7331</v>
      </c>
      <c r="X342" t="s">
        <v>7332</v>
      </c>
      <c r="Y342" t="s">
        <v>7333</v>
      </c>
    </row>
    <row r="343" spans="1:25" x14ac:dyDescent="0.3">
      <c r="A343">
        <v>17100</v>
      </c>
      <c r="B343" t="s">
        <v>7334</v>
      </c>
      <c r="C343" t="s">
        <v>7335</v>
      </c>
      <c r="D343" t="s">
        <v>7336</v>
      </c>
      <c r="E343" t="s">
        <v>7337</v>
      </c>
      <c r="F343" t="s">
        <v>7338</v>
      </c>
      <c r="G343" t="s">
        <v>7339</v>
      </c>
      <c r="H343" t="s">
        <v>7340</v>
      </c>
      <c r="I343" t="s">
        <v>7341</v>
      </c>
      <c r="J343" t="s">
        <v>7342</v>
      </c>
      <c r="K343" t="s">
        <v>7343</v>
      </c>
      <c r="L343" t="s">
        <v>7344</v>
      </c>
      <c r="M343" t="s">
        <v>7345</v>
      </c>
      <c r="N343" t="s">
        <v>7346</v>
      </c>
      <c r="O343">
        <f>-643.665992710394 -123.598047031701 -527.314116370533</f>
        <v>-1294.578156112628</v>
      </c>
      <c r="P343">
        <f>-682.886093280177 -195.803604480464 -257.449727492547</f>
        <v>-1136.1394252531879</v>
      </c>
      <c r="Q343">
        <f>-502.835282869633 -50.8216435744603 -280.043522301637</f>
        <v>-833.70044874573023</v>
      </c>
      <c r="R343" t="s">
        <v>7347</v>
      </c>
      <c r="S343" t="s">
        <v>7348</v>
      </c>
      <c r="T343" t="s">
        <v>7349</v>
      </c>
      <c r="U343" t="s">
        <v>7350</v>
      </c>
      <c r="V343">
        <f>-572.477445628318 -18.6625165561682 -105.910763908659</f>
        <v>-697.05072609314516</v>
      </c>
      <c r="W343" t="s">
        <v>7351</v>
      </c>
      <c r="X343" t="s">
        <v>7352</v>
      </c>
      <c r="Y343" t="s">
        <v>7353</v>
      </c>
    </row>
    <row r="344" spans="1:25" x14ac:dyDescent="0.3">
      <c r="A344">
        <v>17150</v>
      </c>
      <c r="B344" t="s">
        <v>7354</v>
      </c>
      <c r="C344" t="s">
        <v>7355</v>
      </c>
      <c r="D344" t="s">
        <v>7356</v>
      </c>
      <c r="E344" t="s">
        <v>7357</v>
      </c>
      <c r="F344" t="s">
        <v>7358</v>
      </c>
      <c r="G344" t="s">
        <v>7359</v>
      </c>
      <c r="H344" t="s">
        <v>7360</v>
      </c>
      <c r="I344" t="s">
        <v>7361</v>
      </c>
      <c r="J344" t="s">
        <v>7362</v>
      </c>
      <c r="K344" t="s">
        <v>7363</v>
      </c>
      <c r="L344" t="s">
        <v>7364</v>
      </c>
      <c r="M344" t="s">
        <v>7365</v>
      </c>
      <c r="N344" t="s">
        <v>7366</v>
      </c>
      <c r="O344">
        <f>-639.703578166645 -130.237985826887 -523.885777226255</f>
        <v>-1293.8273412197868</v>
      </c>
      <c r="P344">
        <f>-675.902248014828 -199.890515653989 -252.930579361116</f>
        <v>-1128.7233430299332</v>
      </c>
      <c r="Q344">
        <f>-498.643630884306 -51.9578916306318 -278.304486165875</f>
        <v>-828.90600868081276</v>
      </c>
      <c r="R344" t="s">
        <v>7367</v>
      </c>
      <c r="S344" t="s">
        <v>7368</v>
      </c>
      <c r="T344" t="s">
        <v>7369</v>
      </c>
      <c r="U344" t="s">
        <v>7370</v>
      </c>
      <c r="V344">
        <f>-568.783456254528 -16.5833643069436 -104.747887897523</f>
        <v>-690.11470845899464</v>
      </c>
      <c r="W344" t="s">
        <v>7371</v>
      </c>
      <c r="X344" t="s">
        <v>7372</v>
      </c>
      <c r="Y344" t="s">
        <v>7373</v>
      </c>
    </row>
    <row r="345" spans="1:25" x14ac:dyDescent="0.3">
      <c r="A345">
        <v>17200</v>
      </c>
      <c r="B345" t="s">
        <v>7374</v>
      </c>
      <c r="C345" t="s">
        <v>7375</v>
      </c>
      <c r="D345" t="s">
        <v>7376</v>
      </c>
      <c r="E345" t="s">
        <v>7377</v>
      </c>
      <c r="F345" t="s">
        <v>7378</v>
      </c>
      <c r="G345" t="s">
        <v>7379</v>
      </c>
      <c r="H345" t="s">
        <v>7380</v>
      </c>
      <c r="I345" t="s">
        <v>7381</v>
      </c>
      <c r="J345" t="s">
        <v>7382</v>
      </c>
      <c r="K345" t="s">
        <v>7383</v>
      </c>
      <c r="L345" t="s">
        <v>7384</v>
      </c>
      <c r="M345" t="s">
        <v>7385</v>
      </c>
      <c r="N345" t="s">
        <v>7386</v>
      </c>
      <c r="O345">
        <f>-638.879709582142 -132.880140058965 -521.814159771926</f>
        <v>-1293.5740094130331</v>
      </c>
      <c r="P345">
        <f>-673.593598721065 -200.112803136646 -250.05453686639</f>
        <v>-1123.7609387241009</v>
      </c>
      <c r="Q345">
        <f>-496.980913280309 -51.6739829750072 -276.931932959651</f>
        <v>-825.58682921496722</v>
      </c>
      <c r="R345" t="s">
        <v>7387</v>
      </c>
      <c r="S345" t="s">
        <v>7388</v>
      </c>
      <c r="T345" t="s">
        <v>7389</v>
      </c>
      <c r="U345" t="s">
        <v>7390</v>
      </c>
      <c r="V345">
        <f>-568.079369846922 -16.0554357670044 -103.854174618662</f>
        <v>-687.98898023258835</v>
      </c>
      <c r="W345" t="s">
        <v>7391</v>
      </c>
      <c r="X345" t="s">
        <v>7392</v>
      </c>
      <c r="Y345" t="s">
        <v>7393</v>
      </c>
    </row>
    <row r="346" spans="1:25" x14ac:dyDescent="0.3">
      <c r="A346">
        <v>17250</v>
      </c>
      <c r="B346" t="s">
        <v>7394</v>
      </c>
      <c r="C346" t="s">
        <v>7395</v>
      </c>
      <c r="D346" t="s">
        <v>7396</v>
      </c>
      <c r="E346" t="s">
        <v>7397</v>
      </c>
      <c r="F346" t="s">
        <v>7398</v>
      </c>
      <c r="G346" t="s">
        <v>7399</v>
      </c>
      <c r="H346" t="s">
        <v>7400</v>
      </c>
      <c r="I346" t="s">
        <v>7401</v>
      </c>
      <c r="J346" t="s">
        <v>7402</v>
      </c>
      <c r="K346" t="s">
        <v>7403</v>
      </c>
      <c r="L346" t="s">
        <v>7404</v>
      </c>
      <c r="M346" t="s">
        <v>7405</v>
      </c>
      <c r="N346" t="s">
        <v>7406</v>
      </c>
      <c r="O346">
        <f>-639.289973200274 -141.55139112457 -517.091873130101</f>
        <v>-1297.9332374549449</v>
      </c>
      <c r="P346">
        <f>-671.9160549877 -203.463979853045 -243.813667788634</f>
        <v>-1119.193702629379</v>
      </c>
      <c r="Q346">
        <f>-495.300335789197 -55.6790010959762 -274.063413896417</f>
        <v>-825.04275078159026</v>
      </c>
      <c r="R346" t="s">
        <v>7407</v>
      </c>
      <c r="S346" t="s">
        <v>7408</v>
      </c>
      <c r="T346" t="s">
        <v>7409</v>
      </c>
      <c r="U346" t="s">
        <v>7410</v>
      </c>
      <c r="V346">
        <f>-566.785905215898 -20.5395880252599 -102.23441509589</f>
        <v>-689.55990833704789</v>
      </c>
      <c r="W346" t="s">
        <v>7411</v>
      </c>
      <c r="X346" t="s">
        <v>7412</v>
      </c>
      <c r="Y346" t="s">
        <v>7413</v>
      </c>
    </row>
    <row r="347" spans="1:25" x14ac:dyDescent="0.3">
      <c r="A347">
        <v>17300</v>
      </c>
      <c r="B347" t="s">
        <v>7414</v>
      </c>
      <c r="C347" t="s">
        <v>7415</v>
      </c>
      <c r="D347" t="s">
        <v>7416</v>
      </c>
      <c r="E347" t="s">
        <v>7417</v>
      </c>
      <c r="F347" t="s">
        <v>7418</v>
      </c>
      <c r="G347" t="s">
        <v>7419</v>
      </c>
      <c r="H347" t="s">
        <v>7420</v>
      </c>
      <c r="I347" t="s">
        <v>7421</v>
      </c>
      <c r="J347" t="s">
        <v>7422</v>
      </c>
      <c r="K347" t="s">
        <v>7423</v>
      </c>
      <c r="L347" t="s">
        <v>7424</v>
      </c>
      <c r="M347" t="s">
        <v>7425</v>
      </c>
      <c r="N347" t="s">
        <v>7426</v>
      </c>
      <c r="O347">
        <f>-639.336292345955 -146.707918205088 -514.495824288941</f>
        <v>-1300.5400348399839</v>
      </c>
      <c r="P347">
        <f>-671.800653410703 -206.188935123966 -240.658895085333</f>
        <v>-1118.648483620002</v>
      </c>
      <c r="Q347">
        <f>-494.771764332952 -59.3019370480829 -272.807060581569</f>
        <v>-826.88076196260386</v>
      </c>
      <c r="R347" t="s">
        <v>7427</v>
      </c>
      <c r="S347" t="s">
        <v>7428</v>
      </c>
      <c r="T347" t="s">
        <v>7429</v>
      </c>
      <c r="U347" t="s">
        <v>7430</v>
      </c>
      <c r="V347">
        <f>-565.221136484546 -22.6389975358347 -101.416966659506</f>
        <v>-689.27710067988676</v>
      </c>
      <c r="W347" t="s">
        <v>7431</v>
      </c>
      <c r="X347" t="s">
        <v>7432</v>
      </c>
      <c r="Y347" t="s">
        <v>7433</v>
      </c>
    </row>
    <row r="348" spans="1:25" x14ac:dyDescent="0.3">
      <c r="A348">
        <v>17350</v>
      </c>
      <c r="B348" t="s">
        <v>7434</v>
      </c>
      <c r="C348" t="s">
        <v>7435</v>
      </c>
      <c r="D348" t="s">
        <v>7436</v>
      </c>
      <c r="E348" t="s">
        <v>7437</v>
      </c>
      <c r="F348" t="s">
        <v>7438</v>
      </c>
      <c r="G348" t="s">
        <v>7439</v>
      </c>
      <c r="H348" t="s">
        <v>7440</v>
      </c>
      <c r="I348" t="s">
        <v>7441</v>
      </c>
      <c r="J348" t="s">
        <v>7442</v>
      </c>
      <c r="K348" t="s">
        <v>7443</v>
      </c>
      <c r="L348" t="s">
        <v>7444</v>
      </c>
      <c r="M348" t="s">
        <v>7445</v>
      </c>
      <c r="N348">
        <f>-647.247799914121 -0.749950005743358 -533.701271403038</f>
        <v>-1181.6990213229024</v>
      </c>
      <c r="O348">
        <f>-638.893123965706 -154.806087127268 -510.353724162887</f>
        <v>-1304.052935255861</v>
      </c>
      <c r="P348">
        <f>-672.488610100076 -209.648018441766 -235.686258201646</f>
        <v>-1117.822886743488</v>
      </c>
      <c r="Q348">
        <f>-493.474960185083 -65.7445915688959 -270.24756174811</f>
        <v>-829.46711350208886</v>
      </c>
      <c r="R348" t="s">
        <v>7446</v>
      </c>
      <c r="S348" t="s">
        <v>7447</v>
      </c>
      <c r="T348" t="s">
        <v>7448</v>
      </c>
      <c r="U348" t="s">
        <v>7449</v>
      </c>
      <c r="V348">
        <f>-561.987472572842 -25.5110846607686 -99.9956869894963</f>
        <v>-687.49424422310688</v>
      </c>
      <c r="W348" t="s">
        <v>7450</v>
      </c>
      <c r="X348" t="s">
        <v>7451</v>
      </c>
      <c r="Y348" t="s">
        <v>7452</v>
      </c>
    </row>
    <row r="349" spans="1:25" x14ac:dyDescent="0.3">
      <c r="A349">
        <v>17400</v>
      </c>
      <c r="B349" t="s">
        <v>7453</v>
      </c>
      <c r="C349" t="s">
        <v>7454</v>
      </c>
      <c r="D349" t="s">
        <v>7455</v>
      </c>
      <c r="E349" t="s">
        <v>7456</v>
      </c>
      <c r="F349" t="s">
        <v>7457</v>
      </c>
      <c r="G349" t="s">
        <v>7458</v>
      </c>
      <c r="H349" t="s">
        <v>7459</v>
      </c>
      <c r="I349" t="s">
        <v>7460</v>
      </c>
      <c r="J349" t="s">
        <v>7461</v>
      </c>
      <c r="K349" t="s">
        <v>7462</v>
      </c>
      <c r="L349" t="s">
        <v>7463</v>
      </c>
      <c r="M349" t="s">
        <v>7464</v>
      </c>
      <c r="N349">
        <f>-646.52624194917 -3.39322714126683 -533.129735072606</f>
        <v>-1183.0492041630428</v>
      </c>
      <c r="O349">
        <f>-638.799313379198 -157.346805685202 -508.914819221592</f>
        <v>-1305.0609382859921</v>
      </c>
      <c r="P349">
        <f>-673.586739086695 -209.918849389655 -233.951876388264</f>
        <v>-1117.4574648646142</v>
      </c>
      <c r="Q349">
        <f>-493.443443913146 -67.5604115836345 -269.036282953431</f>
        <v>-830.04013845021154</v>
      </c>
      <c r="R349" t="s">
        <v>7465</v>
      </c>
      <c r="S349" t="s">
        <v>7466</v>
      </c>
      <c r="T349" t="s">
        <v>7467</v>
      </c>
      <c r="U349" t="s">
        <v>7468</v>
      </c>
      <c r="V349">
        <f>-561.202014439453 -26.7643619801233 -99.5332586027516</f>
        <v>-687.49963502232799</v>
      </c>
      <c r="W349" t="s">
        <v>7469</v>
      </c>
      <c r="X349" t="s">
        <v>7470</v>
      </c>
      <c r="Y349" t="s">
        <v>7471</v>
      </c>
    </row>
    <row r="350" spans="1:25" x14ac:dyDescent="0.3">
      <c r="A350">
        <v>17450</v>
      </c>
      <c r="B350" t="s">
        <v>7472</v>
      </c>
      <c r="C350" t="s">
        <v>7473</v>
      </c>
      <c r="D350" t="s">
        <v>7474</v>
      </c>
      <c r="E350" t="s">
        <v>7475</v>
      </c>
      <c r="F350" t="s">
        <v>7476</v>
      </c>
      <c r="G350" t="s">
        <v>7477</v>
      </c>
      <c r="H350" t="s">
        <v>7478</v>
      </c>
      <c r="I350" t="s">
        <v>7479</v>
      </c>
      <c r="J350" t="s">
        <v>7480</v>
      </c>
      <c r="K350" t="s">
        <v>7481</v>
      </c>
      <c r="L350" t="s">
        <v>7482</v>
      </c>
      <c r="M350" t="s">
        <v>7483</v>
      </c>
      <c r="N350">
        <f>-644.953295115081 -7.07976342976872 -532.32373813729</f>
        <v>-1184.3567966821397</v>
      </c>
      <c r="O350">
        <f>-638.514005384899 -160.847139797296 -506.795124743042</f>
        <v>-1306.156269925237</v>
      </c>
      <c r="P350">
        <f>-675.336830977918 -210.532658711646 -231.560650801876</f>
        <v>-1117.4301404914399</v>
      </c>
      <c r="Q350">
        <f>-493.477651541324 -70.4332710814374 -266.886408941032</f>
        <v>-830.79733156379348</v>
      </c>
      <c r="R350" t="s">
        <v>7484</v>
      </c>
      <c r="S350" t="s">
        <v>7485</v>
      </c>
      <c r="T350" t="s">
        <v>7486</v>
      </c>
      <c r="U350" t="s">
        <v>7487</v>
      </c>
      <c r="V350">
        <f>-560.527368862262 -29.4088887907715 -98.9464904212748</f>
        <v>-688.88274807430832</v>
      </c>
      <c r="W350" t="s">
        <v>7488</v>
      </c>
      <c r="X350" t="s">
        <v>7489</v>
      </c>
      <c r="Y350" t="s">
        <v>7490</v>
      </c>
    </row>
    <row r="351" spans="1:25" x14ac:dyDescent="0.3">
      <c r="A351">
        <v>17500</v>
      </c>
      <c r="B351" t="s">
        <v>7491</v>
      </c>
      <c r="C351" t="s">
        <v>7492</v>
      </c>
      <c r="D351" t="s">
        <v>7493</v>
      </c>
      <c r="E351" t="s">
        <v>7494</v>
      </c>
      <c r="F351" t="s">
        <v>7495</v>
      </c>
      <c r="G351" t="s">
        <v>7496</v>
      </c>
      <c r="H351" t="s">
        <v>7497</v>
      </c>
      <c r="I351" t="s">
        <v>7498</v>
      </c>
      <c r="J351" t="s">
        <v>7499</v>
      </c>
      <c r="K351" t="s">
        <v>7500</v>
      </c>
      <c r="L351" t="s">
        <v>7501</v>
      </c>
      <c r="M351" t="s">
        <v>7502</v>
      </c>
      <c r="N351">
        <f>-644.047503974616 -8.75481893710548 -532.047775454552</f>
        <v>-1184.8500983662734</v>
      </c>
      <c r="O351">
        <f>-638.328535808533 -162.448809333195 -505.947068168563</f>
        <v>-1306.7244133102911</v>
      </c>
      <c r="P351">
        <f>-675.781975689243 -211.409817739246 -230.667803937555</f>
        <v>-1117.859597366044</v>
      </c>
      <c r="Q351">
        <f>-493.181063289064 -72.2414267727286 -265.84903536116</f>
        <v>-831.27152542295266</v>
      </c>
      <c r="R351" t="s">
        <v>7503</v>
      </c>
      <c r="S351" t="s">
        <v>7504</v>
      </c>
      <c r="T351" t="s">
        <v>7505</v>
      </c>
      <c r="U351" t="s">
        <v>7506</v>
      </c>
      <c r="V351">
        <f>-560.62087061088 -30.9732043705708 -98.6234683638453</f>
        <v>-690.21754334529612</v>
      </c>
      <c r="W351" t="s">
        <v>7507</v>
      </c>
      <c r="X351" t="s">
        <v>7508</v>
      </c>
      <c r="Y351" t="s">
        <v>7509</v>
      </c>
    </row>
    <row r="352" spans="1:25" x14ac:dyDescent="0.3">
      <c r="A352">
        <v>17550</v>
      </c>
      <c r="B352" t="s">
        <v>7510</v>
      </c>
      <c r="C352" t="s">
        <v>7511</v>
      </c>
      <c r="D352" t="s">
        <v>7512</v>
      </c>
      <c r="E352" t="s">
        <v>7513</v>
      </c>
      <c r="F352" t="s">
        <v>7514</v>
      </c>
      <c r="G352" t="s">
        <v>7515</v>
      </c>
      <c r="H352" t="s">
        <v>7516</v>
      </c>
      <c r="I352" t="s">
        <v>7517</v>
      </c>
      <c r="J352" t="s">
        <v>7518</v>
      </c>
      <c r="K352" t="s">
        <v>7519</v>
      </c>
      <c r="L352" t="s">
        <v>7520</v>
      </c>
      <c r="M352" t="s">
        <v>7521</v>
      </c>
      <c r="N352">
        <f>-642.460538288936 -11.7665495519618 -531.637747822647</f>
        <v>-1185.8648356635449</v>
      </c>
      <c r="O352">
        <f>-638.242200428042 -165.355810070222 -504.666348456851</f>
        <v>-1308.2643589551149</v>
      </c>
      <c r="P352">
        <f>-676.697157592821 -213.699596622625 -229.416151121836</f>
        <v>-1119.812905337282</v>
      </c>
      <c r="Q352">
        <f>-492.599617043524 -76.3275488297732 -263.848791281594</f>
        <v>-832.77595715489122</v>
      </c>
      <c r="R352" t="s">
        <v>7522</v>
      </c>
      <c r="S352" t="s">
        <v>7523</v>
      </c>
      <c r="T352" t="s">
        <v>7524</v>
      </c>
      <c r="U352" t="s">
        <v>7525</v>
      </c>
      <c r="V352">
        <f>-561.197920025546 -34.3101969155778 -98.1218203642591</f>
        <v>-693.62993730538278</v>
      </c>
      <c r="W352" t="s">
        <v>7526</v>
      </c>
      <c r="X352" t="s">
        <v>7527</v>
      </c>
      <c r="Y352" t="s">
        <v>7528</v>
      </c>
    </row>
    <row r="353" spans="1:25" x14ac:dyDescent="0.3">
      <c r="A353">
        <v>17600</v>
      </c>
      <c r="B353" t="s">
        <v>7529</v>
      </c>
      <c r="C353" t="s">
        <v>7530</v>
      </c>
      <c r="D353" t="s">
        <v>7531</v>
      </c>
      <c r="E353" t="s">
        <v>7532</v>
      </c>
      <c r="F353" t="s">
        <v>7533</v>
      </c>
      <c r="G353" t="s">
        <v>7534</v>
      </c>
      <c r="H353" t="s">
        <v>7535</v>
      </c>
      <c r="I353" t="s">
        <v>7536</v>
      </c>
      <c r="J353" t="s">
        <v>7537</v>
      </c>
      <c r="K353" t="s">
        <v>7538</v>
      </c>
      <c r="L353" t="s">
        <v>7539</v>
      </c>
      <c r="M353" t="s">
        <v>7540</v>
      </c>
      <c r="N353">
        <f>-641.679823679444 -13.1266114818263 -531.579043553313</f>
        <v>-1186.3854787145833</v>
      </c>
      <c r="O353">
        <f>-638.15801999108 -166.670647212265 -504.265028044895</f>
        <v>-1309.09369524824</v>
      </c>
      <c r="P353">
        <f>-677.339706802478 -214.792434913646 -229.078550550707</f>
        <v>-1121.2106922668308</v>
      </c>
      <c r="Q353">
        <f>-492.433869224533 -78.4027064506504 -263.080000379511</f>
        <v>-833.91657605469436</v>
      </c>
      <c r="R353" t="s">
        <v>7541</v>
      </c>
      <c r="S353" t="s">
        <v>7542</v>
      </c>
      <c r="T353" t="s">
        <v>7543</v>
      </c>
      <c r="U353" t="s">
        <v>7544</v>
      </c>
      <c r="V353">
        <f>-561.342791779297 -35.6075435536541 -98.0365811729725</f>
        <v>-694.98691650592366</v>
      </c>
      <c r="W353" t="s">
        <v>7545</v>
      </c>
      <c r="X353" t="s">
        <v>7546</v>
      </c>
      <c r="Y353" t="s">
        <v>7547</v>
      </c>
    </row>
    <row r="354" spans="1:25" x14ac:dyDescent="0.3">
      <c r="A354">
        <v>17650</v>
      </c>
      <c r="B354" t="s">
        <v>7548</v>
      </c>
      <c r="C354" t="s">
        <v>7549</v>
      </c>
      <c r="D354" t="s">
        <v>7550</v>
      </c>
      <c r="E354" t="s">
        <v>7551</v>
      </c>
      <c r="F354" t="s">
        <v>7552</v>
      </c>
      <c r="G354" t="s">
        <v>7553</v>
      </c>
      <c r="H354" t="s">
        <v>7554</v>
      </c>
      <c r="I354" t="s">
        <v>7555</v>
      </c>
      <c r="J354" t="s">
        <v>7556</v>
      </c>
      <c r="K354" t="s">
        <v>7557</v>
      </c>
      <c r="L354" t="s">
        <v>7558</v>
      </c>
      <c r="M354" t="s">
        <v>7559</v>
      </c>
      <c r="N354">
        <f>-639.952456233311 -15.4912097032898 -531.698604362965</f>
        <v>-1187.1422702995658</v>
      </c>
      <c r="O354">
        <f>-637.573323734972 -168.940000069692 -503.705535156657</f>
        <v>-1310.2188589613211</v>
      </c>
      <c r="P354">
        <f>-678.856718159927 -215.921007466855 -228.629126550484</f>
        <v>-1123.406852177266</v>
      </c>
      <c r="Q354">
        <f>-491.372599765893 -82.8003468089109 -261.449229900829</f>
        <v>-835.62217647563295</v>
      </c>
      <c r="R354" t="s">
        <v>7560</v>
      </c>
      <c r="S354" t="s">
        <v>7561</v>
      </c>
      <c r="T354" t="s">
        <v>7562</v>
      </c>
      <c r="U354" t="s">
        <v>7563</v>
      </c>
      <c r="V354">
        <f>-560.998586305013 -37.6343213865689 -98.079159106717</f>
        <v>-696.71206679829891</v>
      </c>
      <c r="W354" t="s">
        <v>7564</v>
      </c>
      <c r="X354" t="s">
        <v>7565</v>
      </c>
      <c r="Y354" t="s">
        <v>7566</v>
      </c>
    </row>
    <row r="355" spans="1:25" x14ac:dyDescent="0.3">
      <c r="A355">
        <v>17700</v>
      </c>
      <c r="B355" t="s">
        <v>7567</v>
      </c>
      <c r="C355" t="s">
        <v>7568</v>
      </c>
      <c r="D355" t="s">
        <v>7569</v>
      </c>
      <c r="E355" t="s">
        <v>7570</v>
      </c>
      <c r="F355" t="s">
        <v>7571</v>
      </c>
      <c r="G355" t="s">
        <v>7572</v>
      </c>
      <c r="H355" t="s">
        <v>7573</v>
      </c>
      <c r="I355" t="s">
        <v>7574</v>
      </c>
      <c r="J355" t="s">
        <v>7575</v>
      </c>
      <c r="K355" t="s">
        <v>7576</v>
      </c>
      <c r="L355" t="s">
        <v>7577</v>
      </c>
      <c r="M355" t="s">
        <v>7578</v>
      </c>
      <c r="N355">
        <f>-639.039843551636 -16.7388925393311 -531.776886570311</f>
        <v>-1187.555622661278</v>
      </c>
      <c r="O355">
        <f>-636.978015521912 -170.132214591132 -503.485980890735</f>
        <v>-1310.596211003779</v>
      </c>
      <c r="P355">
        <f>-679.573457161753 -216.602381970397 -228.522936407164</f>
        <v>-1124.6987755393141</v>
      </c>
      <c r="Q355">
        <f>-490.857363579884 -85.1145469496441 -260.861534490406</f>
        <v>-836.83344501993406</v>
      </c>
      <c r="R355" t="s">
        <v>7579</v>
      </c>
      <c r="S355" t="s">
        <v>7580</v>
      </c>
      <c r="T355" t="s">
        <v>7581</v>
      </c>
      <c r="U355" t="s">
        <v>7582</v>
      </c>
      <c r="V355">
        <f>-560.64671550556 -38.7210763093653 -98.1241210310574</f>
        <v>-697.49191284598271</v>
      </c>
      <c r="W355" t="s">
        <v>7583</v>
      </c>
      <c r="X355" t="s">
        <v>7584</v>
      </c>
      <c r="Y355" t="s">
        <v>7585</v>
      </c>
    </row>
    <row r="356" spans="1:25" x14ac:dyDescent="0.3">
      <c r="A356">
        <v>17750</v>
      </c>
      <c r="B356" t="s">
        <v>7586</v>
      </c>
      <c r="C356" t="s">
        <v>7587</v>
      </c>
      <c r="D356" t="s">
        <v>7588</v>
      </c>
      <c r="E356" t="s">
        <v>7589</v>
      </c>
      <c r="F356" t="s">
        <v>7590</v>
      </c>
      <c r="G356" t="s">
        <v>7591</v>
      </c>
      <c r="H356" t="s">
        <v>7592</v>
      </c>
      <c r="I356" t="s">
        <v>7593</v>
      </c>
      <c r="J356" t="s">
        <v>7594</v>
      </c>
      <c r="K356" t="s">
        <v>7595</v>
      </c>
      <c r="L356" t="s">
        <v>7596</v>
      </c>
      <c r="M356" t="s">
        <v>7597</v>
      </c>
      <c r="N356">
        <f>-637.284371034277 -19.169519097336 -531.904003681105</f>
        <v>-1188.357893812718</v>
      </c>
      <c r="O356">
        <f>-635.554255954166 -172.490084919412 -503.180658640383</f>
        <v>-1311.2249995139609</v>
      </c>
      <c r="P356">
        <f>-680.493279919673 -218.153799155028 -228.455487809436</f>
        <v>-1127.1025668841369</v>
      </c>
      <c r="Q356">
        <f>-490.204438522647 -88.8543623613268 -260.398284841844</f>
        <v>-839.45708572581782</v>
      </c>
      <c r="R356" t="s">
        <v>7598</v>
      </c>
      <c r="S356" t="s">
        <v>7599</v>
      </c>
      <c r="T356" t="s">
        <v>7600</v>
      </c>
      <c r="U356" t="s">
        <v>7601</v>
      </c>
      <c r="V356">
        <f>-559.784751515447 -40.6843360756025 -98.2423614078328</f>
        <v>-698.71144899888236</v>
      </c>
      <c r="W356" t="s">
        <v>7602</v>
      </c>
      <c r="X356" t="s">
        <v>7603</v>
      </c>
      <c r="Y356" t="s">
        <v>7604</v>
      </c>
    </row>
    <row r="357" spans="1:25" x14ac:dyDescent="0.3">
      <c r="A357">
        <v>17800</v>
      </c>
      <c r="B357" t="s">
        <v>7605</v>
      </c>
      <c r="C357" t="s">
        <v>7606</v>
      </c>
      <c r="D357" t="s">
        <v>7607</v>
      </c>
      <c r="E357" t="s">
        <v>7608</v>
      </c>
      <c r="F357" t="s">
        <v>7609</v>
      </c>
      <c r="G357" t="s">
        <v>7610</v>
      </c>
      <c r="H357" t="s">
        <v>7611</v>
      </c>
      <c r="I357" t="s">
        <v>7612</v>
      </c>
      <c r="J357" t="s">
        <v>7613</v>
      </c>
      <c r="K357" t="s">
        <v>7614</v>
      </c>
      <c r="L357" t="s">
        <v>7615</v>
      </c>
      <c r="M357" t="s">
        <v>7616</v>
      </c>
      <c r="N357">
        <f>-636.499971835522 -20.2026577453516 -531.929405759745</f>
        <v>-1188.6320353406186</v>
      </c>
      <c r="O357">
        <f>-634.779917320036 -173.492483662151 -503.013779919218</f>
        <v>-1311.286180901405</v>
      </c>
      <c r="P357">
        <f>-680.173347737161 -219.110482934397 -228.355708380418</f>
        <v>-1127.639539051976</v>
      </c>
      <c r="Q357">
        <f>-489.588264834772 -90.2106411047948 -260.145642294984</f>
        <v>-839.94454823455078</v>
      </c>
      <c r="R357" t="s">
        <v>7617</v>
      </c>
      <c r="S357" t="s">
        <v>7618</v>
      </c>
      <c r="T357" t="s">
        <v>7619</v>
      </c>
      <c r="U357" t="s">
        <v>7620</v>
      </c>
      <c r="V357">
        <f>-559.27542195072 -41.4766263391684 -98.2792430664558</f>
        <v>-699.03129135634424</v>
      </c>
      <c r="W357" t="s">
        <v>7621</v>
      </c>
      <c r="X357" t="s">
        <v>7622</v>
      </c>
      <c r="Y357" t="s">
        <v>7623</v>
      </c>
    </row>
    <row r="358" spans="1:25" x14ac:dyDescent="0.3">
      <c r="A358">
        <v>17850</v>
      </c>
      <c r="B358" t="s">
        <v>7624</v>
      </c>
      <c r="C358" t="s">
        <v>7625</v>
      </c>
      <c r="D358" t="s">
        <v>7626</v>
      </c>
      <c r="E358" t="s">
        <v>7627</v>
      </c>
      <c r="F358" t="s">
        <v>7628</v>
      </c>
      <c r="G358" t="s">
        <v>7629</v>
      </c>
      <c r="H358" t="s">
        <v>7630</v>
      </c>
      <c r="I358" t="s">
        <v>7631</v>
      </c>
      <c r="J358" t="s">
        <v>7632</v>
      </c>
      <c r="K358" t="s">
        <v>7633</v>
      </c>
      <c r="L358" t="s">
        <v>7634</v>
      </c>
      <c r="M358" t="s">
        <v>7635</v>
      </c>
      <c r="N358">
        <f>-635.305697824999 -22.0286622993194 -531.94598665838</f>
        <v>-1189.2803467826984</v>
      </c>
      <c r="O358">
        <f>-633.184668486298 -175.233669832074 -502.605001948401</f>
        <v>-1311.0233402667732</v>
      </c>
      <c r="P358">
        <f>-678.078912310086 -220.559326440819 -227.816584245886</f>
        <v>-1126.4548229967909</v>
      </c>
      <c r="Q358">
        <f>-488.034948380374 -90.8489520087046 -259.550827134772</f>
        <v>-838.4347275238506</v>
      </c>
      <c r="R358" t="s">
        <v>7636</v>
      </c>
      <c r="S358" t="s">
        <v>7637</v>
      </c>
      <c r="T358" t="s">
        <v>7638</v>
      </c>
      <c r="U358" t="s">
        <v>7639</v>
      </c>
      <c r="V358">
        <f>-558.222923676876 -42.6741000970783 -98.3552084374099</f>
        <v>-699.25223221136423</v>
      </c>
      <c r="W358" t="s">
        <v>7640</v>
      </c>
      <c r="X358" t="s">
        <v>7641</v>
      </c>
      <c r="Y358" t="s">
        <v>7642</v>
      </c>
    </row>
    <row r="359" spans="1:25" x14ac:dyDescent="0.3">
      <c r="A359">
        <v>17900</v>
      </c>
      <c r="B359" t="s">
        <v>7643</v>
      </c>
      <c r="C359" t="s">
        <v>7644</v>
      </c>
      <c r="D359" t="s">
        <v>7645</v>
      </c>
      <c r="E359" t="s">
        <v>7646</v>
      </c>
      <c r="F359" t="s">
        <v>7647</v>
      </c>
      <c r="G359" t="s">
        <v>7648</v>
      </c>
      <c r="H359" t="s">
        <v>7649</v>
      </c>
      <c r="I359" t="s">
        <v>7650</v>
      </c>
      <c r="J359" t="s">
        <v>7651</v>
      </c>
      <c r="K359" t="s">
        <v>7652</v>
      </c>
      <c r="L359" t="s">
        <v>7653</v>
      </c>
      <c r="M359" t="s">
        <v>7654</v>
      </c>
      <c r="N359">
        <f>-634.981231908564 -22.8333087218753 -531.927051346632</f>
        <v>-1189.7415919770713</v>
      </c>
      <c r="O359">
        <f>-632.42713854979 -175.978841152063 -502.370873226586</f>
        <v>-1310.776852928439</v>
      </c>
      <c r="P359">
        <f>-676.4684796886 -221.126258381988 -227.415132542682</f>
        <v>-1125.0098706132701</v>
      </c>
      <c r="Q359">
        <f>-487.013898029185 -90.4776671247719 -258.821673586495</f>
        <v>-836.31323874045188</v>
      </c>
      <c r="R359" t="s">
        <v>7655</v>
      </c>
      <c r="S359" t="s">
        <v>7656</v>
      </c>
      <c r="T359" t="s">
        <v>7657</v>
      </c>
      <c r="U359" t="s">
        <v>7658</v>
      </c>
      <c r="V359">
        <f>-557.642788180249 -43.1809462145025 -98.3929187802848</f>
        <v>-699.2166531750363</v>
      </c>
      <c r="W359" t="s">
        <v>7659</v>
      </c>
      <c r="X359" t="s">
        <v>7660</v>
      </c>
      <c r="Y359" t="s">
        <v>7661</v>
      </c>
    </row>
    <row r="360" spans="1:25" x14ac:dyDescent="0.3">
      <c r="A360">
        <v>17950</v>
      </c>
      <c r="B360" t="s">
        <v>7662</v>
      </c>
      <c r="C360" t="s">
        <v>7663</v>
      </c>
      <c r="D360" t="s">
        <v>7664</v>
      </c>
      <c r="E360" t="s">
        <v>7665</v>
      </c>
      <c r="F360" t="s">
        <v>7666</v>
      </c>
      <c r="G360" t="s">
        <v>7667</v>
      </c>
      <c r="H360" t="s">
        <v>7668</v>
      </c>
      <c r="I360" t="s">
        <v>7669</v>
      </c>
      <c r="J360" t="s">
        <v>7670</v>
      </c>
      <c r="K360" t="s">
        <v>7671</v>
      </c>
      <c r="L360" t="s">
        <v>7672</v>
      </c>
      <c r="M360" t="s">
        <v>7673</v>
      </c>
      <c r="N360">
        <f>-634.390947802869 -24.5349410741105 -531.817799758915</f>
        <v>-1190.7436886358946</v>
      </c>
      <c r="O360">
        <f>-630.422370752381 -177.552268953334 -501.715489281232</f>
        <v>-1309.690128986947</v>
      </c>
      <c r="P360">
        <f>-673.019812331629 -223.00642105794 -226.582910046096</f>
        <v>-1122.6091434356649</v>
      </c>
      <c r="Q360">
        <f>-485.663387675265 -89.1698812880431 -257.142236281242</f>
        <v>-831.97550524455005</v>
      </c>
      <c r="R360" t="s">
        <v>7674</v>
      </c>
      <c r="S360" t="s">
        <v>7675</v>
      </c>
      <c r="T360" t="s">
        <v>7676</v>
      </c>
      <c r="U360" t="s">
        <v>7677</v>
      </c>
      <c r="V360">
        <f>-556.503992458691 -43.95124938764 -98.443229803274</f>
        <v>-698.89847164960497</v>
      </c>
      <c r="W360" t="s">
        <v>7678</v>
      </c>
      <c r="X360" t="s">
        <v>7679</v>
      </c>
      <c r="Y360" t="s">
        <v>7680</v>
      </c>
    </row>
    <row r="361" spans="1:25" x14ac:dyDescent="0.3">
      <c r="A361">
        <v>18000</v>
      </c>
      <c r="B361" t="s">
        <v>7681</v>
      </c>
      <c r="C361" t="s">
        <v>7682</v>
      </c>
      <c r="D361" t="s">
        <v>7683</v>
      </c>
      <c r="E361" t="s">
        <v>7684</v>
      </c>
      <c r="F361" t="s">
        <v>7685</v>
      </c>
      <c r="G361" t="s">
        <v>7686</v>
      </c>
      <c r="H361" t="s">
        <v>7687</v>
      </c>
      <c r="I361" t="s">
        <v>7688</v>
      </c>
      <c r="J361" t="s">
        <v>7689</v>
      </c>
      <c r="K361" t="s">
        <v>7690</v>
      </c>
      <c r="L361" t="s">
        <v>7691</v>
      </c>
      <c r="M361" t="s">
        <v>7692</v>
      </c>
      <c r="N361">
        <f>-634.055497051298 -25.154316442352 -531.795340659668</f>
        <v>-1191.005154153318</v>
      </c>
      <c r="O361">
        <f>-629.28952001957 -178.126026970473 -501.528716340006</f>
        <v>-1308.9442633300489</v>
      </c>
      <c r="P361">
        <f>-671.279933140087 -223.889265519831 -226.354088093054</f>
        <v>-1121.5232867529721</v>
      </c>
      <c r="Q361">
        <f>-485.304625626729 -88.1013872096028 -256.740882260239</f>
        <v>-830.1468950965708</v>
      </c>
      <c r="R361" t="s">
        <v>7693</v>
      </c>
      <c r="S361" t="s">
        <v>7694</v>
      </c>
      <c r="T361" t="s">
        <v>7695</v>
      </c>
      <c r="U361" t="s">
        <v>7696</v>
      </c>
      <c r="V361">
        <f>-555.841055173565 -44.1236458870058 -98.4793523487768</f>
        <v>-698.44405340934759</v>
      </c>
      <c r="W361" t="s">
        <v>7697</v>
      </c>
      <c r="X361" t="s">
        <v>7698</v>
      </c>
      <c r="Y361" t="s">
        <v>7699</v>
      </c>
    </row>
    <row r="362" spans="1:25" x14ac:dyDescent="0.3">
      <c r="A362">
        <v>18050</v>
      </c>
      <c r="B362" t="s">
        <v>7700</v>
      </c>
      <c r="C362" t="s">
        <v>7701</v>
      </c>
      <c r="D362" t="s">
        <v>7702</v>
      </c>
      <c r="E362" t="s">
        <v>7703</v>
      </c>
      <c r="F362" t="s">
        <v>7704</v>
      </c>
      <c r="G362" t="s">
        <v>7705</v>
      </c>
      <c r="H362" t="s">
        <v>7706</v>
      </c>
      <c r="I362" t="s">
        <v>7707</v>
      </c>
      <c r="J362" t="s">
        <v>7708</v>
      </c>
      <c r="K362" t="s">
        <v>7709</v>
      </c>
      <c r="L362" t="s">
        <v>7710</v>
      </c>
      <c r="M362" t="s">
        <v>7711</v>
      </c>
      <c r="N362">
        <f>-633.302629327768 -25.7143456294025 -531.870044204498</f>
        <v>-1190.8870191616684</v>
      </c>
      <c r="O362">
        <f>-627.049436831252 -178.615756877416 -501.503399141033</f>
        <v>-1307.1685928497011</v>
      </c>
      <c r="P362">
        <f>-667.921074120949 -225.064226671182 -226.275139006908</f>
        <v>-1119.260439799039</v>
      </c>
      <c r="Q362">
        <f>-484.362738845451 -85.9613712425653 -256.362481311564</f>
        <v>-826.68659139958038</v>
      </c>
      <c r="R362" t="s">
        <v>7712</v>
      </c>
      <c r="S362" t="s">
        <v>7713</v>
      </c>
      <c r="T362" t="s">
        <v>7714</v>
      </c>
      <c r="U362" t="s">
        <v>7715</v>
      </c>
      <c r="V362">
        <f>-554.452708157236 -44.1581942205721 -98.5536567254561</f>
        <v>-697.1645591032642</v>
      </c>
      <c r="W362" t="s">
        <v>7716</v>
      </c>
      <c r="X362" t="s">
        <v>7717</v>
      </c>
      <c r="Y362" t="s">
        <v>7718</v>
      </c>
    </row>
    <row r="363" spans="1:25" x14ac:dyDescent="0.3">
      <c r="A363">
        <v>18100</v>
      </c>
      <c r="B363" t="s">
        <v>7719</v>
      </c>
      <c r="C363" t="s">
        <v>7720</v>
      </c>
      <c r="D363" t="s">
        <v>7721</v>
      </c>
      <c r="E363" t="s">
        <v>7722</v>
      </c>
      <c r="F363" t="s">
        <v>7723</v>
      </c>
      <c r="G363" t="s">
        <v>7724</v>
      </c>
      <c r="H363" t="s">
        <v>7725</v>
      </c>
      <c r="I363" t="s">
        <v>7726</v>
      </c>
      <c r="J363" t="s">
        <v>7727</v>
      </c>
      <c r="K363" t="s">
        <v>7728</v>
      </c>
      <c r="L363" t="s">
        <v>7729</v>
      </c>
      <c r="M363" t="s">
        <v>7730</v>
      </c>
      <c r="N363">
        <f>-632.970940903335 -25.6518702873755 -531.904174540212</f>
        <v>-1190.5269857309224</v>
      </c>
      <c r="O363">
        <f>-625.983826572608 -178.512064289765 -501.515552626912</f>
        <v>-1306.0114434892851</v>
      </c>
      <c r="P363">
        <f>-666.217394469155 -225.341005148947 -226.257658856095</f>
        <v>-1117.816058474197</v>
      </c>
      <c r="Q363">
        <f>-483.502036425215 -85.1029887070881 -256.20690305829</f>
        <v>-824.81192819059311</v>
      </c>
      <c r="R363" t="s">
        <v>7731</v>
      </c>
      <c r="S363" t="s">
        <v>7732</v>
      </c>
      <c r="T363" t="s">
        <v>7733</v>
      </c>
      <c r="U363" t="s">
        <v>7734</v>
      </c>
      <c r="V363">
        <f>-553.788961153219 -44.032846252986 -98.5852856819092</f>
        <v>-696.40709308811427</v>
      </c>
      <c r="W363" t="s">
        <v>7735</v>
      </c>
      <c r="X363" t="s">
        <v>7736</v>
      </c>
      <c r="Y363" t="s">
        <v>7737</v>
      </c>
    </row>
    <row r="364" spans="1:25" x14ac:dyDescent="0.3">
      <c r="A364">
        <v>18150</v>
      </c>
      <c r="B364" t="s">
        <v>7738</v>
      </c>
      <c r="C364" t="s">
        <v>7739</v>
      </c>
      <c r="D364" t="s">
        <v>7740</v>
      </c>
      <c r="E364" t="s">
        <v>7741</v>
      </c>
      <c r="F364" t="s">
        <v>7742</v>
      </c>
      <c r="G364" t="s">
        <v>7743</v>
      </c>
      <c r="H364" t="s">
        <v>7744</v>
      </c>
      <c r="I364" t="s">
        <v>7745</v>
      </c>
      <c r="J364" t="s">
        <v>7746</v>
      </c>
      <c r="K364" t="s">
        <v>7747</v>
      </c>
      <c r="L364" t="s">
        <v>7748</v>
      </c>
      <c r="M364" t="s">
        <v>7749</v>
      </c>
      <c r="N364">
        <f>-632.302823509315 -25.3752296425696 -531.955044422919</f>
        <v>-1189.6330975748035</v>
      </c>
      <c r="O364">
        <f>-624.017426709467 -178.182017944876 -501.64204840183</f>
        <v>-1303.841493056173</v>
      </c>
      <c r="P364">
        <f>-662.791802835342 -226.182061289324 -226.376496647362</f>
        <v>-1115.3503607720279</v>
      </c>
      <c r="Q364">
        <f>-481.606883979172 -83.8710241964095 -255.840377122048</f>
        <v>-821.31828529762947</v>
      </c>
      <c r="R364" t="s">
        <v>7750</v>
      </c>
      <c r="S364" t="s">
        <v>7751</v>
      </c>
      <c r="T364" t="s">
        <v>7752</v>
      </c>
      <c r="U364" t="s">
        <v>7753</v>
      </c>
      <c r="V364">
        <f>-552.492210601092 -43.7154560340546 -98.6147035006245</f>
        <v>-694.82237013577105</v>
      </c>
      <c r="W364" t="s">
        <v>7754</v>
      </c>
      <c r="X364" t="s">
        <v>7755</v>
      </c>
      <c r="Y364" t="s">
        <v>7756</v>
      </c>
    </row>
    <row r="365" spans="1:25" x14ac:dyDescent="0.3">
      <c r="A365">
        <v>18200</v>
      </c>
      <c r="B365" t="s">
        <v>7757</v>
      </c>
      <c r="C365" t="s">
        <v>7758</v>
      </c>
      <c r="D365" t="s">
        <v>7759</v>
      </c>
      <c r="E365" t="s">
        <v>7760</v>
      </c>
      <c r="F365" t="s">
        <v>7761</v>
      </c>
      <c r="G365" t="s">
        <v>7762</v>
      </c>
      <c r="H365" t="s">
        <v>7763</v>
      </c>
      <c r="I365" t="s">
        <v>7764</v>
      </c>
      <c r="J365" t="s">
        <v>7765</v>
      </c>
      <c r="K365" t="s">
        <v>7766</v>
      </c>
      <c r="L365" t="s">
        <v>7767</v>
      </c>
      <c r="M365" t="s">
        <v>7768</v>
      </c>
      <c r="N365">
        <f>-632.03228530635 -25.1652257552873 -531.988073711236</f>
        <v>-1189.1855847728734</v>
      </c>
      <c r="O365">
        <f>-623.108024577683 -177.955059161808 -501.768924519824</f>
        <v>-1302.832008259315</v>
      </c>
      <c r="P365">
        <f>-661.028103991847 -226.784390187123 -226.530206811279</f>
        <v>-1114.3427009902491</v>
      </c>
      <c r="Q365">
        <f>-480.716933718794 -83.2863523351753 -255.59361216822</f>
        <v>-819.59689822218934</v>
      </c>
      <c r="R365" t="s">
        <v>7769</v>
      </c>
      <c r="S365" t="s">
        <v>7770</v>
      </c>
      <c r="T365" t="s">
        <v>7771</v>
      </c>
      <c r="U365" t="s">
        <v>7772</v>
      </c>
      <c r="V365">
        <f>-551.910911527988 -43.6249341736821 -98.6224414487455</f>
        <v>-694.1582871504155</v>
      </c>
      <c r="W365" t="s">
        <v>7773</v>
      </c>
      <c r="X365" t="s">
        <v>7774</v>
      </c>
      <c r="Y365" t="s">
        <v>7775</v>
      </c>
    </row>
    <row r="366" spans="1:25" x14ac:dyDescent="0.3">
      <c r="A366">
        <v>18250</v>
      </c>
      <c r="B366" t="s">
        <v>7776</v>
      </c>
      <c r="C366" t="s">
        <v>7777</v>
      </c>
      <c r="D366" t="s">
        <v>7778</v>
      </c>
      <c r="E366" t="s">
        <v>7779</v>
      </c>
      <c r="F366" t="s">
        <v>7780</v>
      </c>
      <c r="G366" t="s">
        <v>7781</v>
      </c>
      <c r="H366" t="s">
        <v>7782</v>
      </c>
      <c r="I366" t="s">
        <v>7783</v>
      </c>
      <c r="J366" t="s">
        <v>7784</v>
      </c>
      <c r="K366" t="s">
        <v>7785</v>
      </c>
      <c r="L366" t="s">
        <v>7786</v>
      </c>
      <c r="M366" t="s">
        <v>7787</v>
      </c>
      <c r="N366">
        <f>-631.194407804351 -24.7170415473197 -532.050895906932</f>
        <v>-1187.9623452586029</v>
      </c>
      <c r="O366">
        <f>-621.031294340336 -177.477348938467 -502.078088094318</f>
        <v>-1300.586731373121</v>
      </c>
      <c r="P366">
        <f>-657.718727273588 -227.834900874989 -226.947644857256</f>
        <v>-1112.5012730058329</v>
      </c>
      <c r="Q366">
        <f>-478.742734128305 -82.4725456816527 -254.982486549924</f>
        <v>-816.19776635988171</v>
      </c>
      <c r="R366" t="s">
        <v>7788</v>
      </c>
      <c r="S366" t="s">
        <v>7789</v>
      </c>
      <c r="T366" t="s">
        <v>7790</v>
      </c>
      <c r="U366" t="s">
        <v>7791</v>
      </c>
      <c r="V366">
        <f>-550.854982126296 -43.419682480961 -98.6652652438784</f>
        <v>-692.93992985113539</v>
      </c>
      <c r="W366" t="s">
        <v>7792</v>
      </c>
      <c r="X366" t="s">
        <v>7793</v>
      </c>
      <c r="Y366" t="s">
        <v>7794</v>
      </c>
    </row>
    <row r="367" spans="1:25" x14ac:dyDescent="0.3">
      <c r="A367">
        <v>18300</v>
      </c>
      <c r="B367" t="s">
        <v>7795</v>
      </c>
      <c r="C367" t="s">
        <v>7796</v>
      </c>
      <c r="D367" t="s">
        <v>7797</v>
      </c>
      <c r="E367" t="s">
        <v>7798</v>
      </c>
      <c r="F367" t="s">
        <v>7799</v>
      </c>
      <c r="G367" t="s">
        <v>7800</v>
      </c>
      <c r="H367" t="s">
        <v>7801</v>
      </c>
      <c r="I367" t="s">
        <v>7802</v>
      </c>
      <c r="J367" t="s">
        <v>7803</v>
      </c>
      <c r="K367" t="s">
        <v>7804</v>
      </c>
      <c r="L367" t="s">
        <v>7805</v>
      </c>
      <c r="M367" t="s">
        <v>7806</v>
      </c>
      <c r="N367">
        <f>-630.928636036719 -24.3495730823802 -532.112527658286</f>
        <v>-1187.3907367773852</v>
      </c>
      <c r="O367">
        <f>-620.201429122923 -177.097598725138 -502.266272463786</f>
        <v>-1299.5653003118468</v>
      </c>
      <c r="P367">
        <f>-656.311763563127 -227.853034661788 -227.132719143378</f>
        <v>-1111.297517368293</v>
      </c>
      <c r="Q367">
        <f>-477.670482818943 -81.9420286459113 -254.440692681398</f>
        <v>-814.05320414625226</v>
      </c>
      <c r="R367" t="s">
        <v>7807</v>
      </c>
      <c r="S367" t="s">
        <v>7808</v>
      </c>
      <c r="T367" t="s">
        <v>7809</v>
      </c>
      <c r="U367" t="s">
        <v>7810</v>
      </c>
      <c r="V367">
        <f>-550.398566715261 -43.2688125243435 -98.7076833839041</f>
        <v>-692.3750626235086</v>
      </c>
      <c r="W367" t="s">
        <v>7811</v>
      </c>
      <c r="X367" t="s">
        <v>7812</v>
      </c>
      <c r="Y367" t="s">
        <v>7813</v>
      </c>
    </row>
    <row r="368" spans="1:25" x14ac:dyDescent="0.3">
      <c r="A368">
        <v>18350</v>
      </c>
      <c r="B368" t="s">
        <v>7814</v>
      </c>
      <c r="C368" t="s">
        <v>7815</v>
      </c>
      <c r="D368" t="s">
        <v>7816</v>
      </c>
      <c r="E368" t="s">
        <v>7817</v>
      </c>
      <c r="F368" t="s">
        <v>7818</v>
      </c>
      <c r="G368" t="s">
        <v>7819</v>
      </c>
      <c r="H368" t="s">
        <v>7820</v>
      </c>
      <c r="I368" t="s">
        <v>7821</v>
      </c>
      <c r="J368" t="s">
        <v>7822</v>
      </c>
      <c r="K368" t="s">
        <v>7823</v>
      </c>
      <c r="L368" t="s">
        <v>7824</v>
      </c>
      <c r="M368" t="s">
        <v>7825</v>
      </c>
      <c r="N368">
        <f>-630.606342599918 -23.8789224345778 -532.20773243733</f>
        <v>-1186.6929974718259</v>
      </c>
      <c r="O368">
        <f>-618.713744083511 -176.562408374798 -502.534630490974</f>
        <v>-1297.8107829492828</v>
      </c>
      <c r="P368">
        <f>-653.663395062554 -228.454528773729 -227.463246540049</f>
        <v>-1109.581170376332</v>
      </c>
      <c r="Q368">
        <f>-476.286448898926 -80.6158498967238 -252.556633987897</f>
        <v>-809.45893278354674</v>
      </c>
      <c r="R368" t="s">
        <v>7826</v>
      </c>
      <c r="S368" t="s">
        <v>7827</v>
      </c>
      <c r="T368" t="s">
        <v>7828</v>
      </c>
      <c r="U368" t="s">
        <v>7829</v>
      </c>
      <c r="V368">
        <f>-549.605342507194 -43.0772458788047 -98.7817409429076</f>
        <v>-691.46432932890627</v>
      </c>
      <c r="W368" t="s">
        <v>7830</v>
      </c>
      <c r="X368" t="s">
        <v>7831</v>
      </c>
      <c r="Y368" t="s">
        <v>7832</v>
      </c>
    </row>
    <row r="369" spans="1:25" x14ac:dyDescent="0.3">
      <c r="A369">
        <v>18400</v>
      </c>
      <c r="B369" t="s">
        <v>7833</v>
      </c>
      <c r="C369" t="s">
        <v>7834</v>
      </c>
      <c r="D369" t="s">
        <v>7835</v>
      </c>
      <c r="E369" t="s">
        <v>7836</v>
      </c>
      <c r="F369" t="s">
        <v>7837</v>
      </c>
      <c r="G369" t="s">
        <v>7838</v>
      </c>
      <c r="H369" t="s">
        <v>7839</v>
      </c>
      <c r="I369" t="s">
        <v>7840</v>
      </c>
      <c r="J369" t="s">
        <v>7841</v>
      </c>
      <c r="K369" t="s">
        <v>7842</v>
      </c>
      <c r="L369" t="s">
        <v>7843</v>
      </c>
      <c r="M369" t="s">
        <v>7844</v>
      </c>
      <c r="N369">
        <f>-630.456501773093 -23.7466997181573 -532.222671696712</f>
        <v>-1186.4258731879622</v>
      </c>
      <c r="O369">
        <f>-617.865025579356 -176.384703942573 -502.583408896027</f>
        <v>-1296.833138417956</v>
      </c>
      <c r="P369">
        <f>-652.252996504181 -228.916419269563 -227.562588536576</f>
        <v>-1108.73200431032</v>
      </c>
      <c r="Q369">
        <f>-475.893089694477 -79.6764560233764 -251.503944396736</f>
        <v>-807.07349011458939</v>
      </c>
      <c r="R369" t="s">
        <v>7845</v>
      </c>
      <c r="S369" t="s">
        <v>7846</v>
      </c>
      <c r="T369" t="s">
        <v>7847</v>
      </c>
      <c r="U369" t="s">
        <v>7848</v>
      </c>
      <c r="V369">
        <f>-549.232348275262 -43.0355460677624 -98.8089267446018</f>
        <v>-691.07682108762617</v>
      </c>
      <c r="W369" t="s">
        <v>7849</v>
      </c>
      <c r="X369" t="s">
        <v>7850</v>
      </c>
      <c r="Y369" t="s">
        <v>7851</v>
      </c>
    </row>
    <row r="370" spans="1:25" x14ac:dyDescent="0.3">
      <c r="A370">
        <v>18450</v>
      </c>
      <c r="B370" t="s">
        <v>7852</v>
      </c>
      <c r="C370" t="s">
        <v>7853</v>
      </c>
      <c r="D370" t="s">
        <v>7854</v>
      </c>
      <c r="E370" t="s">
        <v>7855</v>
      </c>
      <c r="F370" t="s">
        <v>7856</v>
      </c>
      <c r="G370" t="s">
        <v>7857</v>
      </c>
      <c r="H370" t="s">
        <v>7858</v>
      </c>
      <c r="I370" t="s">
        <v>7859</v>
      </c>
      <c r="J370" t="s">
        <v>7860</v>
      </c>
      <c r="K370" t="s">
        <v>7861</v>
      </c>
      <c r="L370" t="s">
        <v>7862</v>
      </c>
      <c r="M370" t="s">
        <v>7863</v>
      </c>
      <c r="N370">
        <f>-629.887435854935 -23.3088757267001 -532.331196098816</f>
        <v>-1185.527507680451</v>
      </c>
      <c r="O370">
        <f>-616.300215480599 -175.895786490034 -502.866283443248</f>
        <v>-1295.062285413881</v>
      </c>
      <c r="P370">
        <f>-648.280878077826 -229.229047047032 -227.709269270805</f>
        <v>-1105.219194395663</v>
      </c>
      <c r="Q370">
        <f>-474.452127260462 -76.6522403013078 -248.979113264581</f>
        <v>-800.08348082635075</v>
      </c>
      <c r="R370" t="s">
        <v>7864</v>
      </c>
      <c r="S370" t="s">
        <v>7865</v>
      </c>
      <c r="T370" t="s">
        <v>7866</v>
      </c>
      <c r="U370" t="s">
        <v>7867</v>
      </c>
      <c r="V370">
        <f>-548.649825425498 -43.2377269023159 -98.8494540844775</f>
        <v>-690.73700641229141</v>
      </c>
      <c r="W370" t="s">
        <v>7868</v>
      </c>
      <c r="X370" t="s">
        <v>7869</v>
      </c>
      <c r="Y370" t="s">
        <v>7870</v>
      </c>
    </row>
    <row r="371" spans="1:25" x14ac:dyDescent="0.3">
      <c r="A371">
        <v>18500</v>
      </c>
      <c r="B371" t="s">
        <v>7871</v>
      </c>
      <c r="C371" t="s">
        <v>7872</v>
      </c>
      <c r="D371" t="s">
        <v>7873</v>
      </c>
      <c r="E371" t="s">
        <v>7874</v>
      </c>
      <c r="F371" t="s">
        <v>7875</v>
      </c>
      <c r="G371" t="s">
        <v>7876</v>
      </c>
      <c r="H371" t="s">
        <v>7877</v>
      </c>
      <c r="I371" t="s">
        <v>7878</v>
      </c>
      <c r="J371" t="s">
        <v>7879</v>
      </c>
      <c r="K371" t="s">
        <v>7880</v>
      </c>
      <c r="L371" t="s">
        <v>7881</v>
      </c>
      <c r="M371" t="s">
        <v>7882</v>
      </c>
      <c r="N371">
        <f>-629.633956529036 -23.0827238142933 -532.365734052834</f>
        <v>-1185.0824143961634</v>
      </c>
      <c r="O371">
        <f>-615.847338915084 -175.670724363736 -503.001352994584</f>
        <v>-1294.519416273404</v>
      </c>
      <c r="P371">
        <f>-646.173845575558 -229.48917374421 -227.75161898475</f>
        <v>-1103.4146383045179</v>
      </c>
      <c r="Q371">
        <f>-474.189487381267 -74.6827894638345 -247.874792913937</f>
        <v>-796.74706975903848</v>
      </c>
      <c r="R371" t="s">
        <v>7883</v>
      </c>
      <c r="S371" t="s">
        <v>7884</v>
      </c>
      <c r="T371" t="s">
        <v>7885</v>
      </c>
      <c r="U371" t="s">
        <v>7886</v>
      </c>
      <c r="V371">
        <f>-548.463408127337 -43.4475332018433 -98.8389334692572</f>
        <v>-690.74987479843742</v>
      </c>
      <c r="W371" t="s">
        <v>7887</v>
      </c>
      <c r="X371" t="s">
        <v>7888</v>
      </c>
      <c r="Y371" t="s">
        <v>7889</v>
      </c>
    </row>
    <row r="372" spans="1:25" x14ac:dyDescent="0.3">
      <c r="A372">
        <v>18550</v>
      </c>
      <c r="B372" t="s">
        <v>7890</v>
      </c>
      <c r="C372" t="s">
        <v>7891</v>
      </c>
      <c r="D372" t="s">
        <v>7892</v>
      </c>
      <c r="E372" t="s">
        <v>7893</v>
      </c>
      <c r="F372" t="s">
        <v>7894</v>
      </c>
      <c r="G372" t="s">
        <v>7895</v>
      </c>
      <c r="H372" t="s">
        <v>7896</v>
      </c>
      <c r="I372" t="s">
        <v>7897</v>
      </c>
      <c r="J372" t="s">
        <v>7898</v>
      </c>
      <c r="K372" t="s">
        <v>7899</v>
      </c>
      <c r="L372" t="s">
        <v>7900</v>
      </c>
      <c r="M372" t="s">
        <v>7901</v>
      </c>
      <c r="N372">
        <f>-629.129419757946 -22.743297464323 -532.392383050716</f>
        <v>-1184.2651002729849</v>
      </c>
      <c r="O372">
        <f>-614.842537879695 -175.320836786605 -503.247458940543</f>
        <v>-1293.410833606843</v>
      </c>
      <c r="P372">
        <f>-642.265579842363 -230.262990470351 -227.915110835542</f>
        <v>-1100.443681148256</v>
      </c>
      <c r="Q372">
        <f>-474.386680830234 -70.7882054623151 -246.165570843237</f>
        <v>-791.3404571357861</v>
      </c>
      <c r="R372" t="s">
        <v>7902</v>
      </c>
      <c r="S372" t="s">
        <v>7903</v>
      </c>
      <c r="T372" t="s">
        <v>7904</v>
      </c>
      <c r="U372" t="s">
        <v>7905</v>
      </c>
      <c r="V372">
        <f>-548.151780587708 -43.5331380744833 -98.7836486860716</f>
        <v>-690.46856734826292</v>
      </c>
      <c r="W372" t="s">
        <v>7906</v>
      </c>
      <c r="X372" t="s">
        <v>7907</v>
      </c>
      <c r="Y372" t="s">
        <v>7908</v>
      </c>
    </row>
    <row r="373" spans="1:25" x14ac:dyDescent="0.3">
      <c r="A373">
        <v>18600</v>
      </c>
      <c r="B373" t="s">
        <v>7909</v>
      </c>
      <c r="C373" t="s">
        <v>7910</v>
      </c>
      <c r="D373" t="s">
        <v>7911</v>
      </c>
      <c r="E373" t="s">
        <v>7912</v>
      </c>
      <c r="F373" t="s">
        <v>7913</v>
      </c>
      <c r="G373" t="s">
        <v>7914</v>
      </c>
      <c r="H373" t="s">
        <v>7915</v>
      </c>
      <c r="I373" t="s">
        <v>7916</v>
      </c>
      <c r="J373" t="s">
        <v>7917</v>
      </c>
      <c r="K373" t="s">
        <v>7918</v>
      </c>
      <c r="L373" t="s">
        <v>7919</v>
      </c>
      <c r="M373" t="s">
        <v>7920</v>
      </c>
      <c r="N373">
        <f>-628.96115337588 -22.6555856689997 -532.331249397509</f>
        <v>-1183.9479884423888</v>
      </c>
      <c r="O373">
        <f>-614.321006592912 -175.227446510831 -503.281280145008</f>
        <v>-1292.8297332487509</v>
      </c>
      <c r="P373">
        <f>-640.910676259447 -230.615860039516 -227.95652818512</f>
        <v>-1099.4830644840831</v>
      </c>
      <c r="Q373">
        <f>-474.734738870076 -69.2842404066205 -245.456670440206</f>
        <v>-789.47564971690258</v>
      </c>
      <c r="R373" t="s">
        <v>7921</v>
      </c>
      <c r="S373" t="s">
        <v>7922</v>
      </c>
      <c r="T373" t="s">
        <v>7923</v>
      </c>
      <c r="U373" t="s">
        <v>7924</v>
      </c>
      <c r="V373">
        <f>-547.99088070801 -43.2557088210688 -98.6797882138786</f>
        <v>-689.92637774295736</v>
      </c>
      <c r="W373" t="s">
        <v>7925</v>
      </c>
      <c r="X373" t="s">
        <v>7926</v>
      </c>
      <c r="Y373" t="s">
        <v>7927</v>
      </c>
    </row>
    <row r="374" spans="1:25" x14ac:dyDescent="0.3">
      <c r="A374">
        <v>18650</v>
      </c>
      <c r="B374" t="s">
        <v>7928</v>
      </c>
      <c r="C374" t="s">
        <v>7929</v>
      </c>
      <c r="D374" t="s">
        <v>7930</v>
      </c>
      <c r="E374" t="s">
        <v>7931</v>
      </c>
      <c r="F374" t="s">
        <v>7932</v>
      </c>
      <c r="G374" t="s">
        <v>7933</v>
      </c>
      <c r="H374" t="s">
        <v>7934</v>
      </c>
      <c r="I374" t="s">
        <v>7935</v>
      </c>
      <c r="J374" t="s">
        <v>7936</v>
      </c>
      <c r="K374" t="s">
        <v>7937</v>
      </c>
      <c r="L374" t="s">
        <v>7938</v>
      </c>
      <c r="M374" t="s">
        <v>7939</v>
      </c>
      <c r="N374">
        <f>-629.027594924206 -22.6209081283305 -532.23777190775</f>
        <v>-1183.8862749602865</v>
      </c>
      <c r="O374">
        <f>-613.707183209905 -175.119291954744 -503.166204606312</f>
        <v>-1291.9926797709609</v>
      </c>
      <c r="P374">
        <f>-639.548557179226 -231.256743786174 -227.921889883563</f>
        <v>-1098.7271908489629</v>
      </c>
      <c r="Q374">
        <f>-475.68042802586 -67.4367503109006 -244.010372713071</f>
        <v>-787.1275510498316</v>
      </c>
      <c r="R374" t="s">
        <v>7940</v>
      </c>
      <c r="S374" t="s">
        <v>7941</v>
      </c>
      <c r="T374" t="s">
        <v>7942</v>
      </c>
      <c r="U374" t="s">
        <v>7943</v>
      </c>
      <c r="V374">
        <f>-548.435577915116 -42.6472810432147 -98.4363284928298</f>
        <v>-689.51918745116052</v>
      </c>
      <c r="W374" t="s">
        <v>7944</v>
      </c>
      <c r="X374" t="s">
        <v>7945</v>
      </c>
      <c r="Y374" t="s">
        <v>7946</v>
      </c>
    </row>
    <row r="375" spans="1:25" x14ac:dyDescent="0.3">
      <c r="A375">
        <v>18700</v>
      </c>
      <c r="B375" t="s">
        <v>7947</v>
      </c>
      <c r="C375" t="s">
        <v>7948</v>
      </c>
      <c r="D375" t="s">
        <v>7949</v>
      </c>
      <c r="E375" t="s">
        <v>7950</v>
      </c>
      <c r="F375" t="s">
        <v>7951</v>
      </c>
      <c r="G375" t="s">
        <v>7952</v>
      </c>
      <c r="H375" t="s">
        <v>7953</v>
      </c>
      <c r="I375" t="s">
        <v>7954</v>
      </c>
      <c r="J375" t="s">
        <v>7955</v>
      </c>
      <c r="K375" t="s">
        <v>7956</v>
      </c>
      <c r="L375" t="s">
        <v>7957</v>
      </c>
      <c r="M375" t="s">
        <v>7958</v>
      </c>
      <c r="N375">
        <f>-629.217716658539 -22.5792861372565 -532.218704740362</f>
        <v>-1184.0157075361576</v>
      </c>
      <c r="O375">
        <f>-613.690786610071 -175.054902481324 -503.071948498818</f>
        <v>-1291.8176375902131</v>
      </c>
      <c r="P375">
        <f>-639.654612996629 -231.532706763735 -227.908881361159</f>
        <v>-1099.0962011215231</v>
      </c>
      <c r="Q375">
        <f>-476.700963585887 -66.7357155795862 -243.291239710525</f>
        <v>-786.72791887599817</v>
      </c>
      <c r="R375" t="s">
        <v>7959</v>
      </c>
      <c r="S375" t="s">
        <v>7960</v>
      </c>
      <c r="T375" t="s">
        <v>7961</v>
      </c>
      <c r="U375" t="s">
        <v>7962</v>
      </c>
      <c r="V375">
        <f>-548.943925789622 -42.3621197075704 -98.3635200374658</f>
        <v>-689.6695655346582</v>
      </c>
      <c r="W375" t="s">
        <v>7963</v>
      </c>
      <c r="X375" t="s">
        <v>7964</v>
      </c>
      <c r="Y375" t="s">
        <v>7965</v>
      </c>
    </row>
    <row r="376" spans="1:25" x14ac:dyDescent="0.3">
      <c r="A376">
        <v>18750</v>
      </c>
      <c r="B376" t="s">
        <v>7966</v>
      </c>
      <c r="C376" t="s">
        <v>7967</v>
      </c>
      <c r="D376" t="s">
        <v>7968</v>
      </c>
      <c r="E376" t="s">
        <v>7969</v>
      </c>
      <c r="F376" t="s">
        <v>7970</v>
      </c>
      <c r="G376" t="s">
        <v>7971</v>
      </c>
      <c r="H376" t="s">
        <v>7972</v>
      </c>
      <c r="I376" t="s">
        <v>7973</v>
      </c>
      <c r="J376" t="s">
        <v>7974</v>
      </c>
      <c r="K376" t="s">
        <v>7975</v>
      </c>
      <c r="L376" t="s">
        <v>7976</v>
      </c>
      <c r="M376" t="s">
        <v>7977</v>
      </c>
      <c r="N376">
        <f>-628.988283952502 -22.5038167313814 -532.169794924862</f>
        <v>-1183.6618956087455</v>
      </c>
      <c r="O376">
        <f>-613.680513141023 -174.94342790156 -502.853392197357</f>
        <v>-1291.47733323994</v>
      </c>
      <c r="P376">
        <f>-640.204126520331 -232.593907036995 -227.986932365693</f>
        <v>-1100.7849659230189</v>
      </c>
      <c r="Q376">
        <f>-478.639333249787 -66.2783894093659 -241.567510698119</f>
        <v>-786.48523335727191</v>
      </c>
      <c r="R376" t="s">
        <v>7978</v>
      </c>
      <c r="S376" t="s">
        <v>7979</v>
      </c>
      <c r="T376" t="s">
        <v>7980</v>
      </c>
      <c r="U376" t="s">
        <v>7981</v>
      </c>
      <c r="V376">
        <f>-550.523657734844 -42.1817040066808 -98.1888329387991</f>
        <v>-690.89419468032395</v>
      </c>
      <c r="W376" t="s">
        <v>7982</v>
      </c>
      <c r="X376" t="s">
        <v>7983</v>
      </c>
      <c r="Y376" t="s">
        <v>7984</v>
      </c>
    </row>
    <row r="377" spans="1:25" x14ac:dyDescent="0.3">
      <c r="A377">
        <v>18800</v>
      </c>
      <c r="B377" t="s">
        <v>7985</v>
      </c>
      <c r="C377" t="s">
        <v>7986</v>
      </c>
      <c r="D377" t="s">
        <v>7987</v>
      </c>
      <c r="E377" t="s">
        <v>7988</v>
      </c>
      <c r="F377" t="s">
        <v>7989</v>
      </c>
      <c r="G377" t="s">
        <v>7990</v>
      </c>
      <c r="H377" t="s">
        <v>7991</v>
      </c>
      <c r="I377" t="s">
        <v>7992</v>
      </c>
      <c r="J377" t="s">
        <v>7993</v>
      </c>
      <c r="K377" t="s">
        <v>7994</v>
      </c>
      <c r="L377" t="s">
        <v>7995</v>
      </c>
      <c r="M377" t="s">
        <v>7996</v>
      </c>
      <c r="N377">
        <f>-628.736280654238 -22.8578756371571 -532.101780099006</f>
        <v>-1183.6959363904011</v>
      </c>
      <c r="O377">
        <f>-613.770514457099 -175.30226079011 -502.539699963458</f>
        <v>-1291.6124752106671</v>
      </c>
      <c r="P377">
        <f>-641.2010547901 -233.528123726035 -227.883717359212</f>
        <v>-1102.612895875347</v>
      </c>
      <c r="Q377">
        <f>-479.907263697611 -66.8697027736775 -240.450315422954</f>
        <v>-787.22728189424242</v>
      </c>
      <c r="R377" t="s">
        <v>7997</v>
      </c>
      <c r="S377" t="s">
        <v>7998</v>
      </c>
      <c r="T377" t="s">
        <v>7999</v>
      </c>
      <c r="U377" t="s">
        <v>8000</v>
      </c>
      <c r="V377">
        <f>-551.701375113404 -42.4893834971763 -98.1285011395</f>
        <v>-692.31925975008028</v>
      </c>
      <c r="W377" t="s">
        <v>8001</v>
      </c>
      <c r="X377" t="s">
        <v>8002</v>
      </c>
      <c r="Y377" t="s">
        <v>8003</v>
      </c>
    </row>
    <row r="378" spans="1:25" x14ac:dyDescent="0.3">
      <c r="A378">
        <v>18850</v>
      </c>
      <c r="B378" t="s">
        <v>8004</v>
      </c>
      <c r="C378" t="s">
        <v>8005</v>
      </c>
      <c r="D378" t="s">
        <v>8006</v>
      </c>
      <c r="E378" t="s">
        <v>8007</v>
      </c>
      <c r="F378" t="s">
        <v>8008</v>
      </c>
      <c r="G378" t="s">
        <v>8009</v>
      </c>
      <c r="H378" t="s">
        <v>8010</v>
      </c>
      <c r="I378" t="s">
        <v>8011</v>
      </c>
      <c r="J378" t="s">
        <v>8012</v>
      </c>
      <c r="K378" t="s">
        <v>8013</v>
      </c>
      <c r="L378" t="s">
        <v>8014</v>
      </c>
      <c r="M378" t="s">
        <v>8015</v>
      </c>
      <c r="N378">
        <f>-628.038623117924 -22.7472035419569 -532.152562876911</f>
        <v>-1182.9383895367919</v>
      </c>
      <c r="O378">
        <f>-614.949682844049 -175.318903076771 -502.283540508033</f>
        <v>-1292.5521264288529</v>
      </c>
      <c r="P378">
        <f>-644.998554442928 -234.511458418307 -228.108589701655</f>
        <v>-1107.6186025628901</v>
      </c>
      <c r="Q378">
        <f>-483.447091076813 -67.9421144590287 -238.319033293448</f>
        <v>-789.70823882928971</v>
      </c>
      <c r="R378" t="s">
        <v>8016</v>
      </c>
      <c r="S378" t="s">
        <v>8017</v>
      </c>
      <c r="T378" t="s">
        <v>8018</v>
      </c>
      <c r="U378" t="s">
        <v>8019</v>
      </c>
      <c r="V378">
        <f>-555.203309614967 -43.8297631742112 -98.1059187125975</f>
        <v>-697.13899150177565</v>
      </c>
      <c r="W378" t="s">
        <v>8020</v>
      </c>
      <c r="X378" t="s">
        <v>8021</v>
      </c>
      <c r="Y378" t="s">
        <v>8022</v>
      </c>
    </row>
    <row r="379" spans="1:25" x14ac:dyDescent="0.3">
      <c r="A379">
        <v>18900</v>
      </c>
      <c r="B379" t="s">
        <v>8023</v>
      </c>
      <c r="C379" t="s">
        <v>8024</v>
      </c>
      <c r="D379" t="s">
        <v>8025</v>
      </c>
      <c r="E379" t="s">
        <v>8026</v>
      </c>
      <c r="F379" t="s">
        <v>8027</v>
      </c>
      <c r="G379" t="s">
        <v>8028</v>
      </c>
      <c r="H379" t="s">
        <v>8029</v>
      </c>
      <c r="I379" t="s">
        <v>8030</v>
      </c>
      <c r="J379" t="s">
        <v>8031</v>
      </c>
      <c r="K379" t="s">
        <v>8032</v>
      </c>
      <c r="L379" t="s">
        <v>8033</v>
      </c>
      <c r="M379" t="s">
        <v>8034</v>
      </c>
      <c r="N379">
        <f>-627.46160433749 -22.0299246116588 -532.341984703206</f>
        <v>-1181.8335136523547</v>
      </c>
      <c r="O379">
        <f>-615.930265884669 -174.73752690013 -502.556581781877</f>
        <v>-1293.224374566676</v>
      </c>
      <c r="P379">
        <f>-647.89986569223 -234.331208561105 -228.685928809958</f>
        <v>-1110.9170030632931</v>
      </c>
      <c r="Q379">
        <f>-485.74999970305 -68.2576371152854 -237.380236126936</f>
        <v>-791.3878729452714</v>
      </c>
      <c r="R379" t="s">
        <v>8035</v>
      </c>
      <c r="S379" t="s">
        <v>8036</v>
      </c>
      <c r="T379" t="s">
        <v>8037</v>
      </c>
      <c r="U379" t="s">
        <v>8038</v>
      </c>
      <c r="V379">
        <f>-557.485626571646 -44.5723356974549 -98.1509930252687</f>
        <v>-700.20895529436962</v>
      </c>
      <c r="W379" t="s">
        <v>8039</v>
      </c>
      <c r="X379" t="s">
        <v>8040</v>
      </c>
      <c r="Y379" t="s">
        <v>8041</v>
      </c>
    </row>
    <row r="380" spans="1:25" x14ac:dyDescent="0.3">
      <c r="A380">
        <v>18950</v>
      </c>
      <c r="B380" t="s">
        <v>8042</v>
      </c>
      <c r="C380" t="s">
        <v>8043</v>
      </c>
      <c r="D380" t="s">
        <v>8044</v>
      </c>
      <c r="E380" t="s">
        <v>8045</v>
      </c>
      <c r="F380" t="s">
        <v>8046</v>
      </c>
      <c r="G380" t="s">
        <v>8047</v>
      </c>
      <c r="H380" t="s">
        <v>8048</v>
      </c>
      <c r="I380" t="s">
        <v>8049</v>
      </c>
      <c r="J380" t="s">
        <v>8050</v>
      </c>
      <c r="K380" t="s">
        <v>8051</v>
      </c>
      <c r="L380" t="s">
        <v>8052</v>
      </c>
      <c r="M380" t="s">
        <v>8053</v>
      </c>
      <c r="N380">
        <f>-625.486787717111 -19.6479021314854 -533.028118914633</f>
        <v>-1178.1628087632294</v>
      </c>
      <c r="O380">
        <f>-618.003465338317 -172.729061617149 -503.790536430033</f>
        <v>-1294.523063385499</v>
      </c>
      <c r="P380">
        <f>-655.147686493474 -233.227237979726 -230.772511686814</f>
        <v>-1119.147436160014</v>
      </c>
      <c r="Q380">
        <f>-490.768139604454 -69.2181219326444 -236.156098045067</f>
        <v>-796.14235958216534</v>
      </c>
      <c r="R380" t="s">
        <v>8054</v>
      </c>
      <c r="S380" t="s">
        <v>8055</v>
      </c>
      <c r="T380" t="s">
        <v>8056</v>
      </c>
      <c r="U380" t="s">
        <v>8057</v>
      </c>
      <c r="V380">
        <f>-562.146030941258 -45.9324365480857 -98.3663278484217</f>
        <v>-706.44479533776541</v>
      </c>
      <c r="W380" t="s">
        <v>8058</v>
      </c>
      <c r="X380" t="s">
        <v>8059</v>
      </c>
      <c r="Y380" t="s">
        <v>8060</v>
      </c>
    </row>
    <row r="381" spans="1:25" x14ac:dyDescent="0.3">
      <c r="A381">
        <v>19000</v>
      </c>
      <c r="B381" t="s">
        <v>8061</v>
      </c>
      <c r="C381" t="s">
        <v>8062</v>
      </c>
      <c r="D381" t="s">
        <v>8063</v>
      </c>
      <c r="E381" t="s">
        <v>8064</v>
      </c>
      <c r="F381" t="s">
        <v>8065</v>
      </c>
      <c r="G381" t="s">
        <v>8066</v>
      </c>
      <c r="H381" t="s">
        <v>8067</v>
      </c>
      <c r="I381" t="s">
        <v>8068</v>
      </c>
      <c r="J381" t="s">
        <v>8069</v>
      </c>
      <c r="K381" t="s">
        <v>8070</v>
      </c>
      <c r="L381" t="s">
        <v>8071</v>
      </c>
      <c r="M381" t="s">
        <v>8072</v>
      </c>
      <c r="N381">
        <f>-623.954416416379 -17.8441843158557 -533.393273233669</f>
        <v>-1175.1918739659036</v>
      </c>
      <c r="O381">
        <f>-619.097594044717 -171.118562343569 -504.628195096729</f>
        <v>-1294.8443514850151</v>
      </c>
      <c r="P381">
        <f>-658.902778582449 -232.380353653798 -232.155882808902</f>
        <v>-1123.4390150451491</v>
      </c>
      <c r="Q381">
        <f>-493.229501958476 -69.6256366314342 -235.583392730327</f>
        <v>-798.43853132023719</v>
      </c>
      <c r="R381" t="s">
        <v>8073</v>
      </c>
      <c r="S381" t="s">
        <v>8074</v>
      </c>
      <c r="T381" t="s">
        <v>8075</v>
      </c>
      <c r="U381" t="s">
        <v>8076</v>
      </c>
      <c r="V381">
        <f>-564.328128374087 -47.1478585567943 -98.4788076462904</f>
        <v>-709.9547945771717</v>
      </c>
      <c r="W381" t="s">
        <v>8077</v>
      </c>
      <c r="X381" t="s">
        <v>8078</v>
      </c>
      <c r="Y381" t="s">
        <v>8079</v>
      </c>
    </row>
    <row r="382" spans="1:25" x14ac:dyDescent="0.3">
      <c r="A382">
        <v>19050</v>
      </c>
      <c r="B382" t="s">
        <v>8080</v>
      </c>
      <c r="C382" t="s">
        <v>8081</v>
      </c>
      <c r="D382" t="s">
        <v>8082</v>
      </c>
      <c r="E382" t="s">
        <v>8083</v>
      </c>
      <c r="F382" t="s">
        <v>8084</v>
      </c>
      <c r="G382" t="s">
        <v>8085</v>
      </c>
      <c r="H382" t="s">
        <v>8086</v>
      </c>
      <c r="I382" t="s">
        <v>8087</v>
      </c>
      <c r="J382" t="s">
        <v>8088</v>
      </c>
      <c r="K382" t="s">
        <v>8089</v>
      </c>
      <c r="L382" t="s">
        <v>8090</v>
      </c>
      <c r="M382" t="s">
        <v>8091</v>
      </c>
      <c r="N382">
        <f>-620.103327433538 -14.2413459429563 -534.091444309246</f>
        <v>-1168.4361176857401</v>
      </c>
      <c r="O382">
        <f>-621.895979432926 -167.815356750322 -506.73382656698</f>
        <v>-1296.4451627502281</v>
      </c>
      <c r="P382">
        <f>-666.392312390649 -231.318590615031 -235.503184583408</f>
        <v>-1133.214087589088</v>
      </c>
      <c r="Q382">
        <f>-497.746443896033 -71.6121661628408 -234.511166144969</f>
        <v>-803.86977620384278</v>
      </c>
      <c r="R382" t="s">
        <v>8092</v>
      </c>
      <c r="S382" t="s">
        <v>8093</v>
      </c>
      <c r="T382" t="s">
        <v>8094</v>
      </c>
      <c r="U382" t="s">
        <v>8095</v>
      </c>
      <c r="V382">
        <f>-568.579012458633 -49.8887733335628 -98.7377888872654</f>
        <v>-717.20557467946117</v>
      </c>
      <c r="W382" t="s">
        <v>8096</v>
      </c>
      <c r="X382" t="s">
        <v>8097</v>
      </c>
      <c r="Y382" t="s">
        <v>8098</v>
      </c>
    </row>
    <row r="383" spans="1:25" x14ac:dyDescent="0.3">
      <c r="A383">
        <v>19100</v>
      </c>
      <c r="B383" t="s">
        <v>8099</v>
      </c>
      <c r="C383" t="s">
        <v>8100</v>
      </c>
      <c r="D383" t="s">
        <v>8101</v>
      </c>
      <c r="E383" t="s">
        <v>8102</v>
      </c>
      <c r="F383" t="s">
        <v>8103</v>
      </c>
      <c r="G383" t="s">
        <v>8104</v>
      </c>
      <c r="H383" t="s">
        <v>8105</v>
      </c>
      <c r="I383" t="s">
        <v>8106</v>
      </c>
      <c r="J383" t="s">
        <v>8107</v>
      </c>
      <c r="K383" t="s">
        <v>8108</v>
      </c>
      <c r="L383" t="s">
        <v>8109</v>
      </c>
      <c r="M383" t="s">
        <v>8110</v>
      </c>
      <c r="N383">
        <f>-617.950152597204 -12.4698506677519 -534.535662650527</f>
        <v>-1164.9556659154828</v>
      </c>
      <c r="O383">
        <f>-623.422722952969 -166.131733886334 -508.10674711183</f>
        <v>-1297.6612039511331</v>
      </c>
      <c r="P383">
        <f>-670.205368241484 -231.212269385279 -237.635948468287</f>
        <v>-1139.0535860950502</v>
      </c>
      <c r="Q383">
        <f>-500.009433188356 -73.1903604351301 -234.31720126373</f>
        <v>-807.51699488721613</v>
      </c>
      <c r="R383" t="s">
        <v>8111</v>
      </c>
      <c r="S383" t="s">
        <v>8112</v>
      </c>
      <c r="T383" t="s">
        <v>8113</v>
      </c>
      <c r="U383" t="s">
        <v>8114</v>
      </c>
      <c r="V383">
        <f>-570.548789723727 -51.1005289856239 -98.8291257000047</f>
        <v>-720.47844440935569</v>
      </c>
      <c r="W383" t="s">
        <v>8115</v>
      </c>
      <c r="X383" t="s">
        <v>8116</v>
      </c>
      <c r="Y383" t="s">
        <v>8117</v>
      </c>
    </row>
    <row r="384" spans="1:25" x14ac:dyDescent="0.3">
      <c r="A384">
        <v>19150</v>
      </c>
      <c r="B384" t="s">
        <v>8118</v>
      </c>
      <c r="C384" t="s">
        <v>8119</v>
      </c>
      <c r="D384" t="s">
        <v>8120</v>
      </c>
      <c r="E384" t="s">
        <v>8121</v>
      </c>
      <c r="F384" t="s">
        <v>8122</v>
      </c>
      <c r="G384" t="s">
        <v>8123</v>
      </c>
      <c r="H384" t="s">
        <v>8124</v>
      </c>
      <c r="I384" t="s">
        <v>8125</v>
      </c>
      <c r="J384" t="s">
        <v>8126</v>
      </c>
      <c r="K384" t="s">
        <v>8127</v>
      </c>
      <c r="L384" t="s">
        <v>8128</v>
      </c>
      <c r="M384" t="s">
        <v>8129</v>
      </c>
      <c r="N384">
        <f>-613.205085467423 -8.89431281711177 -535.313766260069</f>
        <v>-1157.4131645446037</v>
      </c>
      <c r="O384">
        <f>-625.121565645716 -162.53013376944 -511.06228018515</f>
        <v>-1298.7139796003059</v>
      </c>
      <c r="P384">
        <f>-677.92947940065 -230.429681313283 -242.399712710214</f>
        <v>-1150.7588734241472</v>
      </c>
      <c r="Q384">
        <f>-503.914140471176 -76.8026413129701 -234.278903638623</f>
        <v>-814.99568542276904</v>
      </c>
      <c r="R384" t="s">
        <v>8130</v>
      </c>
      <c r="S384" t="s">
        <v>8131</v>
      </c>
      <c r="T384" t="s">
        <v>8132</v>
      </c>
      <c r="U384" t="s">
        <v>8133</v>
      </c>
      <c r="V384">
        <f>-573.61463173496 -53.5573202649384 -99.0316809850488</f>
        <v>-726.20363298494715</v>
      </c>
      <c r="W384" t="s">
        <v>8134</v>
      </c>
      <c r="X384" t="s">
        <v>8135</v>
      </c>
      <c r="Y384" t="s">
        <v>8136</v>
      </c>
    </row>
    <row r="385" spans="1:25" x14ac:dyDescent="0.3">
      <c r="A385">
        <v>19200</v>
      </c>
      <c r="B385" t="s">
        <v>8137</v>
      </c>
      <c r="C385" t="s">
        <v>8138</v>
      </c>
      <c r="D385" t="s">
        <v>8139</v>
      </c>
      <c r="E385" t="s">
        <v>8140</v>
      </c>
      <c r="F385" t="s">
        <v>8141</v>
      </c>
      <c r="G385" t="s">
        <v>8142</v>
      </c>
      <c r="H385" t="s">
        <v>8143</v>
      </c>
      <c r="I385" t="s">
        <v>8144</v>
      </c>
      <c r="J385" t="s">
        <v>8145</v>
      </c>
      <c r="K385" t="s">
        <v>8146</v>
      </c>
      <c r="L385" t="s">
        <v>8147</v>
      </c>
      <c r="M385" t="s">
        <v>8148</v>
      </c>
      <c r="N385">
        <f>-611.189913846313 -6.95221150400675 -535.674855014465</f>
        <v>-1153.8169803647847</v>
      </c>
      <c r="O385">
        <f>-625.958678644548 -160.519693758337 -512.575040238944</f>
        <v>-1299.0534126418288</v>
      </c>
      <c r="P385">
        <f>-681.90599251472 -229.63127706516 -244.858521112922</f>
        <v>-1156.3957906928019</v>
      </c>
      <c r="Q385">
        <f>-505.817413568609 -78.5406189771093 -234.228251104708</f>
        <v>-818.58628365042625</v>
      </c>
      <c r="R385" t="s">
        <v>8149</v>
      </c>
      <c r="S385" t="s">
        <v>8150</v>
      </c>
      <c r="T385" t="s">
        <v>8151</v>
      </c>
      <c r="U385" t="s">
        <v>8152</v>
      </c>
      <c r="V385">
        <f>-574.743072860297 -54.4007816053804 -99.1113738592796</f>
        <v>-728.2552283249571</v>
      </c>
      <c r="W385" t="s">
        <v>8153</v>
      </c>
      <c r="X385" t="s">
        <v>8154</v>
      </c>
      <c r="Y385" t="s">
        <v>8155</v>
      </c>
    </row>
    <row r="386" spans="1:25" x14ac:dyDescent="0.3">
      <c r="A386">
        <v>19250</v>
      </c>
      <c r="B386" t="s">
        <v>8156</v>
      </c>
      <c r="C386" t="s">
        <v>8157</v>
      </c>
      <c r="D386" t="s">
        <v>8158</v>
      </c>
      <c r="E386" t="s">
        <v>8159</v>
      </c>
      <c r="F386" t="s">
        <v>8160</v>
      </c>
      <c r="G386" t="s">
        <v>8161</v>
      </c>
      <c r="H386" t="s">
        <v>8162</v>
      </c>
      <c r="I386" t="s">
        <v>8163</v>
      </c>
      <c r="J386" t="s">
        <v>8164</v>
      </c>
      <c r="K386" t="s">
        <v>8165</v>
      </c>
      <c r="L386" t="s">
        <v>8166</v>
      </c>
      <c r="M386" t="s">
        <v>8167</v>
      </c>
      <c r="N386">
        <f>-606.821104597802 -2.77335374904942 -536.505244791898</f>
        <v>-1146.0997031387494</v>
      </c>
      <c r="O386">
        <f>-626.612550891801 -156.14343566156 -516.041489639596</f>
        <v>-1298.797476192957</v>
      </c>
      <c r="P386">
        <f>-687.966553130383 -227.718507040446 -250.163128984556</f>
        <v>-1165.8481891553852</v>
      </c>
      <c r="Q386">
        <f>-507.663044493915 -82.1266736693528 -234.601717846148</f>
        <v>-824.39143600941588</v>
      </c>
      <c r="R386" t="s">
        <v>8168</v>
      </c>
      <c r="S386" t="s">
        <v>8169</v>
      </c>
      <c r="T386" t="s">
        <v>8170</v>
      </c>
      <c r="U386" t="s">
        <v>8171</v>
      </c>
      <c r="V386">
        <f>-575.957677722212 -56.0931719151836 -99.2880467153605</f>
        <v>-731.33889635275602</v>
      </c>
      <c r="W386" t="s">
        <v>8172</v>
      </c>
      <c r="X386" t="s">
        <v>8173</v>
      </c>
      <c r="Y386" t="s">
        <v>8174</v>
      </c>
    </row>
    <row r="387" spans="1:25" x14ac:dyDescent="0.3">
      <c r="A387">
        <v>19300</v>
      </c>
      <c r="B387" t="s">
        <v>8175</v>
      </c>
      <c r="C387" t="s">
        <v>8176</v>
      </c>
      <c r="D387" t="s">
        <v>8177</v>
      </c>
      <c r="E387" t="s">
        <v>8178</v>
      </c>
      <c r="F387" t="s">
        <v>8179</v>
      </c>
      <c r="G387" t="s">
        <v>8180</v>
      </c>
      <c r="H387" t="s">
        <v>8181</v>
      </c>
      <c r="I387" t="s">
        <v>8182</v>
      </c>
      <c r="J387" t="s">
        <v>8183</v>
      </c>
      <c r="K387" t="s">
        <v>8184</v>
      </c>
      <c r="L387" t="s">
        <v>8185</v>
      </c>
      <c r="M387" t="s">
        <v>8186</v>
      </c>
      <c r="N387">
        <f>-604.878121154146 -0.0931674187377212 -536.936688736192</f>
        <v>-1141.9079773090757</v>
      </c>
      <c r="O387">
        <f>-626.7161130602 -153.388669851744 -518.026541736103</f>
        <v>-1298.131324648047</v>
      </c>
      <c r="P387">
        <f>-690.086241411102 -226.498176112525 -253.040204303364</f>
        <v>-1169.624621826991</v>
      </c>
      <c r="Q387">
        <f>-507.90593579379 -83.5310721762535 -235.173273024001</f>
        <v>-826.6102809940445</v>
      </c>
      <c r="R387" t="s">
        <v>8187</v>
      </c>
      <c r="S387" t="s">
        <v>8188</v>
      </c>
      <c r="T387" t="s">
        <v>8189</v>
      </c>
      <c r="U387" t="s">
        <v>8190</v>
      </c>
      <c r="V387">
        <f>-576.502345944588 -56.797355921045 -99.4314302767514</f>
        <v>-732.73113214238435</v>
      </c>
      <c r="W387" t="s">
        <v>8191</v>
      </c>
      <c r="X387" t="s">
        <v>8192</v>
      </c>
      <c r="Y387" t="s">
        <v>8193</v>
      </c>
    </row>
    <row r="388" spans="1:25" x14ac:dyDescent="0.3">
      <c r="A388">
        <v>19350</v>
      </c>
      <c r="B388" t="s">
        <v>8194</v>
      </c>
      <c r="C388" t="s">
        <v>8195</v>
      </c>
      <c r="D388" t="s">
        <v>8196</v>
      </c>
      <c r="E388" t="s">
        <v>8197</v>
      </c>
      <c r="F388" t="s">
        <v>8198</v>
      </c>
      <c r="G388" t="s">
        <v>8199</v>
      </c>
      <c r="H388" t="s">
        <v>8200</v>
      </c>
      <c r="I388" t="s">
        <v>8201</v>
      </c>
      <c r="J388" t="s">
        <v>8202</v>
      </c>
      <c r="K388" t="s">
        <v>8203</v>
      </c>
      <c r="L388" t="s">
        <v>8204</v>
      </c>
      <c r="M388" t="s">
        <v>8205</v>
      </c>
      <c r="N388" t="s">
        <v>8206</v>
      </c>
      <c r="O388">
        <f>-626.22858248364 -146.881535519609 -522.327877596481</f>
        <v>-1295.4379955997301</v>
      </c>
      <c r="P388">
        <f>-692.659507796812 -223.680807665536 -259.14095314612</f>
        <v>-1175.4812686084681</v>
      </c>
      <c r="Q388">
        <f>-507.674845117854 -84.9401598283016 -237.226105748711</f>
        <v>-829.84111069486653</v>
      </c>
      <c r="R388" t="s">
        <v>8207</v>
      </c>
      <c r="S388" t="s">
        <v>8208</v>
      </c>
      <c r="T388" t="s">
        <v>8209</v>
      </c>
      <c r="U388" t="s">
        <v>8210</v>
      </c>
      <c r="V388">
        <f>-577.100460792167 -58.096429749035 -99.7330816745498</f>
        <v>-734.92997221575183</v>
      </c>
      <c r="W388" t="s">
        <v>8211</v>
      </c>
      <c r="X388" t="s">
        <v>8212</v>
      </c>
      <c r="Y388" t="s">
        <v>8213</v>
      </c>
    </row>
    <row r="389" spans="1:25" x14ac:dyDescent="0.3">
      <c r="A389">
        <v>19400</v>
      </c>
      <c r="B389" t="s">
        <v>8214</v>
      </c>
      <c r="C389" t="s">
        <v>8215</v>
      </c>
      <c r="D389" t="s">
        <v>8216</v>
      </c>
      <c r="E389" t="s">
        <v>8217</v>
      </c>
      <c r="F389" t="s">
        <v>8218</v>
      </c>
      <c r="G389" t="s">
        <v>8219</v>
      </c>
      <c r="H389" t="s">
        <v>8220</v>
      </c>
      <c r="I389" t="s">
        <v>8221</v>
      </c>
      <c r="J389" t="s">
        <v>8222</v>
      </c>
      <c r="K389" t="s">
        <v>8223</v>
      </c>
      <c r="L389" t="s">
        <v>8224</v>
      </c>
      <c r="M389" t="s">
        <v>8225</v>
      </c>
      <c r="N389" t="s">
        <v>8226</v>
      </c>
      <c r="O389">
        <f>-625.616944979241 -142.907508485154 -524.596897251916</f>
        <v>-1293.1213507163111</v>
      </c>
      <c r="P389">
        <f>-693.236220429293 -221.729443992366 -262.311915326323</f>
        <v>-1177.2775797479819</v>
      </c>
      <c r="Q389">
        <f>-507.356633821339 -84.4988929222018 -238.541651249268</f>
        <v>-830.39717799280879</v>
      </c>
      <c r="R389" t="s">
        <v>8227</v>
      </c>
      <c r="S389" t="s">
        <v>8228</v>
      </c>
      <c r="T389" t="s">
        <v>8229</v>
      </c>
      <c r="U389" t="s">
        <v>8230</v>
      </c>
      <c r="V389">
        <f>-577.427833168615 -58.3294283869573 -99.860006048176</f>
        <v>-735.61726760374836</v>
      </c>
      <c r="W389" t="s">
        <v>8231</v>
      </c>
      <c r="X389" t="s">
        <v>8232</v>
      </c>
      <c r="Y389" t="s">
        <v>8233</v>
      </c>
    </row>
    <row r="390" spans="1:25" x14ac:dyDescent="0.3">
      <c r="A390">
        <v>19450</v>
      </c>
      <c r="B390" t="s">
        <v>8234</v>
      </c>
      <c r="C390" t="s">
        <v>8235</v>
      </c>
      <c r="D390" t="s">
        <v>8236</v>
      </c>
      <c r="E390" t="s">
        <v>8237</v>
      </c>
      <c r="F390" t="s">
        <v>8238</v>
      </c>
      <c r="G390" t="s">
        <v>8239</v>
      </c>
      <c r="H390" t="s">
        <v>8240</v>
      </c>
      <c r="I390" t="s">
        <v>8241</v>
      </c>
      <c r="J390" t="s">
        <v>8242</v>
      </c>
      <c r="K390" t="s">
        <v>8243</v>
      </c>
      <c r="L390" t="s">
        <v>8244</v>
      </c>
      <c r="M390" t="s">
        <v>8245</v>
      </c>
      <c r="N390" t="s">
        <v>8246</v>
      </c>
      <c r="O390">
        <f>-623.79422854302 -134.414929499031 -528.926523804367</f>
        <v>-1287.135681846418</v>
      </c>
      <c r="P390">
        <f>-693.604682842075 -217.269923408436 -268.46516020622</f>
        <v>-1179.339766456731</v>
      </c>
      <c r="Q390">
        <f>-506.450558805148 -82.5324879998129 -240.758142325851</f>
        <v>-829.74118913081179</v>
      </c>
      <c r="R390" t="s">
        <v>8247</v>
      </c>
      <c r="S390" t="s">
        <v>8248</v>
      </c>
      <c r="T390" t="s">
        <v>8249</v>
      </c>
      <c r="U390" t="s">
        <v>8250</v>
      </c>
      <c r="V390">
        <f>-578.459309489452 -58.6728815976007 -100.065195366783</f>
        <v>-737.19738645383575</v>
      </c>
      <c r="W390" t="s">
        <v>8251</v>
      </c>
      <c r="X390" t="s">
        <v>8252</v>
      </c>
      <c r="Y390" t="s">
        <v>8253</v>
      </c>
    </row>
    <row r="391" spans="1:25" x14ac:dyDescent="0.3">
      <c r="A391">
        <v>19500</v>
      </c>
      <c r="B391" t="s">
        <v>8254</v>
      </c>
      <c r="C391" t="s">
        <v>8255</v>
      </c>
      <c r="D391" t="s">
        <v>8256</v>
      </c>
      <c r="E391" t="s">
        <v>8257</v>
      </c>
      <c r="F391" t="s">
        <v>8258</v>
      </c>
      <c r="G391" t="s">
        <v>8259</v>
      </c>
      <c r="H391" t="s">
        <v>8260</v>
      </c>
      <c r="I391" t="s">
        <v>8261</v>
      </c>
      <c r="J391" t="s">
        <v>8262</v>
      </c>
      <c r="K391" t="s">
        <v>8263</v>
      </c>
      <c r="L391" t="s">
        <v>8264</v>
      </c>
      <c r="M391" t="s">
        <v>8265</v>
      </c>
      <c r="N391" t="s">
        <v>8266</v>
      </c>
      <c r="O391">
        <f>-622.799682131289 -130.678212103517 -530.720758778647</f>
        <v>-1284.1986530134532</v>
      </c>
      <c r="P391">
        <f>-693.269958819934 -215.559555434241 -271.090890087043</f>
        <v>-1179.920404341218</v>
      </c>
      <c r="Q391">
        <f>-505.865487346505 -81.5285349161886 -241.700759856406</f>
        <v>-829.09478211909959</v>
      </c>
      <c r="R391" t="s">
        <v>8267</v>
      </c>
      <c r="S391" t="s">
        <v>8268</v>
      </c>
      <c r="T391" t="s">
        <v>8269</v>
      </c>
      <c r="U391" t="s">
        <v>8270</v>
      </c>
      <c r="V391">
        <f>-578.87940560119 -58.8861344638576 -100.142138763242</f>
        <v>-737.90767882828959</v>
      </c>
      <c r="W391" t="s">
        <v>8271</v>
      </c>
      <c r="X391" t="s">
        <v>8272</v>
      </c>
      <c r="Y391" t="s">
        <v>8273</v>
      </c>
    </row>
    <row r="392" spans="1:25" x14ac:dyDescent="0.3">
      <c r="A392">
        <v>19550</v>
      </c>
      <c r="B392" t="s">
        <v>8274</v>
      </c>
      <c r="C392" t="s">
        <v>8275</v>
      </c>
      <c r="D392" t="s">
        <v>8276</v>
      </c>
      <c r="E392" t="s">
        <v>8277</v>
      </c>
      <c r="F392" t="s">
        <v>8278</v>
      </c>
      <c r="G392" t="s">
        <v>8279</v>
      </c>
      <c r="H392" t="s">
        <v>8280</v>
      </c>
      <c r="I392" t="s">
        <v>8281</v>
      </c>
      <c r="J392" t="s">
        <v>8282</v>
      </c>
      <c r="K392" t="s">
        <v>8283</v>
      </c>
      <c r="L392" t="s">
        <v>8284</v>
      </c>
      <c r="M392" t="s">
        <v>8285</v>
      </c>
      <c r="N392" t="s">
        <v>8286</v>
      </c>
      <c r="O392">
        <f>-621.285519002429 -124.135312672491 -533.467675596526</f>
        <v>-1278.8885072714461</v>
      </c>
      <c r="P392">
        <f>-692.294070459337 -213.245458900554 -275.406140177935</f>
        <v>-1180.945669537826</v>
      </c>
      <c r="Q392">
        <f>-505.310537886656 -79.2924079941445 -243.12178723357</f>
        <v>-827.72473311437045</v>
      </c>
      <c r="R392" t="s">
        <v>8287</v>
      </c>
      <c r="S392" t="s">
        <v>8288</v>
      </c>
      <c r="T392" t="s">
        <v>8289</v>
      </c>
      <c r="U392" t="s">
        <v>8290</v>
      </c>
      <c r="V392">
        <f>-579.566494131145 -58.3649921508013 -100.163108246764</f>
        <v>-738.09459452871022</v>
      </c>
      <c r="W392" t="s">
        <v>8291</v>
      </c>
      <c r="X392" t="s">
        <v>8292</v>
      </c>
      <c r="Y392" t="s">
        <v>8293</v>
      </c>
    </row>
    <row r="393" spans="1:25" x14ac:dyDescent="0.3">
      <c r="A393">
        <v>19600</v>
      </c>
      <c r="B393" t="s">
        <v>8294</v>
      </c>
      <c r="C393" t="s">
        <v>8295</v>
      </c>
      <c r="D393" t="s">
        <v>8296</v>
      </c>
      <c r="E393" t="s">
        <v>8297</v>
      </c>
      <c r="F393" t="s">
        <v>8298</v>
      </c>
      <c r="G393" t="s">
        <v>8299</v>
      </c>
      <c r="H393" t="s">
        <v>8300</v>
      </c>
      <c r="I393" t="s">
        <v>8301</v>
      </c>
      <c r="J393" t="s">
        <v>8302</v>
      </c>
      <c r="K393" t="s">
        <v>8303</v>
      </c>
      <c r="L393" t="s">
        <v>8304</v>
      </c>
      <c r="M393" t="s">
        <v>8305</v>
      </c>
      <c r="N393" t="s">
        <v>8306</v>
      </c>
      <c r="O393">
        <f>-620.625288518153 -121.166074491299 -534.541780241152</f>
        <v>-1276.3331432506038</v>
      </c>
      <c r="P393">
        <f>-691.944500860488 -212.245358082937 -277.254471897623</f>
        <v>-1181.444330841048</v>
      </c>
      <c r="Q393">
        <f>-505.558772269314 -77.8124549249569 -243.539611030816</f>
        <v>-826.91083822508688</v>
      </c>
      <c r="R393" t="s">
        <v>8307</v>
      </c>
      <c r="S393" t="s">
        <v>8308</v>
      </c>
      <c r="T393" t="s">
        <v>8309</v>
      </c>
      <c r="U393" t="s">
        <v>8310</v>
      </c>
      <c r="V393">
        <f>-579.832595284992 -57.8971605173838 -100.100963525567</f>
        <v>-737.83071932794269</v>
      </c>
      <c r="W393" t="s">
        <v>8311</v>
      </c>
      <c r="X393" t="s">
        <v>8312</v>
      </c>
      <c r="Y393" t="s">
        <v>8313</v>
      </c>
    </row>
    <row r="394" spans="1:25" x14ac:dyDescent="0.3">
      <c r="A394">
        <v>19650</v>
      </c>
      <c r="B394" t="s">
        <v>8314</v>
      </c>
      <c r="C394" t="s">
        <v>8315</v>
      </c>
      <c r="D394" t="s">
        <v>8316</v>
      </c>
      <c r="E394" t="s">
        <v>8317</v>
      </c>
      <c r="F394" t="s">
        <v>8318</v>
      </c>
      <c r="G394" t="s">
        <v>8319</v>
      </c>
      <c r="H394" t="s">
        <v>8320</v>
      </c>
      <c r="I394" t="s">
        <v>8321</v>
      </c>
      <c r="J394" t="s">
        <v>8322</v>
      </c>
      <c r="K394" t="s">
        <v>8323</v>
      </c>
      <c r="L394" t="s">
        <v>8324</v>
      </c>
      <c r="M394" t="s">
        <v>8325</v>
      </c>
      <c r="N394" t="s">
        <v>8326</v>
      </c>
      <c r="O394">
        <f>-619.406111388327 -115.645586222587 -536.261563557308</f>
        <v>-1271.313261168222</v>
      </c>
      <c r="P394">
        <f>-691.603209781437 -210.020619311567 -280.410914106173</f>
        <v>-1182.034743199177</v>
      </c>
      <c r="Q394">
        <f>-506.842473586769 -74.1148505307788 -243.783444207333</f>
        <v>-824.74076832488083</v>
      </c>
      <c r="R394" t="s">
        <v>8327</v>
      </c>
      <c r="S394" t="s">
        <v>8328</v>
      </c>
      <c r="T394" t="s">
        <v>8329</v>
      </c>
      <c r="U394" t="s">
        <v>8330</v>
      </c>
      <c r="V394">
        <f>-580.346453876206 -56.3133718929985 -99.8792643875674</f>
        <v>-736.53909015677198</v>
      </c>
      <c r="W394" t="s">
        <v>8331</v>
      </c>
      <c r="X394" t="s">
        <v>8332</v>
      </c>
      <c r="Y394" t="s">
        <v>8333</v>
      </c>
    </row>
    <row r="395" spans="1:25" x14ac:dyDescent="0.3">
      <c r="A395">
        <v>19700</v>
      </c>
      <c r="B395" t="s">
        <v>8334</v>
      </c>
      <c r="C395" t="s">
        <v>8335</v>
      </c>
      <c r="D395" t="s">
        <v>8336</v>
      </c>
      <c r="E395" t="s">
        <v>8337</v>
      </c>
      <c r="F395" t="s">
        <v>8338</v>
      </c>
      <c r="G395" t="s">
        <v>8339</v>
      </c>
      <c r="H395" t="s">
        <v>8340</v>
      </c>
      <c r="I395" t="s">
        <v>8341</v>
      </c>
      <c r="J395" t="s">
        <v>8342</v>
      </c>
      <c r="K395" t="s">
        <v>8343</v>
      </c>
      <c r="L395" t="s">
        <v>8344</v>
      </c>
      <c r="M395" t="s">
        <v>8345</v>
      </c>
      <c r="N395" t="s">
        <v>8346</v>
      </c>
      <c r="O395">
        <f>-618.753414574948 -113.238622821221 -536.928377438551</f>
        <v>-1268.9204148347201</v>
      </c>
      <c r="P395">
        <f>-691.436538035377 -209.209843356822 -281.810091448208</f>
        <v>-1182.4564728404071</v>
      </c>
      <c r="Q395">
        <f>-507.564284987358 -72.5296235781043 -243.626356317089</f>
        <v>-823.72026488255142</v>
      </c>
      <c r="R395" t="s">
        <v>8347</v>
      </c>
      <c r="S395" t="s">
        <v>8348</v>
      </c>
      <c r="T395" t="s">
        <v>8349</v>
      </c>
      <c r="U395" t="s">
        <v>8350</v>
      </c>
      <c r="V395">
        <f>-580.616903549581 -55.4335830941368 -99.741070056115</f>
        <v>-735.79155669983288</v>
      </c>
      <c r="W395" t="s">
        <v>8351</v>
      </c>
      <c r="X395" t="s">
        <v>8352</v>
      </c>
      <c r="Y395" t="s">
        <v>8353</v>
      </c>
    </row>
    <row r="396" spans="1:25" x14ac:dyDescent="0.3">
      <c r="A396">
        <v>19750</v>
      </c>
      <c r="B396" t="s">
        <v>8354</v>
      </c>
      <c r="C396" t="s">
        <v>8355</v>
      </c>
      <c r="D396" t="s">
        <v>8356</v>
      </c>
      <c r="E396" t="s">
        <v>8357</v>
      </c>
      <c r="F396" t="s">
        <v>8358</v>
      </c>
      <c r="G396" t="s">
        <v>8359</v>
      </c>
      <c r="H396" t="s">
        <v>8360</v>
      </c>
      <c r="I396" t="s">
        <v>8361</v>
      </c>
      <c r="J396" t="s">
        <v>8362</v>
      </c>
      <c r="K396" t="s">
        <v>8363</v>
      </c>
      <c r="L396" t="s">
        <v>8364</v>
      </c>
      <c r="M396" t="s">
        <v>8365</v>
      </c>
      <c r="N396" t="s">
        <v>8366</v>
      </c>
      <c r="O396">
        <f>-617.36920281643 -109.233938107644 -538.095454178911</f>
        <v>-1264.6985951029851</v>
      </c>
      <c r="P396">
        <f>-691.256242006936 -208.163253884784 -284.457473065123</f>
        <v>-1183.876968956843</v>
      </c>
      <c r="Q396">
        <f>-508.933969893649 -70.2318329168966 -243.445087293395</f>
        <v>-822.61089010394062</v>
      </c>
      <c r="R396" t="s">
        <v>8367</v>
      </c>
      <c r="S396" t="s">
        <v>8368</v>
      </c>
      <c r="T396" t="s">
        <v>8369</v>
      </c>
      <c r="U396" t="s">
        <v>8370</v>
      </c>
      <c r="V396">
        <f>-581.355647312143 -53.8051474999479 -99.7437695566864</f>
        <v>-734.9045643687773</v>
      </c>
      <c r="W396" t="s">
        <v>8371</v>
      </c>
      <c r="X396" t="s">
        <v>8372</v>
      </c>
      <c r="Y396" t="s">
        <v>8373</v>
      </c>
    </row>
    <row r="397" spans="1:25" x14ac:dyDescent="0.3">
      <c r="A397">
        <v>19800</v>
      </c>
      <c r="B397" t="s">
        <v>8374</v>
      </c>
      <c r="C397" t="s">
        <v>8375</v>
      </c>
      <c r="D397" t="s">
        <v>8376</v>
      </c>
      <c r="E397" t="s">
        <v>8377</v>
      </c>
      <c r="F397" t="s">
        <v>8378</v>
      </c>
      <c r="G397" t="s">
        <v>8379</v>
      </c>
      <c r="H397" t="s">
        <v>8380</v>
      </c>
      <c r="I397" t="s">
        <v>8381</v>
      </c>
      <c r="J397" t="s">
        <v>8382</v>
      </c>
      <c r="K397" t="s">
        <v>8383</v>
      </c>
      <c r="L397" t="s">
        <v>8384</v>
      </c>
      <c r="M397" t="s">
        <v>8385</v>
      </c>
      <c r="N397" t="s">
        <v>8386</v>
      </c>
      <c r="O397">
        <f>-616.621138959455 -107.600761432921 -538.732781928041</f>
        <v>-1262.9546823204171</v>
      </c>
      <c r="P397">
        <f>-691.048983174321 -207.710295316928 -285.716644770245</f>
        <v>-1184.475923261494</v>
      </c>
      <c r="Q397">
        <f>-509.307354110263 -69.3837466589653 -243.476324943563</f>
        <v>-822.16742571279133</v>
      </c>
      <c r="R397" t="s">
        <v>8387</v>
      </c>
      <c r="S397" t="s">
        <v>8388</v>
      </c>
      <c r="T397" t="s">
        <v>8389</v>
      </c>
      <c r="U397" t="s">
        <v>8390</v>
      </c>
      <c r="V397">
        <f>-581.887398333688 -53.217467668333 -99.8510257268424</f>
        <v>-734.95589172886343</v>
      </c>
      <c r="W397" t="s">
        <v>8391</v>
      </c>
      <c r="X397" t="s">
        <v>8392</v>
      </c>
      <c r="Y397" t="s">
        <v>8393</v>
      </c>
    </row>
    <row r="398" spans="1:25" x14ac:dyDescent="0.3">
      <c r="A398">
        <v>19850</v>
      </c>
      <c r="B398" t="s">
        <v>8394</v>
      </c>
      <c r="C398" t="s">
        <v>8395</v>
      </c>
      <c r="D398" t="s">
        <v>8396</v>
      </c>
      <c r="E398" t="s">
        <v>8397</v>
      </c>
      <c r="F398" t="s">
        <v>8398</v>
      </c>
      <c r="G398" t="s">
        <v>8399</v>
      </c>
      <c r="H398" t="s">
        <v>8400</v>
      </c>
      <c r="I398" t="s">
        <v>8401</v>
      </c>
      <c r="J398" t="s">
        <v>8402</v>
      </c>
      <c r="K398" t="s">
        <v>8403</v>
      </c>
      <c r="L398" t="s">
        <v>8404</v>
      </c>
      <c r="M398" t="s">
        <v>8405</v>
      </c>
      <c r="N398" t="s">
        <v>8406</v>
      </c>
      <c r="O398">
        <f>-615.355805200326 -105.074563316222 -539.87097450523</f>
        <v>-1260.3013430217779</v>
      </c>
      <c r="P398">
        <f>-690.784390149168 -206.745536675255 -287.775694532496</f>
        <v>-1185.3056213569189</v>
      </c>
      <c r="Q398">
        <f>-509.652432140559 -68.154327548119 -243.818670871406</f>
        <v>-821.62543056008394</v>
      </c>
      <c r="R398" t="s">
        <v>8407</v>
      </c>
      <c r="S398" t="s">
        <v>8408</v>
      </c>
      <c r="T398" t="s">
        <v>8409</v>
      </c>
      <c r="U398" t="s">
        <v>8410</v>
      </c>
      <c r="V398">
        <f>-583.246915700309 -52.3960154651363 -100.191583932135</f>
        <v>-735.83451509758038</v>
      </c>
      <c r="W398" t="s">
        <v>8411</v>
      </c>
      <c r="X398" t="s">
        <v>8412</v>
      </c>
      <c r="Y398" t="s">
        <v>8413</v>
      </c>
    </row>
    <row r="399" spans="1:25" x14ac:dyDescent="0.3">
      <c r="A399">
        <v>19900</v>
      </c>
      <c r="B399" t="s">
        <v>8414</v>
      </c>
      <c r="C399" t="s">
        <v>8415</v>
      </c>
      <c r="D399" t="s">
        <v>8416</v>
      </c>
      <c r="E399" t="s">
        <v>8417</v>
      </c>
      <c r="F399" t="s">
        <v>8418</v>
      </c>
      <c r="G399" t="s">
        <v>8419</v>
      </c>
      <c r="H399" t="s">
        <v>8420</v>
      </c>
      <c r="I399" t="s">
        <v>8421</v>
      </c>
      <c r="J399" t="s">
        <v>8422</v>
      </c>
      <c r="K399" t="s">
        <v>8423</v>
      </c>
      <c r="L399" t="s">
        <v>8424</v>
      </c>
      <c r="M399" t="s">
        <v>8425</v>
      </c>
      <c r="N399" t="s">
        <v>8426</v>
      </c>
      <c r="O399">
        <f>-614.825531384028 -104.126527209414 -540.341747469111</f>
        <v>-1259.2938060625529</v>
      </c>
      <c r="P399">
        <f>-690.981834790621 -206.281148752098 -288.660936035774</f>
        <v>-1185.923919578493</v>
      </c>
      <c r="Q399">
        <f>-509.968054870946 -67.7481934833386 -244.038582575983</f>
        <v>-821.75483093026764</v>
      </c>
      <c r="R399" t="s">
        <v>8427</v>
      </c>
      <c r="S399" t="s">
        <v>8428</v>
      </c>
      <c r="T399" t="s">
        <v>8429</v>
      </c>
      <c r="U399" t="s">
        <v>8430</v>
      </c>
      <c r="V399">
        <f>-584.059343806853 -52.0785830276591 -100.371138735811</f>
        <v>-736.50906557032306</v>
      </c>
      <c r="W399" t="s">
        <v>8431</v>
      </c>
      <c r="X399" t="s">
        <v>8432</v>
      </c>
      <c r="Y399" t="s">
        <v>8433</v>
      </c>
    </row>
    <row r="400" spans="1:25" x14ac:dyDescent="0.3">
      <c r="A400">
        <v>19950</v>
      </c>
      <c r="B400" t="s">
        <v>8434</v>
      </c>
      <c r="C400" t="s">
        <v>8435</v>
      </c>
      <c r="D400" t="s">
        <v>8436</v>
      </c>
      <c r="E400" t="s">
        <v>8437</v>
      </c>
      <c r="F400" t="s">
        <v>8438</v>
      </c>
      <c r="G400" t="s">
        <v>8439</v>
      </c>
      <c r="H400" t="s">
        <v>8440</v>
      </c>
      <c r="I400" t="s">
        <v>8441</v>
      </c>
      <c r="J400" t="s">
        <v>8442</v>
      </c>
      <c r="K400" t="s">
        <v>8443</v>
      </c>
      <c r="L400" t="s">
        <v>8444</v>
      </c>
      <c r="M400" t="s">
        <v>8445</v>
      </c>
      <c r="N400" t="s">
        <v>8446</v>
      </c>
      <c r="O400">
        <f>-613.798749799161 -102.870250465692 -540.903494485615</f>
        <v>-1257.5724947504682</v>
      </c>
      <c r="P400">
        <f>-691.753352656232 -205.447516748041 -289.946149479204</f>
        <v>-1187.1470188834769</v>
      </c>
      <c r="Q400">
        <f>-510.716505351551 -67.2943952843689 -244.252109024931</f>
        <v>-822.26300966085091</v>
      </c>
      <c r="R400" t="s">
        <v>8447</v>
      </c>
      <c r="S400" t="s">
        <v>8448</v>
      </c>
      <c r="T400" t="s">
        <v>8449</v>
      </c>
      <c r="U400" t="s">
        <v>8450</v>
      </c>
      <c r="V400">
        <f>-585.627998193798 -51.8440629310398 -100.693726302766</f>
        <v>-738.16578742760385</v>
      </c>
      <c r="W400" t="s">
        <v>8451</v>
      </c>
      <c r="X400" t="s">
        <v>8452</v>
      </c>
      <c r="Y400" t="s">
        <v>8453</v>
      </c>
    </row>
    <row r="401" spans="1:25" x14ac:dyDescent="0.3">
      <c r="A401">
        <v>20000</v>
      </c>
      <c r="B401" t="s">
        <v>8454</v>
      </c>
      <c r="C401" t="s">
        <v>8455</v>
      </c>
      <c r="D401" t="s">
        <v>8456</v>
      </c>
      <c r="E401" t="s">
        <v>8457</v>
      </c>
      <c r="F401" t="s">
        <v>8458</v>
      </c>
      <c r="G401" t="s">
        <v>8459</v>
      </c>
      <c r="H401" t="s">
        <v>8460</v>
      </c>
      <c r="I401" t="s">
        <v>8461</v>
      </c>
      <c r="J401" t="s">
        <v>8462</v>
      </c>
      <c r="K401" t="s">
        <v>8463</v>
      </c>
      <c r="L401" t="s">
        <v>8464</v>
      </c>
      <c r="M401" t="s">
        <v>8465</v>
      </c>
      <c r="N401" t="s">
        <v>8466</v>
      </c>
      <c r="O401">
        <f>-613.15370827651 -102.746040178042 -540.993944277322</f>
        <v>-1256.8936927318741</v>
      </c>
      <c r="P401">
        <f>-691.940198996862 -205.262243700199 -290.27158903478</f>
        <v>-1187.474031731841</v>
      </c>
      <c r="Q401">
        <f>-510.8826457485 -67.2944751200862 -244.102372313575</f>
        <v>-822.27949318216122</v>
      </c>
      <c r="R401" t="s">
        <v>8467</v>
      </c>
      <c r="S401" t="s">
        <v>8468</v>
      </c>
      <c r="T401" t="s">
        <v>8469</v>
      </c>
      <c r="U401" t="s">
        <v>8470</v>
      </c>
      <c r="V401">
        <f>-586.206907094343 -51.7256571567577 -100.807061086861</f>
        <v>-738.7396253379618</v>
      </c>
      <c r="W401" t="s">
        <v>8471</v>
      </c>
      <c r="X401" t="s">
        <v>8472</v>
      </c>
      <c r="Y401" t="s">
        <v>8473</v>
      </c>
    </row>
    <row r="402" spans="1:25" x14ac:dyDescent="0.3">
      <c r="A402">
        <v>20050</v>
      </c>
      <c r="B402" t="s">
        <v>8474</v>
      </c>
      <c r="C402" t="s">
        <v>8475</v>
      </c>
      <c r="D402" t="s">
        <v>8476</v>
      </c>
      <c r="E402" t="s">
        <v>8477</v>
      </c>
      <c r="F402" t="s">
        <v>8478</v>
      </c>
      <c r="G402" t="s">
        <v>8479</v>
      </c>
      <c r="H402" t="s">
        <v>8480</v>
      </c>
      <c r="I402" t="s">
        <v>8481</v>
      </c>
      <c r="J402" t="s">
        <v>8482</v>
      </c>
      <c r="K402" t="s">
        <v>8483</v>
      </c>
      <c r="L402" t="s">
        <v>8484</v>
      </c>
      <c r="M402" t="s">
        <v>8485</v>
      </c>
      <c r="N402" t="s">
        <v>8486</v>
      </c>
      <c r="O402">
        <f>-612.330070733237 -102.959539974078 -540.732097025817</f>
        <v>-1256.021707733132</v>
      </c>
      <c r="P402">
        <f>-691.86764343764 -205.295116656056 -290.17313325412</f>
        <v>-1187.3358933478162</v>
      </c>
      <c r="Q402">
        <f>-511.155528611483 -67.0441961042116 -243.500014931883</f>
        <v>-821.69973964757764</v>
      </c>
      <c r="R402" t="s">
        <v>8487</v>
      </c>
      <c r="S402" t="s">
        <v>8488</v>
      </c>
      <c r="T402" t="s">
        <v>8489</v>
      </c>
      <c r="U402" t="s">
        <v>8490</v>
      </c>
      <c r="V402">
        <f>-586.829333064453 -51.08703486886 -100.997186191651</f>
        <v>-738.91355412496387</v>
      </c>
      <c r="W402" t="s">
        <v>8491</v>
      </c>
      <c r="X402" t="s">
        <v>8492</v>
      </c>
      <c r="Y402" t="s">
        <v>8493</v>
      </c>
    </row>
    <row r="403" spans="1:25" x14ac:dyDescent="0.3">
      <c r="A403">
        <v>20100</v>
      </c>
      <c r="B403" t="s">
        <v>8494</v>
      </c>
      <c r="C403" t="s">
        <v>8495</v>
      </c>
      <c r="D403" t="s">
        <v>8496</v>
      </c>
      <c r="E403" t="s">
        <v>8497</v>
      </c>
      <c r="F403" t="s">
        <v>8498</v>
      </c>
      <c r="G403" t="s">
        <v>8499</v>
      </c>
      <c r="H403" t="s">
        <v>8500</v>
      </c>
      <c r="I403" t="s">
        <v>8501</v>
      </c>
      <c r="J403" t="s">
        <v>8502</v>
      </c>
      <c r="K403" t="s">
        <v>8503</v>
      </c>
      <c r="L403" t="s">
        <v>8504</v>
      </c>
      <c r="M403" t="s">
        <v>8505</v>
      </c>
      <c r="N403" t="s">
        <v>8506</v>
      </c>
      <c r="O403">
        <f>-612.129070540624 -103.221869049291 -540.453776853403</f>
        <v>-1255.8047164433181</v>
      </c>
      <c r="P403">
        <f>-691.719618436649 -205.311969907353 -289.811472893773</f>
        <v>-1186.8430612377749</v>
      </c>
      <c r="Q403">
        <f>-511.223377324358 -66.7761841752504 -243.149250625386</f>
        <v>-821.14881212499438</v>
      </c>
      <c r="R403" t="s">
        <v>8507</v>
      </c>
      <c r="S403" t="s">
        <v>8508</v>
      </c>
      <c r="T403" t="s">
        <v>8509</v>
      </c>
      <c r="U403" t="s">
        <v>8510</v>
      </c>
      <c r="V403">
        <f>-586.930941163228 -50.7491005926113 -101.059127346955</f>
        <v>-738.73916910279422</v>
      </c>
      <c r="W403" t="s">
        <v>8511</v>
      </c>
      <c r="X403" t="s">
        <v>8512</v>
      </c>
      <c r="Y403" t="s">
        <v>8513</v>
      </c>
    </row>
    <row r="404" spans="1:25" x14ac:dyDescent="0.3">
      <c r="A404">
        <v>20150</v>
      </c>
      <c r="B404" t="s">
        <v>8514</v>
      </c>
      <c r="C404" t="s">
        <v>8515</v>
      </c>
      <c r="D404" t="s">
        <v>8516</v>
      </c>
      <c r="E404" t="s">
        <v>8517</v>
      </c>
      <c r="F404" t="s">
        <v>8518</v>
      </c>
      <c r="G404" t="s">
        <v>8519</v>
      </c>
      <c r="H404" t="s">
        <v>8520</v>
      </c>
      <c r="I404" t="s">
        <v>8521</v>
      </c>
      <c r="J404" t="s">
        <v>8522</v>
      </c>
      <c r="K404" t="s">
        <v>8523</v>
      </c>
      <c r="L404" t="s">
        <v>8524</v>
      </c>
      <c r="M404" t="s">
        <v>8525</v>
      </c>
      <c r="N404" t="s">
        <v>8526</v>
      </c>
      <c r="O404">
        <f>-612.662299981948 -103.77698486492 -539.856871577252</f>
        <v>-1256.29615642412</v>
      </c>
      <c r="P404">
        <f>-691.686717468732 -204.795930276374 -288.602186799849</f>
        <v>-1185.0848345449551</v>
      </c>
      <c r="Q404">
        <f>-511.45639807669 -65.6696524002564 -242.674264939874</f>
        <v>-819.80031541682035</v>
      </c>
      <c r="R404" t="s">
        <v>8527</v>
      </c>
      <c r="S404" t="s">
        <v>8528</v>
      </c>
      <c r="T404" t="s">
        <v>8529</v>
      </c>
      <c r="U404" t="s">
        <v>8530</v>
      </c>
      <c r="V404">
        <f>-586.85536755272 -49.8947298899061 -101.181164254282</f>
        <v>-737.93126169690811</v>
      </c>
      <c r="W404" t="s">
        <v>8531</v>
      </c>
      <c r="X404" t="s">
        <v>8532</v>
      </c>
      <c r="Y404" t="s">
        <v>8533</v>
      </c>
    </row>
    <row r="405" spans="1:25" x14ac:dyDescent="0.3">
      <c r="A405">
        <v>20200</v>
      </c>
      <c r="B405" t="s">
        <v>8534</v>
      </c>
      <c r="C405" t="s">
        <v>8535</v>
      </c>
      <c r="D405" t="s">
        <v>8536</v>
      </c>
      <c r="E405" t="s">
        <v>8537</v>
      </c>
      <c r="F405" t="s">
        <v>8538</v>
      </c>
      <c r="G405" t="s">
        <v>8539</v>
      </c>
      <c r="H405" t="s">
        <v>8540</v>
      </c>
      <c r="I405" t="s">
        <v>8541</v>
      </c>
      <c r="J405" t="s">
        <v>8542</v>
      </c>
      <c r="K405" t="s">
        <v>8543</v>
      </c>
      <c r="L405" t="s">
        <v>8544</v>
      </c>
      <c r="M405" t="s">
        <v>8545</v>
      </c>
      <c r="N405" t="s">
        <v>8546</v>
      </c>
      <c r="O405">
        <f>-613.443335639242 -104.19864683218 -539.554275623535</f>
        <v>-1257.1962580949571</v>
      </c>
      <c r="P405">
        <f>-691.809128117596 -204.587821389613 -287.841190339455</f>
        <v>-1184.2381398466641</v>
      </c>
      <c r="Q405">
        <f>-511.646929720035 -65.1914389257295 -242.466686321329</f>
        <v>-819.3050549670935</v>
      </c>
      <c r="R405" t="s">
        <v>8547</v>
      </c>
      <c r="S405" t="s">
        <v>8548</v>
      </c>
      <c r="T405" t="s">
        <v>8549</v>
      </c>
      <c r="U405" t="s">
        <v>8550</v>
      </c>
      <c r="V405">
        <f>-586.734318931109 -49.5706892737303 -101.193182358129</f>
        <v>-737.49819056296826</v>
      </c>
      <c r="W405" t="s">
        <v>8551</v>
      </c>
      <c r="X405" t="s">
        <v>8552</v>
      </c>
      <c r="Y405" t="s">
        <v>8553</v>
      </c>
    </row>
    <row r="406" spans="1:25" x14ac:dyDescent="0.3">
      <c r="A406">
        <v>20250</v>
      </c>
      <c r="B406" t="s">
        <v>8554</v>
      </c>
      <c r="C406" t="s">
        <v>8555</v>
      </c>
      <c r="D406" t="s">
        <v>8556</v>
      </c>
      <c r="E406" t="s">
        <v>8557</v>
      </c>
      <c r="F406" t="s">
        <v>8558</v>
      </c>
      <c r="G406" t="s">
        <v>8559</v>
      </c>
      <c r="H406" t="s">
        <v>8560</v>
      </c>
      <c r="I406" t="s">
        <v>8561</v>
      </c>
      <c r="J406" t="s">
        <v>8562</v>
      </c>
      <c r="K406" t="s">
        <v>8563</v>
      </c>
      <c r="L406" t="s">
        <v>8564</v>
      </c>
      <c r="M406" t="s">
        <v>8565</v>
      </c>
      <c r="N406" t="s">
        <v>8566</v>
      </c>
      <c r="O406">
        <f>-615.475626074914 -105.64297258309 -538.739352460419</f>
        <v>-1259.857951118423</v>
      </c>
      <c r="P406">
        <f>-692.074412987996 -204.845249628244 -286.014056194034</f>
        <v>-1182.9337188102741</v>
      </c>
      <c r="Q406">
        <f>-511.842816211584 -65.0013101996442 -242.324463415359</f>
        <v>-819.16858982658721</v>
      </c>
      <c r="R406" t="s">
        <v>8567</v>
      </c>
      <c r="S406" t="s">
        <v>8568</v>
      </c>
      <c r="T406" t="s">
        <v>8569</v>
      </c>
      <c r="U406" t="s">
        <v>8570</v>
      </c>
      <c r="V406">
        <f>-586.282961741085 -49.2672744584997 -101.151543816904</f>
        <v>-736.70178001648878</v>
      </c>
      <c r="W406" t="s">
        <v>8571</v>
      </c>
      <c r="X406" t="s">
        <v>8572</v>
      </c>
      <c r="Y406" t="s">
        <v>8573</v>
      </c>
    </row>
    <row r="407" spans="1:25" x14ac:dyDescent="0.3">
      <c r="A407">
        <v>20300</v>
      </c>
      <c r="B407" t="s">
        <v>8574</v>
      </c>
      <c r="C407" t="s">
        <v>8575</v>
      </c>
      <c r="D407" t="s">
        <v>8576</v>
      </c>
      <c r="E407" t="s">
        <v>8577</v>
      </c>
      <c r="F407" t="s">
        <v>8578</v>
      </c>
      <c r="G407" t="s">
        <v>8579</v>
      </c>
      <c r="H407" t="s">
        <v>8580</v>
      </c>
      <c r="I407" t="s">
        <v>8581</v>
      </c>
      <c r="J407" t="s">
        <v>8582</v>
      </c>
      <c r="K407" t="s">
        <v>8583</v>
      </c>
      <c r="L407" t="s">
        <v>8584</v>
      </c>
      <c r="M407" t="s">
        <v>8585</v>
      </c>
      <c r="N407" t="s">
        <v>8586</v>
      </c>
      <c r="O407">
        <f>-616.347410654277 -106.555761078851 -538.186030758174</f>
        <v>-1261.0892024913019</v>
      </c>
      <c r="P407">
        <f>-692.285537934583 -205.061335884182 -284.989255102464</f>
        <v>-1182.3361289212289</v>
      </c>
      <c r="Q407">
        <f>-511.798642384834 -65.2472891612729 -242.269052526018</f>
        <v>-819.31498407212484</v>
      </c>
      <c r="R407" t="s">
        <v>8587</v>
      </c>
      <c r="S407" t="s">
        <v>8588</v>
      </c>
      <c r="T407" t="s">
        <v>8589</v>
      </c>
      <c r="U407" t="s">
        <v>8590</v>
      </c>
      <c r="V407">
        <f>-585.950363123551 -49.1604586347985 -101.088432573041</f>
        <v>-736.19925433139053</v>
      </c>
      <c r="W407" t="s">
        <v>8591</v>
      </c>
      <c r="X407" t="s">
        <v>8592</v>
      </c>
      <c r="Y407" t="s">
        <v>8593</v>
      </c>
    </row>
    <row r="408" spans="1:25" x14ac:dyDescent="0.3">
      <c r="A408">
        <v>20350</v>
      </c>
      <c r="B408" t="s">
        <v>8594</v>
      </c>
      <c r="C408" t="s">
        <v>8595</v>
      </c>
      <c r="D408" t="s">
        <v>8596</v>
      </c>
      <c r="E408" t="s">
        <v>8597</v>
      </c>
      <c r="F408" t="s">
        <v>8598</v>
      </c>
      <c r="G408" t="s">
        <v>8599</v>
      </c>
      <c r="H408" t="s">
        <v>8600</v>
      </c>
      <c r="I408" t="s">
        <v>8601</v>
      </c>
      <c r="J408" t="s">
        <v>8602</v>
      </c>
      <c r="K408" t="s">
        <v>8603</v>
      </c>
      <c r="L408" t="s">
        <v>8604</v>
      </c>
      <c r="M408" t="s">
        <v>8605</v>
      </c>
      <c r="N408" t="s">
        <v>8606</v>
      </c>
      <c r="O408">
        <f>-617.829430153378 -108.658670025612 -536.751256227222</f>
        <v>-1263.239356406212</v>
      </c>
      <c r="P408">
        <f>-692.90201736136 -205.007502784803 -282.468712731909</f>
        <v>-1180.3782328780721</v>
      </c>
      <c r="Q408">
        <f>-511.315451617018 -65.995039711865 -241.844080090431</f>
        <v>-819.15457141931404</v>
      </c>
      <c r="R408" t="s">
        <v>8607</v>
      </c>
      <c r="S408" t="s">
        <v>8608</v>
      </c>
      <c r="T408" t="s">
        <v>8609</v>
      </c>
      <c r="U408" t="s">
        <v>8610</v>
      </c>
      <c r="V408">
        <f>-585.099670612301 -48.5496608625613 -100.926643730288</f>
        <v>-734.57597520515026</v>
      </c>
      <c r="W408" t="s">
        <v>8611</v>
      </c>
      <c r="X408" t="s">
        <v>8612</v>
      </c>
      <c r="Y408" t="s">
        <v>8613</v>
      </c>
    </row>
    <row r="409" spans="1:25" x14ac:dyDescent="0.3">
      <c r="A409">
        <v>20400</v>
      </c>
      <c r="B409" t="s">
        <v>8614</v>
      </c>
      <c r="C409" t="s">
        <v>8615</v>
      </c>
      <c r="D409" t="s">
        <v>8616</v>
      </c>
      <c r="E409" t="s">
        <v>8617</v>
      </c>
      <c r="F409" t="s">
        <v>8618</v>
      </c>
      <c r="G409" t="s">
        <v>8619</v>
      </c>
      <c r="H409" t="s">
        <v>8620</v>
      </c>
      <c r="I409" t="s">
        <v>8621</v>
      </c>
      <c r="J409" t="s">
        <v>8622</v>
      </c>
      <c r="K409" t="s">
        <v>8623</v>
      </c>
      <c r="L409" t="s">
        <v>8624</v>
      </c>
      <c r="M409" t="s">
        <v>8625</v>
      </c>
      <c r="N409" t="s">
        <v>8626</v>
      </c>
      <c r="O409">
        <f>-618.468032511842 -109.863857084857 -535.854026984017</f>
        <v>-1264.1859165807159</v>
      </c>
      <c r="P409">
        <f>-692.83738153415 -204.911439876313 -280.876164265766</f>
        <v>-1178.624985676229</v>
      </c>
      <c r="Q409">
        <f>-510.649663698281 -66.335544096054 -241.469762734656</f>
        <v>-818.454970528991</v>
      </c>
      <c r="R409" t="s">
        <v>8627</v>
      </c>
      <c r="S409" t="s">
        <v>8628</v>
      </c>
      <c r="T409" t="s">
        <v>8629</v>
      </c>
      <c r="U409" t="s">
        <v>8630</v>
      </c>
      <c r="V409">
        <f>-584.484222523942 -48.230536843163 -100.784702638559</f>
        <v>-733.49946200566399</v>
      </c>
      <c r="W409" t="s">
        <v>8631</v>
      </c>
      <c r="X409" t="s">
        <v>8632</v>
      </c>
      <c r="Y409" t="s">
        <v>8633</v>
      </c>
    </row>
    <row r="410" spans="1:25" x14ac:dyDescent="0.3">
      <c r="A410">
        <v>20450</v>
      </c>
      <c r="B410" t="s">
        <v>8634</v>
      </c>
      <c r="C410" t="s">
        <v>8635</v>
      </c>
      <c r="D410" t="s">
        <v>8636</v>
      </c>
      <c r="E410" t="s">
        <v>8637</v>
      </c>
      <c r="F410" t="s">
        <v>8638</v>
      </c>
      <c r="G410" t="s">
        <v>8639</v>
      </c>
      <c r="H410" t="s">
        <v>8640</v>
      </c>
      <c r="I410" t="s">
        <v>8641</v>
      </c>
      <c r="J410" t="s">
        <v>8642</v>
      </c>
      <c r="K410" t="s">
        <v>8643</v>
      </c>
      <c r="L410" t="s">
        <v>8644</v>
      </c>
      <c r="M410" t="s">
        <v>8645</v>
      </c>
      <c r="N410" t="s">
        <v>8646</v>
      </c>
      <c r="O410">
        <f>-619.556323195688 -112.632147677622 -533.887233737023</f>
        <v>-1266.0757046103331</v>
      </c>
      <c r="P410">
        <f>-691.870194954499 -204.891372215434 -277.298897180433</f>
        <v>-1174.0604643503659</v>
      </c>
      <c r="Q410">
        <f>-508.977186858845 -66.4720496726745 -240.709433762843</f>
        <v>-816.15867029436254</v>
      </c>
      <c r="R410" t="s">
        <v>8647</v>
      </c>
      <c r="S410" t="s">
        <v>8648</v>
      </c>
      <c r="T410" t="s">
        <v>8649</v>
      </c>
      <c r="U410" t="s">
        <v>8650</v>
      </c>
      <c r="V410">
        <f>-583.21868287321 -47.3455816192513 -100.529679715635</f>
        <v>-731.09394420809633</v>
      </c>
      <c r="W410" t="s">
        <v>8651</v>
      </c>
      <c r="X410" t="s">
        <v>8652</v>
      </c>
      <c r="Y410" t="s">
        <v>8653</v>
      </c>
    </row>
    <row r="411" spans="1:25" x14ac:dyDescent="0.3">
      <c r="A411">
        <v>20500</v>
      </c>
      <c r="B411" t="s">
        <v>8654</v>
      </c>
      <c r="C411" t="s">
        <v>8655</v>
      </c>
      <c r="D411" t="s">
        <v>8656</v>
      </c>
      <c r="E411" t="s">
        <v>8657</v>
      </c>
      <c r="F411" t="s">
        <v>8658</v>
      </c>
      <c r="G411" t="s">
        <v>8659</v>
      </c>
      <c r="H411" t="s">
        <v>8660</v>
      </c>
      <c r="I411" t="s">
        <v>8661</v>
      </c>
      <c r="J411" t="s">
        <v>8662</v>
      </c>
      <c r="K411" t="s">
        <v>8663</v>
      </c>
      <c r="L411" t="s">
        <v>8664</v>
      </c>
      <c r="M411" t="s">
        <v>8665</v>
      </c>
      <c r="N411" t="s">
        <v>8666</v>
      </c>
      <c r="O411">
        <f>-620.214568575334 -114.016757073293 -532.817183291762</f>
        <v>-1267.0485089403892</v>
      </c>
      <c r="P411">
        <f>-691.191435683857 -204.721157574363 -275.30283912839</f>
        <v>-1171.21543238661</v>
      </c>
      <c r="Q411">
        <f>-508.162687668684 -66.064429935208 -240.3261981003</f>
        <v>-814.55331570419196</v>
      </c>
      <c r="R411" t="s">
        <v>8667</v>
      </c>
      <c r="S411" t="s">
        <v>8668</v>
      </c>
      <c r="T411" t="s">
        <v>8669</v>
      </c>
      <c r="U411" t="s">
        <v>8670</v>
      </c>
      <c r="V411">
        <f>-582.499056845532 -46.7597527372268 -100.441386205832</f>
        <v>-729.7001957885908</v>
      </c>
      <c r="W411" t="s">
        <v>8671</v>
      </c>
      <c r="X411" t="s">
        <v>8672</v>
      </c>
      <c r="Y411" t="s">
        <v>8673</v>
      </c>
    </row>
    <row r="412" spans="1:25" x14ac:dyDescent="0.3">
      <c r="A412">
        <v>20550</v>
      </c>
      <c r="B412" t="s">
        <v>8674</v>
      </c>
      <c r="C412" t="s">
        <v>8675</v>
      </c>
      <c r="D412" t="s">
        <v>8676</v>
      </c>
      <c r="E412" t="s">
        <v>8677</v>
      </c>
      <c r="F412" t="s">
        <v>8678</v>
      </c>
      <c r="G412" t="s">
        <v>8679</v>
      </c>
      <c r="H412" t="s">
        <v>8680</v>
      </c>
      <c r="I412" t="s">
        <v>8681</v>
      </c>
      <c r="J412" t="s">
        <v>8682</v>
      </c>
      <c r="K412" t="s">
        <v>8683</v>
      </c>
      <c r="L412" t="s">
        <v>8684</v>
      </c>
      <c r="M412" t="s">
        <v>8685</v>
      </c>
      <c r="N412" t="s">
        <v>8686</v>
      </c>
      <c r="O412">
        <f>-621.66374982872 -117.195335840913 -530.412225473084</f>
        <v>-1269.271311142717</v>
      </c>
      <c r="P412">
        <f>-689.626512263261 -204.918338101713 -271.058528807012</f>
        <v>-1165.603379171986</v>
      </c>
      <c r="Q412">
        <f>-506.781529016763 -65.1642200262659 -239.674100304029</f>
        <v>-811.61984934705788</v>
      </c>
      <c r="R412" t="s">
        <v>8687</v>
      </c>
      <c r="S412" t="s">
        <v>8688</v>
      </c>
      <c r="T412" t="s">
        <v>8689</v>
      </c>
      <c r="U412" t="s">
        <v>8690</v>
      </c>
      <c r="V412">
        <f>-581.239086653274 -45.6418420660857 -100.011943872016</f>
        <v>-726.89287259137564</v>
      </c>
      <c r="W412" t="s">
        <v>8691</v>
      </c>
      <c r="X412" t="s">
        <v>8692</v>
      </c>
      <c r="Y412" t="s">
        <v>8693</v>
      </c>
    </row>
    <row r="413" spans="1:25" x14ac:dyDescent="0.3">
      <c r="A413">
        <v>20600</v>
      </c>
      <c r="B413" t="s">
        <v>8694</v>
      </c>
      <c r="C413" t="s">
        <v>8695</v>
      </c>
      <c r="D413" t="s">
        <v>8696</v>
      </c>
      <c r="E413" t="s">
        <v>8697</v>
      </c>
      <c r="F413" t="s">
        <v>8698</v>
      </c>
      <c r="G413" t="s">
        <v>8699</v>
      </c>
      <c r="H413" t="s">
        <v>8700</v>
      </c>
      <c r="I413" t="s">
        <v>8701</v>
      </c>
      <c r="J413" t="s">
        <v>8702</v>
      </c>
      <c r="K413" t="s">
        <v>8703</v>
      </c>
      <c r="L413" t="s">
        <v>8704</v>
      </c>
      <c r="M413" t="s">
        <v>8705</v>
      </c>
      <c r="N413" t="s">
        <v>8706</v>
      </c>
      <c r="O413">
        <f>-622.242806384487 -118.782718235726 -529.146823533096</f>
        <v>-1270.172348153309</v>
      </c>
      <c r="P413">
        <f>-688.670524829934 -205.129790137317 -268.935038976238</f>
        <v>-1162.7353539434891</v>
      </c>
      <c r="Q413">
        <f>-506.130554679955 -64.570530305481 -239.425436324201</f>
        <v>-810.12652130963704</v>
      </c>
      <c r="R413" t="s">
        <v>8707</v>
      </c>
      <c r="S413" t="s">
        <v>8708</v>
      </c>
      <c r="T413" t="s">
        <v>8709</v>
      </c>
      <c r="U413" t="s">
        <v>8710</v>
      </c>
      <c r="V413">
        <f>-580.579405934473 -44.7668925898292 -99.7857229306496</f>
        <v>-725.13202145495188</v>
      </c>
      <c r="W413" t="s">
        <v>8711</v>
      </c>
      <c r="X413" t="s">
        <v>8712</v>
      </c>
      <c r="Y413" t="s">
        <v>8713</v>
      </c>
    </row>
    <row r="414" spans="1:25" x14ac:dyDescent="0.3">
      <c r="A414">
        <v>20650</v>
      </c>
      <c r="B414" t="s">
        <v>8714</v>
      </c>
      <c r="C414" t="s">
        <v>8715</v>
      </c>
      <c r="D414" t="s">
        <v>8716</v>
      </c>
      <c r="E414" t="s">
        <v>8717</v>
      </c>
      <c r="F414" t="s">
        <v>8718</v>
      </c>
      <c r="G414" t="s">
        <v>8719</v>
      </c>
      <c r="H414" t="s">
        <v>8720</v>
      </c>
      <c r="I414" t="s">
        <v>8721</v>
      </c>
      <c r="J414" t="s">
        <v>8722</v>
      </c>
      <c r="K414" t="s">
        <v>8723</v>
      </c>
      <c r="L414" t="s">
        <v>8724</v>
      </c>
      <c r="M414" t="s">
        <v>8725</v>
      </c>
      <c r="N414" t="s">
        <v>8726</v>
      </c>
      <c r="O414">
        <f>-623.347915807668 -121.600948090966 -526.456865907765</f>
        <v>-1271.405729806399</v>
      </c>
      <c r="P414">
        <f>-686.743632636034 -205.588243336916 -264.720946005661</f>
        <v>-1157.0528219786111</v>
      </c>
      <c r="Q414">
        <f>-505.190052051862 -63.0686320549394 -238.741595439769</f>
        <v>-807.00027954657037</v>
      </c>
      <c r="R414" t="s">
        <v>8727</v>
      </c>
      <c r="S414" t="s">
        <v>8728</v>
      </c>
      <c r="T414" t="s">
        <v>8729</v>
      </c>
      <c r="U414" t="s">
        <v>8730</v>
      </c>
      <c r="V414">
        <f>-578.624329963815 -42.3089433388759 -99.4174367721889</f>
        <v>-720.35071007487977</v>
      </c>
      <c r="W414" t="s">
        <v>8731</v>
      </c>
      <c r="X414" t="s">
        <v>8732</v>
      </c>
      <c r="Y414" t="s">
        <v>8733</v>
      </c>
    </row>
    <row r="415" spans="1:25" x14ac:dyDescent="0.3">
      <c r="A415">
        <v>20700</v>
      </c>
      <c r="B415" t="s">
        <v>8734</v>
      </c>
      <c r="C415" t="s">
        <v>8735</v>
      </c>
      <c r="D415" t="s">
        <v>8736</v>
      </c>
      <c r="E415" t="s">
        <v>8737</v>
      </c>
      <c r="F415" t="s">
        <v>8738</v>
      </c>
      <c r="G415" t="s">
        <v>8739</v>
      </c>
      <c r="H415" t="s">
        <v>8740</v>
      </c>
      <c r="I415" t="s">
        <v>8741</v>
      </c>
      <c r="J415" t="s">
        <v>8742</v>
      </c>
      <c r="K415" t="s">
        <v>8743</v>
      </c>
      <c r="L415" t="s">
        <v>8744</v>
      </c>
      <c r="M415" t="s">
        <v>8745</v>
      </c>
      <c r="N415" t="s">
        <v>8746</v>
      </c>
      <c r="O415">
        <f>-623.73740497567 -123.173578118516 -524.947365778265</f>
        <v>-1271.858348872451</v>
      </c>
      <c r="P415">
        <f>-685.803653583813 -205.805607249002 -262.462719749085</f>
        <v>-1154.0719805819001</v>
      </c>
      <c r="Q415">
        <f>-504.647686031255 -62.4531616531472 -238.356979392106</f>
        <v>-805.45782707650824</v>
      </c>
      <c r="R415" t="s">
        <v>8747</v>
      </c>
      <c r="S415" t="s">
        <v>8748</v>
      </c>
      <c r="T415" t="s">
        <v>8749</v>
      </c>
      <c r="U415" t="s">
        <v>8750</v>
      </c>
      <c r="V415">
        <f>-577.401724994654 -41.0688302624521 -99.1639634583753</f>
        <v>-717.63451871548148</v>
      </c>
      <c r="W415" t="s">
        <v>8751</v>
      </c>
      <c r="X415" t="s">
        <v>8752</v>
      </c>
      <c r="Y415" t="s">
        <v>8753</v>
      </c>
    </row>
    <row r="416" spans="1:25" x14ac:dyDescent="0.3">
      <c r="A416">
        <v>20750</v>
      </c>
      <c r="B416" t="s">
        <v>8754</v>
      </c>
      <c r="C416" t="s">
        <v>8755</v>
      </c>
      <c r="D416" t="s">
        <v>8756</v>
      </c>
      <c r="E416" t="s">
        <v>8757</v>
      </c>
      <c r="F416" t="s">
        <v>8758</v>
      </c>
      <c r="G416" t="s">
        <v>8759</v>
      </c>
      <c r="H416" t="s">
        <v>8760</v>
      </c>
      <c r="I416" t="s">
        <v>8761</v>
      </c>
      <c r="J416" t="s">
        <v>8762</v>
      </c>
      <c r="K416" t="s">
        <v>8763</v>
      </c>
      <c r="L416" t="s">
        <v>8764</v>
      </c>
      <c r="M416" t="s">
        <v>8765</v>
      </c>
      <c r="N416" t="s">
        <v>8766</v>
      </c>
      <c r="O416">
        <f>-624.13839605251 -126.417347842143 -521.794383819109</f>
        <v>-1272.350127713762</v>
      </c>
      <c r="P416">
        <f>-683.408908408857 -205.651679380524 -257.621123484683</f>
        <v>-1146.6817112740639</v>
      </c>
      <c r="Q416">
        <f>-502.635472298713 -61.2326254213981 -237.308095489213</f>
        <v>-801.17619320932408</v>
      </c>
      <c r="R416" t="s">
        <v>8767</v>
      </c>
      <c r="S416" t="s">
        <v>8768</v>
      </c>
      <c r="T416" t="s">
        <v>8769</v>
      </c>
      <c r="U416" t="s">
        <v>8770</v>
      </c>
      <c r="V416">
        <f>-574.825808089214 -38.7622394698128 -98.8745833345089</f>
        <v>-712.46263089353567</v>
      </c>
      <c r="W416" t="s">
        <v>8771</v>
      </c>
      <c r="X416" t="s">
        <v>8772</v>
      </c>
      <c r="Y416" t="s">
        <v>8773</v>
      </c>
    </row>
    <row r="417" spans="1:25" x14ac:dyDescent="0.3">
      <c r="A417">
        <v>20800</v>
      </c>
      <c r="B417" t="s">
        <v>8774</v>
      </c>
      <c r="C417" t="s">
        <v>8775</v>
      </c>
      <c r="D417" t="s">
        <v>8776</v>
      </c>
      <c r="E417" t="s">
        <v>8777</v>
      </c>
      <c r="F417" t="s">
        <v>8778</v>
      </c>
      <c r="G417" t="s">
        <v>8779</v>
      </c>
      <c r="H417" t="s">
        <v>8780</v>
      </c>
      <c r="I417" t="s">
        <v>8781</v>
      </c>
      <c r="J417" t="s">
        <v>8782</v>
      </c>
      <c r="K417" t="s">
        <v>8783</v>
      </c>
      <c r="L417" t="s">
        <v>8784</v>
      </c>
      <c r="M417" t="s">
        <v>8785</v>
      </c>
      <c r="N417" t="s">
        <v>8786</v>
      </c>
      <c r="O417">
        <f>-624.115801596708 -128.402548550997 -520.206127964108</f>
        <v>-1272.7244781118129</v>
      </c>
      <c r="P417">
        <f>-681.99101857562 -205.718138421078 -255.15639012369</f>
        <v>-1142.8655471203881</v>
      </c>
      <c r="Q417">
        <f>-501.339860068869 -60.8744056532887 -236.881451646486</f>
        <v>-799.09571736864359</v>
      </c>
      <c r="R417" t="s">
        <v>8787</v>
      </c>
      <c r="S417" t="s">
        <v>8788</v>
      </c>
      <c r="T417" t="s">
        <v>8789</v>
      </c>
      <c r="U417" t="s">
        <v>8790</v>
      </c>
      <c r="V417">
        <f>-573.170571677908 -37.6435522139182 -98.7449976330663</f>
        <v>-709.55912152489248</v>
      </c>
      <c r="W417" t="s">
        <v>8791</v>
      </c>
      <c r="X417" t="s">
        <v>8792</v>
      </c>
      <c r="Y417" t="s">
        <v>8793</v>
      </c>
    </row>
    <row r="418" spans="1:25" x14ac:dyDescent="0.3">
      <c r="A418">
        <v>20850</v>
      </c>
      <c r="B418" t="s">
        <v>8794</v>
      </c>
      <c r="C418" t="s">
        <v>8795</v>
      </c>
      <c r="D418" t="s">
        <v>8796</v>
      </c>
      <c r="E418" t="s">
        <v>8797</v>
      </c>
      <c r="F418" t="s">
        <v>8798</v>
      </c>
      <c r="G418" t="s">
        <v>8799</v>
      </c>
      <c r="H418" t="s">
        <v>8800</v>
      </c>
      <c r="I418" t="s">
        <v>8801</v>
      </c>
      <c r="J418" t="s">
        <v>8802</v>
      </c>
      <c r="K418" t="s">
        <v>8803</v>
      </c>
      <c r="L418" t="s">
        <v>8804</v>
      </c>
      <c r="M418" t="s">
        <v>8805</v>
      </c>
      <c r="N418" t="s">
        <v>8806</v>
      </c>
      <c r="O418">
        <f>-623.382609523503 -132.701805097264 -516.917216312321</f>
        <v>-1273.0016309330881</v>
      </c>
      <c r="P418">
        <f>-678.406992919777 -206.363285810722 -250.224802953921</f>
        <v>-1134.99508168442</v>
      </c>
      <c r="Q418">
        <f>-498.350310104149 -60.2933289441357 -236.381618268006</f>
        <v>-795.02525731629078</v>
      </c>
      <c r="R418" t="s">
        <v>8807</v>
      </c>
      <c r="S418" t="s">
        <v>8808</v>
      </c>
      <c r="T418" t="s">
        <v>8809</v>
      </c>
      <c r="U418" t="s">
        <v>8810</v>
      </c>
      <c r="V418">
        <f>-569.624321116707 -35.5701132563245 -98.5999037220181</f>
        <v>-703.79433809504962</v>
      </c>
      <c r="W418" t="s">
        <v>8811</v>
      </c>
      <c r="X418" t="s">
        <v>8812</v>
      </c>
      <c r="Y418" t="s">
        <v>8813</v>
      </c>
    </row>
    <row r="419" spans="1:25" x14ac:dyDescent="0.3">
      <c r="A419">
        <v>20900</v>
      </c>
      <c r="B419" t="s">
        <v>8814</v>
      </c>
      <c r="C419" t="s">
        <v>8815</v>
      </c>
      <c r="D419" t="s">
        <v>8816</v>
      </c>
      <c r="E419" t="s">
        <v>8817</v>
      </c>
      <c r="F419" t="s">
        <v>8818</v>
      </c>
      <c r="G419" t="s">
        <v>8819</v>
      </c>
      <c r="H419" t="s">
        <v>8820</v>
      </c>
      <c r="I419" t="s">
        <v>8821</v>
      </c>
      <c r="J419" t="s">
        <v>8822</v>
      </c>
      <c r="K419" t="s">
        <v>8823</v>
      </c>
      <c r="L419" t="s">
        <v>8824</v>
      </c>
      <c r="M419" t="s">
        <v>8825</v>
      </c>
      <c r="N419" t="s">
        <v>8826</v>
      </c>
      <c r="O419">
        <f>-622.600205609755 -134.966145580973 -515.194625223533</f>
        <v>-1272.760976414261</v>
      </c>
      <c r="P419">
        <f>-676.088646477862 -206.579825551467 -247.633432992324</f>
        <v>-1130.3019050216531</v>
      </c>
      <c r="Q419">
        <f>-496.4204622773 -59.8304447189698 -236.127897024722</f>
        <v>-792.37880402099177</v>
      </c>
      <c r="R419" t="s">
        <v>8827</v>
      </c>
      <c r="S419" t="s">
        <v>8828</v>
      </c>
      <c r="T419" t="s">
        <v>8829</v>
      </c>
      <c r="U419" t="s">
        <v>8830</v>
      </c>
      <c r="V419">
        <f>-567.807592519538 -34.489320476112 -98.5652055652808</f>
        <v>-700.86211856093087</v>
      </c>
      <c r="W419" t="s">
        <v>8831</v>
      </c>
      <c r="X419" t="s">
        <v>8832</v>
      </c>
      <c r="Y419" t="s">
        <v>8833</v>
      </c>
    </row>
    <row r="420" spans="1:25" x14ac:dyDescent="0.3">
      <c r="A420">
        <v>20950</v>
      </c>
      <c r="B420" t="s">
        <v>8834</v>
      </c>
      <c r="C420" t="s">
        <v>8835</v>
      </c>
      <c r="D420" t="s">
        <v>8836</v>
      </c>
      <c r="E420" t="s">
        <v>8837</v>
      </c>
      <c r="F420" t="s">
        <v>8838</v>
      </c>
      <c r="G420" t="s">
        <v>8839</v>
      </c>
      <c r="H420" t="s">
        <v>8840</v>
      </c>
      <c r="I420" t="s">
        <v>8841</v>
      </c>
      <c r="J420" t="s">
        <v>8842</v>
      </c>
      <c r="K420" t="s">
        <v>8843</v>
      </c>
      <c r="L420" t="s">
        <v>8844</v>
      </c>
      <c r="M420" t="s">
        <v>8845</v>
      </c>
      <c r="N420" t="s">
        <v>8846</v>
      </c>
      <c r="O420">
        <f>-620.97262970547 -140.024148588801 -511.515489422139</f>
        <v>-1272.51226771641</v>
      </c>
      <c r="P420">
        <f>-671.063417875519 -207.141628672322 -242.13710260845</f>
        <v>-1120.342149156291</v>
      </c>
      <c r="Q420">
        <f>-492.309626018694 -58.9885647535448 -235.336757495467</f>
        <v>-786.63494826770579</v>
      </c>
      <c r="R420" t="s">
        <v>8847</v>
      </c>
      <c r="S420" t="s">
        <v>8848</v>
      </c>
      <c r="T420" t="s">
        <v>8849</v>
      </c>
      <c r="U420" t="s">
        <v>8850</v>
      </c>
      <c r="V420">
        <f>-563.9618432203 -32.9648457135622 -98.609122056076</f>
        <v>-695.53581098993823</v>
      </c>
      <c r="W420" t="s">
        <v>8851</v>
      </c>
      <c r="X420" t="s">
        <v>8852</v>
      </c>
      <c r="Y420" t="s">
        <v>8853</v>
      </c>
    </row>
    <row r="421" spans="1:25" x14ac:dyDescent="0.3">
      <c r="A421">
        <v>21000</v>
      </c>
      <c r="B421" t="s">
        <v>8854</v>
      </c>
      <c r="C421" t="s">
        <v>8855</v>
      </c>
      <c r="D421" t="s">
        <v>8856</v>
      </c>
      <c r="E421" t="s">
        <v>8857</v>
      </c>
      <c r="F421" t="s">
        <v>8858</v>
      </c>
      <c r="G421" t="s">
        <v>8859</v>
      </c>
      <c r="H421" t="s">
        <v>8860</v>
      </c>
      <c r="I421" t="s">
        <v>8861</v>
      </c>
      <c r="J421" t="s">
        <v>8862</v>
      </c>
      <c r="K421" t="s">
        <v>8863</v>
      </c>
      <c r="L421" t="s">
        <v>8864</v>
      </c>
      <c r="M421" t="s">
        <v>8865</v>
      </c>
      <c r="N421" t="s">
        <v>8866</v>
      </c>
      <c r="O421">
        <f>-619.812765832368 -142.857726463196 -509.540253829617</f>
        <v>-1272.2107461251808</v>
      </c>
      <c r="P421">
        <f>-668.13203164729 -207.774226072502 -239.300294275963</f>
        <v>-1115.206551995755</v>
      </c>
      <c r="Q421">
        <f>-489.978123971335 -58.8108950462129 -234.869815700876</f>
        <v>-783.6588347184238</v>
      </c>
      <c r="R421" t="s">
        <v>8867</v>
      </c>
      <c r="S421" t="s">
        <v>8868</v>
      </c>
      <c r="T421" t="s">
        <v>8869</v>
      </c>
      <c r="U421" t="s">
        <v>8870</v>
      </c>
      <c r="V421">
        <f>-561.675264385364 -32.2367186507504 -98.5555356996314</f>
        <v>-692.46751873574578</v>
      </c>
      <c r="W421" t="s">
        <v>8871</v>
      </c>
      <c r="X421" t="s">
        <v>8872</v>
      </c>
      <c r="Y421" t="s">
        <v>8873</v>
      </c>
    </row>
    <row r="422" spans="1:25" x14ac:dyDescent="0.3">
      <c r="A422">
        <v>21050</v>
      </c>
      <c r="B422" t="s">
        <v>8874</v>
      </c>
      <c r="C422" t="s">
        <v>8875</v>
      </c>
      <c r="D422" t="s">
        <v>8876</v>
      </c>
      <c r="E422" t="s">
        <v>8877</v>
      </c>
      <c r="F422" t="s">
        <v>8878</v>
      </c>
      <c r="G422" t="s">
        <v>8879</v>
      </c>
      <c r="H422" t="s">
        <v>8880</v>
      </c>
      <c r="I422" t="s">
        <v>8881</v>
      </c>
      <c r="J422" t="s">
        <v>8882</v>
      </c>
      <c r="K422" t="s">
        <v>8883</v>
      </c>
      <c r="L422" t="s">
        <v>8884</v>
      </c>
      <c r="M422" t="s">
        <v>8885</v>
      </c>
      <c r="N422" t="s">
        <v>8886</v>
      </c>
      <c r="O422">
        <f>-616.50422729099 -148.244568709782 -505.569475729663</f>
        <v>-1270.3182717304351</v>
      </c>
      <c r="P422">
        <f>-661.550483370456 -208.792516645744 -233.754588373955</f>
        <v>-1104.0975883901549</v>
      </c>
      <c r="Q422">
        <f>-485.056664567548 -57.8010407786037 -233.871015998954</f>
        <v>-776.72872134510578</v>
      </c>
      <c r="R422" t="s">
        <v>8887</v>
      </c>
      <c r="S422" t="s">
        <v>8888</v>
      </c>
      <c r="T422" t="s">
        <v>8889</v>
      </c>
      <c r="U422" t="s">
        <v>8890</v>
      </c>
      <c r="V422">
        <f>-556.658056014168 -30.510432588168 -98.3667394898806</f>
        <v>-685.53522809221658</v>
      </c>
      <c r="W422" t="s">
        <v>8891</v>
      </c>
      <c r="X422" t="s">
        <v>8892</v>
      </c>
      <c r="Y422" t="s">
        <v>8893</v>
      </c>
    </row>
    <row r="423" spans="1:25" x14ac:dyDescent="0.3">
      <c r="A423">
        <v>21100</v>
      </c>
      <c r="B423" t="s">
        <v>8894</v>
      </c>
      <c r="C423" t="s">
        <v>8895</v>
      </c>
      <c r="D423" t="s">
        <v>8896</v>
      </c>
      <c r="E423" t="s">
        <v>8897</v>
      </c>
      <c r="F423" t="s">
        <v>8898</v>
      </c>
      <c r="G423" t="s">
        <v>8899</v>
      </c>
      <c r="H423" t="s">
        <v>8900</v>
      </c>
      <c r="I423" t="s">
        <v>8901</v>
      </c>
      <c r="J423" t="s">
        <v>8902</v>
      </c>
      <c r="K423" t="s">
        <v>8903</v>
      </c>
      <c r="L423" t="s">
        <v>8904</v>
      </c>
      <c r="M423" t="s">
        <v>8905</v>
      </c>
      <c r="N423" t="s">
        <v>8906</v>
      </c>
      <c r="O423">
        <f>-614.521926853376 -151.0457161427 -503.672153546245</f>
        <v>-1269.2397965423211</v>
      </c>
      <c r="P423">
        <f>-657.811864412481 -209.555412965977 -231.126321970029</f>
        <v>-1098.4935993484869</v>
      </c>
      <c r="Q423">
        <f>-482.424432147878 -57.2970404171742 -233.431590325627</f>
        <v>-773.15306289067917</v>
      </c>
      <c r="R423" t="s">
        <v>8907</v>
      </c>
      <c r="S423" t="s">
        <v>8908</v>
      </c>
      <c r="T423" t="s">
        <v>8909</v>
      </c>
      <c r="U423" t="s">
        <v>8910</v>
      </c>
      <c r="V423">
        <f>-553.854734998101 -29.832847447326 -98.2878230460932</f>
        <v>-681.97540549152018</v>
      </c>
      <c r="W423" t="s">
        <v>8911</v>
      </c>
      <c r="X423" t="s">
        <v>8912</v>
      </c>
      <c r="Y423" t="s">
        <v>8913</v>
      </c>
    </row>
    <row r="424" spans="1:25" x14ac:dyDescent="0.3">
      <c r="A424">
        <v>21150</v>
      </c>
      <c r="B424" t="s">
        <v>8914</v>
      </c>
      <c r="C424" t="s">
        <v>8915</v>
      </c>
      <c r="D424" t="s">
        <v>8916</v>
      </c>
      <c r="E424" t="s">
        <v>8917</v>
      </c>
      <c r="F424" t="s">
        <v>8918</v>
      </c>
      <c r="G424" t="s">
        <v>8919</v>
      </c>
      <c r="H424" t="s">
        <v>8920</v>
      </c>
      <c r="I424" t="s">
        <v>8921</v>
      </c>
      <c r="J424" t="s">
        <v>8922</v>
      </c>
      <c r="K424" t="s">
        <v>8923</v>
      </c>
      <c r="L424" t="s">
        <v>8924</v>
      </c>
      <c r="M424" t="s">
        <v>8925</v>
      </c>
      <c r="N424">
        <f>-608.991670258388 -4.44379332381186 -532.292986105728</f>
        <v>-1145.7284496879279</v>
      </c>
      <c r="O424">
        <f>-610.093582979921 -157.056760572863 -499.993453711157</f>
        <v>-1267.143797263941</v>
      </c>
      <c r="P424">
        <f>-649.223020848272 -212.322498118166 -226.1446836563</f>
        <v>-1087.6902026227381</v>
      </c>
      <c r="Q424">
        <f>-476.828112073637 -56.8080997822904 -232.758393942441</f>
        <v>-766.39460579836839</v>
      </c>
      <c r="R424" t="s">
        <v>8926</v>
      </c>
      <c r="S424" t="s">
        <v>8927</v>
      </c>
      <c r="T424" t="s">
        <v>8928</v>
      </c>
      <c r="U424" t="s">
        <v>8929</v>
      </c>
      <c r="V424">
        <f>-547.866553991869 -28.8253559998002 -98.053034182564</f>
        <v>-674.74494417423318</v>
      </c>
      <c r="W424" t="s">
        <v>8930</v>
      </c>
      <c r="X424" t="s">
        <v>8931</v>
      </c>
      <c r="Y424" t="s">
        <v>8932</v>
      </c>
    </row>
    <row r="425" spans="1:25" x14ac:dyDescent="0.3">
      <c r="A425">
        <v>21200</v>
      </c>
      <c r="B425" t="s">
        <v>8933</v>
      </c>
      <c r="C425" t="s">
        <v>8934</v>
      </c>
      <c r="D425" t="s">
        <v>8935</v>
      </c>
      <c r="E425" t="s">
        <v>8936</v>
      </c>
      <c r="F425" t="s">
        <v>8937</v>
      </c>
      <c r="G425" t="s">
        <v>8938</v>
      </c>
      <c r="H425" t="s">
        <v>8939</v>
      </c>
      <c r="I425" t="s">
        <v>8940</v>
      </c>
      <c r="J425" t="s">
        <v>8941</v>
      </c>
      <c r="K425" t="s">
        <v>8942</v>
      </c>
      <c r="L425" t="s">
        <v>8943</v>
      </c>
      <c r="M425" t="s">
        <v>8944</v>
      </c>
      <c r="N425">
        <f>-608.810293516727 -7.70854711376614 -531.717337272742</f>
        <v>-1148.2361779032353</v>
      </c>
      <c r="O425">
        <f>-607.7654892005 -160.051353110575 -498.182665373255</f>
        <v>-1265.9995076843302</v>
      </c>
      <c r="P425">
        <f>-644.301835371481 -214.047674887183 -223.723017559132</f>
        <v>-1082.0725278177961</v>
      </c>
      <c r="Q425">
        <f>-473.799418248042 -56.5607175118512 -232.404264216497</f>
        <v>-762.76439997639022</v>
      </c>
      <c r="R425" t="s">
        <v>8945</v>
      </c>
      <c r="S425" t="s">
        <v>8946</v>
      </c>
      <c r="T425" t="s">
        <v>8947</v>
      </c>
      <c r="U425" t="s">
        <v>8948</v>
      </c>
      <c r="V425">
        <f>-544.893996468223 -28.2682410210464 -97.7933909668686</f>
        <v>-670.95562845613802</v>
      </c>
      <c r="W425" t="s">
        <v>8949</v>
      </c>
      <c r="X425" t="s">
        <v>8950</v>
      </c>
      <c r="Y425" t="s">
        <v>8951</v>
      </c>
    </row>
    <row r="426" spans="1:25" x14ac:dyDescent="0.3">
      <c r="A426">
        <v>21250</v>
      </c>
      <c r="B426" t="s">
        <v>8952</v>
      </c>
      <c r="C426" t="s">
        <v>8953</v>
      </c>
      <c r="D426" t="s">
        <v>8954</v>
      </c>
      <c r="E426" t="s">
        <v>8955</v>
      </c>
      <c r="F426" t="s">
        <v>8956</v>
      </c>
      <c r="G426" t="s">
        <v>8957</v>
      </c>
      <c r="H426" t="s">
        <v>8958</v>
      </c>
      <c r="I426" t="s">
        <v>8959</v>
      </c>
      <c r="J426" t="s">
        <v>8960</v>
      </c>
      <c r="K426" t="s">
        <v>8961</v>
      </c>
      <c r="L426" t="s">
        <v>8962</v>
      </c>
      <c r="M426" t="s">
        <v>8963</v>
      </c>
      <c r="N426">
        <f>-608.395507173765 -14.4761157499615 -530.333200857638</f>
        <v>-1153.2048237813647</v>
      </c>
      <c r="O426">
        <f>-602.775708603183 -166.19312872524 -494.497422034073</f>
        <v>-1263.466259362496</v>
      </c>
      <c r="P426">
        <f>-633.758110077383 -217.451351919427 -218.832389747984</f>
        <v>-1070.041851744794</v>
      </c>
      <c r="Q426">
        <f>-467.531084099814 -55.7127341964538 -231.39115088399</f>
        <v>-754.63496918025783</v>
      </c>
      <c r="R426" t="s">
        <v>8964</v>
      </c>
      <c r="S426" t="s">
        <v>8965</v>
      </c>
      <c r="T426" t="s">
        <v>8966</v>
      </c>
      <c r="U426" t="s">
        <v>8967</v>
      </c>
      <c r="V426">
        <f>-539.436892554794 -27.5764654970994 -96.9693879418178</f>
        <v>-663.98274599371121</v>
      </c>
      <c r="W426" t="s">
        <v>8968</v>
      </c>
      <c r="X426" t="s">
        <v>8969</v>
      </c>
      <c r="Y426" t="s">
        <v>8970</v>
      </c>
    </row>
    <row r="427" spans="1:25" x14ac:dyDescent="0.3">
      <c r="A427">
        <v>21300</v>
      </c>
      <c r="B427" t="s">
        <v>8971</v>
      </c>
      <c r="C427" t="s">
        <v>8972</v>
      </c>
      <c r="D427" t="s">
        <v>8973</v>
      </c>
      <c r="E427" t="s">
        <v>8974</v>
      </c>
      <c r="F427" t="s">
        <v>8975</v>
      </c>
      <c r="G427" t="s">
        <v>8976</v>
      </c>
      <c r="H427" t="s">
        <v>8977</v>
      </c>
      <c r="I427" t="s">
        <v>8978</v>
      </c>
      <c r="J427" t="s">
        <v>8979</v>
      </c>
      <c r="K427" t="s">
        <v>8980</v>
      </c>
      <c r="L427" t="s">
        <v>8981</v>
      </c>
      <c r="M427" t="s">
        <v>8982</v>
      </c>
      <c r="N427">
        <f>-607.845658077004 -18.2087277460141 -529.483487397599</f>
        <v>-1155.5378732206173</v>
      </c>
      <c r="O427">
        <f>-599.664140355433 -169.546083458976 -492.522723172406</f>
        <v>-1261.732946986815</v>
      </c>
      <c r="P427">
        <f>-627.849914479784 -219.413343029308 -216.302954715281</f>
        <v>-1063.566212224373</v>
      </c>
      <c r="Q427">
        <f>-464.133383732681 -55.2848345104103 -230.6987748168</f>
        <v>-750.11699305989134</v>
      </c>
      <c r="R427" t="s">
        <v>8983</v>
      </c>
      <c r="S427" t="s">
        <v>8984</v>
      </c>
      <c r="T427" t="s">
        <v>8985</v>
      </c>
      <c r="U427" t="s">
        <v>8986</v>
      </c>
      <c r="V427">
        <f>-536.671877497587 -27.5675096979744 -96.3527461728036</f>
        <v>-660.59213336836501</v>
      </c>
      <c r="W427" t="s">
        <v>8987</v>
      </c>
      <c r="X427" t="s">
        <v>8988</v>
      </c>
      <c r="Y427" t="s">
        <v>8989</v>
      </c>
    </row>
    <row r="428" spans="1:25" x14ac:dyDescent="0.3">
      <c r="A428">
        <v>21350</v>
      </c>
      <c r="B428" t="s">
        <v>8990</v>
      </c>
      <c r="C428" t="s">
        <v>8991</v>
      </c>
      <c r="D428" t="s">
        <v>8992</v>
      </c>
      <c r="E428" t="s">
        <v>8993</v>
      </c>
      <c r="F428" t="s">
        <v>8994</v>
      </c>
      <c r="G428" t="s">
        <v>8995</v>
      </c>
      <c r="H428" t="s">
        <v>8996</v>
      </c>
      <c r="I428">
        <f>-573.86006834352 -0.317858035647532 -654.230959382954</f>
        <v>-1228.4088857621214</v>
      </c>
      <c r="J428" t="s">
        <v>8997</v>
      </c>
      <c r="K428" t="s">
        <v>8998</v>
      </c>
      <c r="L428" t="s">
        <v>8999</v>
      </c>
      <c r="M428" t="s">
        <v>9000</v>
      </c>
      <c r="N428">
        <f>-605.144594860313 -26.3393337699149 -527.615453820515</f>
        <v>-1159.0993824507427</v>
      </c>
      <c r="O428">
        <f>-591.787583757489 -176.811305885546 -488.693931387041</f>
        <v>-1257.2928210300759</v>
      </c>
      <c r="P428">
        <f>-614.266842094093 -224.076386805327 -211.494871810076</f>
        <v>-1049.8381007094958</v>
      </c>
      <c r="Q428">
        <f>-456.511151341594 -54.5312455672515 -229.273463772268</f>
        <v>-740.31586068111346</v>
      </c>
      <c r="R428" t="s">
        <v>9001</v>
      </c>
      <c r="S428" t="s">
        <v>9002</v>
      </c>
      <c r="T428" t="s">
        <v>9003</v>
      </c>
      <c r="U428" t="s">
        <v>9004</v>
      </c>
      <c r="V428">
        <f>-531.014230421988 -28.6738178833443 -94.8367811495935</f>
        <v>-654.52482945492591</v>
      </c>
      <c r="W428" t="s">
        <v>9005</v>
      </c>
      <c r="X428" t="s">
        <v>9006</v>
      </c>
      <c r="Y428" t="s">
        <v>9007</v>
      </c>
    </row>
    <row r="429" spans="1:25" x14ac:dyDescent="0.3">
      <c r="A429">
        <v>21400</v>
      </c>
      <c r="B429" t="s">
        <v>9008</v>
      </c>
      <c r="C429" t="s">
        <v>9009</v>
      </c>
      <c r="D429" t="s">
        <v>9010</v>
      </c>
      <c r="E429" t="s">
        <v>9011</v>
      </c>
      <c r="F429" t="s">
        <v>9012</v>
      </c>
      <c r="G429" t="s">
        <v>9013</v>
      </c>
      <c r="H429">
        <f>-606.145169549624 -3.81140913197305 -582.618112870482</f>
        <v>-1192.574691552079</v>
      </c>
      <c r="I429">
        <f>-572.551344034116 -4.99474100211955 -653.401327803683</f>
        <v>-1230.9474128399186</v>
      </c>
      <c r="J429" t="s">
        <v>9014</v>
      </c>
      <c r="K429" t="s">
        <v>9015</v>
      </c>
      <c r="L429" t="s">
        <v>9016</v>
      </c>
      <c r="M429" t="s">
        <v>9017</v>
      </c>
      <c r="N429">
        <f>-603.130379504241 -30.8843089296915 -526.598288623935</f>
        <v>-1160.6129770578675</v>
      </c>
      <c r="O429">
        <f>-587.043197199938 -180.907862799679 -486.933097693361</f>
        <v>-1254.8841576929781</v>
      </c>
      <c r="P429">
        <f>-606.670235186938 -226.939505585521 -209.310209877614</f>
        <v>-1042.9199506500731</v>
      </c>
      <c r="Q429">
        <f>-452.203563872766 -54.508062997535 -228.178788393743</f>
        <v>-734.8904152640439</v>
      </c>
      <c r="R429" t="s">
        <v>9018</v>
      </c>
      <c r="S429" t="s">
        <v>9019</v>
      </c>
      <c r="T429" t="s">
        <v>9020</v>
      </c>
      <c r="U429" t="s">
        <v>9021</v>
      </c>
      <c r="V429">
        <f>-527.772201223376 -29.9009252609285 -93.9011795107265</f>
        <v>-651.57430599503095</v>
      </c>
      <c r="W429" t="s">
        <v>9022</v>
      </c>
      <c r="X429" t="s">
        <v>9023</v>
      </c>
      <c r="Y429" t="s">
        <v>9024</v>
      </c>
    </row>
    <row r="430" spans="1:25" x14ac:dyDescent="0.3">
      <c r="A430">
        <v>21450</v>
      </c>
      <c r="B430" t="s">
        <v>9025</v>
      </c>
      <c r="C430" t="s">
        <v>9026</v>
      </c>
      <c r="D430" t="s">
        <v>9027</v>
      </c>
      <c r="E430" t="s">
        <v>9028</v>
      </c>
      <c r="F430" t="s">
        <v>9029</v>
      </c>
      <c r="G430">
        <f>-607.011199625716 -5.02104952350692 -458.751786750684</f>
        <v>-1070.7840358999069</v>
      </c>
      <c r="H430">
        <f>-602.350809270661 -14.3521533560438 -580.965132467771</f>
        <v>-1197.6680950944758</v>
      </c>
      <c r="I430">
        <f>-568.930943821486 -15.0907118293776 -651.836698617593</f>
        <v>-1235.8583542684567</v>
      </c>
      <c r="J430" t="s">
        <v>9030</v>
      </c>
      <c r="K430" t="s">
        <v>9031</v>
      </c>
      <c r="L430" t="s">
        <v>9032</v>
      </c>
      <c r="M430" t="s">
        <v>9033</v>
      </c>
      <c r="N430">
        <f>-598.245163827284 -40.9018131583721 -524.764665558226</f>
        <v>-1163.9116425438822</v>
      </c>
      <c r="O430">
        <f>-576.600252195769 -189.903069312005 -483.935296923114</f>
        <v>-1250.438618430888</v>
      </c>
      <c r="P430">
        <f>-590.255960402168 -233.796453421107 -205.609130252506</f>
        <v>-1029.661544075781</v>
      </c>
      <c r="Q430">
        <f>-443.842642195566 -54.5491955394473 -225.155649462063</f>
        <v>-723.54748719707629</v>
      </c>
      <c r="R430" t="s">
        <v>9034</v>
      </c>
      <c r="S430" t="s">
        <v>9035</v>
      </c>
      <c r="T430" t="s">
        <v>9036</v>
      </c>
      <c r="U430" t="s">
        <v>9037</v>
      </c>
      <c r="V430">
        <f>-520.90438623831 -33.8156127989705 -92.1074321026674</f>
        <v>-646.82743113994798</v>
      </c>
      <c r="W430" t="s">
        <v>9038</v>
      </c>
      <c r="X430" t="s">
        <v>9039</v>
      </c>
      <c r="Y430" t="s">
        <v>9040</v>
      </c>
    </row>
    <row r="431" spans="1:25" x14ac:dyDescent="0.3">
      <c r="A431">
        <v>21500</v>
      </c>
      <c r="B431" t="s">
        <v>9041</v>
      </c>
      <c r="C431" t="s">
        <v>9042</v>
      </c>
      <c r="D431" t="s">
        <v>9043</v>
      </c>
      <c r="E431" t="s">
        <v>9044</v>
      </c>
      <c r="F431">
        <f>-605.376195977736 -2.94902031350921 -374.582724815435</f>
        <v>-982.90794110668014</v>
      </c>
      <c r="G431">
        <f>-605.034102384688 -9.9679854991914 -458.181446788716</f>
        <v>-1073.1835346725954</v>
      </c>
      <c r="H431">
        <f>-600.466696372786 -19.6774610008379 -580.368988769059</f>
        <v>-1200.5131461426829</v>
      </c>
      <c r="I431">
        <f>-567.135169976283 -20.1890111913881 -651.284062775797</f>
        <v>-1238.6082439434681</v>
      </c>
      <c r="J431" t="s">
        <v>9045</v>
      </c>
      <c r="K431" t="s">
        <v>9046</v>
      </c>
      <c r="L431" t="s">
        <v>9047</v>
      </c>
      <c r="M431" t="s">
        <v>9048</v>
      </c>
      <c r="N431">
        <f>-595.84055718747 -45.9525242768564 -524.079906410897</f>
        <v>-1165.8729878752233</v>
      </c>
      <c r="O431">
        <f>-571.497132656204 -194.376003287126 -482.663113617783</f>
        <v>-1248.536249561113</v>
      </c>
      <c r="P431">
        <f>-581.822674141127 -237.185251735384 -204.024774731534</f>
        <v>-1023.0327006080449</v>
      </c>
      <c r="Q431">
        <f>-440.306910251451 -54.0363550542802 -223.474393707159</f>
        <v>-717.8176590128902</v>
      </c>
      <c r="R431" t="s">
        <v>9049</v>
      </c>
      <c r="S431" t="s">
        <v>9050</v>
      </c>
      <c r="T431" t="s">
        <v>9051</v>
      </c>
      <c r="U431" t="s">
        <v>9052</v>
      </c>
      <c r="V431">
        <f>-517.725083195391 -35.7143050794275 -91.653147999409</f>
        <v>-645.09253627422754</v>
      </c>
      <c r="W431" t="s">
        <v>9053</v>
      </c>
      <c r="X431" t="s">
        <v>9054</v>
      </c>
      <c r="Y431" t="s">
        <v>9055</v>
      </c>
    </row>
    <row r="432" spans="1:25" x14ac:dyDescent="0.3">
      <c r="A432">
        <v>21550</v>
      </c>
      <c r="B432" t="s">
        <v>9056</v>
      </c>
      <c r="C432" t="s">
        <v>9057</v>
      </c>
      <c r="D432" t="s">
        <v>9058</v>
      </c>
      <c r="E432">
        <f>-598.824708423423 -2.24629941296871 -291.171854193896</f>
        <v>-892.24286203028771</v>
      </c>
      <c r="F432">
        <f>-602.136551286727 -10.718118730611 -374.570776851227</f>
        <v>-987.4254468685649</v>
      </c>
      <c r="G432">
        <f>-601.885809368094 -18.423265712348 -458.109480139283</f>
        <v>-1078.418555219725</v>
      </c>
      <c r="H432">
        <f>-597.559040129179 -29.1295058324163 -580.222372313969</f>
        <v>-1206.9109182755642</v>
      </c>
      <c r="I432">
        <f>-564.479738661641 -29.3088352154055 -651.257213822114</f>
        <v>-1245.0457876991604</v>
      </c>
      <c r="J432" t="s">
        <v>9059</v>
      </c>
      <c r="K432" t="s">
        <v>9060</v>
      </c>
      <c r="L432" t="s">
        <v>9061</v>
      </c>
      <c r="M432" t="s">
        <v>9062</v>
      </c>
      <c r="N432">
        <f>-591.941935855464 -54.738302577086 -523.716971572686</f>
        <v>-1170.397210005236</v>
      </c>
      <c r="O432">
        <f>-562.545613068346 -201.816468958796 -480.844618961602</f>
        <v>-1245.2067009887442</v>
      </c>
      <c r="P432">
        <f>-565.675107925411 -242.147386695334 -201.663449907723</f>
        <v>-1009.4859445284681</v>
      </c>
      <c r="Q432">
        <f>-435.36369474021 -50.7246015554965 -219.684383659361</f>
        <v>-705.77267995506759</v>
      </c>
      <c r="R432" t="s">
        <v>9063</v>
      </c>
      <c r="S432" t="s">
        <v>9064</v>
      </c>
      <c r="T432" t="s">
        <v>9065</v>
      </c>
      <c r="U432" t="s">
        <v>9066</v>
      </c>
      <c r="V432">
        <f>-513.232104221063 -38.8717673790065 -92.09068745107</f>
        <v>-644.19455905113955</v>
      </c>
      <c r="W432" t="s">
        <v>9067</v>
      </c>
      <c r="X432" t="s">
        <v>9068</v>
      </c>
      <c r="Y432" t="s">
        <v>9069</v>
      </c>
    </row>
    <row r="433" spans="1:25" x14ac:dyDescent="0.3">
      <c r="A433">
        <v>21600</v>
      </c>
      <c r="B433" t="s">
        <v>9070</v>
      </c>
      <c r="C433" t="s">
        <v>9071</v>
      </c>
      <c r="D433" t="s">
        <v>9072</v>
      </c>
      <c r="E433">
        <f>-597.501460253017 -5.15625976912088 -291.532046044688</f>
        <v>-894.18976606682577</v>
      </c>
      <c r="F433">
        <f>-600.78861107639 -13.9757128350429 -374.895976416874</f>
        <v>-989.6603003283069</v>
      </c>
      <c r="G433">
        <f>-600.612415114589 -22.1183197052578 -458.39341603825</f>
        <v>-1081.1241508580968</v>
      </c>
      <c r="H433">
        <f>-596.510634287022 -33.552076501388 -580.44818608523</f>
        <v>-1210.5108968736399</v>
      </c>
      <c r="I433">
        <f>-563.685188989905 -33.7326028742459 -651.600585508061</f>
        <v>-1249.0183773722119</v>
      </c>
      <c r="J433" t="s">
        <v>9073</v>
      </c>
      <c r="K433" t="s">
        <v>9074</v>
      </c>
      <c r="L433" t="s">
        <v>9075</v>
      </c>
      <c r="M433" t="s">
        <v>9076</v>
      </c>
      <c r="N433">
        <f>-590.429423785472 -58.731869656498 -523.797932942369</f>
        <v>-1172.959226384339</v>
      </c>
      <c r="O433">
        <f>-558.663961984243 -205.072804983886 -480.146046105231</f>
        <v>-1243.88281307336</v>
      </c>
      <c r="P433">
        <f>-558.19004660829 -244.19661376606 -200.775950820444</f>
        <v>-1003.162611194794</v>
      </c>
      <c r="Q433">
        <f>-434.679392839238 -48.238438724391 -217.92331899528</f>
        <v>-700.84115055890902</v>
      </c>
      <c r="R433" t="s">
        <v>9077</v>
      </c>
      <c r="S433" t="s">
        <v>9078</v>
      </c>
      <c r="T433" t="s">
        <v>9079</v>
      </c>
      <c r="U433" t="s">
        <v>9080</v>
      </c>
      <c r="V433">
        <f>-511.735341874008 -40.5983924558777 -92.5868739599676</f>
        <v>-644.92060828985336</v>
      </c>
      <c r="W433" t="s">
        <v>9081</v>
      </c>
      <c r="X433" t="s">
        <v>9082</v>
      </c>
      <c r="Y433" t="s">
        <v>9083</v>
      </c>
    </row>
    <row r="434" spans="1:25" x14ac:dyDescent="0.3">
      <c r="A434">
        <v>21650</v>
      </c>
      <c r="B434" t="s">
        <v>9084</v>
      </c>
      <c r="C434" t="s">
        <v>9085</v>
      </c>
      <c r="D434" t="s">
        <v>9086</v>
      </c>
      <c r="E434">
        <f>-594.517863035604 -10.9107068587409 -292.029386699244</f>
        <v>-897.45795659358896</v>
      </c>
      <c r="F434">
        <f>-597.636475616831 -20.4039275428108 -375.325821641427</f>
        <v>-993.36622480106894</v>
      </c>
      <c r="G434">
        <f>-597.465480012243 -29.4272033991683 -458.732670303265</f>
        <v>-1085.6253537146763</v>
      </c>
      <c r="H434">
        <f>-593.57909417969 -42.3578743703192 -580.644892924365</f>
        <v>-1216.5818614743741</v>
      </c>
      <c r="I434">
        <f>-561.454264284339 -42.6800966694354 -652.115857765569</f>
        <v>-1256.2502187193436</v>
      </c>
      <c r="J434">
        <f>-603.723235400487 -6.67728166022243 -530.602543354369</f>
        <v>-1141.0030604150784</v>
      </c>
      <c r="K434" t="s">
        <v>9087</v>
      </c>
      <c r="L434" t="s">
        <v>9088</v>
      </c>
      <c r="M434" t="s">
        <v>9089</v>
      </c>
      <c r="N434">
        <f>-586.845604934939 -66.6907359181296 -523.6992991321</f>
        <v>-1177.2356399851687</v>
      </c>
      <c r="O434">
        <f>-551.78703377807 -211.911785762056 -478.811372735924</f>
        <v>-1242.51019227605</v>
      </c>
      <c r="P434">
        <f>-543.262019978385 -246.199638390011 -198.93590765556</f>
        <v>-988.39756602395596</v>
      </c>
      <c r="Q434">
        <f>-433.160736640014 -42.4044424105296 -216.077280340092</f>
        <v>-691.64245939063562</v>
      </c>
      <c r="R434" t="s">
        <v>9090</v>
      </c>
      <c r="S434" t="s">
        <v>9091</v>
      </c>
      <c r="T434" t="s">
        <v>9092</v>
      </c>
      <c r="U434" t="s">
        <v>9093</v>
      </c>
      <c r="V434">
        <f>-508.924628771929 -44.6456074454541 -93.1448980540844</f>
        <v>-646.71513427146749</v>
      </c>
      <c r="W434" t="s">
        <v>9094</v>
      </c>
      <c r="X434" t="s">
        <v>9095</v>
      </c>
      <c r="Y434" t="s">
        <v>9096</v>
      </c>
    </row>
    <row r="435" spans="1:25" x14ac:dyDescent="0.3">
      <c r="A435">
        <v>21700</v>
      </c>
      <c r="B435" t="s">
        <v>9097</v>
      </c>
      <c r="C435" t="s">
        <v>9098</v>
      </c>
      <c r="D435">
        <f>-586.404677962129 -2.68386989841702 -199.947438000194</f>
        <v>-789.03598586073997</v>
      </c>
      <c r="E435">
        <f>-592.709520749598 -13.9803398687845 -291.917327415514</f>
        <v>-898.60718803389659</v>
      </c>
      <c r="F435">
        <f>-595.720934469588 -23.8234271731212 -375.177077853127</f>
        <v>-994.72143949583619</v>
      </c>
      <c r="G435">
        <f>-595.503575628325 -33.2859938261627 -458.535113627355</f>
        <v>-1087.3246830818427</v>
      </c>
      <c r="H435">
        <f>-591.623091516202 -46.9493572091101 -580.36766408567</f>
        <v>-1218.9401128109821</v>
      </c>
      <c r="I435">
        <f>-559.829216660009 -47.3858628453972 -651.985798121469</f>
        <v>-1259.2008776268754</v>
      </c>
      <c r="J435">
        <f>-601.985677617856 -11.0317073740084 -530.540217973506</f>
        <v>-1143.5576029653703</v>
      </c>
      <c r="K435" t="s">
        <v>9099</v>
      </c>
      <c r="L435" t="s">
        <v>9100</v>
      </c>
      <c r="M435" t="s">
        <v>9101</v>
      </c>
      <c r="N435">
        <f>-584.665995879088 -70.8763889289689 -523.276923371267</f>
        <v>-1178.8193081793238</v>
      </c>
      <c r="O435">
        <f>-548.263040767335 -215.533371549717 -477.684522608569</f>
        <v>-1241.4809349256211</v>
      </c>
      <c r="P435">
        <f>-535.592112570229 -246.198431260471 -197.545944368294</f>
        <v>-979.33648819899395</v>
      </c>
      <c r="Q435">
        <f>-431.123053847935 -39.4692302577628 -214.805279208872</f>
        <v>-685.39756331456977</v>
      </c>
      <c r="R435" t="s">
        <v>9102</v>
      </c>
      <c r="S435" t="s">
        <v>9103</v>
      </c>
      <c r="T435" t="s">
        <v>9104</v>
      </c>
      <c r="U435" t="s">
        <v>9105</v>
      </c>
      <c r="V435">
        <f>-507.394700160237 -46.9129971820353 -92.9813598927753</f>
        <v>-647.28905723504761</v>
      </c>
      <c r="W435" t="s">
        <v>9106</v>
      </c>
      <c r="X435" t="s">
        <v>9107</v>
      </c>
      <c r="Y435" t="s">
        <v>9108</v>
      </c>
    </row>
    <row r="436" spans="1:25" x14ac:dyDescent="0.3">
      <c r="A436">
        <v>21750</v>
      </c>
      <c r="B436" t="s">
        <v>9109</v>
      </c>
      <c r="C436" t="s">
        <v>9110</v>
      </c>
      <c r="D436">
        <f>-582.87850197559 -8.59865445727382 -198.873789886011</f>
        <v>-790.35094631887478</v>
      </c>
      <c r="E436">
        <f>-588.803968014021 -20.6159715465901 -290.777514530394</f>
        <v>-900.19745409100517</v>
      </c>
      <c r="F436">
        <f>-591.45999474072 -31.230591172141 -373.954485040057</f>
        <v>-996.6450709529181</v>
      </c>
      <c r="G436">
        <f>-590.889057150332 -41.5730542562187 -457.206139316674</f>
        <v>-1089.6682507232247</v>
      </c>
      <c r="H436">
        <f>-586.50285056898 -56.6358214597872 -578.856520785657</f>
        <v>-1221.9951928144242</v>
      </c>
      <c r="I436">
        <f>-555.016721576954 -57.2426165794386 -650.609294014995</f>
        <v>-1262.8686321713876</v>
      </c>
      <c r="J436">
        <f>-597.612823477828 -20.3098520904805 -529.488211815193</f>
        <v>-1147.4108873835016</v>
      </c>
      <c r="K436" t="s">
        <v>9111</v>
      </c>
      <c r="L436" t="s">
        <v>9112</v>
      </c>
      <c r="M436" t="s">
        <v>9113</v>
      </c>
      <c r="N436">
        <f>-579.242116046145 -79.7429192238233 -521.466761596</f>
        <v>-1180.4517968659684</v>
      </c>
      <c r="O436">
        <f>-539.84006005974 -223.077029723449 -474.146966590716</f>
        <v>-1237.064056373905</v>
      </c>
      <c r="P436">
        <f>-519.668634032886 -246.447513754474 -193.744543175699</f>
        <v>-959.86069096305891</v>
      </c>
      <c r="Q436">
        <f>-425.274708853679 -34.9993110216737 -211.852486541589</f>
        <v>-672.12650641694165</v>
      </c>
      <c r="R436" t="s">
        <v>9114</v>
      </c>
      <c r="S436" t="s">
        <v>9115</v>
      </c>
      <c r="T436" t="s">
        <v>9116</v>
      </c>
      <c r="U436" t="s">
        <v>9117</v>
      </c>
      <c r="V436">
        <f>-503.838548876765 -52.108223733379 -91.7147074206332</f>
        <v>-647.66148003077717</v>
      </c>
      <c r="W436" t="s">
        <v>9118</v>
      </c>
      <c r="X436" t="s">
        <v>9119</v>
      </c>
      <c r="Y436" t="s">
        <v>9120</v>
      </c>
    </row>
    <row r="437" spans="1:25" x14ac:dyDescent="0.3">
      <c r="A437">
        <v>21800</v>
      </c>
      <c r="B437" t="s">
        <v>9121</v>
      </c>
      <c r="C437" t="s">
        <v>9122</v>
      </c>
      <c r="D437">
        <f>-581.089630488092 -11.3587265503229 -197.91199520385</f>
        <v>-790.36035224226487</v>
      </c>
      <c r="E437">
        <f>-586.794828293907 -23.691391644013 -289.787860921484</f>
        <v>-900.27408085940408</v>
      </c>
      <c r="F437">
        <f>-589.22337781984 -34.585498352179 -372.935656224633</f>
        <v>-996.74453239665206</v>
      </c>
      <c r="G437">
        <f>-588.398756486186 -45.1973264836502 -456.151234160988</f>
        <v>-1089.7473171308243</v>
      </c>
      <c r="H437">
        <f>-583.612899562413 -60.6433444987392 -577.73853604353</f>
        <v>-1221.9947801046821</v>
      </c>
      <c r="I437">
        <f>-552.147646469017 -61.1030975152471 -649.501500308859</f>
        <v>-1262.7522442931231</v>
      </c>
      <c r="J437">
        <f>-595.22260297296 -24.2685376521399 -528.521223488139</f>
        <v>-1148.0123641132388</v>
      </c>
      <c r="K437" t="s">
        <v>9123</v>
      </c>
      <c r="L437" t="s">
        <v>9124</v>
      </c>
      <c r="M437" t="s">
        <v>9125</v>
      </c>
      <c r="N437">
        <f>-576.203285741331 -83.4631467386307 -520.252862257277</f>
        <v>-1179.9192947372387</v>
      </c>
      <c r="O437">
        <f>-535.159389698964 -226.178666634105 -472.340995049697</f>
        <v>-1233.6790513827661</v>
      </c>
      <c r="P437">
        <f>-511.974330066628 -245.565896776548 -191.867918402909</f>
        <v>-949.40814524608504</v>
      </c>
      <c r="Q437">
        <f>-421.919423280547 -32.309801857627 -210.852916128913</f>
        <v>-665.08214126708697</v>
      </c>
      <c r="R437" t="s">
        <v>9126</v>
      </c>
      <c r="S437" t="s">
        <v>9127</v>
      </c>
      <c r="T437" t="s">
        <v>9128</v>
      </c>
      <c r="U437" t="s">
        <v>9129</v>
      </c>
      <c r="V437">
        <f>-502.155710140269 -54.1803205992751 -90.6897616410585</f>
        <v>-647.02579238060252</v>
      </c>
      <c r="W437" t="s">
        <v>9130</v>
      </c>
      <c r="X437" t="s">
        <v>9131</v>
      </c>
      <c r="Y437" t="s">
        <v>9132</v>
      </c>
    </row>
    <row r="438" spans="1:25" x14ac:dyDescent="0.3">
      <c r="A438">
        <v>21850</v>
      </c>
      <c r="B438" t="s">
        <v>9133</v>
      </c>
      <c r="C438" t="s">
        <v>9134</v>
      </c>
      <c r="D438">
        <f>-578.105552698346 -14.8403312011587 -196.555757139793</f>
        <v>-789.50164103929774</v>
      </c>
      <c r="E438">
        <f>-583.407496835545 -27.6806121233703 -288.386281771605</f>
        <v>-899.47439073052033</v>
      </c>
      <c r="F438">
        <f>-585.438442197941 -38.9345860675739 -371.496666153151</f>
        <v>-995.86969441866586</v>
      </c>
      <c r="G438">
        <f>-584.181493781317 -49.7973186668046 -454.67455233487</f>
        <v>-1088.6533647829915</v>
      </c>
      <c r="H438">
        <f>-578.71754896465 -65.4903984223674 -576.20156538723</f>
        <v>-1220.4095127742473</v>
      </c>
      <c r="I438">
        <f>-547.121033229564 -65.2734167057442 -647.908174027339</f>
        <v>-1260.3026239626472</v>
      </c>
      <c r="J438">
        <f>-591.33544523255 -29.2612738614839 -527.125196133965</f>
        <v>-1147.721915227999</v>
      </c>
      <c r="K438" t="s">
        <v>9135</v>
      </c>
      <c r="L438" t="s">
        <v>9136</v>
      </c>
      <c r="M438" t="s">
        <v>9137</v>
      </c>
      <c r="N438">
        <f>-570.894737328094 -87.9476654635596 -518.627873004641</f>
        <v>-1177.4702757962946</v>
      </c>
      <c r="O438">
        <f>-526.567948039277 -229.481707231495 -470.242423675481</f>
        <v>-1226.292078946253</v>
      </c>
      <c r="P438">
        <f>-498.355163340402 -240.093625839355 -189.760697971861</f>
        <v>-928.20948715161796</v>
      </c>
      <c r="Q438">
        <f>-415.551537244063 -23.9793878111082 -209.427622889654</f>
        <v>-648.95854794482523</v>
      </c>
      <c r="R438" t="s">
        <v>9138</v>
      </c>
      <c r="S438" t="s">
        <v>9139</v>
      </c>
      <c r="T438" t="s">
        <v>9140</v>
      </c>
      <c r="U438" t="s">
        <v>9141</v>
      </c>
      <c r="V438">
        <f>-499.596864226592 -57.29373872009 -89.4306518838582</f>
        <v>-646.32125483054017</v>
      </c>
      <c r="W438" t="s">
        <v>9142</v>
      </c>
      <c r="X438" t="s">
        <v>9143</v>
      </c>
      <c r="Y438" t="s">
        <v>9144</v>
      </c>
    </row>
    <row r="439" spans="1:25" x14ac:dyDescent="0.3">
      <c r="A439">
        <v>21900</v>
      </c>
      <c r="B439" t="s">
        <v>9145</v>
      </c>
      <c r="C439" t="s">
        <v>9146</v>
      </c>
      <c r="D439">
        <f>-577.494892188601 -12.3436351649616 -196.700235198567</f>
        <v>-786.53876255212958</v>
      </c>
      <c r="E439">
        <f>-582.536877798744 -25.4335108959822 -288.510169301975</f>
        <v>-896.48055799670112</v>
      </c>
      <c r="F439">
        <f>-584.310946423088 -36.8576382532847 -371.60338316454</f>
        <v>-992.77196784091268</v>
      </c>
      <c r="G439">
        <f>-582.773585233328 -47.830152349401 -454.762118705746</f>
        <v>-1085.365856288475</v>
      </c>
      <c r="H439">
        <f>-576.869663534292 -63.6202358620221 -576.255830905718</f>
        <v>-1216.7457303020321</v>
      </c>
      <c r="I439">
        <f>-545.202010894387 -63.0449341746385 -647.928954322256</f>
        <v>-1256.1758993912813</v>
      </c>
      <c r="J439">
        <f>-590.022308397022 -27.4788310753602 -527.255402256144</f>
        <v>-1144.7565417285261</v>
      </c>
      <c r="K439" t="s">
        <v>9147</v>
      </c>
      <c r="L439" t="s">
        <v>9148</v>
      </c>
      <c r="M439" t="s">
        <v>9149</v>
      </c>
      <c r="N439">
        <f>-568.898231631018 -85.9046047002435 -518.635471358089</f>
        <v>-1173.4383076893505</v>
      </c>
      <c r="O439">
        <f>-522.811730078214 -226.723671950271 -469.831565343028</f>
        <v>-1219.3669673715131</v>
      </c>
      <c r="P439">
        <f>-492.444951592168 -233.451754984575 -189.454673774349</f>
        <v>-915.35138035109196</v>
      </c>
      <c r="Q439">
        <f>-413.353232499956 -15.8723667522218 -208.220045551097</f>
        <v>-637.44564480327483</v>
      </c>
      <c r="R439" t="s">
        <v>9150</v>
      </c>
      <c r="S439" t="s">
        <v>9151</v>
      </c>
      <c r="T439" t="s">
        <v>9152</v>
      </c>
      <c r="U439" t="s">
        <v>9153</v>
      </c>
      <c r="V439">
        <f>-499.134409779429 -56.6351242943419 -89.4024708360098</f>
        <v>-645.17200490978075</v>
      </c>
      <c r="W439" t="s">
        <v>9154</v>
      </c>
      <c r="X439" t="s">
        <v>9155</v>
      </c>
      <c r="Y439" t="s">
        <v>9156</v>
      </c>
    </row>
    <row r="440" spans="1:25" x14ac:dyDescent="0.3">
      <c r="A440">
        <v>21950</v>
      </c>
      <c r="B440" t="s">
        <v>9157</v>
      </c>
      <c r="C440" t="s">
        <v>9158</v>
      </c>
      <c r="D440">
        <f>-580.93483754505 -5.89991864783406 -199.807264116806</f>
        <v>-786.64202030969</v>
      </c>
      <c r="E440">
        <f>-585.754859027816 -19.7146910290653 -291.522830689816</f>
        <v>-896.99238074669734</v>
      </c>
      <c r="F440">
        <f>-587.180684097943 -31.6132603939518 -374.556151195507</f>
        <v>-993.35009568740179</v>
      </c>
      <c r="G440">
        <f>-585.138524518391 -42.8783678401855 -457.664903120587</f>
        <v>-1085.6817954791636</v>
      </c>
      <c r="H440">
        <f>-578.312510728877 -58.9036506106991 -579.079529249126</f>
        <v>-1216.2956905887022</v>
      </c>
      <c r="I440">
        <f>-546.413625618739 -57.8147839862977 -650.644124269105</f>
        <v>-1254.8725338741417</v>
      </c>
      <c r="J440">
        <f>-592.448289816095 -22.8958506029549 -530.254569807377</f>
        <v>-1145.5987102264269</v>
      </c>
      <c r="K440" t="s">
        <v>9159</v>
      </c>
      <c r="L440" t="s">
        <v>9160</v>
      </c>
      <c r="M440" t="s">
        <v>9161</v>
      </c>
      <c r="N440">
        <f>-570.167143016236 -80.8476413529806 -521.353086207105</f>
        <v>-1172.3678705763216</v>
      </c>
      <c r="O440">
        <f>-520.479473565626 -220.313443665363 -472.102520280527</f>
        <v>-1212.8954375115161</v>
      </c>
      <c r="P440">
        <f>-487.655541825511 -221.459021300896 -191.924188042344</f>
        <v>-901.03875116875099</v>
      </c>
      <c r="Q440">
        <f>-414.78590206337 -1.4057743766034 -206.590117841188</f>
        <v>-622.78179428116141</v>
      </c>
      <c r="R440" t="s">
        <v>9162</v>
      </c>
      <c r="S440" t="s">
        <v>9163</v>
      </c>
      <c r="T440" t="s">
        <v>9164</v>
      </c>
      <c r="U440" t="s">
        <v>9165</v>
      </c>
      <c r="V440">
        <f>-501.249467749695 -53.5307080492576 -91.2225289438177</f>
        <v>-646.00270474277022</v>
      </c>
      <c r="W440" t="s">
        <v>9166</v>
      </c>
      <c r="X440" t="s">
        <v>9167</v>
      </c>
      <c r="Y440" t="s">
        <v>9168</v>
      </c>
    </row>
    <row r="441" spans="1:25" x14ac:dyDescent="0.3">
      <c r="A441">
        <v>22000</v>
      </c>
      <c r="B441" t="s">
        <v>9169</v>
      </c>
      <c r="C441" t="s">
        <v>9170</v>
      </c>
      <c r="D441">
        <f>-582.569230489335 -6.21145320995493 -201.289362603602</f>
        <v>-790.07004630289202</v>
      </c>
      <c r="E441">
        <f>-587.456921523285 -20.3175739502212 -292.956965113644</f>
        <v>-900.7314605871502</v>
      </c>
      <c r="F441">
        <f>-588.882333296918 -32.3720348665793 -375.967800686985</f>
        <v>-997.22216885048226</v>
      </c>
      <c r="G441">
        <f>-586.771184569997 -43.683559155912 -459.068544358222</f>
        <v>-1089.5232880841311</v>
      </c>
      <c r="H441">
        <f>-579.761376652529 -59.655937190812 -580.479765744863</f>
        <v>-1219.897079588204</v>
      </c>
      <c r="I441">
        <f>-547.825529655115 -58.342760421981 -652.024126174059</f>
        <v>-1258.192416251155</v>
      </c>
      <c r="J441">
        <f>-594.148785376451 -23.7385565967679 -531.6617670331</f>
        <v>-1149.5491090063188</v>
      </c>
      <c r="K441" t="s">
        <v>9171</v>
      </c>
      <c r="L441" t="s">
        <v>9172</v>
      </c>
      <c r="M441" t="s">
        <v>9173</v>
      </c>
      <c r="N441">
        <f>-571.525539644153 -81.5560471094032 -522.749246833108</f>
        <v>-1175.8308335866641</v>
      </c>
      <c r="O441">
        <f>-520.735253943172 -220.709139154075 -473.762569823224</f>
        <v>-1215.2069629204711</v>
      </c>
      <c r="P441">
        <f>-486.139784039104 -219.677989549983 -193.797023158834</f>
        <v>-899.61479674792099</v>
      </c>
      <c r="Q441" t="s">
        <v>9174</v>
      </c>
      <c r="R441" t="s">
        <v>9175</v>
      </c>
      <c r="S441" t="s">
        <v>9176</v>
      </c>
      <c r="T441" t="s">
        <v>9177</v>
      </c>
      <c r="U441" t="s">
        <v>9178</v>
      </c>
      <c r="V441">
        <f>-502.410092881726 -53.7112890058938 -92.0658224716708</f>
        <v>-648.1872043592906</v>
      </c>
      <c r="W441" t="s">
        <v>9179</v>
      </c>
      <c r="X441" t="s">
        <v>9180</v>
      </c>
      <c r="Y441" t="s">
        <v>9181</v>
      </c>
    </row>
    <row r="442" spans="1:25" x14ac:dyDescent="0.3">
      <c r="A442">
        <v>22050</v>
      </c>
      <c r="B442" t="s">
        <v>9182</v>
      </c>
      <c r="C442" t="s">
        <v>9183</v>
      </c>
      <c r="D442">
        <f>-582.13112542549 -5.72129417162978 -203.301836413853</f>
        <v>-791.15425601097286</v>
      </c>
      <c r="E442">
        <f>-587.390941722853 -19.9655889373144 -294.927526950107</f>
        <v>-902.28405761027432</v>
      </c>
      <c r="F442">
        <f>-589.215115857151 -32.0387348429153 -377.927760252562</f>
        <v>-999.18161095262826</v>
      </c>
      <c r="G442">
        <f>-587.555643462526 -43.2548218438665 -461.051705415905</f>
        <v>-1091.8621707222974</v>
      </c>
      <c r="H442">
        <f>-581.255979514292 -58.950121936663 -582.537856558227</f>
        <v>-1222.7439580091818</v>
      </c>
      <c r="I442">
        <f>-549.62667415628 -57.4269360808089 -654.214086251789</f>
        <v>-1261.2676964888778</v>
      </c>
      <c r="J442">
        <f>-595.278740167901 -23.1135370256611 -533.554808465083</f>
        <v>-1151.9470856586452</v>
      </c>
      <c r="K442" t="s">
        <v>9184</v>
      </c>
      <c r="L442" t="s">
        <v>9185</v>
      </c>
      <c r="M442" t="s">
        <v>9186</v>
      </c>
      <c r="N442">
        <f>-572.761622695261 -81.0124375726296 -524.906857205767</f>
        <v>-1178.6809174736577</v>
      </c>
      <c r="O442">
        <f>-522.070410488246 -220.411811045051 -476.548858242722</f>
        <v>-1219.0310797760189</v>
      </c>
      <c r="P442">
        <f>-481.396599993156 -215.317078971598 -197.446186261291</f>
        <v>-894.15986522604499</v>
      </c>
      <c r="Q442" t="s">
        <v>9187</v>
      </c>
      <c r="R442" t="s">
        <v>9188</v>
      </c>
      <c r="S442" t="s">
        <v>9189</v>
      </c>
      <c r="T442" t="s">
        <v>9190</v>
      </c>
      <c r="U442" t="s">
        <v>9191</v>
      </c>
      <c r="V442">
        <f>-502.309331173291 -52.6025086160298 -93.4480401812373</f>
        <v>-648.35987997055804</v>
      </c>
      <c r="W442" t="s">
        <v>9192</v>
      </c>
      <c r="X442" t="s">
        <v>9193</v>
      </c>
      <c r="Y442" t="s">
        <v>9194</v>
      </c>
    </row>
    <row r="443" spans="1:25" x14ac:dyDescent="0.3">
      <c r="A443">
        <v>22100</v>
      </c>
      <c r="B443" t="s">
        <v>9195</v>
      </c>
      <c r="C443" t="s">
        <v>9196</v>
      </c>
      <c r="D443">
        <f>-580.588217027198 -3.39465317969461 -203.340705373864</f>
        <v>-787.3235755807566</v>
      </c>
      <c r="E443">
        <f>-586.302468699291 -17.4953946620035 -294.961352133872</f>
        <v>-898.75921549516647</v>
      </c>
      <c r="F443">
        <f>-588.591949762298 -29.4580241433605 -377.966107220427</f>
        <v>-996.01608112608551</v>
      </c>
      <c r="G443">
        <f>-587.451603537017 -40.5809834502306 -461.111329353774</f>
        <v>-1089.1439163410216</v>
      </c>
      <c r="H443">
        <f>-581.970411045953 -56.1538733927091 -582.652875485373</f>
        <v>-1220.777159924035</v>
      </c>
      <c r="I443">
        <f>-550.732655496983 -54.6725949872957 -654.501581940535</f>
        <v>-1259.9068324248137</v>
      </c>
      <c r="J443">
        <f>-595.450249330746 -20.2848695302591 -533.54126193632</f>
        <v>-1149.2763807973251</v>
      </c>
      <c r="K443" t="s">
        <v>9197</v>
      </c>
      <c r="L443" t="s">
        <v>9198</v>
      </c>
      <c r="M443" t="s">
        <v>9199</v>
      </c>
      <c r="N443">
        <f>-573.300818411194 -78.3563593677814 -525.10179593183</f>
        <v>-1176.7589737108053</v>
      </c>
      <c r="O443">
        <f>-523.496471119857 -218.253981979813 -477.225168065762</f>
        <v>-1218.9756211654321</v>
      </c>
      <c r="P443">
        <f>-480.579506362096 -211.303082705923 -198.498861225157</f>
        <v>-890.38145029317593</v>
      </c>
      <c r="Q443" t="s">
        <v>9200</v>
      </c>
      <c r="R443" t="s">
        <v>9201</v>
      </c>
      <c r="S443" t="s">
        <v>9202</v>
      </c>
      <c r="T443" t="s">
        <v>9203</v>
      </c>
      <c r="U443" t="s">
        <v>9204</v>
      </c>
      <c r="V443">
        <f>-501.135599562603 -50.5733482953974 -93.7420211811849</f>
        <v>-645.45096903918522</v>
      </c>
      <c r="W443" t="s">
        <v>9205</v>
      </c>
      <c r="X443" t="s">
        <v>9206</v>
      </c>
      <c r="Y443" t="s">
        <v>9207</v>
      </c>
    </row>
    <row r="444" spans="1:25" x14ac:dyDescent="0.3">
      <c r="A444">
        <v>22150</v>
      </c>
      <c r="B444" t="s">
        <v>9208</v>
      </c>
      <c r="C444" t="s">
        <v>9209</v>
      </c>
      <c r="D444" t="s">
        <v>9210</v>
      </c>
      <c r="E444">
        <f>-586.278021979553 -6.93116112749385 -293.643599112255</f>
        <v>-886.85278221930184</v>
      </c>
      <c r="F444">
        <f>-589.795412825006 -18.2506782859468 -376.695556104434</f>
        <v>-984.74164721538682</v>
      </c>
      <c r="G444">
        <f>-590.006047944834 -28.9961842114071 -459.897843013143</f>
        <v>-1078.9000751693841</v>
      </c>
      <c r="H444">
        <f>-586.651835339244 -44.3007946121684 -581.550856252453</f>
        <v>-1212.5034862038654</v>
      </c>
      <c r="I444">
        <f>-556.544294211076 -43.3154426097881 -653.888859548287</f>
        <v>-1253.7485963691511</v>
      </c>
      <c r="J444">
        <f>-598.591788094687 -8.29101501250034 -532.144482846991</f>
        <v>-1139.0272859541783</v>
      </c>
      <c r="K444" t="s">
        <v>9211</v>
      </c>
      <c r="L444" t="s">
        <v>9212</v>
      </c>
      <c r="M444" t="s">
        <v>9213</v>
      </c>
      <c r="N444">
        <f>-577.655333125188 -66.879306225208 -524.196532519454</f>
        <v>-1168.73117186985</v>
      </c>
      <c r="O444">
        <f>-530.510939695784 -208.016173276732 -477.312464927217</f>
        <v>-1215.8395778997331</v>
      </c>
      <c r="P444">
        <f>-482.902743897182 -201.261249520167 -199.344106989283</f>
        <v>-883.50810040663202</v>
      </c>
      <c r="Q444" t="s">
        <v>9214</v>
      </c>
      <c r="R444" t="s">
        <v>9215</v>
      </c>
      <c r="S444" t="s">
        <v>9216</v>
      </c>
      <c r="T444" t="s">
        <v>9217</v>
      </c>
      <c r="U444" t="s">
        <v>9218</v>
      </c>
      <c r="V444">
        <f>-500.942632550081 -44.0585457166808 -93.8126865958374</f>
        <v>-638.81386486259919</v>
      </c>
      <c r="W444" t="s">
        <v>9219</v>
      </c>
      <c r="X444" t="s">
        <v>9220</v>
      </c>
      <c r="Y444" t="s">
        <v>9221</v>
      </c>
    </row>
    <row r="445" spans="1:25" x14ac:dyDescent="0.3">
      <c r="A445">
        <v>22200</v>
      </c>
      <c r="B445" t="s">
        <v>9222</v>
      </c>
      <c r="C445" t="s">
        <v>9223</v>
      </c>
      <c r="D445" t="s">
        <v>9224</v>
      </c>
      <c r="E445">
        <f>-587.546857286296 -0.40339010726575 -293.385478892646</f>
        <v>-881.33572628620777</v>
      </c>
      <c r="F445">
        <f>-591.718201157582 -11.2548853457652 -376.469629266782</f>
        <v>-979.44271577012921</v>
      </c>
      <c r="G445">
        <f>-592.674966880665 -21.6709671824246 -459.708623651164</f>
        <v>-1074.0545577142536</v>
      </c>
      <c r="H445">
        <f>-590.522234735046 -36.6400604663945 -581.430477072356</f>
        <v>-1208.5927722737965</v>
      </c>
      <c r="I445">
        <f>-561.035639279307 -35.9462293676202 -654.02715858638</f>
        <v>-1251.0090272333073</v>
      </c>
      <c r="J445">
        <f>-601.618596548927 -0.643356214714458 -531.818551620401</f>
        <v>-1134.0805043840423</v>
      </c>
      <c r="K445" t="s">
        <v>9225</v>
      </c>
      <c r="L445" t="s">
        <v>9226</v>
      </c>
      <c r="M445" t="s">
        <v>9227</v>
      </c>
      <c r="N445">
        <f>-581.315183088658 -59.5004152593328 -524.22141471789</f>
        <v>-1165.0370130658807</v>
      </c>
      <c r="O445">
        <f>-535.631478980038 -201.177017084982 -477.662277896038</f>
        <v>-1214.4707739610581</v>
      </c>
      <c r="P445">
        <f>-486.150188801805 -196.565006656307 -199.97744418079</f>
        <v>-882.69263963890205</v>
      </c>
      <c r="Q445" t="s">
        <v>9228</v>
      </c>
      <c r="R445" t="s">
        <v>9229</v>
      </c>
      <c r="S445" t="s">
        <v>9230</v>
      </c>
      <c r="T445" t="s">
        <v>9231</v>
      </c>
      <c r="U445" t="s">
        <v>9232</v>
      </c>
      <c r="V445">
        <f>-502.187403778291 -40.3251849053627 -94.142508163605</f>
        <v>-636.65509684725873</v>
      </c>
      <c r="W445" t="s">
        <v>9233</v>
      </c>
      <c r="X445" t="s">
        <v>9234</v>
      </c>
      <c r="Y445" t="s">
        <v>9235</v>
      </c>
    </row>
    <row r="446" spans="1:25" x14ac:dyDescent="0.3">
      <c r="A446">
        <v>22250</v>
      </c>
      <c r="B446" t="s">
        <v>9236</v>
      </c>
      <c r="C446" t="s">
        <v>9237</v>
      </c>
      <c r="D446" t="s">
        <v>9238</v>
      </c>
      <c r="E446" t="s">
        <v>9239</v>
      </c>
      <c r="F446" t="s">
        <v>9240</v>
      </c>
      <c r="G446">
        <f>-596.917037833368 -8.0440180680821 -461.240106343732</f>
        <v>-1066.2011622451821</v>
      </c>
      <c r="H446">
        <f>-596.878841597919 -21.8560251865406 -583.117674215951</f>
        <v>-1201.8525410004104</v>
      </c>
      <c r="I446">
        <f>-568.324882177216 -21.4485744219733 -656.088359163188</f>
        <v>-1245.8618157623773</v>
      </c>
      <c r="J446" t="s">
        <v>9241</v>
      </c>
      <c r="K446" t="s">
        <v>9242</v>
      </c>
      <c r="L446" t="s">
        <v>9243</v>
      </c>
      <c r="M446" t="s">
        <v>9244</v>
      </c>
      <c r="N446">
        <f>-587.506482619182 -45.5273999528799 -526.266508770608</f>
        <v>-1159.3003913426699</v>
      </c>
      <c r="O446">
        <f>-544.974443497539 -189.046267521607 -482.118564256139</f>
        <v>-1216.1392752752849</v>
      </c>
      <c r="P446">
        <f>-496.087993462749 -187.41357554654 -204.294762225915</f>
        <v>-887.79633123520398</v>
      </c>
      <c r="Q446" t="s">
        <v>9245</v>
      </c>
      <c r="R446" t="s">
        <v>9246</v>
      </c>
      <c r="S446" t="s">
        <v>9247</v>
      </c>
      <c r="T446" t="s">
        <v>9248</v>
      </c>
      <c r="U446" t="s">
        <v>9249</v>
      </c>
      <c r="V446">
        <f>-506.448801057107 -33.2670761520417 -95.1137287268684</f>
        <v>-634.82960593601717</v>
      </c>
      <c r="W446" t="s">
        <v>9250</v>
      </c>
      <c r="X446" t="s">
        <v>9251</v>
      </c>
      <c r="Y446" t="s">
        <v>9252</v>
      </c>
    </row>
    <row r="447" spans="1:25" x14ac:dyDescent="0.3">
      <c r="A447">
        <v>22300</v>
      </c>
      <c r="B447" t="s">
        <v>9253</v>
      </c>
      <c r="C447" t="s">
        <v>9254</v>
      </c>
      <c r="D447" t="s">
        <v>9255</v>
      </c>
      <c r="E447" t="s">
        <v>9256</v>
      </c>
      <c r="F447" t="s">
        <v>9257</v>
      </c>
      <c r="G447">
        <f>-599.503050165266 -0.138722665240948 -461.570353862122</f>
        <v>-1061.212126692629</v>
      </c>
      <c r="H447">
        <f>-600.420491274244 -13.0865462237002 -583.539357828318</f>
        <v>-1197.0463953262622</v>
      </c>
      <c r="I447">
        <f>-572.410472992498 -12.5694462041774 -656.719870229647</f>
        <v>-1241.6997894263222</v>
      </c>
      <c r="J447" t="s">
        <v>9258</v>
      </c>
      <c r="K447" t="s">
        <v>9259</v>
      </c>
      <c r="L447" t="s">
        <v>9260</v>
      </c>
      <c r="M447" t="s">
        <v>9261</v>
      </c>
      <c r="N447">
        <f>-591.09295224966 -37.3085217596818 -526.913148679561</f>
        <v>-1155.3146226889028</v>
      </c>
      <c r="O447">
        <f>-550.919238958679 -182.019339726209 -484.418118394433</f>
        <v>-1217.3566970793208</v>
      </c>
      <c r="P447">
        <f>-501.121064916321 -182.486010846396 -206.752086856804</f>
        <v>-890.35916261952104</v>
      </c>
      <c r="Q447" t="s">
        <v>9262</v>
      </c>
      <c r="R447" t="s">
        <v>9263</v>
      </c>
      <c r="S447" t="s">
        <v>9264</v>
      </c>
      <c r="T447" t="s">
        <v>9265</v>
      </c>
      <c r="U447" t="s">
        <v>9266</v>
      </c>
      <c r="V447">
        <f>-509.873781621022 -29.2411734148559 -95.3418265115941</f>
        <v>-634.45678154747202</v>
      </c>
      <c r="W447" t="s">
        <v>9267</v>
      </c>
      <c r="X447" t="s">
        <v>9268</v>
      </c>
      <c r="Y447" t="s">
        <v>9269</v>
      </c>
    </row>
    <row r="448" spans="1:25" x14ac:dyDescent="0.3">
      <c r="A448">
        <v>22350</v>
      </c>
      <c r="B448" t="s">
        <v>9270</v>
      </c>
      <c r="C448" t="s">
        <v>9271</v>
      </c>
      <c r="D448" t="s">
        <v>9272</v>
      </c>
      <c r="E448" t="s">
        <v>9273</v>
      </c>
      <c r="F448" t="s">
        <v>9274</v>
      </c>
      <c r="G448" t="s">
        <v>9275</v>
      </c>
      <c r="H448" t="s">
        <v>9276</v>
      </c>
      <c r="I448" t="s">
        <v>9277</v>
      </c>
      <c r="J448" t="s">
        <v>9278</v>
      </c>
      <c r="K448" t="s">
        <v>9279</v>
      </c>
      <c r="L448" t="s">
        <v>9280</v>
      </c>
      <c r="M448" t="s">
        <v>9281</v>
      </c>
      <c r="N448">
        <f>-600.080529429574 -20.628940032384 -527.783724557855</f>
        <v>-1148.493194019813</v>
      </c>
      <c r="O448">
        <f>-565.083155507607 -167.025344014126 -487.073985535712</f>
        <v>-1219.1824850574449</v>
      </c>
      <c r="P448">
        <f>-511.092210556934 -175.907487273968 -210.33465497462</f>
        <v>-897.33435280552203</v>
      </c>
      <c r="Q448" t="s">
        <v>9282</v>
      </c>
      <c r="R448" t="s">
        <v>9283</v>
      </c>
      <c r="S448" t="s">
        <v>9284</v>
      </c>
      <c r="T448" t="s">
        <v>9285</v>
      </c>
      <c r="U448" t="s">
        <v>9286</v>
      </c>
      <c r="V448">
        <f>-518.647297175222 -21.4062439904405 -95.4003287455688</f>
        <v>-635.45386991123132</v>
      </c>
      <c r="W448" t="s">
        <v>9287</v>
      </c>
      <c r="X448" t="s">
        <v>9288</v>
      </c>
      <c r="Y448" t="s">
        <v>9289</v>
      </c>
    </row>
    <row r="449" spans="1:25" x14ac:dyDescent="0.3">
      <c r="A449">
        <v>22400</v>
      </c>
      <c r="B449" t="s">
        <v>9290</v>
      </c>
      <c r="C449" t="s">
        <v>9291</v>
      </c>
      <c r="D449" t="s">
        <v>9292</v>
      </c>
      <c r="E449" t="s">
        <v>9293</v>
      </c>
      <c r="F449" t="s">
        <v>9294</v>
      </c>
      <c r="G449" t="s">
        <v>9295</v>
      </c>
      <c r="H449" t="s">
        <v>9296</v>
      </c>
      <c r="I449" t="s">
        <v>9297</v>
      </c>
      <c r="J449" t="s">
        <v>9298</v>
      </c>
      <c r="K449" t="s">
        <v>9299</v>
      </c>
      <c r="L449" t="s">
        <v>9300</v>
      </c>
      <c r="M449" t="s">
        <v>9301</v>
      </c>
      <c r="N449">
        <f>-604.118596205582 -13.7565522363871 -527.86940814339</f>
        <v>-1145.7445565853591</v>
      </c>
      <c r="O449">
        <f>-571.883141587039 -161.0955832939 -488.197449148048</f>
        <v>-1221.1761740289869</v>
      </c>
      <c r="P449">
        <f>-517.166587442725 -173.562524339009 -211.739167224399</f>
        <v>-902.468279006133</v>
      </c>
      <c r="Q449" t="s">
        <v>9302</v>
      </c>
      <c r="R449" t="s">
        <v>9303</v>
      </c>
      <c r="S449" t="s">
        <v>9304</v>
      </c>
      <c r="T449" t="s">
        <v>9305</v>
      </c>
      <c r="U449" t="s">
        <v>9306</v>
      </c>
      <c r="V449">
        <f>-522.181125323905 -17.8776011851228 -95.1348166733087</f>
        <v>-635.1935431823365</v>
      </c>
      <c r="W449" t="s">
        <v>9307</v>
      </c>
      <c r="X449" t="s">
        <v>9308</v>
      </c>
      <c r="Y449" t="s">
        <v>9309</v>
      </c>
    </row>
    <row r="450" spans="1:25" x14ac:dyDescent="0.3">
      <c r="A450">
        <v>22450</v>
      </c>
      <c r="B450" t="s">
        <v>9310</v>
      </c>
      <c r="C450" t="s">
        <v>9311</v>
      </c>
      <c r="D450" t="s">
        <v>9312</v>
      </c>
      <c r="E450" t="s">
        <v>9313</v>
      </c>
      <c r="F450" t="s">
        <v>9314</v>
      </c>
      <c r="G450" t="s">
        <v>9315</v>
      </c>
      <c r="H450" t="s">
        <v>9316</v>
      </c>
      <c r="I450" t="s">
        <v>9317</v>
      </c>
      <c r="J450" t="s">
        <v>9318</v>
      </c>
      <c r="K450" t="s">
        <v>9319</v>
      </c>
      <c r="L450" t="s">
        <v>9320</v>
      </c>
      <c r="M450" t="s">
        <v>9321</v>
      </c>
      <c r="N450">
        <f>-612.849368982612 -0.323787079737485 -527.684548765068</f>
        <v>-1140.8577048274174</v>
      </c>
      <c r="O450">
        <f>-587.067404124128 -149.631595059917 -490.569719748633</f>
        <v>-1227.268718932678</v>
      </c>
      <c r="P450">
        <f>-533.843549798963 -168.412227305319 -214.176756781784</f>
        <v>-916.43253388606593</v>
      </c>
      <c r="Q450" t="s">
        <v>9322</v>
      </c>
      <c r="R450" t="s">
        <v>9323</v>
      </c>
      <c r="S450" t="s">
        <v>9324</v>
      </c>
      <c r="T450" t="s">
        <v>9325</v>
      </c>
      <c r="U450" t="s">
        <v>9326</v>
      </c>
      <c r="V450">
        <f>-528.534671882832 -10.5889988643457 -94.1558697347687</f>
        <v>-633.27954048194636</v>
      </c>
      <c r="W450" t="s">
        <v>9327</v>
      </c>
      <c r="X450" t="s">
        <v>9328</v>
      </c>
      <c r="Y450" t="s">
        <v>9329</v>
      </c>
    </row>
    <row r="451" spans="1:25" x14ac:dyDescent="0.3">
      <c r="A451">
        <v>22500</v>
      </c>
      <c r="B451" t="s">
        <v>9330</v>
      </c>
      <c r="C451" t="s">
        <v>9331</v>
      </c>
      <c r="D451" t="s">
        <v>9332</v>
      </c>
      <c r="E451" t="s">
        <v>9333</v>
      </c>
      <c r="F451" t="s">
        <v>9334</v>
      </c>
      <c r="G451" t="s">
        <v>9335</v>
      </c>
      <c r="H451" t="s">
        <v>9336</v>
      </c>
      <c r="I451" t="s">
        <v>9337</v>
      </c>
      <c r="J451" t="s">
        <v>9338</v>
      </c>
      <c r="K451" t="s">
        <v>9339</v>
      </c>
      <c r="L451" t="s">
        <v>9340</v>
      </c>
      <c r="M451" t="s">
        <v>9341</v>
      </c>
      <c r="N451" t="s">
        <v>9342</v>
      </c>
      <c r="O451">
        <f>-595.769888128672 -144.67275826221 -491.383687794193</f>
        <v>-1231.826334185075</v>
      </c>
      <c r="P451">
        <f>-543.965928835121 -166.400532359968 -214.936974486243</f>
        <v>-925.30343568133196</v>
      </c>
      <c r="Q451" t="s">
        <v>9343</v>
      </c>
      <c r="R451" t="s">
        <v>9344</v>
      </c>
      <c r="S451" t="s">
        <v>9345</v>
      </c>
      <c r="T451" t="s">
        <v>9346</v>
      </c>
      <c r="U451" t="s">
        <v>9347</v>
      </c>
      <c r="V451">
        <f>-532.107639240845 -7.83320683826287 -92.9882194440771</f>
        <v>-632.92906552318493</v>
      </c>
      <c r="W451" t="s">
        <v>9348</v>
      </c>
      <c r="X451" t="s">
        <v>9349</v>
      </c>
      <c r="Y451" t="s">
        <v>9350</v>
      </c>
    </row>
    <row r="452" spans="1:25" x14ac:dyDescent="0.3">
      <c r="A452">
        <v>22550</v>
      </c>
      <c r="B452" t="s">
        <v>9351</v>
      </c>
      <c r="C452" t="s">
        <v>9352</v>
      </c>
      <c r="D452" t="s">
        <v>9353</v>
      </c>
      <c r="E452" t="s">
        <v>9354</v>
      </c>
      <c r="F452" t="s">
        <v>9355</v>
      </c>
      <c r="G452" t="s">
        <v>9356</v>
      </c>
      <c r="H452" t="s">
        <v>9357</v>
      </c>
      <c r="I452" t="s">
        <v>9358</v>
      </c>
      <c r="J452" t="s">
        <v>9359</v>
      </c>
      <c r="K452" t="s">
        <v>9360</v>
      </c>
      <c r="L452" t="s">
        <v>9361</v>
      </c>
      <c r="M452" t="s">
        <v>9362</v>
      </c>
      <c r="N452" t="s">
        <v>9363</v>
      </c>
      <c r="O452">
        <f>-609.606451940432 -136.307068604213 -492.38794197995</f>
        <v>-1238.3014625245951</v>
      </c>
      <c r="P452">
        <f>-560.891364011556 -165.058234655378 -216.020807607501</f>
        <v>-941.97040627443494</v>
      </c>
      <c r="Q452" t="s">
        <v>9364</v>
      </c>
      <c r="R452" t="s">
        <v>9365</v>
      </c>
      <c r="S452" t="s">
        <v>9366</v>
      </c>
      <c r="T452" t="s">
        <v>9367</v>
      </c>
      <c r="U452" t="s">
        <v>9368</v>
      </c>
      <c r="V452">
        <f>-534.734700206148 -2.35892593167819 -90.4421435688047</f>
        <v>-627.53576970663084</v>
      </c>
      <c r="W452" t="s">
        <v>9369</v>
      </c>
      <c r="X452" t="s">
        <v>9370</v>
      </c>
      <c r="Y452" t="s">
        <v>9371</v>
      </c>
    </row>
    <row r="453" spans="1:25" x14ac:dyDescent="0.3">
      <c r="A453">
        <v>22600</v>
      </c>
      <c r="B453" t="s">
        <v>9372</v>
      </c>
      <c r="C453" t="s">
        <v>9373</v>
      </c>
      <c r="D453" t="s">
        <v>9374</v>
      </c>
      <c r="E453" t="s">
        <v>9375</v>
      </c>
      <c r="F453" t="s">
        <v>9376</v>
      </c>
      <c r="G453" t="s">
        <v>9377</v>
      </c>
      <c r="H453" t="s">
        <v>9378</v>
      </c>
      <c r="I453" t="s">
        <v>9379</v>
      </c>
      <c r="J453" t="s">
        <v>9380</v>
      </c>
      <c r="K453" t="s">
        <v>9381</v>
      </c>
      <c r="L453" t="s">
        <v>9382</v>
      </c>
      <c r="M453" t="s">
        <v>9383</v>
      </c>
      <c r="N453" t="s">
        <v>9384</v>
      </c>
      <c r="O453">
        <f>-612.813236543653 -127.196618857569 -495.144983418536</f>
        <v>-1235.154838819758</v>
      </c>
      <c r="P453">
        <f>-566.394398061925 -159.147002869868 -218.733996178978</f>
        <v>-944.27539711077111</v>
      </c>
      <c r="Q453" t="s">
        <v>9385</v>
      </c>
      <c r="R453" t="s">
        <v>9386</v>
      </c>
      <c r="S453" t="s">
        <v>9387</v>
      </c>
      <c r="T453" t="s">
        <v>9388</v>
      </c>
      <c r="U453" t="s">
        <v>9389</v>
      </c>
      <c r="V453" t="s">
        <v>9390</v>
      </c>
      <c r="W453" t="s">
        <v>9391</v>
      </c>
      <c r="X453" t="s">
        <v>9392</v>
      </c>
      <c r="Y453" t="s">
        <v>9393</v>
      </c>
    </row>
    <row r="454" spans="1:25" x14ac:dyDescent="0.3">
      <c r="A454">
        <v>22650</v>
      </c>
      <c r="B454" t="s">
        <v>9394</v>
      </c>
      <c r="C454" t="s">
        <v>9395</v>
      </c>
      <c r="D454" t="s">
        <v>9396</v>
      </c>
      <c r="E454" t="s">
        <v>9397</v>
      </c>
      <c r="F454" t="s">
        <v>9398</v>
      </c>
      <c r="G454" t="s">
        <v>9399</v>
      </c>
      <c r="H454" t="s">
        <v>9400</v>
      </c>
      <c r="I454" t="s">
        <v>9401</v>
      </c>
      <c r="J454" t="s">
        <v>9402</v>
      </c>
      <c r="K454" t="s">
        <v>9403</v>
      </c>
      <c r="L454" t="s">
        <v>9404</v>
      </c>
      <c r="M454" t="s">
        <v>9405</v>
      </c>
      <c r="N454" t="s">
        <v>9406</v>
      </c>
      <c r="O454">
        <f>-621.348038215006 -108.714243666836 -504.539612526527</f>
        <v>-1234.6018944083689</v>
      </c>
      <c r="P454">
        <f>-580.965656223136 -146.328756144667 -227.893539871605</f>
        <v>-955.18795223940799</v>
      </c>
      <c r="Q454" t="s">
        <v>9407</v>
      </c>
      <c r="R454" t="s">
        <v>9408</v>
      </c>
      <c r="S454" t="s">
        <v>9409</v>
      </c>
      <c r="T454" t="s">
        <v>9410</v>
      </c>
      <c r="U454" t="s">
        <v>9411</v>
      </c>
      <c r="V454" t="s">
        <v>9412</v>
      </c>
      <c r="W454" t="s">
        <v>9413</v>
      </c>
      <c r="X454" t="s">
        <v>9414</v>
      </c>
      <c r="Y454" t="s">
        <v>9415</v>
      </c>
    </row>
    <row r="455" spans="1:25" x14ac:dyDescent="0.3">
      <c r="A455">
        <v>22700</v>
      </c>
      <c r="B455" t="s">
        <v>9416</v>
      </c>
      <c r="C455" t="s">
        <v>9417</v>
      </c>
      <c r="D455" t="s">
        <v>9418</v>
      </c>
      <c r="E455" t="s">
        <v>9419</v>
      </c>
      <c r="F455" t="s">
        <v>9420</v>
      </c>
      <c r="G455" t="s">
        <v>9421</v>
      </c>
      <c r="H455" t="s">
        <v>9422</v>
      </c>
      <c r="I455" t="s">
        <v>9423</v>
      </c>
      <c r="J455" t="s">
        <v>9424</v>
      </c>
      <c r="K455" t="s">
        <v>9425</v>
      </c>
      <c r="L455" t="s">
        <v>9426</v>
      </c>
      <c r="M455" t="s">
        <v>9427</v>
      </c>
      <c r="N455" t="s">
        <v>9428</v>
      </c>
      <c r="O455">
        <f>-625.92591497076 -102.473640423914 -509.087765932655</f>
        <v>-1237.487321327329</v>
      </c>
      <c r="P455">
        <f>-588.226150980507 -143.052059381783 -232.482086620895</f>
        <v>-963.76029698318496</v>
      </c>
      <c r="Q455" t="s">
        <v>9429</v>
      </c>
      <c r="R455" t="s">
        <v>9430</v>
      </c>
      <c r="S455" t="s">
        <v>9431</v>
      </c>
      <c r="T455" t="s">
        <v>9432</v>
      </c>
      <c r="U455" t="s">
        <v>9433</v>
      </c>
      <c r="V455" t="s">
        <v>9434</v>
      </c>
      <c r="W455" t="s">
        <v>9435</v>
      </c>
      <c r="X455" t="s">
        <v>9436</v>
      </c>
      <c r="Y455" t="s">
        <v>9437</v>
      </c>
    </row>
    <row r="456" spans="1:25" x14ac:dyDescent="0.3">
      <c r="A456">
        <v>22750</v>
      </c>
      <c r="B456" t="s">
        <v>9438</v>
      </c>
      <c r="C456" t="s">
        <v>9439</v>
      </c>
      <c r="D456" t="s">
        <v>9440</v>
      </c>
      <c r="E456" t="s">
        <v>9441</v>
      </c>
      <c r="F456" t="s">
        <v>9442</v>
      </c>
      <c r="G456" t="s">
        <v>9443</v>
      </c>
      <c r="H456" t="s">
        <v>9444</v>
      </c>
      <c r="I456" t="s">
        <v>9445</v>
      </c>
      <c r="J456" t="s">
        <v>9446</v>
      </c>
      <c r="K456" t="s">
        <v>9447</v>
      </c>
      <c r="L456" t="s">
        <v>9448</v>
      </c>
      <c r="M456" t="s">
        <v>9449</v>
      </c>
      <c r="N456" t="s">
        <v>9450</v>
      </c>
      <c r="O456">
        <f>-632.947842707084 -92.6870071935664 -515.639267206488</f>
        <v>-1241.2741171071384</v>
      </c>
      <c r="P456">
        <f>-598.872931284993 -138.201125491431 -239.331485405606</f>
        <v>-976.40554218202999</v>
      </c>
      <c r="Q456" t="s">
        <v>9451</v>
      </c>
      <c r="R456" t="s">
        <v>9452</v>
      </c>
      <c r="S456" t="s">
        <v>9453</v>
      </c>
      <c r="T456" t="s">
        <v>9454</v>
      </c>
      <c r="U456" t="s">
        <v>9455</v>
      </c>
      <c r="V456" t="s">
        <v>9456</v>
      </c>
      <c r="W456" t="s">
        <v>9457</v>
      </c>
      <c r="X456" t="s">
        <v>9458</v>
      </c>
      <c r="Y456" t="s">
        <v>9459</v>
      </c>
    </row>
    <row r="457" spans="1:25" x14ac:dyDescent="0.3">
      <c r="A457">
        <v>22800</v>
      </c>
      <c r="B457" t="s">
        <v>9460</v>
      </c>
      <c r="C457" t="s">
        <v>9461</v>
      </c>
      <c r="D457" t="s">
        <v>9462</v>
      </c>
      <c r="E457" t="s">
        <v>9463</v>
      </c>
      <c r="F457" t="s">
        <v>9464</v>
      </c>
      <c r="G457" t="s">
        <v>9465</v>
      </c>
      <c r="H457" t="s">
        <v>9466</v>
      </c>
      <c r="I457" t="s">
        <v>9467</v>
      </c>
      <c r="J457" t="s">
        <v>9468</v>
      </c>
      <c r="K457" t="s">
        <v>9469</v>
      </c>
      <c r="L457" t="s">
        <v>9470</v>
      </c>
      <c r="M457" t="s">
        <v>9471</v>
      </c>
      <c r="N457" t="s">
        <v>9472</v>
      </c>
      <c r="O457">
        <f>-633.82323016551 -88.4182568847641 -518.124378144444</f>
        <v>-1240.365865194718</v>
      </c>
      <c r="P457">
        <f>-601.814748393077 -136.367692359803 -241.981472379631</f>
        <v>-980.16391313251097</v>
      </c>
      <c r="Q457" t="s">
        <v>9473</v>
      </c>
      <c r="R457" t="s">
        <v>9474</v>
      </c>
      <c r="S457" t="s">
        <v>9475</v>
      </c>
      <c r="T457" t="s">
        <v>9476</v>
      </c>
      <c r="U457" t="s">
        <v>9477</v>
      </c>
      <c r="V457" t="s">
        <v>9478</v>
      </c>
      <c r="W457" t="s">
        <v>9479</v>
      </c>
      <c r="X457" t="s">
        <v>9480</v>
      </c>
      <c r="Y457" t="s">
        <v>9481</v>
      </c>
    </row>
    <row r="458" spans="1:25" x14ac:dyDescent="0.3">
      <c r="A458">
        <v>22850</v>
      </c>
      <c r="B458" t="s">
        <v>9482</v>
      </c>
      <c r="C458" t="s">
        <v>9483</v>
      </c>
      <c r="D458" t="s">
        <v>9484</v>
      </c>
      <c r="E458" t="s">
        <v>9485</v>
      </c>
      <c r="F458" t="s">
        <v>9486</v>
      </c>
      <c r="G458" t="s">
        <v>9487</v>
      </c>
      <c r="H458" t="s">
        <v>9488</v>
      </c>
      <c r="I458" t="s">
        <v>9489</v>
      </c>
      <c r="J458" t="s">
        <v>9490</v>
      </c>
      <c r="K458" t="s">
        <v>9491</v>
      </c>
      <c r="L458" t="s">
        <v>9492</v>
      </c>
      <c r="M458" t="s">
        <v>9493</v>
      </c>
      <c r="N458" t="s">
        <v>9494</v>
      </c>
      <c r="O458">
        <f>-627.844142891184 -83.4796208923999 -520.97544002625</f>
        <v>-1232.2992038098339</v>
      </c>
      <c r="P458">
        <f>-602.521354659842 -135.445695151714 -244.865208765353</f>
        <v>-982.83225857690911</v>
      </c>
      <c r="Q458" t="s">
        <v>9495</v>
      </c>
      <c r="R458" t="s">
        <v>9496</v>
      </c>
      <c r="S458" t="s">
        <v>9497</v>
      </c>
      <c r="T458" t="s">
        <v>9498</v>
      </c>
      <c r="U458" t="s">
        <v>9499</v>
      </c>
      <c r="V458" t="s">
        <v>9500</v>
      </c>
      <c r="W458" t="s">
        <v>9501</v>
      </c>
      <c r="X458" t="s">
        <v>9502</v>
      </c>
      <c r="Y458" t="s">
        <v>9503</v>
      </c>
    </row>
    <row r="459" spans="1:25" x14ac:dyDescent="0.3">
      <c r="A459">
        <v>22900</v>
      </c>
      <c r="B459" t="s">
        <v>9504</v>
      </c>
      <c r="C459" t="s">
        <v>9505</v>
      </c>
      <c r="D459" t="s">
        <v>9506</v>
      </c>
      <c r="E459" t="s">
        <v>9507</v>
      </c>
      <c r="F459" t="s">
        <v>9508</v>
      </c>
      <c r="G459" t="s">
        <v>9509</v>
      </c>
      <c r="H459" t="s">
        <v>9510</v>
      </c>
      <c r="I459" t="s">
        <v>9511</v>
      </c>
      <c r="J459" t="s">
        <v>9512</v>
      </c>
      <c r="K459" t="s">
        <v>9513</v>
      </c>
      <c r="L459" t="s">
        <v>9514</v>
      </c>
      <c r="M459" t="s">
        <v>9515</v>
      </c>
      <c r="N459" t="s">
        <v>9516</v>
      </c>
      <c r="O459">
        <f>-621.763897785866 -82.1395728011039 -521.471939030732</f>
        <v>-1225.3754096177017</v>
      </c>
      <c r="P459">
        <f>-600.574067625558 -135.889095541911 -245.355070901901</f>
        <v>-981.81823406936996</v>
      </c>
      <c r="Q459" t="s">
        <v>9517</v>
      </c>
      <c r="R459" t="s">
        <v>9518</v>
      </c>
      <c r="S459" t="s">
        <v>9519</v>
      </c>
      <c r="T459" t="s">
        <v>9520</v>
      </c>
      <c r="U459" t="s">
        <v>9521</v>
      </c>
      <c r="V459" t="s">
        <v>9522</v>
      </c>
      <c r="W459" t="s">
        <v>9523</v>
      </c>
      <c r="X459" t="s">
        <v>9524</v>
      </c>
      <c r="Y459" t="s">
        <v>9525</v>
      </c>
    </row>
    <row r="460" spans="1:25" x14ac:dyDescent="0.3">
      <c r="A460">
        <v>22950</v>
      </c>
      <c r="B460" t="s">
        <v>9526</v>
      </c>
      <c r="C460" t="s">
        <v>9527</v>
      </c>
      <c r="D460" t="s">
        <v>9528</v>
      </c>
      <c r="E460" t="s">
        <v>9529</v>
      </c>
      <c r="F460" t="s">
        <v>9530</v>
      </c>
      <c r="G460" t="s">
        <v>9531</v>
      </c>
      <c r="H460" t="s">
        <v>9532</v>
      </c>
      <c r="I460" t="s">
        <v>9533</v>
      </c>
      <c r="J460" t="s">
        <v>9534</v>
      </c>
      <c r="K460" t="s">
        <v>9535</v>
      </c>
      <c r="L460" t="s">
        <v>9536</v>
      </c>
      <c r="M460" t="s">
        <v>9537</v>
      </c>
      <c r="N460" t="s">
        <v>9538</v>
      </c>
      <c r="O460">
        <f>-610.960923590522 -81.1529184670121 -523.454654505218</f>
        <v>-1215.568496562752</v>
      </c>
      <c r="P460">
        <f>-596.574834294035 -137.907954636511 -247.500860676477</f>
        <v>-981.98364960702304</v>
      </c>
      <c r="Q460" t="s">
        <v>9539</v>
      </c>
      <c r="R460" t="s">
        <v>9540</v>
      </c>
      <c r="S460" t="s">
        <v>9541</v>
      </c>
      <c r="T460" t="s">
        <v>9542</v>
      </c>
      <c r="U460" t="s">
        <v>9543</v>
      </c>
      <c r="V460" t="s">
        <v>9544</v>
      </c>
      <c r="W460" t="s">
        <v>9545</v>
      </c>
      <c r="X460" t="s">
        <v>9546</v>
      </c>
      <c r="Y460" t="s">
        <v>9547</v>
      </c>
    </row>
    <row r="461" spans="1:25" x14ac:dyDescent="0.3">
      <c r="A461">
        <v>23000</v>
      </c>
      <c r="B461" t="s">
        <v>9548</v>
      </c>
      <c r="C461" t="s">
        <v>9549</v>
      </c>
      <c r="D461" t="s">
        <v>9550</v>
      </c>
      <c r="E461" t="s">
        <v>9551</v>
      </c>
      <c r="F461" t="s">
        <v>9552</v>
      </c>
      <c r="G461" t="s">
        <v>9553</v>
      </c>
      <c r="H461" t="s">
        <v>9554</v>
      </c>
      <c r="I461" t="s">
        <v>9555</v>
      </c>
      <c r="J461" t="s">
        <v>9556</v>
      </c>
      <c r="K461" t="s">
        <v>9557</v>
      </c>
      <c r="L461" t="s">
        <v>9558</v>
      </c>
      <c r="M461" t="s">
        <v>9559</v>
      </c>
      <c r="N461" t="s">
        <v>9560</v>
      </c>
      <c r="O461">
        <f>-605.475892350281 -82.9018366315054 -523.58578168924</f>
        <v>-1211.9635106710264</v>
      </c>
      <c r="P461">
        <f>-592.153312801556 -141.821319152185 -248.032544637905</f>
        <v>-982.00717659164593</v>
      </c>
      <c r="Q461" t="s">
        <v>9561</v>
      </c>
      <c r="R461" t="s">
        <v>9562</v>
      </c>
      <c r="S461" t="s">
        <v>9563</v>
      </c>
      <c r="T461" t="s">
        <v>9564</v>
      </c>
      <c r="U461" t="s">
        <v>9565</v>
      </c>
      <c r="V461" t="s">
        <v>9566</v>
      </c>
      <c r="W461" t="s">
        <v>9567</v>
      </c>
      <c r="X461" t="s">
        <v>9568</v>
      </c>
      <c r="Y461" t="s">
        <v>9569</v>
      </c>
    </row>
    <row r="462" spans="1:25" x14ac:dyDescent="0.3">
      <c r="A462">
        <v>23050</v>
      </c>
      <c r="B462" t="s">
        <v>9570</v>
      </c>
      <c r="C462" t="s">
        <v>9571</v>
      </c>
      <c r="D462" t="s">
        <v>9572</v>
      </c>
      <c r="E462" t="s">
        <v>9573</v>
      </c>
      <c r="F462" t="s">
        <v>9574</v>
      </c>
      <c r="G462" t="s">
        <v>9575</v>
      </c>
      <c r="H462" t="s">
        <v>9576</v>
      </c>
      <c r="I462" t="s">
        <v>9577</v>
      </c>
      <c r="J462" t="s">
        <v>9578</v>
      </c>
      <c r="K462" t="s">
        <v>9579</v>
      </c>
      <c r="L462" t="s">
        <v>9580</v>
      </c>
      <c r="M462" t="s">
        <v>9581</v>
      </c>
      <c r="N462" t="s">
        <v>9582</v>
      </c>
      <c r="O462">
        <f>-596.176327591766 -89.3788182913127 -522.518217868165</f>
        <v>-1208.0733637512437</v>
      </c>
      <c r="P462">
        <f>-581.318722375237 -148.477353900553 -247.081813517485</f>
        <v>-976.87788979327502</v>
      </c>
      <c r="Q462" t="s">
        <v>9583</v>
      </c>
      <c r="R462" t="s">
        <v>9584</v>
      </c>
      <c r="S462" t="s">
        <v>9585</v>
      </c>
      <c r="T462" t="s">
        <v>9586</v>
      </c>
      <c r="U462" t="s">
        <v>9587</v>
      </c>
      <c r="V462" t="s">
        <v>9588</v>
      </c>
      <c r="W462" t="s">
        <v>9589</v>
      </c>
      <c r="X462" t="s">
        <v>9590</v>
      </c>
      <c r="Y462" t="s">
        <v>9591</v>
      </c>
    </row>
    <row r="463" spans="1:25" x14ac:dyDescent="0.3">
      <c r="A463">
        <v>23100</v>
      </c>
      <c r="B463" t="s">
        <v>9592</v>
      </c>
      <c r="C463" t="s">
        <v>9593</v>
      </c>
      <c r="D463" t="s">
        <v>9594</v>
      </c>
      <c r="E463" t="s">
        <v>9595</v>
      </c>
      <c r="F463" t="s">
        <v>9596</v>
      </c>
      <c r="G463" t="s">
        <v>9597</v>
      </c>
      <c r="H463" t="s">
        <v>9598</v>
      </c>
      <c r="I463" t="s">
        <v>9599</v>
      </c>
      <c r="J463" t="s">
        <v>9600</v>
      </c>
      <c r="K463" t="s">
        <v>9601</v>
      </c>
      <c r="L463" t="s">
        <v>9602</v>
      </c>
      <c r="M463" t="s">
        <v>9603</v>
      </c>
      <c r="N463" t="s">
        <v>9604</v>
      </c>
      <c r="O463">
        <f>-593.75349734701 -91.5437820087027 -522.057147225702</f>
        <v>-1207.3544265814148</v>
      </c>
      <c r="P463">
        <f>-575.746490315199 -148.720122904663 -246.402986177107</f>
        <v>-970.86959939696897</v>
      </c>
      <c r="Q463" t="s">
        <v>9605</v>
      </c>
      <c r="R463" t="s">
        <v>9606</v>
      </c>
      <c r="S463" t="s">
        <v>9607</v>
      </c>
      <c r="T463" t="s">
        <v>9608</v>
      </c>
      <c r="U463" t="s">
        <v>9609</v>
      </c>
      <c r="V463" t="s">
        <v>9610</v>
      </c>
      <c r="W463" t="s">
        <v>9611</v>
      </c>
      <c r="X463" t="s">
        <v>9612</v>
      </c>
      <c r="Y463" t="s">
        <v>9613</v>
      </c>
    </row>
    <row r="464" spans="1:25" x14ac:dyDescent="0.3">
      <c r="A464">
        <v>23150</v>
      </c>
      <c r="B464" t="s">
        <v>9614</v>
      </c>
      <c r="C464" t="s">
        <v>9615</v>
      </c>
      <c r="D464" t="s">
        <v>9616</v>
      </c>
      <c r="E464" t="s">
        <v>9617</v>
      </c>
      <c r="F464" t="s">
        <v>9618</v>
      </c>
      <c r="G464" t="s">
        <v>9619</v>
      </c>
      <c r="H464" t="s">
        <v>9620</v>
      </c>
      <c r="I464" t="s">
        <v>9621</v>
      </c>
      <c r="J464" t="s">
        <v>9622</v>
      </c>
      <c r="K464" t="s">
        <v>9623</v>
      </c>
      <c r="L464" t="s">
        <v>9624</v>
      </c>
      <c r="M464" t="s">
        <v>9625</v>
      </c>
      <c r="N464" t="s">
        <v>9626</v>
      </c>
      <c r="O464">
        <f>-589.895733318944 -96.1170552252775 -521.057769254271</f>
        <v>-1207.0705577984925</v>
      </c>
      <c r="P464">
        <f>-563.869427898994 -147.249161400112 -244.857347265977</f>
        <v>-955.97593656508297</v>
      </c>
      <c r="Q464" t="s">
        <v>9627</v>
      </c>
      <c r="R464" t="s">
        <v>9628</v>
      </c>
      <c r="S464" t="s">
        <v>9629</v>
      </c>
      <c r="T464" t="s">
        <v>9630</v>
      </c>
      <c r="U464" t="s">
        <v>9631</v>
      </c>
      <c r="V464" t="s">
        <v>9632</v>
      </c>
      <c r="W464" t="s">
        <v>9633</v>
      </c>
      <c r="X464" t="s">
        <v>9634</v>
      </c>
      <c r="Y464" t="s">
        <v>9635</v>
      </c>
    </row>
    <row r="465" spans="1:25" x14ac:dyDescent="0.3">
      <c r="A465">
        <v>23200</v>
      </c>
      <c r="B465" t="s">
        <v>9636</v>
      </c>
      <c r="C465" t="s">
        <v>9637</v>
      </c>
      <c r="D465" t="s">
        <v>9638</v>
      </c>
      <c r="E465" t="s">
        <v>9639</v>
      </c>
      <c r="F465" t="s">
        <v>9640</v>
      </c>
      <c r="G465" t="s">
        <v>9641</v>
      </c>
      <c r="H465" t="s">
        <v>9642</v>
      </c>
      <c r="I465" t="s">
        <v>9643</v>
      </c>
      <c r="J465" t="s">
        <v>9644</v>
      </c>
      <c r="K465" t="s">
        <v>9645</v>
      </c>
      <c r="L465" t="s">
        <v>9646</v>
      </c>
      <c r="M465" t="s">
        <v>9647</v>
      </c>
      <c r="N465" t="s">
        <v>9648</v>
      </c>
      <c r="O465">
        <f>-586.079601666343 -99.4754811199255 -520.171876096251</f>
        <v>-1205.7269588825195</v>
      </c>
      <c r="P465">
        <f>-557.14739297497 -147.262469731144 -243.661654291142</f>
        <v>-948.07151699725591</v>
      </c>
      <c r="Q465" t="s">
        <v>9649</v>
      </c>
      <c r="R465" t="s">
        <v>9650</v>
      </c>
      <c r="S465" t="s">
        <v>9651</v>
      </c>
      <c r="T465" t="s">
        <v>9652</v>
      </c>
      <c r="U465" t="s">
        <v>9653</v>
      </c>
      <c r="V465" t="s">
        <v>9654</v>
      </c>
      <c r="W465" t="s">
        <v>9655</v>
      </c>
      <c r="X465" t="s">
        <v>9656</v>
      </c>
      <c r="Y465" t="s">
        <v>9657</v>
      </c>
    </row>
    <row r="466" spans="1:25" x14ac:dyDescent="0.3">
      <c r="A466">
        <v>23250</v>
      </c>
      <c r="B466" t="s">
        <v>9658</v>
      </c>
      <c r="C466" t="s">
        <v>9659</v>
      </c>
      <c r="D466" t="s">
        <v>9660</v>
      </c>
      <c r="E466" t="s">
        <v>9661</v>
      </c>
      <c r="F466" t="s">
        <v>9662</v>
      </c>
      <c r="G466" t="s">
        <v>9663</v>
      </c>
      <c r="H466" t="s">
        <v>9664</v>
      </c>
      <c r="I466" t="s">
        <v>9665</v>
      </c>
      <c r="J466" t="s">
        <v>9666</v>
      </c>
      <c r="K466" t="s">
        <v>9667</v>
      </c>
      <c r="L466" t="s">
        <v>9668</v>
      </c>
      <c r="M466" t="s">
        <v>9669</v>
      </c>
      <c r="N466" t="s">
        <v>9670</v>
      </c>
      <c r="O466">
        <f>-576.391607072999 -106.096251442276 -517.610324711213</f>
        <v>-1200.0981832264879</v>
      </c>
      <c r="P466">
        <f>-542.766209563872 -148.71538087404 -240.786311926285</f>
        <v>-932.26790236419697</v>
      </c>
      <c r="Q466" t="s">
        <v>9671</v>
      </c>
      <c r="R466" t="s">
        <v>9672</v>
      </c>
      <c r="S466" t="s">
        <v>9673</v>
      </c>
      <c r="T466" t="s">
        <v>9674</v>
      </c>
      <c r="U466" t="s">
        <v>9675</v>
      </c>
      <c r="V466" t="s">
        <v>9676</v>
      </c>
      <c r="W466" t="s">
        <v>9677</v>
      </c>
      <c r="X466" t="s">
        <v>9678</v>
      </c>
      <c r="Y466" t="s">
        <v>9679</v>
      </c>
    </row>
    <row r="467" spans="1:25" x14ac:dyDescent="0.3">
      <c r="A467">
        <v>23300</v>
      </c>
      <c r="B467" t="s">
        <v>9680</v>
      </c>
      <c r="C467" t="s">
        <v>9681</v>
      </c>
      <c r="D467" t="s">
        <v>9682</v>
      </c>
      <c r="E467" t="s">
        <v>9683</v>
      </c>
      <c r="F467" t="s">
        <v>9684</v>
      </c>
      <c r="G467" t="s">
        <v>9685</v>
      </c>
      <c r="H467" t="s">
        <v>9686</v>
      </c>
      <c r="I467" t="s">
        <v>9687</v>
      </c>
      <c r="J467" t="s">
        <v>9688</v>
      </c>
      <c r="K467" t="s">
        <v>9689</v>
      </c>
      <c r="L467" t="s">
        <v>9690</v>
      </c>
      <c r="M467" t="s">
        <v>9691</v>
      </c>
      <c r="N467" t="s">
        <v>9692</v>
      </c>
      <c r="O467">
        <f>-571.801028720607 -108.643684286707 -516.241879807532</f>
        <v>-1196.6865928148459</v>
      </c>
      <c r="P467">
        <f>-535.368315462919 -149.543700106394 -239.513699367115</f>
        <v>-924.42571493642799</v>
      </c>
      <c r="Q467" t="s">
        <v>9693</v>
      </c>
      <c r="R467" t="s">
        <v>9694</v>
      </c>
      <c r="S467" t="s">
        <v>9695</v>
      </c>
      <c r="T467" t="s">
        <v>9696</v>
      </c>
      <c r="U467" t="s">
        <v>9697</v>
      </c>
      <c r="V467" t="s">
        <v>9698</v>
      </c>
      <c r="W467" t="s">
        <v>9699</v>
      </c>
      <c r="X467" t="s">
        <v>9700</v>
      </c>
      <c r="Y467" t="s">
        <v>9701</v>
      </c>
    </row>
    <row r="468" spans="1:25" x14ac:dyDescent="0.3">
      <c r="A468">
        <v>23350</v>
      </c>
      <c r="B468" t="s">
        <v>9702</v>
      </c>
      <c r="C468" t="s">
        <v>9703</v>
      </c>
      <c r="D468" t="s">
        <v>9704</v>
      </c>
      <c r="E468" t="s">
        <v>9705</v>
      </c>
      <c r="F468" t="s">
        <v>9706</v>
      </c>
      <c r="G468" t="s">
        <v>9707</v>
      </c>
      <c r="H468" t="s">
        <v>9708</v>
      </c>
      <c r="I468" t="s">
        <v>9709</v>
      </c>
      <c r="J468" t="s">
        <v>9710</v>
      </c>
      <c r="K468" t="s">
        <v>9711</v>
      </c>
      <c r="L468" t="s">
        <v>9712</v>
      </c>
      <c r="M468" t="s">
        <v>9713</v>
      </c>
      <c r="N468" t="s">
        <v>9714</v>
      </c>
      <c r="O468">
        <f>-565.536249878336 -113.070704194834 -513.317244670671</f>
        <v>-1191.9241987438409</v>
      </c>
      <c r="P468">
        <f>-523.848946767954 -151.444831447028 -236.969223131529</f>
        <v>-912.26300134651103</v>
      </c>
      <c r="Q468" t="s">
        <v>9715</v>
      </c>
      <c r="R468" t="s">
        <v>9716</v>
      </c>
      <c r="S468" t="s">
        <v>9717</v>
      </c>
      <c r="T468" t="s">
        <v>9718</v>
      </c>
      <c r="U468" t="s">
        <v>9719</v>
      </c>
      <c r="V468" t="s">
        <v>9720</v>
      </c>
      <c r="W468" t="s">
        <v>9721</v>
      </c>
      <c r="X468" t="s">
        <v>9722</v>
      </c>
      <c r="Y468" t="s">
        <v>9723</v>
      </c>
    </row>
    <row r="469" spans="1:25" x14ac:dyDescent="0.3">
      <c r="A469">
        <v>23400</v>
      </c>
      <c r="B469" t="s">
        <v>9724</v>
      </c>
      <c r="C469" t="s">
        <v>9725</v>
      </c>
      <c r="D469" t="s">
        <v>9726</v>
      </c>
      <c r="E469" t="s">
        <v>9727</v>
      </c>
      <c r="F469" t="s">
        <v>9728</v>
      </c>
      <c r="G469" t="s">
        <v>9729</v>
      </c>
      <c r="H469" t="s">
        <v>9730</v>
      </c>
      <c r="I469" t="s">
        <v>9731</v>
      </c>
      <c r="J469" t="s">
        <v>9732</v>
      </c>
      <c r="K469" t="s">
        <v>9733</v>
      </c>
      <c r="L469" t="s">
        <v>9734</v>
      </c>
      <c r="M469" t="s">
        <v>9735</v>
      </c>
      <c r="N469" t="s">
        <v>9736</v>
      </c>
      <c r="O469">
        <f>-563.14017340435 -116.079266565474 -511.540257883464</f>
        <v>-1190.7596978532879</v>
      </c>
      <c r="P469">
        <f>-520.497738667694 -153.77422285003 -235.244512513606</f>
        <v>-909.51647403132995</v>
      </c>
      <c r="Q469" t="s">
        <v>9737</v>
      </c>
      <c r="R469" t="s">
        <v>9738</v>
      </c>
      <c r="S469" t="s">
        <v>9739</v>
      </c>
      <c r="T469" t="s">
        <v>9740</v>
      </c>
      <c r="U469" t="s">
        <v>9741</v>
      </c>
      <c r="V469" t="s">
        <v>9742</v>
      </c>
      <c r="W469" t="s">
        <v>9743</v>
      </c>
      <c r="X469" t="s">
        <v>9744</v>
      </c>
      <c r="Y469" t="s">
        <v>9745</v>
      </c>
    </row>
    <row r="470" spans="1:25" x14ac:dyDescent="0.3">
      <c r="A470">
        <v>23450</v>
      </c>
      <c r="B470" t="s">
        <v>9746</v>
      </c>
      <c r="C470" t="s">
        <v>9747</v>
      </c>
      <c r="D470" t="s">
        <v>9748</v>
      </c>
      <c r="E470" t="s">
        <v>9749</v>
      </c>
      <c r="F470" t="s">
        <v>9750</v>
      </c>
      <c r="G470" t="s">
        <v>9751</v>
      </c>
      <c r="H470" t="s">
        <v>9752</v>
      </c>
      <c r="I470" t="s">
        <v>9753</v>
      </c>
      <c r="J470" t="s">
        <v>9754</v>
      </c>
      <c r="K470" t="s">
        <v>9755</v>
      </c>
      <c r="L470" t="s">
        <v>9756</v>
      </c>
      <c r="M470" t="s">
        <v>9757</v>
      </c>
      <c r="N470" t="s">
        <v>9758</v>
      </c>
      <c r="O470">
        <f>-558.995223875952 -122.375123835645 -507.407538451376</f>
        <v>-1188.7778861629731</v>
      </c>
      <c r="P470">
        <f>-516.692152683933 -158.235500417466 -230.815564973415</f>
        <v>-905.74321807481408</v>
      </c>
      <c r="Q470" t="s">
        <v>9759</v>
      </c>
      <c r="R470" t="s">
        <v>9760</v>
      </c>
      <c r="S470" t="s">
        <v>9761</v>
      </c>
      <c r="T470" t="s">
        <v>9762</v>
      </c>
      <c r="U470" t="s">
        <v>9763</v>
      </c>
      <c r="V470" t="s">
        <v>9764</v>
      </c>
      <c r="W470" t="s">
        <v>9765</v>
      </c>
      <c r="X470" t="s">
        <v>9766</v>
      </c>
      <c r="Y470" t="s">
        <v>9767</v>
      </c>
    </row>
    <row r="471" spans="1:25" x14ac:dyDescent="0.3">
      <c r="A471">
        <v>23500</v>
      </c>
      <c r="B471" t="s">
        <v>9768</v>
      </c>
      <c r="C471" t="s">
        <v>9769</v>
      </c>
      <c r="D471" t="s">
        <v>9770</v>
      </c>
      <c r="E471" t="s">
        <v>9771</v>
      </c>
      <c r="F471" t="s">
        <v>9772</v>
      </c>
      <c r="G471" t="s">
        <v>9773</v>
      </c>
      <c r="H471" t="s">
        <v>9774</v>
      </c>
      <c r="I471" t="s">
        <v>9775</v>
      </c>
      <c r="J471" t="s">
        <v>9776</v>
      </c>
      <c r="K471" t="s">
        <v>9777</v>
      </c>
      <c r="L471" t="s">
        <v>9778</v>
      </c>
      <c r="M471" t="s">
        <v>9779</v>
      </c>
      <c r="N471" t="s">
        <v>9780</v>
      </c>
      <c r="O471">
        <f>-556.966843551401 -125.650171304867 -505.323950055835</f>
        <v>-1187.940964912103</v>
      </c>
      <c r="P471">
        <f>-515.671894684451 -159.777217875937 -228.360791826596</f>
        <v>-903.80990438698404</v>
      </c>
      <c r="Q471" t="s">
        <v>9781</v>
      </c>
      <c r="R471" t="s">
        <v>9782</v>
      </c>
      <c r="S471" t="s">
        <v>9783</v>
      </c>
      <c r="T471" t="s">
        <v>9784</v>
      </c>
      <c r="U471" t="s">
        <v>9785</v>
      </c>
      <c r="V471" t="s">
        <v>9786</v>
      </c>
      <c r="W471" t="s">
        <v>9787</v>
      </c>
      <c r="X471" t="s">
        <v>9788</v>
      </c>
      <c r="Y471" t="s">
        <v>9789</v>
      </c>
    </row>
    <row r="472" spans="1:25" x14ac:dyDescent="0.3">
      <c r="A472">
        <v>23550</v>
      </c>
      <c r="B472" t="s">
        <v>9790</v>
      </c>
      <c r="C472" t="s">
        <v>9791</v>
      </c>
      <c r="D472" t="s">
        <v>9792</v>
      </c>
      <c r="E472" t="s">
        <v>9793</v>
      </c>
      <c r="F472" t="s">
        <v>9794</v>
      </c>
      <c r="G472" t="s">
        <v>9795</v>
      </c>
      <c r="H472" t="s">
        <v>9796</v>
      </c>
      <c r="I472" t="s">
        <v>9797</v>
      </c>
      <c r="J472" t="s">
        <v>9798</v>
      </c>
      <c r="K472" t="s">
        <v>9799</v>
      </c>
      <c r="L472" t="s">
        <v>9800</v>
      </c>
      <c r="M472" t="s">
        <v>9801</v>
      </c>
      <c r="N472" t="s">
        <v>9802</v>
      </c>
      <c r="O472">
        <f>-552.841130398917 -131.497333105509 -501.392969979299</f>
        <v>-1185.7314334837251</v>
      </c>
      <c r="P472">
        <f>-512.510829146286 -161.099492237732 -223.767737587325</f>
        <v>-897.37805897134297</v>
      </c>
      <c r="Q472" t="s">
        <v>9803</v>
      </c>
      <c r="R472" t="s">
        <v>9804</v>
      </c>
      <c r="S472" t="s">
        <v>9805</v>
      </c>
      <c r="T472" t="s">
        <v>9806</v>
      </c>
      <c r="U472" t="s">
        <v>9807</v>
      </c>
      <c r="V472" t="s">
        <v>9808</v>
      </c>
      <c r="W472" t="s">
        <v>9809</v>
      </c>
      <c r="X472" t="s">
        <v>9810</v>
      </c>
      <c r="Y472" t="s">
        <v>9811</v>
      </c>
    </row>
    <row r="473" spans="1:25" x14ac:dyDescent="0.3">
      <c r="A473">
        <v>23600</v>
      </c>
      <c r="B473" t="s">
        <v>9812</v>
      </c>
      <c r="C473" t="s">
        <v>9813</v>
      </c>
      <c r="D473" t="s">
        <v>9814</v>
      </c>
      <c r="E473" t="s">
        <v>9815</v>
      </c>
      <c r="F473" t="s">
        <v>9816</v>
      </c>
      <c r="G473" t="s">
        <v>9817</v>
      </c>
      <c r="H473" t="s">
        <v>9818</v>
      </c>
      <c r="I473" t="s">
        <v>9819</v>
      </c>
      <c r="J473" t="s">
        <v>9820</v>
      </c>
      <c r="K473" t="s">
        <v>9821</v>
      </c>
      <c r="L473" t="s">
        <v>9822</v>
      </c>
      <c r="M473" t="s">
        <v>9823</v>
      </c>
      <c r="N473" t="s">
        <v>9824</v>
      </c>
      <c r="O473">
        <f>-550.640067416503 -134.336500725912 -499.550503121267</f>
        <v>-1184.527071263682</v>
      </c>
      <c r="P473">
        <f>-509.758162280494 -161.829855407312 -221.789295183173</f>
        <v>-893.37731287097904</v>
      </c>
      <c r="Q473" t="s">
        <v>9825</v>
      </c>
      <c r="R473" t="s">
        <v>9826</v>
      </c>
      <c r="S473" t="s">
        <v>9827</v>
      </c>
      <c r="T473" t="s">
        <v>9828</v>
      </c>
      <c r="U473" t="s">
        <v>9829</v>
      </c>
      <c r="V473" t="s">
        <v>9830</v>
      </c>
      <c r="W473" t="s">
        <v>9831</v>
      </c>
      <c r="X473" t="s">
        <v>9832</v>
      </c>
      <c r="Y473" t="s">
        <v>9833</v>
      </c>
    </row>
    <row r="474" spans="1:25" x14ac:dyDescent="0.3">
      <c r="A474">
        <v>23650</v>
      </c>
      <c r="B474" t="s">
        <v>9834</v>
      </c>
      <c r="C474" t="s">
        <v>9835</v>
      </c>
      <c r="D474" t="s">
        <v>9836</v>
      </c>
      <c r="E474" t="s">
        <v>9837</v>
      </c>
      <c r="F474" t="s">
        <v>9838</v>
      </c>
      <c r="G474" t="s">
        <v>9839</v>
      </c>
      <c r="H474" t="s">
        <v>9840</v>
      </c>
      <c r="I474" t="s">
        <v>9841</v>
      </c>
      <c r="J474" t="s">
        <v>9842</v>
      </c>
      <c r="K474" t="s">
        <v>9843</v>
      </c>
      <c r="L474" t="s">
        <v>9844</v>
      </c>
      <c r="M474" t="s">
        <v>9845</v>
      </c>
      <c r="N474" t="s">
        <v>9846</v>
      </c>
      <c r="O474">
        <f>-547.139238915065 -139.355911582982 -496.168443555115</f>
        <v>-1182.6635940531619</v>
      </c>
      <c r="P474">
        <f>-503.535632583806 -164.222927752392 -218.573417643444</f>
        <v>-886.33197797964203</v>
      </c>
      <c r="Q474" t="s">
        <v>9847</v>
      </c>
      <c r="R474" t="s">
        <v>9848</v>
      </c>
      <c r="S474" t="s">
        <v>9849</v>
      </c>
      <c r="T474" t="s">
        <v>9850</v>
      </c>
      <c r="U474" t="s">
        <v>9851</v>
      </c>
      <c r="V474" t="s">
        <v>9852</v>
      </c>
      <c r="W474" t="s">
        <v>9853</v>
      </c>
      <c r="X474" t="s">
        <v>9854</v>
      </c>
      <c r="Y474" t="s">
        <v>9855</v>
      </c>
    </row>
    <row r="475" spans="1:25" x14ac:dyDescent="0.3">
      <c r="A475">
        <v>23700</v>
      </c>
      <c r="B475" t="s">
        <v>9856</v>
      </c>
      <c r="C475" t="s">
        <v>9857</v>
      </c>
      <c r="D475" t="s">
        <v>9858</v>
      </c>
      <c r="E475" t="s">
        <v>9859</v>
      </c>
      <c r="F475" t="s">
        <v>9860</v>
      </c>
      <c r="G475" t="s">
        <v>9861</v>
      </c>
      <c r="H475" t="s">
        <v>9862</v>
      </c>
      <c r="I475" t="s">
        <v>9863</v>
      </c>
      <c r="J475" t="s">
        <v>9864</v>
      </c>
      <c r="K475" t="s">
        <v>9865</v>
      </c>
      <c r="L475" t="s">
        <v>9866</v>
      </c>
      <c r="M475" t="s">
        <v>9867</v>
      </c>
      <c r="N475" t="s">
        <v>9868</v>
      </c>
      <c r="O475">
        <f>-545.448711596073 -141.198554325257 -494.862486553772</f>
        <v>-1181.509752475102</v>
      </c>
      <c r="P475">
        <f>-500.881466795242 -165.545560183431 -217.374551192841</f>
        <v>-883.80157817151394</v>
      </c>
      <c r="Q475" t="s">
        <v>9869</v>
      </c>
      <c r="R475" t="s">
        <v>9870</v>
      </c>
      <c r="S475" t="s">
        <v>9871</v>
      </c>
      <c r="T475" t="s">
        <v>9872</v>
      </c>
      <c r="U475" t="s">
        <v>9873</v>
      </c>
      <c r="V475" t="s">
        <v>9874</v>
      </c>
      <c r="W475" t="s">
        <v>9875</v>
      </c>
      <c r="X475" t="s">
        <v>9876</v>
      </c>
      <c r="Y475" t="s">
        <v>9877</v>
      </c>
    </row>
    <row r="476" spans="1:25" x14ac:dyDescent="0.3">
      <c r="A476">
        <v>23750</v>
      </c>
      <c r="B476" t="s">
        <v>9878</v>
      </c>
      <c r="C476" t="s">
        <v>9879</v>
      </c>
      <c r="D476" t="s">
        <v>9880</v>
      </c>
      <c r="E476" t="s">
        <v>9881</v>
      </c>
      <c r="F476" t="s">
        <v>9882</v>
      </c>
      <c r="G476" t="s">
        <v>9883</v>
      </c>
      <c r="H476" t="s">
        <v>9884</v>
      </c>
      <c r="I476" t="s">
        <v>9885</v>
      </c>
      <c r="J476" t="s">
        <v>9886</v>
      </c>
      <c r="K476" t="s">
        <v>9887</v>
      </c>
      <c r="L476" t="s">
        <v>9888</v>
      </c>
      <c r="M476" t="s">
        <v>9889</v>
      </c>
      <c r="N476" t="s">
        <v>9890</v>
      </c>
      <c r="O476">
        <f>-541.612429480473 -143.536093048361 -493.192647251486</f>
        <v>-1178.3411697803201</v>
      </c>
      <c r="P476">
        <f>-496.949522159244 -166.563218921216 -215.60734265698</f>
        <v>-879.12008373744004</v>
      </c>
      <c r="Q476" t="s">
        <v>9891</v>
      </c>
      <c r="R476" t="s">
        <v>9892</v>
      </c>
      <c r="S476" t="s">
        <v>9893</v>
      </c>
      <c r="T476" t="s">
        <v>9894</v>
      </c>
      <c r="U476" t="s">
        <v>9895</v>
      </c>
      <c r="V476" t="s">
        <v>9896</v>
      </c>
      <c r="W476" t="s">
        <v>9897</v>
      </c>
      <c r="X476" t="s">
        <v>9898</v>
      </c>
      <c r="Y476" t="s">
        <v>9899</v>
      </c>
    </row>
    <row r="477" spans="1:25" x14ac:dyDescent="0.3">
      <c r="A477">
        <v>23800</v>
      </c>
      <c r="B477" t="s">
        <v>9900</v>
      </c>
      <c r="C477" t="s">
        <v>9901</v>
      </c>
      <c r="D477" t="s">
        <v>9902</v>
      </c>
      <c r="E477" t="s">
        <v>9903</v>
      </c>
      <c r="F477" t="s">
        <v>9904</v>
      </c>
      <c r="G477" t="s">
        <v>9905</v>
      </c>
      <c r="H477" t="s">
        <v>9906</v>
      </c>
      <c r="I477" t="s">
        <v>9907</v>
      </c>
      <c r="J477" t="s">
        <v>9908</v>
      </c>
      <c r="K477" t="s">
        <v>9909</v>
      </c>
      <c r="L477" t="s">
        <v>9910</v>
      </c>
      <c r="M477" t="s">
        <v>9911</v>
      </c>
      <c r="N477" t="s">
        <v>9912</v>
      </c>
      <c r="O477">
        <f>-539.875996339246 -144.354163591134 -492.51211624066</f>
        <v>-1176.74227617104</v>
      </c>
      <c r="P477">
        <f>-495.314126399525 -166.969639636737 -214.876760553387</f>
        <v>-877.16052658964895</v>
      </c>
      <c r="Q477" t="s">
        <v>9913</v>
      </c>
      <c r="R477" t="s">
        <v>9914</v>
      </c>
      <c r="S477" t="s">
        <v>9915</v>
      </c>
      <c r="T477" t="s">
        <v>9916</v>
      </c>
      <c r="U477" t="s">
        <v>9917</v>
      </c>
      <c r="V477" t="s">
        <v>9918</v>
      </c>
      <c r="W477" t="s">
        <v>9919</v>
      </c>
      <c r="X477" t="s">
        <v>9920</v>
      </c>
      <c r="Y477" t="s">
        <v>9921</v>
      </c>
    </row>
    <row r="478" spans="1:25" x14ac:dyDescent="0.3">
      <c r="A478">
        <v>23850</v>
      </c>
      <c r="B478" t="s">
        <v>9922</v>
      </c>
      <c r="C478" t="s">
        <v>9923</v>
      </c>
      <c r="D478" t="s">
        <v>9924</v>
      </c>
      <c r="E478" t="s">
        <v>9925</v>
      </c>
      <c r="F478" t="s">
        <v>9926</v>
      </c>
      <c r="G478" t="s">
        <v>9927</v>
      </c>
      <c r="H478" t="s">
        <v>9928</v>
      </c>
      <c r="I478" t="s">
        <v>9929</v>
      </c>
      <c r="J478" t="s">
        <v>9930</v>
      </c>
      <c r="K478" t="s">
        <v>9931</v>
      </c>
      <c r="L478" t="s">
        <v>9932</v>
      </c>
      <c r="M478" t="s">
        <v>9933</v>
      </c>
      <c r="N478" t="s">
        <v>9934</v>
      </c>
      <c r="O478">
        <f>-537.403004496736 -145.923674493849 -491.551730194671</f>
        <v>-1174.878409185256</v>
      </c>
      <c r="P478">
        <f>-492.151846516433 -167.959668899261 -213.981364038449</f>
        <v>-874.09287945414303</v>
      </c>
      <c r="Q478" t="s">
        <v>9935</v>
      </c>
      <c r="R478" t="s">
        <v>9936</v>
      </c>
      <c r="S478" t="s">
        <v>9937</v>
      </c>
      <c r="T478" t="s">
        <v>9938</v>
      </c>
      <c r="U478" t="s">
        <v>9939</v>
      </c>
      <c r="V478">
        <f>-480.613698206628 -0.197512416233621 -102.559016926218</f>
        <v>-583.37022754907957</v>
      </c>
      <c r="W478" t="s">
        <v>9940</v>
      </c>
      <c r="X478" t="s">
        <v>9941</v>
      </c>
      <c r="Y478" t="s">
        <v>9942</v>
      </c>
    </row>
    <row r="479" spans="1:25" x14ac:dyDescent="0.3">
      <c r="A479">
        <v>23900</v>
      </c>
      <c r="B479" t="s">
        <v>9943</v>
      </c>
      <c r="C479" t="s">
        <v>9944</v>
      </c>
      <c r="D479" t="s">
        <v>9945</v>
      </c>
      <c r="E479" t="s">
        <v>9946</v>
      </c>
      <c r="F479" t="s">
        <v>9947</v>
      </c>
      <c r="G479" t="s">
        <v>9948</v>
      </c>
      <c r="H479" t="s">
        <v>9949</v>
      </c>
      <c r="I479" t="s">
        <v>9950</v>
      </c>
      <c r="J479" t="s">
        <v>9951</v>
      </c>
      <c r="K479" t="s">
        <v>9952</v>
      </c>
      <c r="L479" t="s">
        <v>9953</v>
      </c>
      <c r="M479" t="s">
        <v>9954</v>
      </c>
      <c r="N479" t="s">
        <v>9955</v>
      </c>
      <c r="O479">
        <f>-536.652311327026 -146.636282937517 -491.229087446057</f>
        <v>-1174.5176817106001</v>
      </c>
      <c r="P479">
        <f>-490.431768668945 -168.97857432323 -213.842974665027</f>
        <v>-873.25331765720193</v>
      </c>
      <c r="Q479" t="s">
        <v>9956</v>
      </c>
      <c r="R479" t="s">
        <v>9957</v>
      </c>
      <c r="S479" t="s">
        <v>9958</v>
      </c>
      <c r="T479" t="s">
        <v>9959</v>
      </c>
      <c r="U479" t="s">
        <v>9960</v>
      </c>
      <c r="V479">
        <f>-479.758130589557 -0.667914227494293 -102.381389363509</f>
        <v>-582.80743418056034</v>
      </c>
      <c r="W479" t="s">
        <v>9961</v>
      </c>
      <c r="X479" t="s">
        <v>9962</v>
      </c>
      <c r="Y479" t="s">
        <v>9963</v>
      </c>
    </row>
    <row r="480" spans="1:25" x14ac:dyDescent="0.3">
      <c r="A480">
        <v>23950</v>
      </c>
      <c r="B480" t="s">
        <v>9964</v>
      </c>
      <c r="C480" t="s">
        <v>9965</v>
      </c>
      <c r="D480" t="s">
        <v>9966</v>
      </c>
      <c r="E480" t="s">
        <v>9967</v>
      </c>
      <c r="F480" t="s">
        <v>9968</v>
      </c>
      <c r="G480" t="s">
        <v>9969</v>
      </c>
      <c r="H480" t="s">
        <v>9970</v>
      </c>
      <c r="I480" t="s">
        <v>9971</v>
      </c>
      <c r="J480" t="s">
        <v>9972</v>
      </c>
      <c r="K480" t="s">
        <v>9973</v>
      </c>
      <c r="L480" t="s">
        <v>9974</v>
      </c>
      <c r="M480" t="s">
        <v>9975</v>
      </c>
      <c r="N480" t="s">
        <v>9976</v>
      </c>
      <c r="O480">
        <f>-535.400962857164 -147.13899192224 -491.258585528687</f>
        <v>-1173.7985403080911</v>
      </c>
      <c r="P480">
        <f>-487.431299927841 -170.772642066949 -214.276796042906</f>
        <v>-872.48073803769603</v>
      </c>
      <c r="Q480" t="s">
        <v>9977</v>
      </c>
      <c r="R480" t="s">
        <v>9978</v>
      </c>
      <c r="S480" t="s">
        <v>9979</v>
      </c>
      <c r="T480" t="s">
        <v>9980</v>
      </c>
      <c r="U480" t="s">
        <v>9981</v>
      </c>
      <c r="V480">
        <f>-478.50060377249 -1.63175076316338 -102.105389599193</f>
        <v>-582.23774413484637</v>
      </c>
      <c r="W480" t="s">
        <v>9982</v>
      </c>
      <c r="X480" t="s">
        <v>9983</v>
      </c>
      <c r="Y480" t="s">
        <v>9984</v>
      </c>
    </row>
    <row r="481" spans="1:25" x14ac:dyDescent="0.3">
      <c r="A481">
        <v>24000</v>
      </c>
      <c r="B481" t="s">
        <v>9985</v>
      </c>
      <c r="C481" t="s">
        <v>9986</v>
      </c>
      <c r="D481" t="s">
        <v>9987</v>
      </c>
      <c r="E481" t="s">
        <v>9988</v>
      </c>
      <c r="F481" t="s">
        <v>9989</v>
      </c>
      <c r="G481" t="s">
        <v>9990</v>
      </c>
      <c r="H481" t="s">
        <v>9991</v>
      </c>
      <c r="I481" t="s">
        <v>9992</v>
      </c>
      <c r="J481" t="s">
        <v>9993</v>
      </c>
      <c r="K481" t="s">
        <v>9994</v>
      </c>
      <c r="L481" t="s">
        <v>9995</v>
      </c>
      <c r="M481" t="s">
        <v>9996</v>
      </c>
      <c r="N481" t="s">
        <v>9997</v>
      </c>
      <c r="O481">
        <f>-534.251388175634 -147.413101528174 -491.4139996932</f>
        <v>-1173.0784893970081</v>
      </c>
      <c r="P481">
        <f>-486.516710529145 -172.170667203791 -214.489786206372</f>
        <v>-873.177163939308</v>
      </c>
      <c r="Q481" t="s">
        <v>9998</v>
      </c>
      <c r="R481" t="s">
        <v>9999</v>
      </c>
      <c r="S481" t="s">
        <v>10000</v>
      </c>
      <c r="T481" t="s">
        <v>10001</v>
      </c>
      <c r="U481" t="s">
        <v>10002</v>
      </c>
      <c r="V481">
        <f>-477.853679615916 -2.38064622214915 -101.988692104302</f>
        <v>-582.22301794236716</v>
      </c>
      <c r="W481" t="s">
        <v>10003</v>
      </c>
      <c r="X481" t="s">
        <v>10004</v>
      </c>
      <c r="Y481" t="s">
        <v>10005</v>
      </c>
    </row>
    <row r="482" spans="1:25" x14ac:dyDescent="0.3">
      <c r="A482">
        <v>24050</v>
      </c>
      <c r="B482" t="s">
        <v>10006</v>
      </c>
      <c r="C482" t="s">
        <v>10007</v>
      </c>
      <c r="D482" t="s">
        <v>10008</v>
      </c>
      <c r="E482" t="s">
        <v>10009</v>
      </c>
      <c r="F482" t="s">
        <v>10010</v>
      </c>
      <c r="G482" t="s">
        <v>10011</v>
      </c>
      <c r="H482" t="s">
        <v>10012</v>
      </c>
      <c r="I482" t="s">
        <v>10013</v>
      </c>
      <c r="J482" t="s">
        <v>10014</v>
      </c>
      <c r="K482" t="s">
        <v>10015</v>
      </c>
      <c r="L482" t="s">
        <v>10016</v>
      </c>
      <c r="M482" t="s">
        <v>10017</v>
      </c>
      <c r="N482" t="s">
        <v>10018</v>
      </c>
      <c r="O482">
        <f>-531.868392352159 -147.620883792978 -491.504901889431</f>
        <v>-1170.994178034568</v>
      </c>
      <c r="P482">
        <f>-488.010833181337 -175.024355907391 -214.188795443564</f>
        <v>-877.22398453229198</v>
      </c>
      <c r="Q482" t="s">
        <v>10019</v>
      </c>
      <c r="R482" t="s">
        <v>10020</v>
      </c>
      <c r="S482" t="s">
        <v>10021</v>
      </c>
      <c r="T482" t="s">
        <v>10022</v>
      </c>
      <c r="U482" t="s">
        <v>10023</v>
      </c>
      <c r="V482">
        <f>-476.862355229879 -3.60576933113452 -101.697806163332</f>
        <v>-582.16593072434546</v>
      </c>
      <c r="W482" t="s">
        <v>10024</v>
      </c>
      <c r="X482" t="s">
        <v>10025</v>
      </c>
      <c r="Y482" t="s">
        <v>10026</v>
      </c>
    </row>
    <row r="483" spans="1:25" x14ac:dyDescent="0.3">
      <c r="A483">
        <v>24100</v>
      </c>
      <c r="B483" t="s">
        <v>10027</v>
      </c>
      <c r="C483" t="s">
        <v>10028</v>
      </c>
      <c r="D483" t="s">
        <v>10029</v>
      </c>
      <c r="E483" t="s">
        <v>10030</v>
      </c>
      <c r="F483" t="s">
        <v>10031</v>
      </c>
      <c r="G483" t="s">
        <v>10032</v>
      </c>
      <c r="H483" t="s">
        <v>10033</v>
      </c>
      <c r="I483" t="s">
        <v>10034</v>
      </c>
      <c r="J483" t="s">
        <v>10035</v>
      </c>
      <c r="K483" t="s">
        <v>10036</v>
      </c>
      <c r="L483" t="s">
        <v>10037</v>
      </c>
      <c r="M483" t="s">
        <v>10038</v>
      </c>
      <c r="N483" t="s">
        <v>10039</v>
      </c>
      <c r="O483">
        <f>-530.626201612824 -147.315788529954 -491.84373615196</f>
        <v>-1169.7857262947382</v>
      </c>
      <c r="P483">
        <f>-490.48303192356 -175.62290304437 -214.056398279692</f>
        <v>-880.16233324762197</v>
      </c>
      <c r="Q483" t="s">
        <v>10040</v>
      </c>
      <c r="R483" t="s">
        <v>10041</v>
      </c>
      <c r="S483" t="s">
        <v>10042</v>
      </c>
      <c r="T483" t="s">
        <v>10043</v>
      </c>
      <c r="U483" t="s">
        <v>10044</v>
      </c>
      <c r="V483">
        <f>-476.337731752329 -4.05203412235187 -101.588071768305</f>
        <v>-581.97783764298583</v>
      </c>
      <c r="W483" t="s">
        <v>10045</v>
      </c>
      <c r="X483" t="s">
        <v>10046</v>
      </c>
      <c r="Y483" t="s">
        <v>10047</v>
      </c>
    </row>
    <row r="484" spans="1:25" x14ac:dyDescent="0.3">
      <c r="A484">
        <v>24150</v>
      </c>
      <c r="B484" t="s">
        <v>10048</v>
      </c>
      <c r="C484" t="s">
        <v>10049</v>
      </c>
      <c r="D484" t="s">
        <v>10050</v>
      </c>
      <c r="E484" t="s">
        <v>10051</v>
      </c>
      <c r="F484" t="s">
        <v>10052</v>
      </c>
      <c r="G484" t="s">
        <v>10053</v>
      </c>
      <c r="H484" t="s">
        <v>10054</v>
      </c>
      <c r="I484" t="s">
        <v>10055</v>
      </c>
      <c r="J484" t="s">
        <v>10056</v>
      </c>
      <c r="K484" t="s">
        <v>10057</v>
      </c>
      <c r="L484" t="s">
        <v>10058</v>
      </c>
      <c r="M484" t="s">
        <v>10059</v>
      </c>
      <c r="N484" t="s">
        <v>10060</v>
      </c>
      <c r="O484">
        <f>-527.929601666963 -146.293912017132 -492.957340748524</f>
        <v>-1167.1808544326191</v>
      </c>
      <c r="P484">
        <f>-499.235525502077 -177.072465643048 -214.016598364084</f>
        <v>-890.32458950920898</v>
      </c>
      <c r="Q484" t="s">
        <v>10061</v>
      </c>
      <c r="R484" t="s">
        <v>10062</v>
      </c>
      <c r="S484" t="s">
        <v>10063</v>
      </c>
      <c r="T484" t="s">
        <v>10064</v>
      </c>
      <c r="U484" t="s">
        <v>10065</v>
      </c>
      <c r="V484">
        <f>-475.349657751031 -4.54226812724255 -101.456987021569</f>
        <v>-581.3489128998425</v>
      </c>
      <c r="W484" t="s">
        <v>10066</v>
      </c>
      <c r="X484" t="s">
        <v>10067</v>
      </c>
      <c r="Y484" t="s">
        <v>10068</v>
      </c>
    </row>
    <row r="485" spans="1:25" x14ac:dyDescent="0.3">
      <c r="A485">
        <v>24200</v>
      </c>
      <c r="B485" t="s">
        <v>10069</v>
      </c>
      <c r="C485" t="s">
        <v>10070</v>
      </c>
      <c r="D485" t="s">
        <v>10071</v>
      </c>
      <c r="E485" t="s">
        <v>10072</v>
      </c>
      <c r="F485" t="s">
        <v>10073</v>
      </c>
      <c r="G485" t="s">
        <v>10074</v>
      </c>
      <c r="H485" t="s">
        <v>10075</v>
      </c>
      <c r="I485" t="s">
        <v>10076</v>
      </c>
      <c r="J485" t="s">
        <v>10077</v>
      </c>
      <c r="K485" t="s">
        <v>10078</v>
      </c>
      <c r="L485" t="s">
        <v>10079</v>
      </c>
      <c r="M485" t="s">
        <v>10080</v>
      </c>
      <c r="N485" t="s">
        <v>10081</v>
      </c>
      <c r="O485">
        <f>-526.891406765184 -145.459866354836 -493.589452003968</f>
        <v>-1165.9407251239879</v>
      </c>
      <c r="P485">
        <f>-505.204156332345 -177.801368226565 -214.193076773801</f>
        <v>-897.19860133271095</v>
      </c>
      <c r="Q485" t="s">
        <v>10082</v>
      </c>
      <c r="R485" t="s">
        <v>10083</v>
      </c>
      <c r="S485" t="s">
        <v>10084</v>
      </c>
      <c r="T485" t="s">
        <v>10085</v>
      </c>
      <c r="U485" t="s">
        <v>10086</v>
      </c>
      <c r="V485">
        <f>-474.943904656565 -4.38517544662773 -101.432480975681</f>
        <v>-580.76156107887368</v>
      </c>
      <c r="W485" t="s">
        <v>10087</v>
      </c>
      <c r="X485" t="s">
        <v>10088</v>
      </c>
      <c r="Y485" t="s">
        <v>10089</v>
      </c>
    </row>
    <row r="486" spans="1:25" x14ac:dyDescent="0.3">
      <c r="A486">
        <v>24250</v>
      </c>
      <c r="B486" t="s">
        <v>10090</v>
      </c>
      <c r="C486" t="s">
        <v>10091</v>
      </c>
      <c r="D486" t="s">
        <v>10092</v>
      </c>
      <c r="E486" t="s">
        <v>10093</v>
      </c>
      <c r="F486" t="s">
        <v>10094</v>
      </c>
      <c r="G486" t="s">
        <v>10095</v>
      </c>
      <c r="H486" t="s">
        <v>10096</v>
      </c>
      <c r="I486" t="s">
        <v>10097</v>
      </c>
      <c r="J486" t="s">
        <v>10098</v>
      </c>
      <c r="K486" t="s">
        <v>10099</v>
      </c>
      <c r="L486" t="s">
        <v>10100</v>
      </c>
      <c r="M486" t="s">
        <v>10101</v>
      </c>
      <c r="N486" t="s">
        <v>10102</v>
      </c>
      <c r="O486">
        <f>-525.065062433171 -142.543771692625 -495.552776165926</f>
        <v>-1163.1616102917219</v>
      </c>
      <c r="P486">
        <f>-518.226715827523 -179.202402306998 -215.931685194995</f>
        <v>-913.36080332951599</v>
      </c>
      <c r="Q486" t="s">
        <v>10103</v>
      </c>
      <c r="R486" t="s">
        <v>10104</v>
      </c>
      <c r="S486" t="s">
        <v>10105</v>
      </c>
      <c r="T486" t="s">
        <v>10106</v>
      </c>
      <c r="U486" t="s">
        <v>10107</v>
      </c>
      <c r="V486">
        <f>-474.200998840964 -3.70213810932819 -101.449334169303</f>
        <v>-579.35247111959518</v>
      </c>
      <c r="W486" t="s">
        <v>10108</v>
      </c>
      <c r="X486" t="s">
        <v>10109</v>
      </c>
      <c r="Y486" t="s">
        <v>10110</v>
      </c>
    </row>
    <row r="487" spans="1:25" x14ac:dyDescent="0.3">
      <c r="A487">
        <v>24300</v>
      </c>
      <c r="B487" t="s">
        <v>10111</v>
      </c>
      <c r="C487" t="s">
        <v>10112</v>
      </c>
      <c r="D487" t="s">
        <v>10113</v>
      </c>
      <c r="E487" t="s">
        <v>10114</v>
      </c>
      <c r="F487" t="s">
        <v>10115</v>
      </c>
      <c r="G487" t="s">
        <v>10116</v>
      </c>
      <c r="H487" t="s">
        <v>10117</v>
      </c>
      <c r="I487" t="s">
        <v>10118</v>
      </c>
      <c r="J487" t="s">
        <v>10119</v>
      </c>
      <c r="K487" t="s">
        <v>10120</v>
      </c>
      <c r="L487" t="s">
        <v>10121</v>
      </c>
      <c r="M487" t="s">
        <v>10122</v>
      </c>
      <c r="N487" t="s">
        <v>10123</v>
      </c>
      <c r="O487">
        <f>-524.308214501899 -141.186942711848 -496.605189593929</f>
        <v>-1162.100346807676</v>
      </c>
      <c r="P487">
        <f>-524.971755665427 -180.412767110885 -217.249672571719</f>
        <v>-922.63419534803097</v>
      </c>
      <c r="Q487" t="s">
        <v>10124</v>
      </c>
      <c r="R487" t="s">
        <v>10125</v>
      </c>
      <c r="S487" t="s">
        <v>10126</v>
      </c>
      <c r="T487" t="s">
        <v>10127</v>
      </c>
      <c r="U487" t="s">
        <v>10128</v>
      </c>
      <c r="V487">
        <f>-473.97271064852 -3.20431574928216 -101.46005611711</f>
        <v>-578.63708251491209</v>
      </c>
      <c r="W487" t="s">
        <v>10129</v>
      </c>
      <c r="X487" t="s">
        <v>10130</v>
      </c>
      <c r="Y487" t="s">
        <v>10131</v>
      </c>
    </row>
    <row r="488" spans="1:25" x14ac:dyDescent="0.3">
      <c r="A488">
        <v>24350</v>
      </c>
      <c r="B488" t="s">
        <v>10132</v>
      </c>
      <c r="C488" t="s">
        <v>10133</v>
      </c>
      <c r="D488" t="s">
        <v>10134</v>
      </c>
      <c r="E488" t="s">
        <v>10135</v>
      </c>
      <c r="F488" t="s">
        <v>10136</v>
      </c>
      <c r="G488" t="s">
        <v>10137</v>
      </c>
      <c r="H488" t="s">
        <v>10138</v>
      </c>
      <c r="I488" t="s">
        <v>10139</v>
      </c>
      <c r="J488" t="s">
        <v>10140</v>
      </c>
      <c r="K488" t="s">
        <v>10141</v>
      </c>
      <c r="L488" t="s">
        <v>10142</v>
      </c>
      <c r="M488" t="s">
        <v>10143</v>
      </c>
      <c r="N488" t="s">
        <v>10144</v>
      </c>
      <c r="O488">
        <f>-523.931162967144 -138.26009757067 -498.734150606121</f>
        <v>-1160.925411143935</v>
      </c>
      <c r="P488">
        <f>-537.386425380021 -182.805023999413 -220.501714596553</f>
        <v>-940.69316397598709</v>
      </c>
      <c r="Q488">
        <f>-390.889220165015 -3.46679785133119 -202.47608160687</f>
        <v>-596.83209962321621</v>
      </c>
      <c r="R488" t="s">
        <v>10145</v>
      </c>
      <c r="S488" t="s">
        <v>10146</v>
      </c>
      <c r="T488" t="s">
        <v>10147</v>
      </c>
      <c r="U488" t="s">
        <v>10148</v>
      </c>
      <c r="V488">
        <f>-474.107261860943 -2.22701502810332 -101.442680464143</f>
        <v>-577.77695735318935</v>
      </c>
      <c r="W488" t="s">
        <v>10149</v>
      </c>
      <c r="X488" t="s">
        <v>10150</v>
      </c>
      <c r="Y488" t="s">
        <v>10151</v>
      </c>
    </row>
    <row r="489" spans="1:25" x14ac:dyDescent="0.3">
      <c r="A489">
        <v>24400</v>
      </c>
      <c r="B489" t="s">
        <v>10152</v>
      </c>
      <c r="C489" t="s">
        <v>10153</v>
      </c>
      <c r="D489" t="s">
        <v>10154</v>
      </c>
      <c r="E489" t="s">
        <v>10155</v>
      </c>
      <c r="F489" t="s">
        <v>10156</v>
      </c>
      <c r="G489" t="s">
        <v>10157</v>
      </c>
      <c r="H489" t="s">
        <v>10158</v>
      </c>
      <c r="I489" t="s">
        <v>10159</v>
      </c>
      <c r="J489" t="s">
        <v>10160</v>
      </c>
      <c r="K489" t="s">
        <v>10161</v>
      </c>
      <c r="L489" t="s">
        <v>10162</v>
      </c>
      <c r="M489" t="s">
        <v>10163</v>
      </c>
      <c r="N489" t="s">
        <v>10164</v>
      </c>
      <c r="O489">
        <f>-524.468184465536 -136.979154564576 -499.947697180851</f>
        <v>-1161.3950362109629</v>
      </c>
      <c r="P489">
        <f>-542.390199016786 -184.1416200004 -222.399422458195</f>
        <v>-948.93124147538106</v>
      </c>
      <c r="Q489">
        <f>-390.613831314289 -9.33018542240779 -203.600176820579</f>
        <v>-603.54419355727578</v>
      </c>
      <c r="R489" t="s">
        <v>10165</v>
      </c>
      <c r="S489" t="s">
        <v>10166</v>
      </c>
      <c r="T489" t="s">
        <v>10167</v>
      </c>
      <c r="U489" t="s">
        <v>10168</v>
      </c>
      <c r="V489">
        <f>-474.278594730745 -1.98566726408717 -101.473191880709</f>
        <v>-577.73745387554118</v>
      </c>
      <c r="W489" t="s">
        <v>10169</v>
      </c>
      <c r="X489" t="s">
        <v>10170</v>
      </c>
      <c r="Y489" t="s">
        <v>10171</v>
      </c>
    </row>
    <row r="490" spans="1:25" x14ac:dyDescent="0.3">
      <c r="A490">
        <v>24450</v>
      </c>
      <c r="B490" t="s">
        <v>10172</v>
      </c>
      <c r="C490" t="s">
        <v>10173</v>
      </c>
      <c r="D490" t="s">
        <v>10174</v>
      </c>
      <c r="E490" t="s">
        <v>10175</v>
      </c>
      <c r="F490" t="s">
        <v>10176</v>
      </c>
      <c r="G490" t="s">
        <v>10177</v>
      </c>
      <c r="H490" t="s">
        <v>10178</v>
      </c>
      <c r="I490" t="s">
        <v>10179</v>
      </c>
      <c r="J490" t="s">
        <v>10180</v>
      </c>
      <c r="K490" t="s">
        <v>10181</v>
      </c>
      <c r="L490" t="s">
        <v>10182</v>
      </c>
      <c r="M490" t="s">
        <v>10183</v>
      </c>
      <c r="N490" t="s">
        <v>10184</v>
      </c>
      <c r="O490">
        <f>-526.309915600268 -134.665359089757 -502.30549898183</f>
        <v>-1163.2807736718551</v>
      </c>
      <c r="P490">
        <f>-550.324784847297 -186.960550705601 -226.140678360811</f>
        <v>-963.42601391370897</v>
      </c>
      <c r="Q490">
        <f>-389.721343087389 -20.4761225463612 -205.214708739497</f>
        <v>-615.41217437324724</v>
      </c>
      <c r="R490" t="s">
        <v>10185</v>
      </c>
      <c r="S490" t="s">
        <v>10186</v>
      </c>
      <c r="T490" t="s">
        <v>10187</v>
      </c>
      <c r="U490" t="s">
        <v>10188</v>
      </c>
      <c r="V490">
        <f>-474.864012764016 -1.65552465257997 -101.606313193634</f>
        <v>-578.12585061023003</v>
      </c>
      <c r="W490" t="s">
        <v>10189</v>
      </c>
      <c r="X490" t="s">
        <v>10190</v>
      </c>
      <c r="Y490" t="s">
        <v>10191</v>
      </c>
    </row>
    <row r="491" spans="1:25" x14ac:dyDescent="0.3">
      <c r="A491">
        <v>24500</v>
      </c>
      <c r="B491" t="s">
        <v>10192</v>
      </c>
      <c r="C491" t="s">
        <v>10193</v>
      </c>
      <c r="D491" t="s">
        <v>10194</v>
      </c>
      <c r="E491" t="s">
        <v>10195</v>
      </c>
      <c r="F491" t="s">
        <v>10196</v>
      </c>
      <c r="G491" t="s">
        <v>10197</v>
      </c>
      <c r="H491" t="s">
        <v>10198</v>
      </c>
      <c r="I491" t="s">
        <v>10199</v>
      </c>
      <c r="J491" t="s">
        <v>10200</v>
      </c>
      <c r="K491" t="s">
        <v>10201</v>
      </c>
      <c r="L491" t="s">
        <v>10202</v>
      </c>
      <c r="M491" t="s">
        <v>10203</v>
      </c>
      <c r="N491" t="s">
        <v>10204</v>
      </c>
      <c r="O491">
        <f>-527.400764670413 -133.50050792262 -503.304301884478</f>
        <v>-1164.2055744775109</v>
      </c>
      <c r="P491">
        <f>-553.824908660611 -187.712788657932 -227.729852422008</f>
        <v>-969.26754974055098</v>
      </c>
      <c r="Q491">
        <f>-389.538025717753 -25.0062015700978 -205.708235310746</f>
        <v>-620.25246259859682</v>
      </c>
      <c r="R491" t="s">
        <v>10205</v>
      </c>
      <c r="S491" t="s">
        <v>10206</v>
      </c>
      <c r="T491" t="s">
        <v>10207</v>
      </c>
      <c r="U491" t="s">
        <v>10208</v>
      </c>
      <c r="V491">
        <f>-475.29062223669 -1.46040881818953 -101.684995311975</f>
        <v>-578.43602636685455</v>
      </c>
      <c r="W491" t="s">
        <v>10209</v>
      </c>
      <c r="X491" t="s">
        <v>10210</v>
      </c>
      <c r="Y491" t="s">
        <v>10211</v>
      </c>
    </row>
    <row r="492" spans="1:25" x14ac:dyDescent="0.3">
      <c r="A492">
        <v>24550</v>
      </c>
      <c r="B492" t="s">
        <v>10212</v>
      </c>
      <c r="C492" t="s">
        <v>10213</v>
      </c>
      <c r="D492" t="s">
        <v>10214</v>
      </c>
      <c r="E492" t="s">
        <v>10215</v>
      </c>
      <c r="F492" t="s">
        <v>10216</v>
      </c>
      <c r="G492" t="s">
        <v>10217</v>
      </c>
      <c r="H492" t="s">
        <v>10218</v>
      </c>
      <c r="I492" t="s">
        <v>10219</v>
      </c>
      <c r="J492" t="s">
        <v>10220</v>
      </c>
      <c r="K492" t="s">
        <v>10221</v>
      </c>
      <c r="L492" t="s">
        <v>10222</v>
      </c>
      <c r="M492" t="s">
        <v>10223</v>
      </c>
      <c r="N492" t="s">
        <v>10224</v>
      </c>
      <c r="O492">
        <f>-529.89669745278 -131.324972352902 -505.15105419087</f>
        <v>-1166.3727239965519</v>
      </c>
      <c r="P492">
        <f>-561.431583783954 -187.130721901725 -230.433339387388</f>
        <v>-978.99564507306695</v>
      </c>
      <c r="Q492">
        <f>-390.630818068249 -31.4877051042058 -206.961868634171</f>
        <v>-629.08039180662581</v>
      </c>
      <c r="R492" t="s">
        <v>10225</v>
      </c>
      <c r="S492" t="s">
        <v>10226</v>
      </c>
      <c r="T492" t="s">
        <v>10227</v>
      </c>
      <c r="U492" t="s">
        <v>10228</v>
      </c>
      <c r="V492">
        <f>-476.29196953131 -1.26893800544212 -101.82316779923</f>
        <v>-579.38407533598206</v>
      </c>
      <c r="W492" t="s">
        <v>10229</v>
      </c>
      <c r="X492" t="s">
        <v>10230</v>
      </c>
      <c r="Y492" t="s">
        <v>10231</v>
      </c>
    </row>
    <row r="493" spans="1:25" x14ac:dyDescent="0.3">
      <c r="A493">
        <v>24600</v>
      </c>
      <c r="B493" t="s">
        <v>10232</v>
      </c>
      <c r="C493" t="s">
        <v>10233</v>
      </c>
      <c r="D493" t="s">
        <v>10234</v>
      </c>
      <c r="E493" t="s">
        <v>10235</v>
      </c>
      <c r="F493" t="s">
        <v>10236</v>
      </c>
      <c r="G493" t="s">
        <v>10237</v>
      </c>
      <c r="H493" t="s">
        <v>10238</v>
      </c>
      <c r="I493" t="s">
        <v>10239</v>
      </c>
      <c r="J493" t="s">
        <v>10240</v>
      </c>
      <c r="K493" t="s">
        <v>10241</v>
      </c>
      <c r="L493" t="s">
        <v>10242</v>
      </c>
      <c r="M493" t="s">
        <v>10243</v>
      </c>
      <c r="N493" t="s">
        <v>10244</v>
      </c>
      <c r="O493">
        <f>-531.437930566257 -130.251942754492 -506.100721796435</f>
        <v>-1167.790595117184</v>
      </c>
      <c r="P493">
        <f>-565.475741406458 -186.020184037572 -231.674126230159</f>
        <v>-983.17005167418904</v>
      </c>
      <c r="Q493">
        <f>-392.024285098805 -33.3483565878478 -208.129886207989</f>
        <v>-633.50252789464184</v>
      </c>
      <c r="R493" t="s">
        <v>10245</v>
      </c>
      <c r="S493" t="s">
        <v>10246</v>
      </c>
      <c r="T493" t="s">
        <v>10247</v>
      </c>
      <c r="U493" t="s">
        <v>10248</v>
      </c>
      <c r="V493">
        <f>-476.764406963552 -1.20228216175474 -101.87554760882</f>
        <v>-579.8422367341268</v>
      </c>
      <c r="W493" t="s">
        <v>10249</v>
      </c>
      <c r="X493" t="s">
        <v>10250</v>
      </c>
      <c r="Y493" t="s">
        <v>10251</v>
      </c>
    </row>
    <row r="494" spans="1:25" x14ac:dyDescent="0.3">
      <c r="A494">
        <v>24650</v>
      </c>
      <c r="B494" t="s">
        <v>10252</v>
      </c>
      <c r="C494" t="s">
        <v>10253</v>
      </c>
      <c r="D494" t="s">
        <v>10254</v>
      </c>
      <c r="E494" t="s">
        <v>10255</v>
      </c>
      <c r="F494" t="s">
        <v>10256</v>
      </c>
      <c r="G494" t="s">
        <v>10257</v>
      </c>
      <c r="H494" t="s">
        <v>10258</v>
      </c>
      <c r="I494" t="s">
        <v>10259</v>
      </c>
      <c r="J494" t="s">
        <v>10260</v>
      </c>
      <c r="K494" t="s">
        <v>10261</v>
      </c>
      <c r="L494" t="s">
        <v>10262</v>
      </c>
      <c r="M494" t="s">
        <v>10263</v>
      </c>
      <c r="N494" t="s">
        <v>10264</v>
      </c>
      <c r="O494">
        <f>-534.302987823202 -128.493001054569 -507.400981918836</f>
        <v>-1170.1969707966068</v>
      </c>
      <c r="P494">
        <f>-573.922677150434 -183.030522644052 -233.476739758931</f>
        <v>-990.42993955341694</v>
      </c>
      <c r="Q494">
        <f>-395.545252986699 -35.9688673106712 -211.051904188269</f>
        <v>-642.56602448563922</v>
      </c>
      <c r="R494" t="s">
        <v>10265</v>
      </c>
      <c r="S494" t="s">
        <v>10266</v>
      </c>
      <c r="T494" t="s">
        <v>10267</v>
      </c>
      <c r="U494" t="s">
        <v>10268</v>
      </c>
      <c r="V494">
        <f>-477.552266225524 -1.36923505310642 -102.000761683051</f>
        <v>-580.92226296168144</v>
      </c>
      <c r="W494" t="s">
        <v>10269</v>
      </c>
      <c r="X494" t="s">
        <v>10270</v>
      </c>
      <c r="Y494" t="s">
        <v>10271</v>
      </c>
    </row>
    <row r="495" spans="1:25" x14ac:dyDescent="0.3">
      <c r="A495">
        <v>24700</v>
      </c>
      <c r="B495" t="s">
        <v>10272</v>
      </c>
      <c r="C495" t="s">
        <v>10273</v>
      </c>
      <c r="D495" t="s">
        <v>10274</v>
      </c>
      <c r="E495" t="s">
        <v>10275</v>
      </c>
      <c r="F495" t="s">
        <v>10276</v>
      </c>
      <c r="G495" t="s">
        <v>10277</v>
      </c>
      <c r="H495" t="s">
        <v>10278</v>
      </c>
      <c r="I495" t="s">
        <v>10279</v>
      </c>
      <c r="J495" t="s">
        <v>10280</v>
      </c>
      <c r="K495" t="s">
        <v>10281</v>
      </c>
      <c r="L495" t="s">
        <v>10282</v>
      </c>
      <c r="M495" t="s">
        <v>10283</v>
      </c>
      <c r="N495" t="s">
        <v>10284</v>
      </c>
      <c r="O495">
        <f>-535.765760074853 -127.554369432339 -507.892541750072</f>
        <v>-1171.212671257264</v>
      </c>
      <c r="P495">
        <f>-578.015957003203 -181.132703504215 -234.172140822561</f>
        <v>-993.32080132997896</v>
      </c>
      <c r="Q495">
        <f>-397.356652234044 -36.7420831957561 -212.677337381905</f>
        <v>-646.77607281170515</v>
      </c>
      <c r="R495" t="s">
        <v>10285</v>
      </c>
      <c r="S495" t="s">
        <v>10286</v>
      </c>
      <c r="T495" t="s">
        <v>10287</v>
      </c>
      <c r="U495" t="s">
        <v>10288</v>
      </c>
      <c r="V495">
        <f>-478.017933365427 -1.26406393882735 -102.067086237253</f>
        <v>-581.3490835415073</v>
      </c>
      <c r="W495" t="s">
        <v>10289</v>
      </c>
      <c r="X495" t="s">
        <v>10290</v>
      </c>
      <c r="Y495" t="s">
        <v>10291</v>
      </c>
    </row>
    <row r="496" spans="1:25" x14ac:dyDescent="0.3">
      <c r="A496">
        <v>24750</v>
      </c>
      <c r="B496" t="s">
        <v>10292</v>
      </c>
      <c r="C496" t="s">
        <v>10293</v>
      </c>
      <c r="D496" t="s">
        <v>10294</v>
      </c>
      <c r="E496" t="s">
        <v>10295</v>
      </c>
      <c r="F496" t="s">
        <v>10296</v>
      </c>
      <c r="G496" t="s">
        <v>10297</v>
      </c>
      <c r="H496" t="s">
        <v>10298</v>
      </c>
      <c r="I496" t="s">
        <v>10299</v>
      </c>
      <c r="J496" t="s">
        <v>10300</v>
      </c>
      <c r="K496" t="s">
        <v>10301</v>
      </c>
      <c r="L496" t="s">
        <v>10302</v>
      </c>
      <c r="M496" t="s">
        <v>10303</v>
      </c>
      <c r="N496" t="s">
        <v>10304</v>
      </c>
      <c r="O496">
        <f>-538.926601017521 -125.427806506671 -509.034071569855</f>
        <v>-1173.3884790940469</v>
      </c>
      <c r="P496">
        <f>-584.627148589293 -177.999395072075 -235.673052898773</f>
        <v>-998.29959656014103</v>
      </c>
      <c r="Q496">
        <f>-400.476726293719 -37.837933109719 -215.87710778806</f>
        <v>-654.191767191498</v>
      </c>
      <c r="R496" t="s">
        <v>10305</v>
      </c>
      <c r="S496" t="s">
        <v>10306</v>
      </c>
      <c r="T496" t="s">
        <v>10307</v>
      </c>
      <c r="U496" t="s">
        <v>10308</v>
      </c>
      <c r="V496">
        <f>-479.053648680655 -1.0550277452403 -102.150665829885</f>
        <v>-582.25934225578033</v>
      </c>
      <c r="W496" t="s">
        <v>10309</v>
      </c>
      <c r="X496" t="s">
        <v>10310</v>
      </c>
      <c r="Y496" t="s">
        <v>10311</v>
      </c>
    </row>
    <row r="497" spans="1:25" x14ac:dyDescent="0.3">
      <c r="A497">
        <v>24800</v>
      </c>
      <c r="B497" t="s">
        <v>10312</v>
      </c>
      <c r="C497" t="s">
        <v>10313</v>
      </c>
      <c r="D497" t="s">
        <v>10314</v>
      </c>
      <c r="E497" t="s">
        <v>10315</v>
      </c>
      <c r="F497" t="s">
        <v>10316</v>
      </c>
      <c r="G497" t="s">
        <v>10317</v>
      </c>
      <c r="H497" t="s">
        <v>10318</v>
      </c>
      <c r="I497" t="s">
        <v>10319</v>
      </c>
      <c r="J497" t="s">
        <v>10320</v>
      </c>
      <c r="K497" t="s">
        <v>10321</v>
      </c>
      <c r="L497" t="s">
        <v>10322</v>
      </c>
      <c r="M497" t="s">
        <v>10323</v>
      </c>
      <c r="N497" t="s">
        <v>10324</v>
      </c>
      <c r="O497">
        <f>-540.446604081622 -124.323989127073 -509.547457511138</f>
        <v>-1174.3180507198331</v>
      </c>
      <c r="P497">
        <f>-587.202314731205 -176.988428506987 -236.38274522751</f>
        <v>-1000.573488465702</v>
      </c>
      <c r="Q497">
        <f>-401.757236994166 -38.4314983326699 -217.39205538644</f>
        <v>-657.58079071327597</v>
      </c>
      <c r="R497" t="s">
        <v>10325</v>
      </c>
      <c r="S497" t="s">
        <v>10326</v>
      </c>
      <c r="T497" t="s">
        <v>10327</v>
      </c>
      <c r="U497" t="s">
        <v>10328</v>
      </c>
      <c r="V497">
        <f>-479.640770067379 -0.902956088462815 -102.192020989987</f>
        <v>-582.73574714582878</v>
      </c>
      <c r="W497" t="s">
        <v>10329</v>
      </c>
      <c r="X497" t="s">
        <v>10330</v>
      </c>
      <c r="Y497" t="s">
        <v>10331</v>
      </c>
    </row>
    <row r="498" spans="1:25" x14ac:dyDescent="0.3">
      <c r="A498">
        <v>24850</v>
      </c>
      <c r="B498" t="s">
        <v>10332</v>
      </c>
      <c r="C498" t="s">
        <v>10333</v>
      </c>
      <c r="D498" t="s">
        <v>10334</v>
      </c>
      <c r="E498" t="s">
        <v>10335</v>
      </c>
      <c r="F498" t="s">
        <v>10336</v>
      </c>
      <c r="G498" t="s">
        <v>10337</v>
      </c>
      <c r="H498" t="s">
        <v>10338</v>
      </c>
      <c r="I498" t="s">
        <v>10339</v>
      </c>
      <c r="J498" t="s">
        <v>10340</v>
      </c>
      <c r="K498" t="s">
        <v>10341</v>
      </c>
      <c r="L498" t="s">
        <v>10342</v>
      </c>
      <c r="M498" t="s">
        <v>10343</v>
      </c>
      <c r="N498" t="s">
        <v>10344</v>
      </c>
      <c r="O498">
        <f>-543.244996649869 -122.029316532248 -510.470435190997</f>
        <v>-1175.7447483731139</v>
      </c>
      <c r="P498">
        <f>-591.632111762211 -176.263861938062 -237.897656860416</f>
        <v>-1005.7936305606891</v>
      </c>
      <c r="Q498">
        <f>-404.118734663484 -40.236833393199 -221.045262927898</f>
        <v>-665.40083098458103</v>
      </c>
      <c r="R498" t="s">
        <v>10345</v>
      </c>
      <c r="S498" t="s">
        <v>10346</v>
      </c>
      <c r="T498" t="s">
        <v>10347</v>
      </c>
      <c r="U498" t="s">
        <v>10348</v>
      </c>
      <c r="V498">
        <f>-480.935440826349 -0.424866213339556 -102.240375680976</f>
        <v>-583.60068272066451</v>
      </c>
      <c r="W498" t="s">
        <v>10349</v>
      </c>
      <c r="X498" t="s">
        <v>10350</v>
      </c>
      <c r="Y498" t="s">
        <v>10351</v>
      </c>
    </row>
    <row r="499" spans="1:25" x14ac:dyDescent="0.3">
      <c r="A499">
        <v>24900</v>
      </c>
      <c r="B499" t="s">
        <v>10352</v>
      </c>
      <c r="C499" t="s">
        <v>10353</v>
      </c>
      <c r="D499" t="s">
        <v>10354</v>
      </c>
      <c r="E499" t="s">
        <v>10355</v>
      </c>
      <c r="F499" t="s">
        <v>10356</v>
      </c>
      <c r="G499" t="s">
        <v>10357</v>
      </c>
      <c r="H499" t="s">
        <v>10358</v>
      </c>
      <c r="I499" t="s">
        <v>10359</v>
      </c>
      <c r="J499" t="s">
        <v>10360</v>
      </c>
      <c r="K499" t="s">
        <v>10361</v>
      </c>
      <c r="L499" t="s">
        <v>10362</v>
      </c>
      <c r="M499" t="s">
        <v>10363</v>
      </c>
      <c r="N499" t="s">
        <v>10364</v>
      </c>
      <c r="O499">
        <f>-544.342030779237 -120.885312367069 -510.977222610967</f>
        <v>-1176.204565757273</v>
      </c>
      <c r="P499">
        <f>-593.875248745169 -175.915107829137 -238.770173231711</f>
        <v>-1008.560529806017</v>
      </c>
      <c r="Q499">
        <f>-405.324955064132 -41.1605198610037 -223.32656580667</f>
        <v>-669.81204073180572</v>
      </c>
      <c r="R499" t="s">
        <v>10365</v>
      </c>
      <c r="S499" t="s">
        <v>10366</v>
      </c>
      <c r="T499" t="s">
        <v>10367</v>
      </c>
      <c r="U499" t="s">
        <v>10368</v>
      </c>
      <c r="V499">
        <f>-481.512158163469 -0.134109948277455 -102.253835061387</f>
        <v>-583.9001031731334</v>
      </c>
      <c r="W499" t="s">
        <v>10369</v>
      </c>
      <c r="X499" t="s">
        <v>10370</v>
      </c>
      <c r="Y499" t="s">
        <v>10371</v>
      </c>
    </row>
    <row r="500" spans="1:25" x14ac:dyDescent="0.3">
      <c r="A500">
        <v>24950</v>
      </c>
      <c r="B500" t="s">
        <v>10372</v>
      </c>
      <c r="C500" t="s">
        <v>10373</v>
      </c>
      <c r="D500" t="s">
        <v>10374</v>
      </c>
      <c r="E500" t="s">
        <v>10375</v>
      </c>
      <c r="F500" t="s">
        <v>10376</v>
      </c>
      <c r="G500" t="s">
        <v>10377</v>
      </c>
      <c r="H500" t="s">
        <v>10378</v>
      </c>
      <c r="I500" t="s">
        <v>10379</v>
      </c>
      <c r="J500" t="s">
        <v>10380</v>
      </c>
      <c r="K500" t="s">
        <v>10381</v>
      </c>
      <c r="L500" t="s">
        <v>10382</v>
      </c>
      <c r="M500" t="s">
        <v>10383</v>
      </c>
      <c r="N500" t="s">
        <v>10384</v>
      </c>
      <c r="O500">
        <f>-546.491531419028 -118.449282658632 -511.940742398457</f>
        <v>-1176.8815564761171</v>
      </c>
      <c r="P500">
        <f>-598.430888244195 -174.514180443407 -240.394088735439</f>
        <v>-1013.339157423041</v>
      </c>
      <c r="Q500">
        <f>-407.249672591558 -43.0761613396949 -229.333333710845</f>
        <v>-679.65916764209794</v>
      </c>
      <c r="R500" t="s">
        <v>10385</v>
      </c>
      <c r="S500" t="s">
        <v>10386</v>
      </c>
      <c r="T500" t="s">
        <v>10387</v>
      </c>
      <c r="U500" t="s">
        <v>10388</v>
      </c>
      <c r="V500" t="s">
        <v>10389</v>
      </c>
      <c r="W500" t="s">
        <v>10390</v>
      </c>
      <c r="X500" t="s">
        <v>10391</v>
      </c>
      <c r="Y500" t="s">
        <v>10392</v>
      </c>
    </row>
    <row r="501" spans="1:25" x14ac:dyDescent="0.3">
      <c r="A501">
        <v>25000</v>
      </c>
      <c r="B501" t="s">
        <v>10393</v>
      </c>
      <c r="C501" t="s">
        <v>10394</v>
      </c>
      <c r="D501" t="s">
        <v>10395</v>
      </c>
      <c r="E501" t="s">
        <v>10396</v>
      </c>
      <c r="F501" t="s">
        <v>10397</v>
      </c>
      <c r="G501" t="s">
        <v>10398</v>
      </c>
      <c r="H501" t="s">
        <v>10399</v>
      </c>
      <c r="I501" t="s">
        <v>10400</v>
      </c>
      <c r="J501" t="s">
        <v>10401</v>
      </c>
      <c r="K501" t="s">
        <v>10402</v>
      </c>
      <c r="L501" t="s">
        <v>10403</v>
      </c>
      <c r="M501" t="s">
        <v>10404</v>
      </c>
      <c r="N501" t="s">
        <v>10405</v>
      </c>
      <c r="O501">
        <f>-547.472868838415 -117.101321958318 -512.334003874667</f>
        <v>-1176.9081946714</v>
      </c>
      <c r="P501">
        <f>-600.563152950382 -173.646728348383 -241.10976675628</f>
        <v>-1015.319648055045</v>
      </c>
      <c r="Q501">
        <f>-407.99417227249 -44.0356841498601 -232.945175587478</f>
        <v>-684.97503200982806</v>
      </c>
      <c r="R501" t="s">
        <v>10406</v>
      </c>
      <c r="S501" t="s">
        <v>10407</v>
      </c>
      <c r="T501" t="s">
        <v>10408</v>
      </c>
      <c r="U501" t="s">
        <v>10409</v>
      </c>
      <c r="V501" t="s">
        <v>10410</v>
      </c>
      <c r="W501" t="s">
        <v>10411</v>
      </c>
      <c r="X501" t="s">
        <v>10412</v>
      </c>
      <c r="Y501" t="s">
        <v>10413</v>
      </c>
    </row>
    <row r="502" spans="1:25" x14ac:dyDescent="0.3">
      <c r="A502">
        <v>25050</v>
      </c>
      <c r="B502" t="s">
        <v>10414</v>
      </c>
      <c r="C502" t="s">
        <v>10415</v>
      </c>
      <c r="D502" t="s">
        <v>10416</v>
      </c>
      <c r="E502" t="s">
        <v>10417</v>
      </c>
      <c r="F502" t="s">
        <v>10418</v>
      </c>
      <c r="G502" t="s">
        <v>10419</v>
      </c>
      <c r="H502" t="s">
        <v>10420</v>
      </c>
      <c r="I502" t="s">
        <v>10421</v>
      </c>
      <c r="J502" t="s">
        <v>10422</v>
      </c>
      <c r="K502" t="s">
        <v>10423</v>
      </c>
      <c r="L502" t="s">
        <v>10424</v>
      </c>
      <c r="M502" t="s">
        <v>10425</v>
      </c>
      <c r="N502" t="s">
        <v>10426</v>
      </c>
      <c r="O502">
        <f>-549.83441152849 -114.247106518097 -513.013441862448</f>
        <v>-1177.094959909035</v>
      </c>
      <c r="P502">
        <f>-604.578078851957 -171.433295759069 -242.252530345959</f>
        <v>-1018.263904956985</v>
      </c>
      <c r="Q502">
        <f>-409.079148831045 -46.0243406978057 -241.110953980705</f>
        <v>-696.21444350955574</v>
      </c>
      <c r="R502" t="s">
        <v>10427</v>
      </c>
      <c r="S502" t="s">
        <v>10428</v>
      </c>
      <c r="T502" t="s">
        <v>10429</v>
      </c>
      <c r="U502" t="s">
        <v>10430</v>
      </c>
      <c r="V502" t="s">
        <v>10431</v>
      </c>
      <c r="W502" t="s">
        <v>10432</v>
      </c>
      <c r="X502" t="s">
        <v>10433</v>
      </c>
      <c r="Y502" t="s">
        <v>10434</v>
      </c>
    </row>
    <row r="503" spans="1:25" x14ac:dyDescent="0.3">
      <c r="A503">
        <v>25100</v>
      </c>
      <c r="B503" t="s">
        <v>10435</v>
      </c>
      <c r="C503" t="s">
        <v>10436</v>
      </c>
      <c r="D503" t="s">
        <v>10437</v>
      </c>
      <c r="E503" t="s">
        <v>10438</v>
      </c>
      <c r="F503" t="s">
        <v>10439</v>
      </c>
      <c r="G503" t="s">
        <v>10440</v>
      </c>
      <c r="H503" t="s">
        <v>10441</v>
      </c>
      <c r="I503" t="s">
        <v>10442</v>
      </c>
      <c r="J503" t="s">
        <v>10443</v>
      </c>
      <c r="K503" t="s">
        <v>10444</v>
      </c>
      <c r="L503" t="s">
        <v>10445</v>
      </c>
      <c r="M503" t="s">
        <v>10446</v>
      </c>
      <c r="N503" t="s">
        <v>10447</v>
      </c>
      <c r="O503">
        <f>-551.328889981724 -112.667577353654 -513.334312886184</f>
        <v>-1177.330780221562</v>
      </c>
      <c r="P503">
        <f>-606.561852799103 -170.03791888145 -242.71174374619</f>
        <v>-1019.311515426743</v>
      </c>
      <c r="Q503">
        <f>-409.555978052035 -47.0323063737364 -245.333197261678</f>
        <v>-701.92148168744939</v>
      </c>
      <c r="R503" t="s">
        <v>10448</v>
      </c>
      <c r="S503" t="s">
        <v>10449</v>
      </c>
      <c r="T503" t="s">
        <v>10450</v>
      </c>
      <c r="U503" t="s">
        <v>10451</v>
      </c>
      <c r="V503" t="s">
        <v>10452</v>
      </c>
      <c r="W503" t="s">
        <v>10453</v>
      </c>
      <c r="X503" t="s">
        <v>10454</v>
      </c>
      <c r="Y503" t="s">
        <v>10455</v>
      </c>
    </row>
    <row r="504" spans="1:25" x14ac:dyDescent="0.3">
      <c r="A504">
        <v>25150</v>
      </c>
      <c r="B504" t="s">
        <v>10456</v>
      </c>
      <c r="C504" t="s">
        <v>10457</v>
      </c>
      <c r="D504" t="s">
        <v>10458</v>
      </c>
      <c r="E504" t="s">
        <v>10459</v>
      </c>
      <c r="F504" t="s">
        <v>10460</v>
      </c>
      <c r="G504" t="s">
        <v>10461</v>
      </c>
      <c r="H504" t="s">
        <v>10462</v>
      </c>
      <c r="I504" t="s">
        <v>10463</v>
      </c>
      <c r="J504" t="s">
        <v>10464</v>
      </c>
      <c r="K504" t="s">
        <v>10465</v>
      </c>
      <c r="L504" t="s">
        <v>10466</v>
      </c>
      <c r="M504" t="s">
        <v>10467</v>
      </c>
      <c r="N504" t="s">
        <v>10468</v>
      </c>
      <c r="O504">
        <f>-554.819650145599 -109.636559180949 -513.967246514152</f>
        <v>-1178.4234558406999</v>
      </c>
      <c r="P504">
        <f>-610.473884822026 -167.316601003954 -243.496871319112</f>
        <v>-1021.287357145092</v>
      </c>
      <c r="Q504">
        <f>-410.670312776011 -49.2880009481132 -253.314268140142</f>
        <v>-713.27258186426616</v>
      </c>
      <c r="R504" t="s">
        <v>10469</v>
      </c>
      <c r="S504" t="s">
        <v>10470</v>
      </c>
      <c r="T504" t="s">
        <v>10471</v>
      </c>
      <c r="U504" t="s">
        <v>10472</v>
      </c>
      <c r="V504" t="s">
        <v>10473</v>
      </c>
      <c r="W504" t="s">
        <v>10474</v>
      </c>
      <c r="X504" t="s">
        <v>10475</v>
      </c>
      <c r="Y504" t="s">
        <v>10476</v>
      </c>
    </row>
    <row r="505" spans="1:25" x14ac:dyDescent="0.3">
      <c r="A505">
        <v>25200</v>
      </c>
      <c r="B505" t="s">
        <v>10477</v>
      </c>
      <c r="C505" t="s">
        <v>10478</v>
      </c>
      <c r="D505" t="s">
        <v>10479</v>
      </c>
      <c r="E505" t="s">
        <v>10480</v>
      </c>
      <c r="F505" t="s">
        <v>10481</v>
      </c>
      <c r="G505" t="s">
        <v>10482</v>
      </c>
      <c r="H505" t="s">
        <v>10483</v>
      </c>
      <c r="I505" t="s">
        <v>10484</v>
      </c>
      <c r="J505" t="s">
        <v>10485</v>
      </c>
      <c r="K505" t="s">
        <v>10486</v>
      </c>
      <c r="L505" t="s">
        <v>10487</v>
      </c>
      <c r="M505" t="s">
        <v>10488</v>
      </c>
      <c r="N505" t="s">
        <v>10489</v>
      </c>
      <c r="O505">
        <f>-556.771031597401 -108.368151633503 -514.187705101004</f>
        <v>-1179.3268883319079</v>
      </c>
      <c r="P505">
        <f>-612.26803365997 -166.081702586253 -243.69231594972</f>
        <v>-1022.0420521959429</v>
      </c>
      <c r="Q505">
        <f>-411.31862723885 -50.3944753880751 -257.267990798232</f>
        <v>-718.98109342515704</v>
      </c>
      <c r="R505" t="s">
        <v>10490</v>
      </c>
      <c r="S505" t="s">
        <v>10491</v>
      </c>
      <c r="T505" t="s">
        <v>10492</v>
      </c>
      <c r="U505" t="s">
        <v>10493</v>
      </c>
      <c r="V505" t="s">
        <v>10494</v>
      </c>
      <c r="W505" t="s">
        <v>10495</v>
      </c>
      <c r="X505" t="s">
        <v>10496</v>
      </c>
      <c r="Y505" t="s">
        <v>10497</v>
      </c>
    </row>
    <row r="506" spans="1:25" x14ac:dyDescent="0.3">
      <c r="A506">
        <v>25250</v>
      </c>
      <c r="B506" t="s">
        <v>10498</v>
      </c>
      <c r="C506" t="s">
        <v>10499</v>
      </c>
      <c r="D506" t="s">
        <v>10500</v>
      </c>
      <c r="E506" t="s">
        <v>10501</v>
      </c>
      <c r="F506" t="s">
        <v>10502</v>
      </c>
      <c r="G506" t="s">
        <v>10503</v>
      </c>
      <c r="H506" t="s">
        <v>10504</v>
      </c>
      <c r="I506" t="s">
        <v>10505</v>
      </c>
      <c r="J506" t="s">
        <v>10506</v>
      </c>
      <c r="K506" t="s">
        <v>10507</v>
      </c>
      <c r="L506" t="s">
        <v>10508</v>
      </c>
      <c r="M506" t="s">
        <v>10509</v>
      </c>
      <c r="N506" t="s">
        <v>10510</v>
      </c>
      <c r="O506">
        <f>-561.189906361196 -105.643443038467 -514.534168833811</f>
        <v>-1181.3675182334741</v>
      </c>
      <c r="P506">
        <f>-615.897947357611 -163.823114106377 -243.977750424591</f>
        <v>-1023.698811888579</v>
      </c>
      <c r="Q506">
        <f>-413.372360985496 -52.2570377618381 -266.000218156544</f>
        <v>-731.62961690387806</v>
      </c>
      <c r="R506" t="s">
        <v>10511</v>
      </c>
      <c r="S506" t="s">
        <v>10512</v>
      </c>
      <c r="T506" t="s">
        <v>10513</v>
      </c>
      <c r="U506" t="s">
        <v>10514</v>
      </c>
      <c r="V506" t="s">
        <v>10515</v>
      </c>
      <c r="W506" t="s">
        <v>10516</v>
      </c>
      <c r="X506" t="s">
        <v>10517</v>
      </c>
      <c r="Y506" t="s">
        <v>10518</v>
      </c>
    </row>
    <row r="507" spans="1:25" x14ac:dyDescent="0.3">
      <c r="A507">
        <v>25300</v>
      </c>
      <c r="B507" t="s">
        <v>10519</v>
      </c>
      <c r="C507" t="s">
        <v>10520</v>
      </c>
      <c r="D507" t="s">
        <v>10521</v>
      </c>
      <c r="E507" t="s">
        <v>10522</v>
      </c>
      <c r="F507" t="s">
        <v>10523</v>
      </c>
      <c r="G507" t="s">
        <v>10524</v>
      </c>
      <c r="H507" t="s">
        <v>10525</v>
      </c>
      <c r="I507" t="s">
        <v>10526</v>
      </c>
      <c r="J507" t="s">
        <v>10527</v>
      </c>
      <c r="K507" t="s">
        <v>10528</v>
      </c>
      <c r="L507" t="s">
        <v>10529</v>
      </c>
      <c r="M507" t="s">
        <v>10530</v>
      </c>
      <c r="N507" t="s">
        <v>10531</v>
      </c>
      <c r="O507">
        <f>-563.825390649058 -104.165149009047 -514.557584653477</f>
        <v>-1182.5481243115819</v>
      </c>
      <c r="P507">
        <f>-617.952056129182 -162.417018905439 -243.899858695863</f>
        <v>-1024.2689337304839</v>
      </c>
      <c r="Q507">
        <f>-414.763593772397 -53.0746573257129 -270.495111424688</f>
        <v>-738.33336252279787</v>
      </c>
      <c r="R507" t="s">
        <v>10532</v>
      </c>
      <c r="S507" t="s">
        <v>10533</v>
      </c>
      <c r="T507" t="s">
        <v>10534</v>
      </c>
      <c r="U507" t="s">
        <v>10535</v>
      </c>
      <c r="V507" t="s">
        <v>10536</v>
      </c>
      <c r="W507" t="s">
        <v>10537</v>
      </c>
      <c r="X507" t="s">
        <v>10538</v>
      </c>
      <c r="Y507" t="s">
        <v>10539</v>
      </c>
    </row>
    <row r="508" spans="1:25" x14ac:dyDescent="0.3">
      <c r="A508">
        <v>25350</v>
      </c>
      <c r="B508" t="s">
        <v>10540</v>
      </c>
      <c r="C508" t="s">
        <v>10541</v>
      </c>
      <c r="D508" t="s">
        <v>10542</v>
      </c>
      <c r="E508" t="s">
        <v>10543</v>
      </c>
      <c r="F508" t="s">
        <v>10544</v>
      </c>
      <c r="G508" t="s">
        <v>10545</v>
      </c>
      <c r="H508" t="s">
        <v>10546</v>
      </c>
      <c r="I508" t="s">
        <v>10547</v>
      </c>
      <c r="J508" t="s">
        <v>10548</v>
      </c>
      <c r="K508" t="s">
        <v>10549</v>
      </c>
      <c r="L508" t="s">
        <v>10550</v>
      </c>
      <c r="M508" t="s">
        <v>10551</v>
      </c>
      <c r="N508" t="s">
        <v>10552</v>
      </c>
      <c r="O508">
        <f>-568.747060668863 -101.692116345642 -514.438650619929</f>
        <v>-1184.8778276344342</v>
      </c>
      <c r="P508">
        <f>-621.406960398317 -159.12245846869 -243.316345834257</f>
        <v>-1023.845764701264</v>
      </c>
      <c r="Q508">
        <f>-416.955168800685 -55.3181182163535 -280.366369472099</f>
        <v>-752.63965648913745</v>
      </c>
      <c r="R508" t="s">
        <v>10553</v>
      </c>
      <c r="S508" t="s">
        <v>10554</v>
      </c>
      <c r="T508" t="s">
        <v>10555</v>
      </c>
      <c r="U508" t="s">
        <v>10556</v>
      </c>
      <c r="V508" t="s">
        <v>10557</v>
      </c>
      <c r="W508" t="s">
        <v>10558</v>
      </c>
      <c r="X508" t="s">
        <v>10559</v>
      </c>
      <c r="Y508" t="s">
        <v>10560</v>
      </c>
    </row>
    <row r="509" spans="1:25" x14ac:dyDescent="0.3">
      <c r="A509">
        <v>25400</v>
      </c>
      <c r="B509" t="s">
        <v>10561</v>
      </c>
      <c r="C509" t="s">
        <v>10562</v>
      </c>
      <c r="D509" t="s">
        <v>10563</v>
      </c>
      <c r="E509" t="s">
        <v>10564</v>
      </c>
      <c r="F509" t="s">
        <v>10565</v>
      </c>
      <c r="G509" t="s">
        <v>10566</v>
      </c>
      <c r="H509" t="s">
        <v>10567</v>
      </c>
      <c r="I509" t="s">
        <v>10568</v>
      </c>
      <c r="J509" t="s">
        <v>10569</v>
      </c>
      <c r="K509" t="s">
        <v>10570</v>
      </c>
      <c r="L509" t="s">
        <v>10571</v>
      </c>
      <c r="M509" t="s">
        <v>10572</v>
      </c>
      <c r="N509" t="s">
        <v>10573</v>
      </c>
      <c r="O509">
        <f>-571.562183912002 -100.505456264172 -514.230820975017</f>
        <v>-1186.2984611511911</v>
      </c>
      <c r="P509">
        <f>-623.178863886637 -157.146778411223 -242.742339048895</f>
        <v>-1023.067981346755</v>
      </c>
      <c r="Q509">
        <f>-418.274606003264 -56.4989361714443 -285.552803761835</f>
        <v>-760.32634593654325</v>
      </c>
      <c r="R509" t="s">
        <v>10574</v>
      </c>
      <c r="S509" t="s">
        <v>10575</v>
      </c>
      <c r="T509" t="s">
        <v>10576</v>
      </c>
      <c r="U509" t="s">
        <v>10577</v>
      </c>
      <c r="V509" t="s">
        <v>10578</v>
      </c>
      <c r="W509" t="s">
        <v>10579</v>
      </c>
      <c r="X509" t="s">
        <v>10580</v>
      </c>
      <c r="Y509" t="s">
        <v>10581</v>
      </c>
    </row>
    <row r="510" spans="1:25" x14ac:dyDescent="0.3">
      <c r="A510">
        <v>25450</v>
      </c>
      <c r="B510" t="s">
        <v>10582</v>
      </c>
      <c r="C510" t="s">
        <v>10583</v>
      </c>
      <c r="D510" t="s">
        <v>10584</v>
      </c>
      <c r="E510" t="s">
        <v>10585</v>
      </c>
      <c r="F510" t="s">
        <v>10586</v>
      </c>
      <c r="G510" t="s">
        <v>10587</v>
      </c>
      <c r="H510" t="s">
        <v>10588</v>
      </c>
      <c r="I510" t="s">
        <v>10589</v>
      </c>
      <c r="J510" t="s">
        <v>10590</v>
      </c>
      <c r="K510" t="s">
        <v>10591</v>
      </c>
      <c r="L510" t="s">
        <v>10592</v>
      </c>
      <c r="M510" t="s">
        <v>10593</v>
      </c>
      <c r="N510" t="s">
        <v>10594</v>
      </c>
      <c r="O510">
        <f>-576.894982304324 -97.8328997293584 -513.814899648197</f>
        <v>-1188.5427816818792</v>
      </c>
      <c r="P510">
        <f>-625.585602395378 -152.094074419626 -241.30148673187</f>
        <v>-1018.9811635468741</v>
      </c>
      <c r="Q510">
        <f>-420.225866152113 -58.5198259819254 -296.253573874699</f>
        <v>-774.99926600873732</v>
      </c>
      <c r="R510" t="s">
        <v>10595</v>
      </c>
      <c r="S510" t="s">
        <v>10596</v>
      </c>
      <c r="T510" t="s">
        <v>10597</v>
      </c>
      <c r="U510" t="s">
        <v>10598</v>
      </c>
      <c r="V510" t="s">
        <v>10599</v>
      </c>
      <c r="W510" t="s">
        <v>10600</v>
      </c>
      <c r="X510" t="s">
        <v>10601</v>
      </c>
      <c r="Y510" t="s">
        <v>10602</v>
      </c>
    </row>
    <row r="511" spans="1:25" x14ac:dyDescent="0.3">
      <c r="A511">
        <v>25500</v>
      </c>
      <c r="B511" t="s">
        <v>10603</v>
      </c>
      <c r="C511" t="s">
        <v>10604</v>
      </c>
      <c r="D511" t="s">
        <v>10605</v>
      </c>
      <c r="E511" t="s">
        <v>10606</v>
      </c>
      <c r="F511" t="s">
        <v>10607</v>
      </c>
      <c r="G511" t="s">
        <v>10608</v>
      </c>
      <c r="H511" t="s">
        <v>10609</v>
      </c>
      <c r="I511" t="s">
        <v>10610</v>
      </c>
      <c r="J511" t="s">
        <v>10611</v>
      </c>
      <c r="K511" t="s">
        <v>10612</v>
      </c>
      <c r="L511" t="s">
        <v>10613</v>
      </c>
      <c r="M511" t="s">
        <v>10614</v>
      </c>
      <c r="N511" t="s">
        <v>10615</v>
      </c>
      <c r="O511">
        <f>-579.223647441385 -96.5111813901917 -513.499074908048</f>
        <v>-1189.2339037396246</v>
      </c>
      <c r="P511">
        <f>-625.912701694856 -149.093921839198 -240.307163476184</f>
        <v>-1015.3137870102379</v>
      </c>
      <c r="Q511">
        <f>-420.571303342139 -59.345781633358 -301.369687538007</f>
        <v>-781.28677251350405</v>
      </c>
      <c r="R511" t="s">
        <v>10616</v>
      </c>
      <c r="S511" t="s">
        <v>10617</v>
      </c>
      <c r="T511" t="s">
        <v>10618</v>
      </c>
      <c r="U511" t="s">
        <v>10619</v>
      </c>
      <c r="V511" t="s">
        <v>10620</v>
      </c>
      <c r="W511" t="s">
        <v>10621</v>
      </c>
      <c r="X511" t="s">
        <v>10622</v>
      </c>
      <c r="Y511" t="s">
        <v>10623</v>
      </c>
    </row>
    <row r="512" spans="1:25" x14ac:dyDescent="0.3">
      <c r="A512">
        <v>25550</v>
      </c>
      <c r="B512" t="s">
        <v>10624</v>
      </c>
      <c r="C512" t="s">
        <v>10625</v>
      </c>
      <c r="D512" t="s">
        <v>10626</v>
      </c>
      <c r="E512" t="s">
        <v>10627</v>
      </c>
      <c r="F512" t="s">
        <v>10628</v>
      </c>
      <c r="G512" t="s">
        <v>10629</v>
      </c>
      <c r="H512" t="s">
        <v>10630</v>
      </c>
      <c r="I512" t="s">
        <v>10631</v>
      </c>
      <c r="J512" t="s">
        <v>10632</v>
      </c>
      <c r="K512" t="s">
        <v>10633</v>
      </c>
      <c r="L512" t="s">
        <v>10634</v>
      </c>
      <c r="M512" t="s">
        <v>10635</v>
      </c>
      <c r="N512" t="s">
        <v>10636</v>
      </c>
      <c r="O512">
        <f>-582.714027580417 -94.1039673319228 -513.097435971607</f>
        <v>-1189.9154308839468</v>
      </c>
      <c r="P512">
        <f>-625.280458840867 -143.070348975662 -238.563313903136</f>
        <v>-1006.914121719665</v>
      </c>
      <c r="Q512">
        <f>-420.428865237246 -60.7853931153272 -310.767996259312</f>
        <v>-791.9822546118852</v>
      </c>
      <c r="R512" t="s">
        <v>10637</v>
      </c>
      <c r="S512" t="s">
        <v>10638</v>
      </c>
      <c r="T512" t="s">
        <v>10639</v>
      </c>
      <c r="U512" t="s">
        <v>10640</v>
      </c>
      <c r="V512" t="s">
        <v>10641</v>
      </c>
      <c r="W512" t="s">
        <v>10642</v>
      </c>
      <c r="X512" t="s">
        <v>10643</v>
      </c>
      <c r="Y512" t="s">
        <v>10644</v>
      </c>
    </row>
    <row r="513" spans="1:25" x14ac:dyDescent="0.3">
      <c r="A513">
        <v>25600</v>
      </c>
      <c r="B513" t="s">
        <v>10645</v>
      </c>
      <c r="C513" t="s">
        <v>10646</v>
      </c>
      <c r="D513" t="s">
        <v>10647</v>
      </c>
      <c r="E513" t="s">
        <v>10648</v>
      </c>
      <c r="F513" t="s">
        <v>10649</v>
      </c>
      <c r="G513" t="s">
        <v>10650</v>
      </c>
      <c r="H513" t="s">
        <v>10651</v>
      </c>
      <c r="I513" t="s">
        <v>10652</v>
      </c>
      <c r="J513" t="s">
        <v>10653</v>
      </c>
      <c r="K513" t="s">
        <v>10654</v>
      </c>
      <c r="L513" t="s">
        <v>10655</v>
      </c>
      <c r="M513" t="s">
        <v>10656</v>
      </c>
      <c r="N513" t="s">
        <v>10657</v>
      </c>
      <c r="O513">
        <f>-584.001944663118 -93.10738439446 -513.060145107443</f>
        <v>-1190.169474165021</v>
      </c>
      <c r="P513">
        <f>-624.524059444855 -140.233111451397 -237.895253174222</f>
        <v>-1002.652424070474</v>
      </c>
      <c r="Q513">
        <f>-419.964500982868 -61.6435794078561 -314.886397466097</f>
        <v>-796.49447785682105</v>
      </c>
      <c r="R513" t="s">
        <v>10658</v>
      </c>
      <c r="S513" t="s">
        <v>10659</v>
      </c>
      <c r="T513" t="s">
        <v>10660</v>
      </c>
      <c r="U513" t="s">
        <v>10661</v>
      </c>
      <c r="V513" t="s">
        <v>10662</v>
      </c>
      <c r="W513" t="s">
        <v>10663</v>
      </c>
      <c r="X513" t="s">
        <v>10664</v>
      </c>
      <c r="Y513" t="s">
        <v>10665</v>
      </c>
    </row>
    <row r="514" spans="1:25" x14ac:dyDescent="0.3">
      <c r="A514">
        <v>25650</v>
      </c>
      <c r="B514" t="s">
        <v>10666</v>
      </c>
      <c r="C514" t="s">
        <v>10667</v>
      </c>
      <c r="D514" t="s">
        <v>10668</v>
      </c>
      <c r="E514" t="s">
        <v>10669</v>
      </c>
      <c r="F514" t="s">
        <v>10670</v>
      </c>
      <c r="G514" t="s">
        <v>10671</v>
      </c>
      <c r="H514" t="s">
        <v>10672</v>
      </c>
      <c r="I514" t="s">
        <v>10673</v>
      </c>
      <c r="J514" t="s">
        <v>10674</v>
      </c>
      <c r="K514" t="s">
        <v>10675</v>
      </c>
      <c r="L514" t="s">
        <v>10676</v>
      </c>
      <c r="M514" t="s">
        <v>10677</v>
      </c>
      <c r="N514" t="s">
        <v>10678</v>
      </c>
      <c r="O514">
        <f>-585.369287110843 -90.5611154833209 -513.519144052105</f>
        <v>-1189.449546646269</v>
      </c>
      <c r="P514">
        <f>-622.970218378874 -135.44507048825 -237.56598084584</f>
        <v>-995.98126971296392</v>
      </c>
      <c r="Q514">
        <f>-419.469903256761 -62.1514509699509 -322.207367287056</f>
        <v>-803.82872151376796</v>
      </c>
      <c r="R514" t="s">
        <v>10679</v>
      </c>
      <c r="S514" t="s">
        <v>10680</v>
      </c>
      <c r="T514" t="s">
        <v>10681</v>
      </c>
      <c r="U514" t="s">
        <v>10682</v>
      </c>
      <c r="V514" t="s">
        <v>10683</v>
      </c>
      <c r="W514" t="s">
        <v>10684</v>
      </c>
      <c r="X514" t="s">
        <v>10685</v>
      </c>
      <c r="Y514" t="s">
        <v>10686</v>
      </c>
    </row>
    <row r="515" spans="1:25" x14ac:dyDescent="0.3">
      <c r="A515">
        <v>25700</v>
      </c>
      <c r="B515" t="s">
        <v>10687</v>
      </c>
      <c r="C515" t="s">
        <v>10688</v>
      </c>
      <c r="D515" t="s">
        <v>10689</v>
      </c>
      <c r="E515" t="s">
        <v>10690</v>
      </c>
      <c r="F515" t="s">
        <v>10691</v>
      </c>
      <c r="G515" t="s">
        <v>10692</v>
      </c>
      <c r="H515" t="s">
        <v>10693</v>
      </c>
      <c r="I515" t="s">
        <v>10694</v>
      </c>
      <c r="J515" t="s">
        <v>10695</v>
      </c>
      <c r="K515" t="s">
        <v>10696</v>
      </c>
      <c r="L515" t="s">
        <v>10697</v>
      </c>
      <c r="M515" t="s">
        <v>10698</v>
      </c>
      <c r="N515" t="s">
        <v>10699</v>
      </c>
      <c r="O515">
        <f>-585.495731202535 -89.2426572723703 -513.938380688627</f>
        <v>-1188.6767691635323</v>
      </c>
      <c r="P515">
        <f>-621.85365786004 -133.332193802399 -237.690664761021</f>
        <v>-992.87651642346009</v>
      </c>
      <c r="Q515">
        <f>-418.80614474459 -61.8167426556784 -324.901914343824</f>
        <v>-805.52480174409243</v>
      </c>
      <c r="R515" t="s">
        <v>10700</v>
      </c>
      <c r="S515" t="s">
        <v>10701</v>
      </c>
      <c r="T515" t="s">
        <v>10702</v>
      </c>
      <c r="U515" t="s">
        <v>10703</v>
      </c>
      <c r="V515" t="s">
        <v>10704</v>
      </c>
      <c r="W515" t="s">
        <v>10705</v>
      </c>
      <c r="X515" t="s">
        <v>10706</v>
      </c>
      <c r="Y515" t="s">
        <v>10707</v>
      </c>
    </row>
    <row r="516" spans="1:25" x14ac:dyDescent="0.3">
      <c r="A516">
        <v>25750</v>
      </c>
      <c r="B516" t="s">
        <v>10708</v>
      </c>
      <c r="C516" t="s">
        <v>10709</v>
      </c>
      <c r="D516" t="s">
        <v>10710</v>
      </c>
      <c r="E516" t="s">
        <v>10711</v>
      </c>
      <c r="F516" t="s">
        <v>10712</v>
      </c>
      <c r="G516" t="s">
        <v>10713</v>
      </c>
      <c r="H516" t="s">
        <v>10714</v>
      </c>
      <c r="I516" t="s">
        <v>10715</v>
      </c>
      <c r="J516" t="s">
        <v>10716</v>
      </c>
      <c r="K516" t="s">
        <v>10717</v>
      </c>
      <c r="L516" t="s">
        <v>10718</v>
      </c>
      <c r="M516" t="s">
        <v>10719</v>
      </c>
      <c r="N516" t="s">
        <v>10720</v>
      </c>
      <c r="O516">
        <f>-584.420183477363 -87.1371331564915 -514.57070309316</f>
        <v>-1186.1280197270144</v>
      </c>
      <c r="P516">
        <f>-619.835343458262 -131.201042631445 -238.196498064138</f>
        <v>-989.23288415384502</v>
      </c>
      <c r="Q516">
        <f>-417.006541077089 -62.1015426432105 -327.830445587189</f>
        <v>-806.93852930748858</v>
      </c>
      <c r="R516" t="s">
        <v>10721</v>
      </c>
      <c r="S516" t="s">
        <v>10722</v>
      </c>
      <c r="T516" t="s">
        <v>10723</v>
      </c>
      <c r="U516" t="s">
        <v>10724</v>
      </c>
      <c r="V516" t="s">
        <v>10725</v>
      </c>
      <c r="W516" t="s">
        <v>10726</v>
      </c>
      <c r="X516" t="s">
        <v>10727</v>
      </c>
      <c r="Y516" t="s">
        <v>10728</v>
      </c>
    </row>
    <row r="517" spans="1:25" x14ac:dyDescent="0.3">
      <c r="A517">
        <v>25800</v>
      </c>
      <c r="B517" t="s">
        <v>10729</v>
      </c>
      <c r="C517" t="s">
        <v>10730</v>
      </c>
      <c r="D517" t="s">
        <v>10731</v>
      </c>
      <c r="E517" t="s">
        <v>10732</v>
      </c>
      <c r="F517" t="s">
        <v>10733</v>
      </c>
      <c r="G517" t="s">
        <v>10734</v>
      </c>
      <c r="H517" t="s">
        <v>10735</v>
      </c>
      <c r="I517" t="s">
        <v>10736</v>
      </c>
      <c r="J517" t="s">
        <v>10737</v>
      </c>
      <c r="K517" t="s">
        <v>10738</v>
      </c>
      <c r="L517" t="s">
        <v>10739</v>
      </c>
      <c r="M517" t="s">
        <v>10740</v>
      </c>
      <c r="N517" t="s">
        <v>10741</v>
      </c>
      <c r="O517">
        <f>-583.545781486302 -86.0654930851242 -514.873857361025</f>
        <v>-1184.4851319324512</v>
      </c>
      <c r="P517">
        <f>-619.462724280537 -130.599122692727 -238.639628435353</f>
        <v>-988.70147540861694</v>
      </c>
      <c r="Q517">
        <f>-416.497092826159 -61.8085755133907 -328.201293806296</f>
        <v>-806.5069621458457</v>
      </c>
      <c r="R517" t="s">
        <v>10742</v>
      </c>
      <c r="S517" t="s">
        <v>10743</v>
      </c>
      <c r="T517" t="s">
        <v>10744</v>
      </c>
      <c r="U517" t="s">
        <v>10745</v>
      </c>
      <c r="V517" t="s">
        <v>10746</v>
      </c>
      <c r="W517" t="s">
        <v>10747</v>
      </c>
      <c r="X517" t="s">
        <v>10748</v>
      </c>
      <c r="Y517" t="s">
        <v>10749</v>
      </c>
    </row>
    <row r="518" spans="1:25" x14ac:dyDescent="0.3">
      <c r="A518">
        <v>25850</v>
      </c>
      <c r="B518" t="s">
        <v>10750</v>
      </c>
      <c r="C518" t="s">
        <v>10751</v>
      </c>
      <c r="D518" t="s">
        <v>10752</v>
      </c>
      <c r="E518" t="s">
        <v>10753</v>
      </c>
      <c r="F518" t="s">
        <v>10754</v>
      </c>
      <c r="G518" t="s">
        <v>10755</v>
      </c>
      <c r="H518" t="s">
        <v>10756</v>
      </c>
      <c r="I518" t="s">
        <v>10757</v>
      </c>
      <c r="J518" t="s">
        <v>10758</v>
      </c>
      <c r="K518" t="s">
        <v>10759</v>
      </c>
      <c r="L518" t="s">
        <v>10760</v>
      </c>
      <c r="M518" t="s">
        <v>10761</v>
      </c>
      <c r="N518" t="s">
        <v>10762</v>
      </c>
      <c r="O518">
        <f>-582.157189446752 -84.6628223418056 -515.452431637619</f>
        <v>-1182.2724434261768</v>
      </c>
      <c r="P518">
        <f>-619.358877305753 -130.110582208333 -239.537331424344</f>
        <v>-989.00679093842996</v>
      </c>
      <c r="Q518">
        <f>-415.918922404432 -60.4876146268321 -327.363287796227</f>
        <v>-803.76982482749111</v>
      </c>
      <c r="R518" t="s">
        <v>10763</v>
      </c>
      <c r="S518" t="s">
        <v>10764</v>
      </c>
      <c r="T518" t="s">
        <v>10765</v>
      </c>
      <c r="U518" t="s">
        <v>10766</v>
      </c>
      <c r="V518" t="s">
        <v>10767</v>
      </c>
      <c r="W518" t="s">
        <v>10768</v>
      </c>
      <c r="X518" t="s">
        <v>10769</v>
      </c>
      <c r="Y518" t="s">
        <v>10770</v>
      </c>
    </row>
    <row r="519" spans="1:25" x14ac:dyDescent="0.3">
      <c r="A519">
        <v>25900</v>
      </c>
      <c r="B519" t="s">
        <v>10771</v>
      </c>
      <c r="C519" t="s">
        <v>10772</v>
      </c>
      <c r="D519" t="s">
        <v>10773</v>
      </c>
      <c r="E519" t="s">
        <v>10774</v>
      </c>
      <c r="F519" t="s">
        <v>10775</v>
      </c>
      <c r="G519" t="s">
        <v>10776</v>
      </c>
      <c r="H519" t="s">
        <v>10777</v>
      </c>
      <c r="I519" t="s">
        <v>10778</v>
      </c>
      <c r="J519" t="s">
        <v>10779</v>
      </c>
      <c r="K519" t="s">
        <v>10780</v>
      </c>
      <c r="L519" t="s">
        <v>10781</v>
      </c>
      <c r="M519" t="s">
        <v>10782</v>
      </c>
      <c r="N519" t="s">
        <v>10783</v>
      </c>
      <c r="O519">
        <f>-581.471582662486 -84.4659640892105 -515.564155188681</f>
        <v>-1181.5017019403774</v>
      </c>
      <c r="P519">
        <f>-619.176101731888 -129.979601062547 -239.728232434358</f>
        <v>-988.88393522879301</v>
      </c>
      <c r="Q519">
        <f>-415.605187178547 -59.5756728214378 -326.622984076262</f>
        <v>-801.80384407624683</v>
      </c>
      <c r="R519" t="s">
        <v>10784</v>
      </c>
      <c r="S519" t="s">
        <v>10785</v>
      </c>
      <c r="T519" t="s">
        <v>10786</v>
      </c>
      <c r="U519" t="s">
        <v>10787</v>
      </c>
      <c r="V519" t="s">
        <v>10788</v>
      </c>
      <c r="W519" t="s">
        <v>10789</v>
      </c>
      <c r="X519" t="s">
        <v>10790</v>
      </c>
      <c r="Y519" t="s">
        <v>10791</v>
      </c>
    </row>
    <row r="520" spans="1:25" x14ac:dyDescent="0.3">
      <c r="A520">
        <v>25950</v>
      </c>
      <c r="B520" t="s">
        <v>10792</v>
      </c>
      <c r="C520" t="s">
        <v>10793</v>
      </c>
      <c r="D520" t="s">
        <v>10794</v>
      </c>
      <c r="E520" t="s">
        <v>10795</v>
      </c>
      <c r="F520" t="s">
        <v>10796</v>
      </c>
      <c r="G520" t="s">
        <v>10797</v>
      </c>
      <c r="H520" t="s">
        <v>10798</v>
      </c>
      <c r="I520" t="s">
        <v>10799</v>
      </c>
      <c r="J520" t="s">
        <v>10800</v>
      </c>
      <c r="K520" t="s">
        <v>10801</v>
      </c>
      <c r="L520" t="s">
        <v>10802</v>
      </c>
      <c r="M520" t="s">
        <v>10803</v>
      </c>
      <c r="N520" t="s">
        <v>10804</v>
      </c>
      <c r="O520">
        <f>-579.812512650897 -84.5932117696275 -515.656408244116</f>
        <v>-1180.0621326646406</v>
      </c>
      <c r="P520">
        <f>-618.150094782874 -129.482435101549 -239.805421874333</f>
        <v>-987.43795175875596</v>
      </c>
      <c r="Q520">
        <f>-414.546053202491 -57.291040177608 -325.141828074781</f>
        <v>-796.97892145488004</v>
      </c>
      <c r="R520" t="s">
        <v>10805</v>
      </c>
      <c r="S520" t="s">
        <v>10806</v>
      </c>
      <c r="T520" t="s">
        <v>10807</v>
      </c>
      <c r="U520" t="s">
        <v>10808</v>
      </c>
      <c r="V520" t="s">
        <v>10809</v>
      </c>
      <c r="W520" t="s">
        <v>10810</v>
      </c>
      <c r="X520" t="s">
        <v>10811</v>
      </c>
      <c r="Y520" t="s">
        <v>10812</v>
      </c>
    </row>
    <row r="521" spans="1:25" x14ac:dyDescent="0.3">
      <c r="A521">
        <v>26000</v>
      </c>
      <c r="B521" t="s">
        <v>10813</v>
      </c>
      <c r="C521" t="s">
        <v>10814</v>
      </c>
      <c r="D521" t="s">
        <v>10815</v>
      </c>
      <c r="E521" t="s">
        <v>10816</v>
      </c>
      <c r="F521" t="s">
        <v>10817</v>
      </c>
      <c r="G521" t="s">
        <v>10818</v>
      </c>
      <c r="H521" t="s">
        <v>10819</v>
      </c>
      <c r="I521" t="s">
        <v>10820</v>
      </c>
      <c r="J521" t="s">
        <v>10821</v>
      </c>
      <c r="K521" t="s">
        <v>10822</v>
      </c>
      <c r="L521" t="s">
        <v>10823</v>
      </c>
      <c r="M521" t="s">
        <v>10824</v>
      </c>
      <c r="N521" t="s">
        <v>10825</v>
      </c>
      <c r="O521">
        <f>-578.670603339451 -84.9037097427008 -515.685308372229</f>
        <v>-1179.2596214543807</v>
      </c>
      <c r="P521">
        <f>-617.196284250978 -129.744798908195 -239.852627570992</f>
        <v>-986.793710730165</v>
      </c>
      <c r="Q521">
        <f>-413.713932454793 -56.2195016802893 -324.33641897047</f>
        <v>-794.26985310555233</v>
      </c>
      <c r="R521" t="s">
        <v>10826</v>
      </c>
      <c r="S521" t="s">
        <v>10827</v>
      </c>
      <c r="T521" t="s">
        <v>10828</v>
      </c>
      <c r="U521" t="s">
        <v>10829</v>
      </c>
      <c r="V521" t="s">
        <v>10830</v>
      </c>
      <c r="W521" t="s">
        <v>10831</v>
      </c>
      <c r="X521" t="s">
        <v>10832</v>
      </c>
      <c r="Y521" t="s">
        <v>10833</v>
      </c>
    </row>
    <row r="522" spans="1:25" x14ac:dyDescent="0.3">
      <c r="A522">
        <v>26050</v>
      </c>
      <c r="B522" t="s">
        <v>10834</v>
      </c>
      <c r="C522" t="s">
        <v>10835</v>
      </c>
      <c r="D522" t="s">
        <v>10836</v>
      </c>
      <c r="E522" t="s">
        <v>10837</v>
      </c>
      <c r="F522" t="s">
        <v>10838</v>
      </c>
      <c r="G522" t="s">
        <v>10839</v>
      </c>
      <c r="H522" t="s">
        <v>10840</v>
      </c>
      <c r="I522" t="s">
        <v>10841</v>
      </c>
      <c r="J522" t="s">
        <v>10842</v>
      </c>
      <c r="K522" t="s">
        <v>10843</v>
      </c>
      <c r="L522" t="s">
        <v>10844</v>
      </c>
      <c r="M522" t="s">
        <v>10845</v>
      </c>
      <c r="N522" t="s">
        <v>10846</v>
      </c>
      <c r="O522">
        <f>-576.492671448656 -85.9330058155024 -515.507438011142</f>
        <v>-1177.9331152753002</v>
      </c>
      <c r="P522">
        <f>-615.126148782582 -132.140954719286 -239.915584611136</f>
        <v>-987.18268811300413</v>
      </c>
      <c r="Q522">
        <f>-412.147842921367 -55.1487399771349 -322.502092008268</f>
        <v>-789.79867490676986</v>
      </c>
      <c r="R522" t="s">
        <v>10847</v>
      </c>
      <c r="S522" t="s">
        <v>10848</v>
      </c>
      <c r="T522" t="s">
        <v>10849</v>
      </c>
      <c r="U522" t="s">
        <v>10850</v>
      </c>
      <c r="V522" t="s">
        <v>10851</v>
      </c>
      <c r="W522" t="s">
        <v>10852</v>
      </c>
      <c r="X522" t="s">
        <v>10853</v>
      </c>
      <c r="Y522" t="s">
        <v>10854</v>
      </c>
    </row>
    <row r="523" spans="1:25" x14ac:dyDescent="0.3">
      <c r="A523">
        <v>26100</v>
      </c>
      <c r="B523" t="s">
        <v>10855</v>
      </c>
      <c r="C523" t="s">
        <v>10856</v>
      </c>
      <c r="D523" t="s">
        <v>10857</v>
      </c>
      <c r="E523" t="s">
        <v>10858</v>
      </c>
      <c r="F523" t="s">
        <v>10859</v>
      </c>
      <c r="G523" t="s">
        <v>10860</v>
      </c>
      <c r="H523" t="s">
        <v>10861</v>
      </c>
      <c r="I523" t="s">
        <v>10862</v>
      </c>
      <c r="J523" t="s">
        <v>10863</v>
      </c>
      <c r="K523" t="s">
        <v>10864</v>
      </c>
      <c r="L523" t="s">
        <v>10865</v>
      </c>
      <c r="M523" t="s">
        <v>10866</v>
      </c>
      <c r="N523" t="s">
        <v>10867</v>
      </c>
      <c r="O523">
        <f>-575.246517530007 -86.3402472173862 -515.426311947863</f>
        <v>-1177.0130766952564</v>
      </c>
      <c r="P523">
        <f>-614.004589972606 -133.339378057593 -239.985753809352</f>
        <v>-987.32972183955098</v>
      </c>
      <c r="Q523">
        <f>-411.298129272225 -54.7057249010604 -321.688429601843</f>
        <v>-787.69228377512843</v>
      </c>
      <c r="R523" t="s">
        <v>10868</v>
      </c>
      <c r="S523" t="s">
        <v>10869</v>
      </c>
      <c r="T523" t="s">
        <v>10870</v>
      </c>
      <c r="U523" t="s">
        <v>10871</v>
      </c>
      <c r="V523" t="s">
        <v>10872</v>
      </c>
      <c r="W523" t="s">
        <v>10873</v>
      </c>
      <c r="X523" t="s">
        <v>10874</v>
      </c>
      <c r="Y523" t="s">
        <v>10875</v>
      </c>
    </row>
    <row r="524" spans="1:25" x14ac:dyDescent="0.3">
      <c r="A524">
        <v>26150</v>
      </c>
      <c r="B524" t="s">
        <v>10876</v>
      </c>
      <c r="C524" t="s">
        <v>10877</v>
      </c>
      <c r="D524" t="s">
        <v>10878</v>
      </c>
      <c r="E524" t="s">
        <v>10879</v>
      </c>
      <c r="F524" t="s">
        <v>10880</v>
      </c>
      <c r="G524" t="s">
        <v>10881</v>
      </c>
      <c r="H524" t="s">
        <v>10882</v>
      </c>
      <c r="I524" t="s">
        <v>10883</v>
      </c>
      <c r="J524" t="s">
        <v>10884</v>
      </c>
      <c r="K524" t="s">
        <v>10885</v>
      </c>
      <c r="L524" t="s">
        <v>10886</v>
      </c>
      <c r="M524" t="s">
        <v>10887</v>
      </c>
      <c r="N524" t="s">
        <v>10888</v>
      </c>
      <c r="O524">
        <f>-572.309057106875 -86.7934978089847 -515.567739160169</f>
        <v>-1174.6702940760288</v>
      </c>
      <c r="P524">
        <f>-611.689807620053 -134.467408142251 -240.331602032674</f>
        <v>-986.48881779497799</v>
      </c>
      <c r="Q524">
        <f>-409.200048435284 -53.7041235469474 -320.47946554888</f>
        <v>-783.38363753111139</v>
      </c>
      <c r="R524" t="s">
        <v>10889</v>
      </c>
      <c r="S524" t="s">
        <v>10890</v>
      </c>
      <c r="T524" t="s">
        <v>10891</v>
      </c>
      <c r="U524" t="s">
        <v>10892</v>
      </c>
      <c r="V524" t="s">
        <v>10893</v>
      </c>
      <c r="W524" t="s">
        <v>10894</v>
      </c>
      <c r="X524" t="s">
        <v>10895</v>
      </c>
      <c r="Y524" t="s">
        <v>10896</v>
      </c>
    </row>
    <row r="525" spans="1:25" x14ac:dyDescent="0.3">
      <c r="A525">
        <v>26200</v>
      </c>
      <c r="B525" t="s">
        <v>10897</v>
      </c>
      <c r="C525" t="s">
        <v>10898</v>
      </c>
      <c r="D525" t="s">
        <v>10899</v>
      </c>
      <c r="E525" t="s">
        <v>10900</v>
      </c>
      <c r="F525" t="s">
        <v>10901</v>
      </c>
      <c r="G525" t="s">
        <v>10902</v>
      </c>
      <c r="H525" t="s">
        <v>10903</v>
      </c>
      <c r="I525" t="s">
        <v>10904</v>
      </c>
      <c r="J525" t="s">
        <v>10905</v>
      </c>
      <c r="K525" t="s">
        <v>10906</v>
      </c>
      <c r="L525" t="s">
        <v>10907</v>
      </c>
      <c r="M525" t="s">
        <v>10908</v>
      </c>
      <c r="N525" t="s">
        <v>10909</v>
      </c>
      <c r="O525">
        <f>-570.782167273519 -86.9636895050885 -515.688658060148</f>
        <v>-1173.4345148387556</v>
      </c>
      <c r="P525">
        <f>-610.306766856646 -134.915757911822 -240.521343602456</f>
        <v>-985.74386837092402</v>
      </c>
      <c r="Q525">
        <f>-407.927794527166 -53.3007041323535 -320.084631670588</f>
        <v>-781.31313033010747</v>
      </c>
      <c r="R525" t="s">
        <v>10910</v>
      </c>
      <c r="S525" t="s">
        <v>10911</v>
      </c>
      <c r="T525" t="s">
        <v>10912</v>
      </c>
      <c r="U525" t="s">
        <v>10913</v>
      </c>
      <c r="V525" t="s">
        <v>10914</v>
      </c>
      <c r="W525" t="s">
        <v>10915</v>
      </c>
      <c r="X525" t="s">
        <v>10916</v>
      </c>
      <c r="Y525" t="s">
        <v>10917</v>
      </c>
    </row>
    <row r="526" spans="1:25" x14ac:dyDescent="0.3">
      <c r="A526">
        <v>26250</v>
      </c>
      <c r="B526" t="s">
        <v>10918</v>
      </c>
      <c r="C526" t="s">
        <v>10919</v>
      </c>
      <c r="D526" t="s">
        <v>10920</v>
      </c>
      <c r="E526" t="s">
        <v>10921</v>
      </c>
      <c r="F526" t="s">
        <v>10922</v>
      </c>
      <c r="G526" t="s">
        <v>10923</v>
      </c>
      <c r="H526" t="s">
        <v>10924</v>
      </c>
      <c r="I526" t="s">
        <v>10925</v>
      </c>
      <c r="J526" t="s">
        <v>10926</v>
      </c>
      <c r="K526" t="s">
        <v>10927</v>
      </c>
      <c r="L526" t="s">
        <v>10928</v>
      </c>
      <c r="M526" t="s">
        <v>10929</v>
      </c>
      <c r="N526" t="s">
        <v>10930</v>
      </c>
      <c r="O526">
        <f>-567.845932105256 -87.2807595700133 -516.016883026777</f>
        <v>-1171.1435747020464</v>
      </c>
      <c r="P526">
        <f>-607.378726458914 -136.453685911501 -241.066528691708</f>
        <v>-984.89894106212296</v>
      </c>
      <c r="Q526">
        <f>-405.298302140575 -52.976672951238 -319.448037121406</f>
        <v>-777.72301221321902</v>
      </c>
      <c r="R526" t="s">
        <v>10931</v>
      </c>
      <c r="S526" t="s">
        <v>10932</v>
      </c>
      <c r="T526" t="s">
        <v>10933</v>
      </c>
      <c r="U526" t="s">
        <v>10934</v>
      </c>
      <c r="V526" t="s">
        <v>10935</v>
      </c>
      <c r="W526" t="s">
        <v>10936</v>
      </c>
      <c r="X526" t="s">
        <v>10937</v>
      </c>
      <c r="Y526" t="s">
        <v>10938</v>
      </c>
    </row>
    <row r="527" spans="1:25" x14ac:dyDescent="0.3">
      <c r="A527">
        <v>26300</v>
      </c>
      <c r="B527" t="s">
        <v>10939</v>
      </c>
      <c r="C527" t="s">
        <v>10940</v>
      </c>
      <c r="D527" t="s">
        <v>10941</v>
      </c>
      <c r="E527" t="s">
        <v>10942</v>
      </c>
      <c r="F527" t="s">
        <v>10943</v>
      </c>
      <c r="G527" t="s">
        <v>10944</v>
      </c>
      <c r="H527" t="s">
        <v>10945</v>
      </c>
      <c r="I527" t="s">
        <v>10946</v>
      </c>
      <c r="J527" t="s">
        <v>10947</v>
      </c>
      <c r="K527" t="s">
        <v>10948</v>
      </c>
      <c r="L527" t="s">
        <v>10949</v>
      </c>
      <c r="M527" t="s">
        <v>10950</v>
      </c>
      <c r="N527" t="s">
        <v>10951</v>
      </c>
      <c r="O527">
        <f>-566.35569645074 -87.0941988644213 -516.253238396468</f>
        <v>-1169.7031337116291</v>
      </c>
      <c r="P527">
        <f>-605.96980192783 -137.184400055301 -241.479982146057</f>
        <v>-984.63418412918804</v>
      </c>
      <c r="Q527">
        <f>-403.98377379955 -52.886311852084 -319.223345384875</f>
        <v>-776.09343103650906</v>
      </c>
      <c r="R527" t="s">
        <v>10952</v>
      </c>
      <c r="S527" t="s">
        <v>10953</v>
      </c>
      <c r="T527" t="s">
        <v>10954</v>
      </c>
      <c r="U527" t="s">
        <v>10955</v>
      </c>
      <c r="V527" t="s">
        <v>10956</v>
      </c>
      <c r="W527" t="s">
        <v>10957</v>
      </c>
      <c r="X527" t="s">
        <v>10958</v>
      </c>
      <c r="Y527" t="s">
        <v>10959</v>
      </c>
    </row>
    <row r="528" spans="1:25" x14ac:dyDescent="0.3">
      <c r="A528">
        <v>26350</v>
      </c>
      <c r="B528" t="s">
        <v>10960</v>
      </c>
      <c r="C528" t="s">
        <v>10961</v>
      </c>
      <c r="D528" t="s">
        <v>10962</v>
      </c>
      <c r="E528" t="s">
        <v>10963</v>
      </c>
      <c r="F528" t="s">
        <v>10964</v>
      </c>
      <c r="G528" t="s">
        <v>10965</v>
      </c>
      <c r="H528" t="s">
        <v>10966</v>
      </c>
      <c r="I528" t="s">
        <v>10967</v>
      </c>
      <c r="J528" t="s">
        <v>10968</v>
      </c>
      <c r="K528" t="s">
        <v>10969</v>
      </c>
      <c r="L528" t="s">
        <v>10970</v>
      </c>
      <c r="M528" t="s">
        <v>10971</v>
      </c>
      <c r="N528" t="s">
        <v>10972</v>
      </c>
      <c r="O528">
        <f>-563.958724274513 -86.1602147008462 -516.847420162904</f>
        <v>-1166.9663591382632</v>
      </c>
      <c r="P528">
        <f>-603.685197057927 -137.888507012326 -242.394225775279</f>
        <v>-983.9679298455319</v>
      </c>
      <c r="Q528">
        <f>-401.882686130419 -52.3230842783855 -319.224007961423</f>
        <v>-773.4297783702275</v>
      </c>
      <c r="R528" t="s">
        <v>10973</v>
      </c>
      <c r="S528" t="s">
        <v>10974</v>
      </c>
      <c r="T528" t="s">
        <v>10975</v>
      </c>
      <c r="U528" t="s">
        <v>10976</v>
      </c>
      <c r="V528" t="s">
        <v>10977</v>
      </c>
      <c r="W528" t="s">
        <v>10978</v>
      </c>
      <c r="X528" t="s">
        <v>10979</v>
      </c>
      <c r="Y528" t="s">
        <v>10980</v>
      </c>
    </row>
    <row r="529" spans="1:25" x14ac:dyDescent="0.3">
      <c r="A529">
        <v>26400</v>
      </c>
      <c r="B529" t="s">
        <v>10981</v>
      </c>
      <c r="C529" t="s">
        <v>10982</v>
      </c>
      <c r="D529" t="s">
        <v>10983</v>
      </c>
      <c r="E529" t="s">
        <v>10984</v>
      </c>
      <c r="F529" t="s">
        <v>10985</v>
      </c>
      <c r="G529" t="s">
        <v>10986</v>
      </c>
      <c r="H529" t="s">
        <v>10987</v>
      </c>
      <c r="I529" t="s">
        <v>10988</v>
      </c>
      <c r="J529" t="s">
        <v>10989</v>
      </c>
      <c r="K529" t="s">
        <v>10990</v>
      </c>
      <c r="L529" t="s">
        <v>10991</v>
      </c>
      <c r="M529" t="s">
        <v>10992</v>
      </c>
      <c r="N529" t="s">
        <v>10993</v>
      </c>
      <c r="O529">
        <f>-563.281824519895 -85.4962156445258 -517.090469666604</f>
        <v>-1165.8685098310248</v>
      </c>
      <c r="P529">
        <f>-602.773868415573 -137.60919351256 -242.676151202385</f>
        <v>-983.05921313051795</v>
      </c>
      <c r="Q529">
        <f>-400.964482452215 -51.9342756049241 -319.365894682078</f>
        <v>-772.26465273921713</v>
      </c>
      <c r="R529" t="s">
        <v>10994</v>
      </c>
      <c r="S529" t="s">
        <v>10995</v>
      </c>
      <c r="T529" t="s">
        <v>10996</v>
      </c>
      <c r="U529" t="s">
        <v>10997</v>
      </c>
      <c r="V529" t="s">
        <v>10998</v>
      </c>
      <c r="W529" t="s">
        <v>10999</v>
      </c>
      <c r="X529" t="s">
        <v>11000</v>
      </c>
      <c r="Y529" t="s">
        <v>11001</v>
      </c>
    </row>
    <row r="530" spans="1:25" x14ac:dyDescent="0.3">
      <c r="A530">
        <v>26450</v>
      </c>
      <c r="B530" t="s">
        <v>11002</v>
      </c>
      <c r="C530" t="s">
        <v>11003</v>
      </c>
      <c r="D530" t="s">
        <v>11004</v>
      </c>
      <c r="E530" t="s">
        <v>11005</v>
      </c>
      <c r="F530" t="s">
        <v>11006</v>
      </c>
      <c r="G530" t="s">
        <v>11007</v>
      </c>
      <c r="H530" t="s">
        <v>11008</v>
      </c>
      <c r="I530" t="s">
        <v>11009</v>
      </c>
      <c r="J530" t="s">
        <v>11010</v>
      </c>
      <c r="K530" t="s">
        <v>11011</v>
      </c>
      <c r="L530" t="s">
        <v>11012</v>
      </c>
      <c r="M530" t="s">
        <v>11013</v>
      </c>
      <c r="N530" t="s">
        <v>11014</v>
      </c>
      <c r="O530">
        <f>-562.168756450984 -84.4462738356565 -517.279252657256</f>
        <v>-1163.8942829438965</v>
      </c>
      <c r="P530">
        <f>-601.442970954356 -136.851251437369 -242.889120479025</f>
        <v>-981.18334287075004</v>
      </c>
      <c r="Q530">
        <f>-399.337373919611 -51.8919507327914 -319.595081114482</f>
        <v>-770.82440576688441</v>
      </c>
      <c r="R530" t="s">
        <v>11015</v>
      </c>
      <c r="S530" t="s">
        <v>11016</v>
      </c>
      <c r="T530" t="s">
        <v>11017</v>
      </c>
      <c r="U530" t="s">
        <v>11018</v>
      </c>
      <c r="V530" t="s">
        <v>11019</v>
      </c>
      <c r="W530" t="s">
        <v>11020</v>
      </c>
      <c r="X530" t="s">
        <v>11021</v>
      </c>
      <c r="Y530" t="s">
        <v>11022</v>
      </c>
    </row>
    <row r="531" spans="1:25" x14ac:dyDescent="0.3">
      <c r="A531">
        <v>26500</v>
      </c>
      <c r="B531" t="s">
        <v>11023</v>
      </c>
      <c r="C531" t="s">
        <v>11024</v>
      </c>
      <c r="D531" t="s">
        <v>11025</v>
      </c>
      <c r="E531" t="s">
        <v>11026</v>
      </c>
      <c r="F531" t="s">
        <v>11027</v>
      </c>
      <c r="G531" t="s">
        <v>11028</v>
      </c>
      <c r="H531" t="s">
        <v>11029</v>
      </c>
      <c r="I531" t="s">
        <v>11030</v>
      </c>
      <c r="J531" t="s">
        <v>11031</v>
      </c>
      <c r="K531" t="s">
        <v>11032</v>
      </c>
      <c r="L531" t="s">
        <v>11033</v>
      </c>
      <c r="M531" t="s">
        <v>11034</v>
      </c>
      <c r="N531" t="s">
        <v>11035</v>
      </c>
      <c r="O531">
        <f>-561.734324063603 -84.1969561534684 -517.325810695857</f>
        <v>-1163.2570909129283</v>
      </c>
      <c r="P531">
        <f>-601.317071442782 -136.512448733954 -242.963003401885</f>
        <v>-980.79252357862094</v>
      </c>
      <c r="Q531">
        <f>-398.871556620211 -52.4207837035578 -319.728326517846</f>
        <v>-771.0206668416148</v>
      </c>
      <c r="R531" t="s">
        <v>11036</v>
      </c>
      <c r="S531" t="s">
        <v>11037</v>
      </c>
      <c r="T531" t="s">
        <v>11038</v>
      </c>
      <c r="U531" t="s">
        <v>11039</v>
      </c>
      <c r="V531" t="s">
        <v>11040</v>
      </c>
      <c r="W531" t="s">
        <v>11041</v>
      </c>
      <c r="X531" t="s">
        <v>11042</v>
      </c>
      <c r="Y531" t="s">
        <v>11043</v>
      </c>
    </row>
    <row r="532" spans="1:25" x14ac:dyDescent="0.3">
      <c r="A532">
        <v>26550</v>
      </c>
      <c r="B532" t="s">
        <v>11044</v>
      </c>
      <c r="C532" t="s">
        <v>11045</v>
      </c>
      <c r="D532" t="s">
        <v>11046</v>
      </c>
      <c r="E532" t="s">
        <v>11047</v>
      </c>
      <c r="F532" t="s">
        <v>11048</v>
      </c>
      <c r="G532" t="s">
        <v>11049</v>
      </c>
      <c r="H532" t="s">
        <v>11050</v>
      </c>
      <c r="I532" t="s">
        <v>11051</v>
      </c>
      <c r="J532" t="s">
        <v>11052</v>
      </c>
      <c r="K532" t="s">
        <v>11053</v>
      </c>
      <c r="L532" t="s">
        <v>11054</v>
      </c>
      <c r="M532" t="s">
        <v>11055</v>
      </c>
      <c r="N532" t="s">
        <v>11056</v>
      </c>
      <c r="O532">
        <f>-561.336858350036 -83.1429391596225 -517.213192288542</f>
        <v>-1161.6929897982004</v>
      </c>
      <c r="P532">
        <f>-601.182380899345 -135.014785274219 -242.804260534655</f>
        <v>-979.00142670821901</v>
      </c>
      <c r="Q532">
        <f>-398.059183033568 -53.1946127851293 -320.231922595959</f>
        <v>-771.48571841465628</v>
      </c>
      <c r="R532" t="s">
        <v>11057</v>
      </c>
      <c r="S532" t="s">
        <v>11058</v>
      </c>
      <c r="T532" t="s">
        <v>11059</v>
      </c>
      <c r="U532" t="s">
        <v>11060</v>
      </c>
      <c r="V532" t="s">
        <v>11061</v>
      </c>
      <c r="W532" t="s">
        <v>11062</v>
      </c>
      <c r="X532" t="s">
        <v>11063</v>
      </c>
      <c r="Y532" t="s">
        <v>11064</v>
      </c>
    </row>
    <row r="533" spans="1:25" x14ac:dyDescent="0.3">
      <c r="A533">
        <v>26600</v>
      </c>
      <c r="B533" t="s">
        <v>11065</v>
      </c>
      <c r="C533" t="s">
        <v>11066</v>
      </c>
      <c r="D533" t="s">
        <v>11067</v>
      </c>
      <c r="E533" t="s">
        <v>11068</v>
      </c>
      <c r="F533" t="s">
        <v>11069</v>
      </c>
      <c r="G533" t="s">
        <v>11070</v>
      </c>
      <c r="H533" t="s">
        <v>11071</v>
      </c>
      <c r="I533" t="s">
        <v>11072</v>
      </c>
      <c r="J533" t="s">
        <v>11073</v>
      </c>
      <c r="K533" t="s">
        <v>11074</v>
      </c>
      <c r="L533" t="s">
        <v>11075</v>
      </c>
      <c r="M533" t="s">
        <v>11076</v>
      </c>
      <c r="N533" t="s">
        <v>11077</v>
      </c>
      <c r="O533">
        <f>-560.931228483599 -82.6397257402195 -517.008117254594</f>
        <v>-1160.5790714784125</v>
      </c>
      <c r="P533">
        <f>-600.781187893294 -134.210764201585 -242.543328366137</f>
        <v>-977.53528046101599</v>
      </c>
      <c r="Q533">
        <f>-397.274670223921 -53.7903097250583 -320.429164510084</f>
        <v>-771.49414445906336</v>
      </c>
      <c r="R533" t="s">
        <v>11078</v>
      </c>
      <c r="S533" t="s">
        <v>11079</v>
      </c>
      <c r="T533" t="s">
        <v>11080</v>
      </c>
      <c r="U533" t="s">
        <v>11081</v>
      </c>
      <c r="V533" t="s">
        <v>11082</v>
      </c>
      <c r="W533" t="s">
        <v>11083</v>
      </c>
      <c r="X533" t="s">
        <v>11084</v>
      </c>
      <c r="Y533" t="s">
        <v>11085</v>
      </c>
    </row>
    <row r="534" spans="1:25" x14ac:dyDescent="0.3">
      <c r="A534">
        <v>26650</v>
      </c>
      <c r="B534" t="s">
        <v>11086</v>
      </c>
      <c r="C534" t="s">
        <v>11087</v>
      </c>
      <c r="D534" t="s">
        <v>11088</v>
      </c>
      <c r="E534" t="s">
        <v>11089</v>
      </c>
      <c r="F534" t="s">
        <v>11090</v>
      </c>
      <c r="G534" t="s">
        <v>11091</v>
      </c>
      <c r="H534" t="s">
        <v>11092</v>
      </c>
      <c r="I534" t="s">
        <v>11093</v>
      </c>
      <c r="J534" t="s">
        <v>11094</v>
      </c>
      <c r="K534" t="s">
        <v>11095</v>
      </c>
      <c r="L534" t="s">
        <v>11096</v>
      </c>
      <c r="M534" t="s">
        <v>11097</v>
      </c>
      <c r="N534" t="s">
        <v>11098</v>
      </c>
      <c r="O534">
        <f>-559.910440521343 -82.0064510347402 -516.294269511841</f>
        <v>-1158.2111610679242</v>
      </c>
      <c r="P534">
        <f>-600.542089768607 -132.597378558998 -241.761459280266</f>
        <v>-974.90092760787093</v>
      </c>
      <c r="Q534">
        <f>-396.419171684912 -54.8788649747207 -320.769214988201</f>
        <v>-772.0672516478337</v>
      </c>
      <c r="R534" t="s">
        <v>11099</v>
      </c>
      <c r="S534" t="s">
        <v>11100</v>
      </c>
      <c r="T534" t="s">
        <v>11101</v>
      </c>
      <c r="U534" t="s">
        <v>11102</v>
      </c>
      <c r="V534" t="s">
        <v>11103</v>
      </c>
      <c r="W534" t="s">
        <v>11104</v>
      </c>
      <c r="X534" t="s">
        <v>11105</v>
      </c>
      <c r="Y534" t="s">
        <v>11106</v>
      </c>
    </row>
    <row r="535" spans="1:25" x14ac:dyDescent="0.3">
      <c r="A535">
        <v>26700</v>
      </c>
      <c r="B535" t="s">
        <v>11107</v>
      </c>
      <c r="C535" t="s">
        <v>11108</v>
      </c>
      <c r="D535" t="s">
        <v>11109</v>
      </c>
      <c r="E535" t="s">
        <v>11110</v>
      </c>
      <c r="F535" t="s">
        <v>11111</v>
      </c>
      <c r="G535" t="s">
        <v>11112</v>
      </c>
      <c r="H535" t="s">
        <v>11113</v>
      </c>
      <c r="I535" t="s">
        <v>11114</v>
      </c>
      <c r="J535" t="s">
        <v>11115</v>
      </c>
      <c r="K535" t="s">
        <v>11116</v>
      </c>
      <c r="L535" t="s">
        <v>11117</v>
      </c>
      <c r="M535" t="s">
        <v>11118</v>
      </c>
      <c r="N535" t="s">
        <v>11119</v>
      </c>
      <c r="O535">
        <f>-559.582550471171 -81.6173606447087 -515.933775779182</f>
        <v>-1157.1336868950616</v>
      </c>
      <c r="P535">
        <f>-600.496878517761 -131.672679490925 -241.344905577076</f>
        <v>-973.51446358576209</v>
      </c>
      <c r="Q535">
        <f>-396.203083245311 -54.9357220087813 -320.868724053556</f>
        <v>-772.00752930764827</v>
      </c>
      <c r="R535" t="s">
        <v>11120</v>
      </c>
      <c r="S535" t="s">
        <v>11121</v>
      </c>
      <c r="T535" t="s">
        <v>11122</v>
      </c>
      <c r="U535" t="s">
        <v>11123</v>
      </c>
      <c r="V535" t="s">
        <v>11124</v>
      </c>
      <c r="W535" t="s">
        <v>11125</v>
      </c>
      <c r="X535" t="s">
        <v>11126</v>
      </c>
      <c r="Y535" t="s">
        <v>11127</v>
      </c>
    </row>
    <row r="536" spans="1:25" x14ac:dyDescent="0.3">
      <c r="A536">
        <v>26750</v>
      </c>
      <c r="B536" t="s">
        <v>11128</v>
      </c>
      <c r="C536" t="s">
        <v>11129</v>
      </c>
      <c r="D536" t="s">
        <v>11130</v>
      </c>
      <c r="E536" t="s">
        <v>11131</v>
      </c>
      <c r="F536" t="s">
        <v>11132</v>
      </c>
      <c r="G536" t="s">
        <v>11133</v>
      </c>
      <c r="H536" t="s">
        <v>11134</v>
      </c>
      <c r="I536" t="s">
        <v>11135</v>
      </c>
      <c r="J536" t="s">
        <v>11136</v>
      </c>
      <c r="K536" t="s">
        <v>11137</v>
      </c>
      <c r="L536" t="s">
        <v>11138</v>
      </c>
      <c r="M536" t="s">
        <v>11139</v>
      </c>
      <c r="N536" t="s">
        <v>11140</v>
      </c>
      <c r="O536">
        <f>-559.153364993033 -80.982001843106 -515.68277770294</f>
        <v>-1155.8181445390792</v>
      </c>
      <c r="P536">
        <f>-600.522840402848 -130.18667739991 -241.008355545543</f>
        <v>-971.71787334830105</v>
      </c>
      <c r="Q536">
        <f>-396.028595547663 -54.5785485172382 -321.096013514261</f>
        <v>-771.70315757916217</v>
      </c>
      <c r="R536" t="s">
        <v>11141</v>
      </c>
      <c r="S536" t="s">
        <v>11142</v>
      </c>
      <c r="T536" t="s">
        <v>11143</v>
      </c>
      <c r="U536" t="s">
        <v>11144</v>
      </c>
      <c r="V536" t="s">
        <v>11145</v>
      </c>
      <c r="W536" t="s">
        <v>11146</v>
      </c>
      <c r="X536" t="s">
        <v>11147</v>
      </c>
      <c r="Y536" t="s">
        <v>11148</v>
      </c>
    </row>
    <row r="537" spans="1:25" x14ac:dyDescent="0.3">
      <c r="A537">
        <v>26800</v>
      </c>
      <c r="B537" t="s">
        <v>11149</v>
      </c>
      <c r="C537" t="s">
        <v>11150</v>
      </c>
      <c r="D537" t="s">
        <v>11151</v>
      </c>
      <c r="E537" t="s">
        <v>11152</v>
      </c>
      <c r="F537" t="s">
        <v>11153</v>
      </c>
      <c r="G537" t="s">
        <v>11154</v>
      </c>
      <c r="H537" t="s">
        <v>11155</v>
      </c>
      <c r="I537" t="s">
        <v>11156</v>
      </c>
      <c r="J537" t="s">
        <v>11157</v>
      </c>
      <c r="K537" t="s">
        <v>11158</v>
      </c>
      <c r="L537" t="s">
        <v>11159</v>
      </c>
      <c r="M537" t="s">
        <v>11160</v>
      </c>
      <c r="N537" t="s">
        <v>11161</v>
      </c>
      <c r="O537">
        <f>-558.841404304126 -80.5975931124053 -515.841860444041</f>
        <v>-1155.2808578605723</v>
      </c>
      <c r="P537">
        <f>-600.560376916992 -129.776850402668 -241.215715272152</f>
        <v>-971.5529425918121</v>
      </c>
      <c r="Q537">
        <f>-396.005016022088 -54.3295421964413 -321.299016994954</f>
        <v>-771.63357521348325</v>
      </c>
      <c r="R537" t="s">
        <v>11162</v>
      </c>
      <c r="S537" t="s">
        <v>11163</v>
      </c>
      <c r="T537" t="s">
        <v>11164</v>
      </c>
      <c r="U537" t="s">
        <v>11165</v>
      </c>
      <c r="V537" t="s">
        <v>11166</v>
      </c>
      <c r="W537" t="s">
        <v>11167</v>
      </c>
      <c r="X537" t="s">
        <v>11168</v>
      </c>
      <c r="Y537" t="s">
        <v>11169</v>
      </c>
    </row>
    <row r="538" spans="1:25" x14ac:dyDescent="0.3">
      <c r="A538">
        <v>26850</v>
      </c>
      <c r="B538" t="s">
        <v>11170</v>
      </c>
      <c r="C538" t="s">
        <v>11171</v>
      </c>
      <c r="D538" t="s">
        <v>11172</v>
      </c>
      <c r="E538" t="s">
        <v>11173</v>
      </c>
      <c r="F538" t="s">
        <v>11174</v>
      </c>
      <c r="G538" t="s">
        <v>11175</v>
      </c>
      <c r="H538" t="s">
        <v>11176</v>
      </c>
      <c r="I538" t="s">
        <v>11177</v>
      </c>
      <c r="J538" t="s">
        <v>11178</v>
      </c>
      <c r="K538" t="s">
        <v>11179</v>
      </c>
      <c r="L538" t="s">
        <v>11180</v>
      </c>
      <c r="M538" t="s">
        <v>11181</v>
      </c>
      <c r="N538" t="s">
        <v>11182</v>
      </c>
      <c r="O538">
        <f>-558.226871234061 -80.2095317809708 -516.120346213405</f>
        <v>-1154.5567492284367</v>
      </c>
      <c r="P538">
        <f>-600.348442711809 -130.016054188985 -241.668740668659</f>
        <v>-972.03323756945292</v>
      </c>
      <c r="Q538">
        <f>-395.944563937794 -54.3466947569323 -321.929088309147</f>
        <v>-772.22034700387326</v>
      </c>
      <c r="R538" t="s">
        <v>11183</v>
      </c>
      <c r="S538" t="s">
        <v>11184</v>
      </c>
      <c r="T538" t="s">
        <v>11185</v>
      </c>
      <c r="U538" t="s">
        <v>11186</v>
      </c>
      <c r="V538" t="s">
        <v>11187</v>
      </c>
      <c r="W538" t="s">
        <v>11188</v>
      </c>
      <c r="X538" t="s">
        <v>11189</v>
      </c>
      <c r="Y538" t="s">
        <v>11190</v>
      </c>
    </row>
    <row r="539" spans="1:25" x14ac:dyDescent="0.3">
      <c r="A539">
        <v>26900</v>
      </c>
      <c r="B539" t="s">
        <v>11191</v>
      </c>
      <c r="C539" t="s">
        <v>11192</v>
      </c>
      <c r="D539" t="s">
        <v>11193</v>
      </c>
      <c r="E539" t="s">
        <v>11194</v>
      </c>
      <c r="F539" t="s">
        <v>11195</v>
      </c>
      <c r="G539" t="s">
        <v>11196</v>
      </c>
      <c r="H539" t="s">
        <v>11197</v>
      </c>
      <c r="I539" t="s">
        <v>11198</v>
      </c>
      <c r="J539" t="s">
        <v>11199</v>
      </c>
      <c r="K539" t="s">
        <v>11200</v>
      </c>
      <c r="L539" t="s">
        <v>11201</v>
      </c>
      <c r="M539" t="s">
        <v>11202</v>
      </c>
      <c r="N539" t="s">
        <v>11203</v>
      </c>
      <c r="O539">
        <f>-558.035536745101 -79.9716665583492 -516.100094178747</f>
        <v>-1154.1072974821973</v>
      </c>
      <c r="P539">
        <f>-599.672622770886 -129.850119930311 -241.587665081889</f>
        <v>-971.11040778308609</v>
      </c>
      <c r="Q539">
        <f>-395.535740708983 -53.9920534416806 -322.348264681022</f>
        <v>-771.87605883168555</v>
      </c>
      <c r="R539" t="s">
        <v>11204</v>
      </c>
      <c r="S539" t="s">
        <v>11205</v>
      </c>
      <c r="T539" t="s">
        <v>11206</v>
      </c>
      <c r="U539" t="s">
        <v>11207</v>
      </c>
      <c r="V539" t="s">
        <v>11208</v>
      </c>
      <c r="W539" t="s">
        <v>11209</v>
      </c>
      <c r="X539" t="s">
        <v>11210</v>
      </c>
      <c r="Y539" t="s">
        <v>11211</v>
      </c>
    </row>
    <row r="540" spans="1:25" x14ac:dyDescent="0.3">
      <c r="A540">
        <v>26950</v>
      </c>
      <c r="B540" t="s">
        <v>11212</v>
      </c>
      <c r="C540" t="s">
        <v>11213</v>
      </c>
      <c r="D540" t="s">
        <v>11214</v>
      </c>
      <c r="E540" t="s">
        <v>11215</v>
      </c>
      <c r="F540" t="s">
        <v>11216</v>
      </c>
      <c r="G540" t="s">
        <v>11217</v>
      </c>
      <c r="H540" t="s">
        <v>11218</v>
      </c>
      <c r="I540" t="s">
        <v>11219</v>
      </c>
      <c r="J540" t="s">
        <v>11220</v>
      </c>
      <c r="K540" t="s">
        <v>11221</v>
      </c>
      <c r="L540" t="s">
        <v>11222</v>
      </c>
      <c r="M540" t="s">
        <v>11223</v>
      </c>
      <c r="N540" t="s">
        <v>11224</v>
      </c>
      <c r="O540">
        <f>-557.161367512728 -79.0806659676496 -516.071995905116</f>
        <v>-1152.3140293854935</v>
      </c>
      <c r="P540">
        <f>-596.834302975292 -128.356655425377 -241.16016881019</f>
        <v>-966.35112721085898</v>
      </c>
      <c r="Q540">
        <f>-393.670731924246 -51.6812083918599 -323.585726058918</f>
        <v>-768.93766637502392</v>
      </c>
      <c r="R540" t="s">
        <v>11225</v>
      </c>
      <c r="S540" t="s">
        <v>11226</v>
      </c>
      <c r="T540" t="s">
        <v>11227</v>
      </c>
      <c r="U540" t="s">
        <v>11228</v>
      </c>
      <c r="V540" t="s">
        <v>11229</v>
      </c>
      <c r="W540" t="s">
        <v>11230</v>
      </c>
      <c r="X540" t="s">
        <v>11231</v>
      </c>
      <c r="Y540" t="s">
        <v>11232</v>
      </c>
    </row>
    <row r="541" spans="1:25" x14ac:dyDescent="0.3">
      <c r="A541">
        <v>27000</v>
      </c>
      <c r="B541" t="s">
        <v>11233</v>
      </c>
      <c r="C541" t="s">
        <v>11234</v>
      </c>
      <c r="D541" t="s">
        <v>11235</v>
      </c>
      <c r="E541" t="s">
        <v>11236</v>
      </c>
      <c r="F541" t="s">
        <v>11237</v>
      </c>
      <c r="G541" t="s">
        <v>11238</v>
      </c>
      <c r="H541" t="s">
        <v>11239</v>
      </c>
      <c r="I541" t="s">
        <v>11240</v>
      </c>
      <c r="J541" t="s">
        <v>11241</v>
      </c>
      <c r="K541" t="s">
        <v>11242</v>
      </c>
      <c r="L541" t="s">
        <v>11243</v>
      </c>
      <c r="M541" t="s">
        <v>11244</v>
      </c>
      <c r="N541" t="s">
        <v>11245</v>
      </c>
      <c r="O541">
        <f>-556.513158137286 -78.7140180045203 -516.022468342949</f>
        <v>-1151.2496444847552</v>
      </c>
      <c r="P541">
        <f>-595.039958506429 -127.638722923361 -240.884968976946</f>
        <v>-963.56365040673597</v>
      </c>
      <c r="Q541">
        <f>-392.533467206627 -50.2353066418355 -324.241856149267</f>
        <v>-767.01062999772944</v>
      </c>
      <c r="R541" t="s">
        <v>11246</v>
      </c>
      <c r="S541" t="s">
        <v>11247</v>
      </c>
      <c r="T541" t="s">
        <v>11248</v>
      </c>
      <c r="U541" t="s">
        <v>11249</v>
      </c>
      <c r="V541" t="s">
        <v>11250</v>
      </c>
      <c r="W541" t="s">
        <v>11251</v>
      </c>
      <c r="X541" t="s">
        <v>11252</v>
      </c>
      <c r="Y541" t="s">
        <v>11253</v>
      </c>
    </row>
    <row r="542" spans="1:25" x14ac:dyDescent="0.3">
      <c r="A542">
        <v>27050</v>
      </c>
      <c r="B542" t="s">
        <v>11254</v>
      </c>
      <c r="C542" t="s">
        <v>11255</v>
      </c>
      <c r="D542" t="s">
        <v>11256</v>
      </c>
      <c r="E542" t="s">
        <v>11257</v>
      </c>
      <c r="F542" t="s">
        <v>11258</v>
      </c>
      <c r="G542" t="s">
        <v>11259</v>
      </c>
      <c r="H542" t="s">
        <v>11260</v>
      </c>
      <c r="I542" t="s">
        <v>11261</v>
      </c>
      <c r="J542" t="s">
        <v>11262</v>
      </c>
      <c r="K542" t="s">
        <v>11263</v>
      </c>
      <c r="L542" t="s">
        <v>11264</v>
      </c>
      <c r="M542" t="s">
        <v>11265</v>
      </c>
      <c r="N542" t="s">
        <v>11266</v>
      </c>
      <c r="O542">
        <f>-554.964614836378 -77.9165659090245 -515.649107168442</f>
        <v>-1148.5302879138444</v>
      </c>
      <c r="P542">
        <f>-591.202798460369 -126.753647436391 -240.185143027469</f>
        <v>-958.14158892422893</v>
      </c>
      <c r="Q542">
        <f>-390.375213507497 -47.242883172898 -325.59527312863</f>
        <v>-763.21336980902504</v>
      </c>
      <c r="R542" t="s">
        <v>11267</v>
      </c>
      <c r="S542" t="s">
        <v>11268</v>
      </c>
      <c r="T542" t="s">
        <v>11269</v>
      </c>
      <c r="U542" t="s">
        <v>11270</v>
      </c>
      <c r="V542" t="s">
        <v>11271</v>
      </c>
      <c r="W542" t="s">
        <v>11272</v>
      </c>
      <c r="X542" t="s">
        <v>11273</v>
      </c>
      <c r="Y542" t="s">
        <v>11274</v>
      </c>
    </row>
    <row r="543" spans="1:25" x14ac:dyDescent="0.3">
      <c r="A543">
        <v>27100</v>
      </c>
      <c r="B543" t="s">
        <v>11275</v>
      </c>
      <c r="C543" t="s">
        <v>11276</v>
      </c>
      <c r="D543" t="s">
        <v>11277</v>
      </c>
      <c r="E543" t="s">
        <v>11278</v>
      </c>
      <c r="F543" t="s">
        <v>11279</v>
      </c>
      <c r="G543" t="s">
        <v>11280</v>
      </c>
      <c r="H543" t="s">
        <v>11281</v>
      </c>
      <c r="I543" t="s">
        <v>11282</v>
      </c>
      <c r="J543" t="s">
        <v>11283</v>
      </c>
      <c r="K543" t="s">
        <v>11284</v>
      </c>
      <c r="L543" t="s">
        <v>11285</v>
      </c>
      <c r="M543" t="s">
        <v>11286</v>
      </c>
      <c r="N543" t="s">
        <v>11287</v>
      </c>
      <c r="O543">
        <f>-553.948462666773 -77.4681283790369 -515.416133082048</f>
        <v>-1146.832724127858</v>
      </c>
      <c r="P543">
        <f>-589.156832267806 -126.449057537844 -239.844377586465</f>
        <v>-955.45026739211494</v>
      </c>
      <c r="Q543">
        <f>-389.200377000504 -45.7518096527829 -326.180021392952</f>
        <v>-761.13220804623893</v>
      </c>
      <c r="R543" t="s">
        <v>11288</v>
      </c>
      <c r="S543" t="s">
        <v>11289</v>
      </c>
      <c r="T543" t="s">
        <v>11290</v>
      </c>
      <c r="U543" t="s">
        <v>11291</v>
      </c>
      <c r="V543" t="s">
        <v>11292</v>
      </c>
      <c r="W543" t="s">
        <v>11293</v>
      </c>
      <c r="X543" t="s">
        <v>11294</v>
      </c>
      <c r="Y543" t="s">
        <v>11295</v>
      </c>
    </row>
    <row r="544" spans="1:25" x14ac:dyDescent="0.3">
      <c r="A544">
        <v>27150</v>
      </c>
      <c r="B544" t="s">
        <v>11296</v>
      </c>
      <c r="C544" t="s">
        <v>11297</v>
      </c>
      <c r="D544" t="s">
        <v>11298</v>
      </c>
      <c r="E544" t="s">
        <v>11299</v>
      </c>
      <c r="F544" t="s">
        <v>11300</v>
      </c>
      <c r="G544" t="s">
        <v>11301</v>
      </c>
      <c r="H544" t="s">
        <v>11302</v>
      </c>
      <c r="I544" t="s">
        <v>11303</v>
      </c>
      <c r="J544" t="s">
        <v>11304</v>
      </c>
      <c r="K544" t="s">
        <v>11305</v>
      </c>
      <c r="L544" t="s">
        <v>11306</v>
      </c>
      <c r="M544" t="s">
        <v>11307</v>
      </c>
      <c r="N544" t="s">
        <v>11308</v>
      </c>
      <c r="O544">
        <f>-551.380688800772 -76.820362205267 -515.148896149076</f>
        <v>-1143.3499471551149</v>
      </c>
      <c r="P544">
        <f>-584.970776370835 -126.615276938484 -239.52095857359</f>
        <v>-951.10701188290909</v>
      </c>
      <c r="Q544">
        <f>-386.812318341161 -43.1318890736989 -327.340672471502</f>
        <v>-757.28487988636198</v>
      </c>
      <c r="R544" t="s">
        <v>11309</v>
      </c>
      <c r="S544" t="s">
        <v>11310</v>
      </c>
      <c r="T544" t="s">
        <v>11311</v>
      </c>
      <c r="U544" t="s">
        <v>11312</v>
      </c>
      <c r="V544" t="s">
        <v>11313</v>
      </c>
      <c r="W544" t="s">
        <v>11314</v>
      </c>
      <c r="X544" t="s">
        <v>11315</v>
      </c>
      <c r="Y544" t="s">
        <v>11316</v>
      </c>
    </row>
    <row r="545" spans="1:25" x14ac:dyDescent="0.3">
      <c r="A545">
        <v>27200</v>
      </c>
      <c r="B545" t="s">
        <v>11317</v>
      </c>
      <c r="C545" t="s">
        <v>11318</v>
      </c>
      <c r="D545" t="s">
        <v>11319</v>
      </c>
      <c r="E545" t="s">
        <v>11320</v>
      </c>
      <c r="F545" t="s">
        <v>11321</v>
      </c>
      <c r="G545" t="s">
        <v>11322</v>
      </c>
      <c r="H545" t="s">
        <v>11323</v>
      </c>
      <c r="I545" t="s">
        <v>11324</v>
      </c>
      <c r="J545" t="s">
        <v>11325</v>
      </c>
      <c r="K545" t="s">
        <v>11326</v>
      </c>
      <c r="L545" t="s">
        <v>11327</v>
      </c>
      <c r="M545" t="s">
        <v>11328</v>
      </c>
      <c r="N545" t="s">
        <v>11329</v>
      </c>
      <c r="O545">
        <f>-550.280007028053 -76.7416300875529 -514.894211223525</f>
        <v>-1141.9158483391309</v>
      </c>
      <c r="P545">
        <f>-583.028222794122 -126.895064264689 -239.230002064508</f>
        <v>-949.15328912331904</v>
      </c>
      <c r="Q545">
        <f>-385.690776867616 -42.2097442260442 -327.744602925732</f>
        <v>-755.64512401939226</v>
      </c>
      <c r="R545" t="s">
        <v>11330</v>
      </c>
      <c r="S545" t="s">
        <v>11331</v>
      </c>
      <c r="T545" t="s">
        <v>11332</v>
      </c>
      <c r="U545" t="s">
        <v>11333</v>
      </c>
      <c r="V545" t="s">
        <v>11334</v>
      </c>
      <c r="W545" t="s">
        <v>11335</v>
      </c>
      <c r="X545" t="s">
        <v>11336</v>
      </c>
      <c r="Y545" t="s">
        <v>11337</v>
      </c>
    </row>
    <row r="546" spans="1:25" x14ac:dyDescent="0.3">
      <c r="A546">
        <v>27250</v>
      </c>
      <c r="B546" t="s">
        <v>11338</v>
      </c>
      <c r="C546" t="s">
        <v>11339</v>
      </c>
      <c r="D546" t="s">
        <v>11340</v>
      </c>
      <c r="E546" t="s">
        <v>11341</v>
      </c>
      <c r="F546" t="s">
        <v>11342</v>
      </c>
      <c r="G546" t="s">
        <v>11343</v>
      </c>
      <c r="H546" t="s">
        <v>11344</v>
      </c>
      <c r="I546" t="s">
        <v>11345</v>
      </c>
      <c r="J546" t="s">
        <v>11346</v>
      </c>
      <c r="K546" t="s">
        <v>11347</v>
      </c>
      <c r="L546" t="s">
        <v>11348</v>
      </c>
      <c r="M546" t="s">
        <v>11349</v>
      </c>
      <c r="N546" t="s">
        <v>11350</v>
      </c>
      <c r="O546">
        <f>-548.673426818607 -76.6818036401482 -514.307181818135</f>
        <v>-1139.6624122768903</v>
      </c>
      <c r="P546">
        <f>-578.718926142435 -126.826564535969 -238.333693091402</f>
        <v>-943.87918376980588</v>
      </c>
      <c r="Q546">
        <f>-383.134898271944 -40.2821869265363 -328.917674716359</f>
        <v>-752.33475991483931</v>
      </c>
      <c r="R546" t="s">
        <v>11351</v>
      </c>
      <c r="S546" t="s">
        <v>11352</v>
      </c>
      <c r="T546" t="s">
        <v>11353</v>
      </c>
      <c r="U546" t="s">
        <v>11354</v>
      </c>
      <c r="V546" t="s">
        <v>11355</v>
      </c>
      <c r="W546" t="s">
        <v>11356</v>
      </c>
      <c r="X546" t="s">
        <v>11357</v>
      </c>
      <c r="Y546" t="s">
        <v>11358</v>
      </c>
    </row>
    <row r="547" spans="1:25" x14ac:dyDescent="0.3">
      <c r="A547">
        <v>27300</v>
      </c>
      <c r="B547" t="s">
        <v>11359</v>
      </c>
      <c r="C547" t="s">
        <v>11360</v>
      </c>
      <c r="D547" t="s">
        <v>11361</v>
      </c>
      <c r="E547" t="s">
        <v>11362</v>
      </c>
      <c r="F547" t="s">
        <v>11363</v>
      </c>
      <c r="G547" t="s">
        <v>11364</v>
      </c>
      <c r="H547" t="s">
        <v>11365</v>
      </c>
      <c r="I547" t="s">
        <v>11366</v>
      </c>
      <c r="J547" t="s">
        <v>11367</v>
      </c>
      <c r="K547" t="s">
        <v>11368</v>
      </c>
      <c r="L547" t="s">
        <v>11369</v>
      </c>
      <c r="M547" t="s">
        <v>11370</v>
      </c>
      <c r="N547" t="s">
        <v>11371</v>
      </c>
      <c r="O547">
        <f>-548.164682501247 -76.7084012668997 -514.02582072723</f>
        <v>-1138.8989044953767</v>
      </c>
      <c r="P547">
        <f>-576.527694529733 -126.278371433126 -237.770706643293</f>
        <v>-940.57677260615208</v>
      </c>
      <c r="Q547">
        <f>-381.851461733293 -39.2385577551117 -329.823595405433</f>
        <v>-750.91361489383769</v>
      </c>
      <c r="R547" t="s">
        <v>11372</v>
      </c>
      <c r="S547" t="s">
        <v>11373</v>
      </c>
      <c r="T547" t="s">
        <v>11374</v>
      </c>
      <c r="U547" t="s">
        <v>11375</v>
      </c>
      <c r="V547" t="s">
        <v>11376</v>
      </c>
      <c r="W547" t="s">
        <v>11377</v>
      </c>
      <c r="X547" t="s">
        <v>11378</v>
      </c>
      <c r="Y547" t="s">
        <v>11379</v>
      </c>
    </row>
    <row r="548" spans="1:25" x14ac:dyDescent="0.3">
      <c r="A548">
        <v>27350</v>
      </c>
      <c r="B548" t="s">
        <v>11380</v>
      </c>
      <c r="C548" t="s">
        <v>11381</v>
      </c>
      <c r="D548" t="s">
        <v>11382</v>
      </c>
      <c r="E548" t="s">
        <v>11383</v>
      </c>
      <c r="F548" t="s">
        <v>11384</v>
      </c>
      <c r="G548" t="s">
        <v>11385</v>
      </c>
      <c r="H548" t="s">
        <v>11386</v>
      </c>
      <c r="I548" t="s">
        <v>11387</v>
      </c>
      <c r="J548" t="s">
        <v>11388</v>
      </c>
      <c r="K548" t="s">
        <v>11389</v>
      </c>
      <c r="L548" t="s">
        <v>11390</v>
      </c>
      <c r="M548" t="s">
        <v>11391</v>
      </c>
      <c r="N548" t="s">
        <v>11392</v>
      </c>
      <c r="O548">
        <f>-547.474102269214 -76.9009375849923 -513.513152128402</f>
        <v>-1137.8881919826083</v>
      </c>
      <c r="P548">
        <f>-570.668415341936 -125.877927968665 -236.670550815469</f>
        <v>-933.21689412607009</v>
      </c>
      <c r="Q548">
        <f>-378.152620843809 -38.0044850453201 -332.40166673105</f>
        <v>-748.55877262017907</v>
      </c>
      <c r="R548" t="s">
        <v>11393</v>
      </c>
      <c r="S548" t="s">
        <v>11394</v>
      </c>
      <c r="T548" t="s">
        <v>11395</v>
      </c>
      <c r="U548" t="s">
        <v>11396</v>
      </c>
      <c r="V548" t="s">
        <v>11397</v>
      </c>
      <c r="W548" t="s">
        <v>11398</v>
      </c>
      <c r="X548" t="s">
        <v>11399</v>
      </c>
      <c r="Y548" t="s">
        <v>11400</v>
      </c>
    </row>
    <row r="549" spans="1:25" x14ac:dyDescent="0.3">
      <c r="A549">
        <v>27400</v>
      </c>
      <c r="B549" t="s">
        <v>11401</v>
      </c>
      <c r="C549" t="s">
        <v>11402</v>
      </c>
      <c r="D549" t="s">
        <v>11403</v>
      </c>
      <c r="E549" t="s">
        <v>11404</v>
      </c>
      <c r="F549" t="s">
        <v>11405</v>
      </c>
      <c r="G549" t="s">
        <v>11406</v>
      </c>
      <c r="H549" t="s">
        <v>11407</v>
      </c>
      <c r="I549" t="s">
        <v>11408</v>
      </c>
      <c r="J549" t="s">
        <v>11409</v>
      </c>
      <c r="K549" t="s">
        <v>11410</v>
      </c>
      <c r="L549" t="s">
        <v>11411</v>
      </c>
      <c r="M549" t="s">
        <v>11412</v>
      </c>
      <c r="N549" t="s">
        <v>11413</v>
      </c>
      <c r="O549">
        <f>-547.207310279297 -77.1657510147747 -513.117332700085</f>
        <v>-1137.4903939941566</v>
      </c>
      <c r="P549">
        <f>-566.812164697301 -126.213251636032 -236.009776390185</f>
        <v>-929.03519272351798</v>
      </c>
      <c r="Q549">
        <f>-375.893870002091 -37.7083113633807 -334.323717429661</f>
        <v>-747.92589879513264</v>
      </c>
      <c r="R549" t="s">
        <v>11414</v>
      </c>
      <c r="S549" t="s">
        <v>11415</v>
      </c>
      <c r="T549" t="s">
        <v>11416</v>
      </c>
      <c r="U549" t="s">
        <v>11417</v>
      </c>
      <c r="V549" t="s">
        <v>11418</v>
      </c>
      <c r="W549" t="s">
        <v>11419</v>
      </c>
      <c r="X549" t="s">
        <v>11420</v>
      </c>
      <c r="Y549" t="s">
        <v>11421</v>
      </c>
    </row>
    <row r="550" spans="1:25" x14ac:dyDescent="0.3">
      <c r="A550">
        <v>27450</v>
      </c>
      <c r="B550" t="s">
        <v>11422</v>
      </c>
      <c r="C550" t="s">
        <v>11423</v>
      </c>
      <c r="D550" t="s">
        <v>11424</v>
      </c>
      <c r="E550" t="s">
        <v>11425</v>
      </c>
      <c r="F550" t="s">
        <v>11426</v>
      </c>
      <c r="G550" t="s">
        <v>11427</v>
      </c>
      <c r="H550" t="s">
        <v>11428</v>
      </c>
      <c r="I550" t="s">
        <v>11429</v>
      </c>
      <c r="J550" t="s">
        <v>11430</v>
      </c>
      <c r="K550" t="s">
        <v>11431</v>
      </c>
      <c r="L550" t="s">
        <v>11432</v>
      </c>
      <c r="M550" t="s">
        <v>11433</v>
      </c>
      <c r="N550" t="s">
        <v>11434</v>
      </c>
      <c r="O550">
        <f>-547.029636395481 -78.1186152084406 -512.175001632447</f>
        <v>-1137.3232532363686</v>
      </c>
      <c r="P550">
        <f>-558.085557772914 -128.409249603202 -234.817526113434</f>
        <v>-921.31233348954993</v>
      </c>
      <c r="Q550">
        <f>-371.967253210072 -37.4807950954937 -339.89107641886</f>
        <v>-749.33912472442569</v>
      </c>
      <c r="R550" t="s">
        <v>11435</v>
      </c>
      <c r="S550" t="s">
        <v>11436</v>
      </c>
      <c r="T550" t="s">
        <v>11437</v>
      </c>
      <c r="U550" t="s">
        <v>11438</v>
      </c>
      <c r="V550" t="s">
        <v>11439</v>
      </c>
      <c r="W550" t="s">
        <v>11440</v>
      </c>
      <c r="X550" t="s">
        <v>11441</v>
      </c>
      <c r="Y550" t="s">
        <v>11442</v>
      </c>
    </row>
    <row r="551" spans="1:25" x14ac:dyDescent="0.3">
      <c r="A551">
        <v>27500</v>
      </c>
      <c r="B551" t="s">
        <v>11443</v>
      </c>
      <c r="C551" t="s">
        <v>11444</v>
      </c>
      <c r="D551" t="s">
        <v>11445</v>
      </c>
      <c r="E551" t="s">
        <v>11446</v>
      </c>
      <c r="F551" t="s">
        <v>11447</v>
      </c>
      <c r="G551" t="s">
        <v>11448</v>
      </c>
      <c r="H551" t="s">
        <v>11449</v>
      </c>
      <c r="I551" t="s">
        <v>11450</v>
      </c>
      <c r="J551" t="s">
        <v>11451</v>
      </c>
      <c r="K551" t="s">
        <v>11452</v>
      </c>
      <c r="L551" t="s">
        <v>11453</v>
      </c>
      <c r="M551" t="s">
        <v>11454</v>
      </c>
      <c r="N551" t="s">
        <v>11455</v>
      </c>
      <c r="O551">
        <f>-546.918995195603 -78.3992996438128 -511.736195390015</f>
        <v>-1137.0544902294307</v>
      </c>
      <c r="P551">
        <f>-553.438486227229 -129.389515991401 -234.362786317197</f>
        <v>-917.19078853582698</v>
      </c>
      <c r="Q551">
        <f>-370.282011984784 -37.0369167340518 -343.327134264181</f>
        <v>-750.64606298301669</v>
      </c>
      <c r="R551" t="s">
        <v>11456</v>
      </c>
      <c r="S551" t="s">
        <v>11457</v>
      </c>
      <c r="T551" t="s">
        <v>11458</v>
      </c>
      <c r="U551" t="s">
        <v>11459</v>
      </c>
      <c r="V551" t="s">
        <v>11460</v>
      </c>
      <c r="W551" t="s">
        <v>11461</v>
      </c>
      <c r="X551" t="s">
        <v>11462</v>
      </c>
      <c r="Y551" t="s">
        <v>11463</v>
      </c>
    </row>
    <row r="552" spans="1:25" x14ac:dyDescent="0.3">
      <c r="A552">
        <v>27550</v>
      </c>
      <c r="B552" t="s">
        <v>11464</v>
      </c>
      <c r="C552" t="s">
        <v>11465</v>
      </c>
      <c r="D552" t="s">
        <v>11466</v>
      </c>
      <c r="E552" t="s">
        <v>11467</v>
      </c>
      <c r="F552" t="s">
        <v>11468</v>
      </c>
      <c r="G552" t="s">
        <v>11469</v>
      </c>
      <c r="H552" t="s">
        <v>11470</v>
      </c>
      <c r="I552" t="s">
        <v>11471</v>
      </c>
      <c r="J552" t="s">
        <v>11472</v>
      </c>
      <c r="K552" t="s">
        <v>11473</v>
      </c>
      <c r="L552" t="s">
        <v>11474</v>
      </c>
      <c r="M552" t="s">
        <v>11475</v>
      </c>
      <c r="N552" t="s">
        <v>11476</v>
      </c>
      <c r="O552">
        <f>-546.003556615657 -78.666679206237 -511.158203013559</f>
        <v>-1135.828438835453</v>
      </c>
      <c r="P552">
        <f>-543.896866934872 -130.575682890966 -233.886499583245</f>
        <v>-908.35904940908313</v>
      </c>
      <c r="Q552">
        <f>-367.059276535732 -36.0012170662781 -351.072882563544</f>
        <v>-754.13337616555418</v>
      </c>
      <c r="R552" t="s">
        <v>11477</v>
      </c>
      <c r="S552" t="s">
        <v>11478</v>
      </c>
      <c r="T552" t="s">
        <v>11479</v>
      </c>
      <c r="U552" t="s">
        <v>11480</v>
      </c>
      <c r="V552" t="s">
        <v>11481</v>
      </c>
      <c r="W552" t="s">
        <v>11482</v>
      </c>
      <c r="X552" t="s">
        <v>11483</v>
      </c>
      <c r="Y552" t="s">
        <v>11484</v>
      </c>
    </row>
    <row r="553" spans="1:25" x14ac:dyDescent="0.3">
      <c r="A553">
        <v>27600</v>
      </c>
      <c r="B553" t="s">
        <v>11485</v>
      </c>
      <c r="C553" t="s">
        <v>11486</v>
      </c>
      <c r="D553" t="s">
        <v>11487</v>
      </c>
      <c r="E553" t="s">
        <v>11488</v>
      </c>
      <c r="F553" t="s">
        <v>11489</v>
      </c>
      <c r="G553" t="s">
        <v>11490</v>
      </c>
      <c r="H553" t="s">
        <v>11491</v>
      </c>
      <c r="I553" t="s">
        <v>11492</v>
      </c>
      <c r="J553" t="s">
        <v>11493</v>
      </c>
      <c r="K553" t="s">
        <v>11494</v>
      </c>
      <c r="L553" t="s">
        <v>11495</v>
      </c>
      <c r="M553" t="s">
        <v>11496</v>
      </c>
      <c r="N553" t="s">
        <v>11497</v>
      </c>
      <c r="O553">
        <f>-545.363109842471 -78.5581823929547 -510.962326922014</f>
        <v>-1134.8836191574396</v>
      </c>
      <c r="P553">
        <f>-539.099894816627 -130.634891469962 -233.784728982343</f>
        <v>-903.51951526893208</v>
      </c>
      <c r="Q553">
        <f>-365.297423628804 -35.2539959422193 -354.796251726438</f>
        <v>-755.34767129746137</v>
      </c>
      <c r="R553" t="s">
        <v>11498</v>
      </c>
      <c r="S553" t="s">
        <v>11499</v>
      </c>
      <c r="T553" t="s">
        <v>11500</v>
      </c>
      <c r="U553" t="s">
        <v>11501</v>
      </c>
      <c r="V553" t="s">
        <v>11502</v>
      </c>
      <c r="W553" t="s">
        <v>11503</v>
      </c>
      <c r="X553" t="s">
        <v>11504</v>
      </c>
      <c r="Y553" t="s">
        <v>11505</v>
      </c>
    </row>
    <row r="554" spans="1:25" x14ac:dyDescent="0.3">
      <c r="A554">
        <v>27650</v>
      </c>
      <c r="B554" t="s">
        <v>11506</v>
      </c>
      <c r="C554" t="s">
        <v>11507</v>
      </c>
      <c r="D554" t="s">
        <v>11508</v>
      </c>
      <c r="E554" t="s">
        <v>11509</v>
      </c>
      <c r="F554" t="s">
        <v>11510</v>
      </c>
      <c r="G554" t="s">
        <v>11511</v>
      </c>
      <c r="H554" t="s">
        <v>11512</v>
      </c>
      <c r="I554" t="s">
        <v>11513</v>
      </c>
      <c r="J554" t="s">
        <v>11514</v>
      </c>
      <c r="K554" t="s">
        <v>11515</v>
      </c>
      <c r="L554" t="s">
        <v>11516</v>
      </c>
      <c r="M554" t="s">
        <v>11517</v>
      </c>
      <c r="N554" t="s">
        <v>11518</v>
      </c>
      <c r="O554">
        <f>-544.448097002269 -78.151667822242 -510.407246512845</f>
        <v>-1133.0070113373561</v>
      </c>
      <c r="P554">
        <f>-530.529563540095 -129.574438729659 -233.386406580501</f>
        <v>-893.49040885025488</v>
      </c>
      <c r="Q554">
        <f>-361.553483931617 -33.5951296429785 -360.601099718588</f>
        <v>-755.7497132931835</v>
      </c>
      <c r="R554" t="s">
        <v>11519</v>
      </c>
      <c r="S554" t="s">
        <v>11520</v>
      </c>
      <c r="T554" t="s">
        <v>11521</v>
      </c>
      <c r="U554" t="s">
        <v>11522</v>
      </c>
      <c r="V554" t="s">
        <v>11523</v>
      </c>
      <c r="W554" t="s">
        <v>11524</v>
      </c>
      <c r="X554" t="s">
        <v>11525</v>
      </c>
      <c r="Y554" t="s">
        <v>11526</v>
      </c>
    </row>
    <row r="555" spans="1:25" x14ac:dyDescent="0.3">
      <c r="A555">
        <v>27700</v>
      </c>
      <c r="B555" t="s">
        <v>11527</v>
      </c>
      <c r="C555" t="s">
        <v>11528</v>
      </c>
      <c r="D555" t="s">
        <v>11529</v>
      </c>
      <c r="E555" t="s">
        <v>11530</v>
      </c>
      <c r="F555" t="s">
        <v>11531</v>
      </c>
      <c r="G555" t="s">
        <v>11532</v>
      </c>
      <c r="H555" t="s">
        <v>11533</v>
      </c>
      <c r="I555" t="s">
        <v>11534</v>
      </c>
      <c r="J555" t="s">
        <v>11535</v>
      </c>
      <c r="K555" t="s">
        <v>11536</v>
      </c>
      <c r="L555" t="s">
        <v>11537</v>
      </c>
      <c r="M555" t="s">
        <v>11538</v>
      </c>
      <c r="N555" t="s">
        <v>11539</v>
      </c>
      <c r="O555">
        <f>-543.961792333525 -77.9380064656061 -510.081727569709</f>
        <v>-1131.9815263688402</v>
      </c>
      <c r="P555">
        <f>-526.748945621571 -128.613073376643 -233.108236673533</f>
        <v>-888.47025567174705</v>
      </c>
      <c r="Q555">
        <f>-359.525082371581 -32.6969400575172 -362.664441615772</f>
        <v>-754.88646404487019</v>
      </c>
      <c r="R555" t="s">
        <v>11540</v>
      </c>
      <c r="S555" t="s">
        <v>11541</v>
      </c>
      <c r="T555" t="s">
        <v>11542</v>
      </c>
      <c r="U555" t="s">
        <v>11543</v>
      </c>
      <c r="V555" t="s">
        <v>11544</v>
      </c>
      <c r="W555" t="s">
        <v>11545</v>
      </c>
      <c r="X555" t="s">
        <v>11546</v>
      </c>
      <c r="Y555" t="s">
        <v>11547</v>
      </c>
    </row>
    <row r="556" spans="1:25" x14ac:dyDescent="0.3">
      <c r="A556">
        <v>27750</v>
      </c>
      <c r="B556" t="s">
        <v>11548</v>
      </c>
      <c r="C556" t="s">
        <v>11549</v>
      </c>
      <c r="D556" t="s">
        <v>11550</v>
      </c>
      <c r="E556" t="s">
        <v>11551</v>
      </c>
      <c r="F556" t="s">
        <v>11552</v>
      </c>
      <c r="G556" t="s">
        <v>11553</v>
      </c>
      <c r="H556" t="s">
        <v>11554</v>
      </c>
      <c r="I556" t="s">
        <v>11555</v>
      </c>
      <c r="J556" t="s">
        <v>11556</v>
      </c>
      <c r="K556" t="s">
        <v>11557</v>
      </c>
      <c r="L556" t="s">
        <v>11558</v>
      </c>
      <c r="M556" t="s">
        <v>11559</v>
      </c>
      <c r="N556" t="s">
        <v>11560</v>
      </c>
      <c r="O556">
        <f>-543.085207165454 -77.3336827331009 -509.520481048864</f>
        <v>-1129.9393709474189</v>
      </c>
      <c r="P556">
        <f>-521.480554507831 -126.331690161715 -232.552865928266</f>
        <v>-880.36511059781196</v>
      </c>
      <c r="Q556">
        <f>-356.237540013386 -30.5828973690391 -364.747825139982</f>
        <v>-751.56826252240717</v>
      </c>
      <c r="R556" t="s">
        <v>11561</v>
      </c>
      <c r="S556" t="s">
        <v>11562</v>
      </c>
      <c r="T556" t="s">
        <v>11563</v>
      </c>
      <c r="U556" t="s">
        <v>11564</v>
      </c>
      <c r="V556" t="s">
        <v>11565</v>
      </c>
      <c r="W556" t="s">
        <v>11566</v>
      </c>
      <c r="X556" t="s">
        <v>11567</v>
      </c>
      <c r="Y556" t="s">
        <v>11568</v>
      </c>
    </row>
    <row r="557" spans="1:25" x14ac:dyDescent="0.3">
      <c r="A557">
        <v>27800</v>
      </c>
      <c r="B557" t="s">
        <v>11569</v>
      </c>
      <c r="C557" t="s">
        <v>11570</v>
      </c>
      <c r="D557" t="s">
        <v>11571</v>
      </c>
      <c r="E557" t="s">
        <v>11572</v>
      </c>
      <c r="F557" t="s">
        <v>11573</v>
      </c>
      <c r="G557" t="s">
        <v>11574</v>
      </c>
      <c r="H557" t="s">
        <v>11575</v>
      </c>
      <c r="I557" t="s">
        <v>11576</v>
      </c>
      <c r="J557" t="s">
        <v>11577</v>
      </c>
      <c r="K557" t="s">
        <v>11578</v>
      </c>
      <c r="L557" t="s">
        <v>11579</v>
      </c>
      <c r="M557" t="s">
        <v>11580</v>
      </c>
      <c r="N557" t="s">
        <v>11581</v>
      </c>
      <c r="O557">
        <f>-542.71333445918 -76.9519912703781 -509.26593062711</f>
        <v>-1128.9312563566682</v>
      </c>
      <c r="P557">
        <f>-520.066077677666 -124.8802123039 -232.194573966491</f>
        <v>-877.14086394805702</v>
      </c>
      <c r="Q557">
        <f>-354.926301080479 -29.5696831467981 -364.834505784626</f>
        <v>-749.33049001190307</v>
      </c>
      <c r="R557" t="s">
        <v>11582</v>
      </c>
      <c r="S557" t="s">
        <v>11583</v>
      </c>
      <c r="T557" t="s">
        <v>11584</v>
      </c>
      <c r="U557" t="s">
        <v>11585</v>
      </c>
      <c r="V557" t="s">
        <v>11586</v>
      </c>
      <c r="W557" t="s">
        <v>11587</v>
      </c>
      <c r="X557" t="s">
        <v>11588</v>
      </c>
      <c r="Y557" t="s">
        <v>11589</v>
      </c>
    </row>
    <row r="558" spans="1:25" x14ac:dyDescent="0.3">
      <c r="A558">
        <v>27850</v>
      </c>
      <c r="B558" t="s">
        <v>11590</v>
      </c>
      <c r="C558" t="s">
        <v>11591</v>
      </c>
      <c r="D558" t="s">
        <v>11592</v>
      </c>
      <c r="E558" t="s">
        <v>11593</v>
      </c>
      <c r="F558" t="s">
        <v>11594</v>
      </c>
      <c r="G558" t="s">
        <v>11595</v>
      </c>
      <c r="H558" t="s">
        <v>11596</v>
      </c>
      <c r="I558" t="s">
        <v>11597</v>
      </c>
      <c r="J558" t="s">
        <v>11598</v>
      </c>
      <c r="K558" t="s">
        <v>11599</v>
      </c>
      <c r="L558" t="s">
        <v>11600</v>
      </c>
      <c r="M558" t="s">
        <v>11601</v>
      </c>
      <c r="N558" t="s">
        <v>11602</v>
      </c>
      <c r="O558">
        <f>-541.844158326133 -76.3344553476873 -508.635837581287</f>
        <v>-1126.8144512551071</v>
      </c>
      <c r="P558">
        <f>-519.386612591804 -122.276324320154 -231.212797668952</f>
        <v>-872.87573458091003</v>
      </c>
      <c r="Q558">
        <f>-353.648695969077 -27.6943351649616 -363.627365946096</f>
        <v>-744.9703970801346</v>
      </c>
      <c r="R558" t="s">
        <v>11603</v>
      </c>
      <c r="S558" t="s">
        <v>11604</v>
      </c>
      <c r="T558" t="s">
        <v>11605</v>
      </c>
      <c r="U558" t="s">
        <v>11606</v>
      </c>
      <c r="V558" t="s">
        <v>11607</v>
      </c>
      <c r="W558" t="s">
        <v>11608</v>
      </c>
      <c r="X558" t="s">
        <v>11609</v>
      </c>
      <c r="Y558" t="s">
        <v>11610</v>
      </c>
    </row>
    <row r="559" spans="1:25" x14ac:dyDescent="0.3">
      <c r="A559">
        <v>27900</v>
      </c>
      <c r="B559" t="s">
        <v>11611</v>
      </c>
      <c r="C559" t="s">
        <v>11612</v>
      </c>
      <c r="D559" t="s">
        <v>11613</v>
      </c>
      <c r="E559" t="s">
        <v>11614</v>
      </c>
      <c r="F559" t="s">
        <v>11615</v>
      </c>
      <c r="G559" t="s">
        <v>11616</v>
      </c>
      <c r="H559" t="s">
        <v>11617</v>
      </c>
      <c r="I559" t="s">
        <v>11618</v>
      </c>
      <c r="J559" t="s">
        <v>11619</v>
      </c>
      <c r="K559" t="s">
        <v>11620</v>
      </c>
      <c r="L559" t="s">
        <v>11621</v>
      </c>
      <c r="M559" t="s">
        <v>11622</v>
      </c>
      <c r="N559" t="s">
        <v>11623</v>
      </c>
      <c r="O559">
        <f>-541.146376191362 -76.2244514408703 -508.381644228316</f>
        <v>-1125.7524718605484</v>
      </c>
      <c r="P559">
        <f>-519.842356722539 -121.019534754627 -230.680304434344</f>
        <v>-871.54219591150991</v>
      </c>
      <c r="Q559">
        <f>-353.385720885374 -27.2071356152769 -362.740398189634</f>
        <v>-743.33325469028489</v>
      </c>
      <c r="R559" t="s">
        <v>11624</v>
      </c>
      <c r="S559" t="s">
        <v>11625</v>
      </c>
      <c r="T559" t="s">
        <v>11626</v>
      </c>
      <c r="U559" t="s">
        <v>11627</v>
      </c>
      <c r="V559" t="s">
        <v>11628</v>
      </c>
      <c r="W559" t="s">
        <v>11629</v>
      </c>
      <c r="X559" t="s">
        <v>11630</v>
      </c>
      <c r="Y559" t="s">
        <v>11631</v>
      </c>
    </row>
    <row r="560" spans="1:25" x14ac:dyDescent="0.3">
      <c r="A560">
        <v>27950</v>
      </c>
      <c r="B560" t="s">
        <v>11632</v>
      </c>
      <c r="C560" t="s">
        <v>11633</v>
      </c>
      <c r="D560" t="s">
        <v>11634</v>
      </c>
      <c r="E560" t="s">
        <v>11635</v>
      </c>
      <c r="F560" t="s">
        <v>11636</v>
      </c>
      <c r="G560" t="s">
        <v>11637</v>
      </c>
      <c r="H560" t="s">
        <v>11638</v>
      </c>
      <c r="I560" t="s">
        <v>11639</v>
      </c>
      <c r="J560" t="s">
        <v>11640</v>
      </c>
      <c r="K560" t="s">
        <v>11641</v>
      </c>
      <c r="L560" t="s">
        <v>11642</v>
      </c>
      <c r="M560" t="s">
        <v>11643</v>
      </c>
      <c r="N560" t="s">
        <v>11644</v>
      </c>
      <c r="O560">
        <f>-539.64705199049 -76.0604333456936 -507.854745521941</f>
        <v>-1123.5622308581246</v>
      </c>
      <c r="P560">
        <f>-521.775354776666 -118.862668483726 -229.597306864257</f>
        <v>-870.23533012464895</v>
      </c>
      <c r="Q560">
        <f>-353.723842444417 -26.5075301258744 -360.661251726247</f>
        <v>-740.89262429653832</v>
      </c>
      <c r="R560" t="s">
        <v>11645</v>
      </c>
      <c r="S560" t="s">
        <v>11646</v>
      </c>
      <c r="T560" t="s">
        <v>11647</v>
      </c>
      <c r="U560" t="s">
        <v>11648</v>
      </c>
      <c r="V560" t="s">
        <v>11649</v>
      </c>
      <c r="W560" t="s">
        <v>11650</v>
      </c>
      <c r="X560" t="s">
        <v>11651</v>
      </c>
      <c r="Y560" t="s">
        <v>11652</v>
      </c>
    </row>
    <row r="561" spans="1:25" x14ac:dyDescent="0.3">
      <c r="A561">
        <v>28000</v>
      </c>
      <c r="B561" t="s">
        <v>11653</v>
      </c>
      <c r="C561" t="s">
        <v>11654</v>
      </c>
      <c r="D561" t="s">
        <v>11655</v>
      </c>
      <c r="E561" t="s">
        <v>11656</v>
      </c>
      <c r="F561" t="s">
        <v>11657</v>
      </c>
      <c r="G561" t="s">
        <v>11658</v>
      </c>
      <c r="H561" t="s">
        <v>11659</v>
      </c>
      <c r="I561" t="s">
        <v>11660</v>
      </c>
      <c r="J561" t="s">
        <v>11661</v>
      </c>
      <c r="K561" t="s">
        <v>11662</v>
      </c>
      <c r="L561" t="s">
        <v>11663</v>
      </c>
      <c r="M561" t="s">
        <v>11664</v>
      </c>
      <c r="N561" t="s">
        <v>11665</v>
      </c>
      <c r="O561">
        <f>-539.094523305071 -75.8276647763801 -507.570982848958</f>
        <v>-1122.4931709304092</v>
      </c>
      <c r="P561">
        <f>-523.152545861584 -117.504739164657 -229.025677084973</f>
        <v>-869.68296211121401</v>
      </c>
      <c r="Q561">
        <f>-354.238817301201 -26.0180563972485 -359.589420112651</f>
        <v>-739.8462938111004</v>
      </c>
      <c r="R561" t="s">
        <v>11666</v>
      </c>
      <c r="S561" t="s">
        <v>11667</v>
      </c>
      <c r="T561" t="s">
        <v>11668</v>
      </c>
      <c r="U561" t="s">
        <v>11669</v>
      </c>
      <c r="V561" t="s">
        <v>11670</v>
      </c>
      <c r="W561" t="s">
        <v>11671</v>
      </c>
      <c r="X561" t="s">
        <v>11672</v>
      </c>
      <c r="Y561" t="s">
        <v>11673</v>
      </c>
    </row>
    <row r="562" spans="1:25" x14ac:dyDescent="0.3">
      <c r="A562">
        <v>28050</v>
      </c>
      <c r="B562" t="s">
        <v>11674</v>
      </c>
      <c r="C562" t="s">
        <v>11675</v>
      </c>
      <c r="D562" t="s">
        <v>11676</v>
      </c>
      <c r="E562" t="s">
        <v>11677</v>
      </c>
      <c r="F562" t="s">
        <v>11678</v>
      </c>
      <c r="G562" t="s">
        <v>11679</v>
      </c>
      <c r="H562" t="s">
        <v>11680</v>
      </c>
      <c r="I562" t="s">
        <v>11681</v>
      </c>
      <c r="J562" t="s">
        <v>11682</v>
      </c>
      <c r="K562" t="s">
        <v>11683</v>
      </c>
      <c r="L562" t="s">
        <v>11684</v>
      </c>
      <c r="M562" t="s">
        <v>11685</v>
      </c>
      <c r="N562" t="s">
        <v>11686</v>
      </c>
      <c r="O562">
        <f>-538.888908422204 -75.2779834087532 -507.03358512429</f>
        <v>-1121.2004769552473</v>
      </c>
      <c r="P562">
        <f>-526.098252201595 -114.451511500983 -227.962897136554</f>
        <v>-868.51266083913197</v>
      </c>
      <c r="Q562">
        <f>-354.818779843142 -25.7653588814596 -357.371664305496</f>
        <v>-737.95580303009751</v>
      </c>
      <c r="R562" t="s">
        <v>11687</v>
      </c>
      <c r="S562" t="s">
        <v>11688</v>
      </c>
      <c r="T562" t="s">
        <v>11689</v>
      </c>
      <c r="U562" t="s">
        <v>11690</v>
      </c>
      <c r="V562" t="s">
        <v>11691</v>
      </c>
      <c r="W562" t="s">
        <v>11692</v>
      </c>
      <c r="X562" t="s">
        <v>11693</v>
      </c>
      <c r="Y562" t="s">
        <v>11694</v>
      </c>
    </row>
    <row r="563" spans="1:25" x14ac:dyDescent="0.3">
      <c r="A563">
        <v>28100</v>
      </c>
      <c r="B563" t="s">
        <v>11695</v>
      </c>
      <c r="C563" t="s">
        <v>11696</v>
      </c>
      <c r="D563" t="s">
        <v>11697</v>
      </c>
      <c r="E563" t="s">
        <v>11698</v>
      </c>
      <c r="F563" t="s">
        <v>11699</v>
      </c>
      <c r="G563" t="s">
        <v>11700</v>
      </c>
      <c r="H563" t="s">
        <v>11701</v>
      </c>
      <c r="I563" t="s">
        <v>11702</v>
      </c>
      <c r="J563" t="s">
        <v>11703</v>
      </c>
      <c r="K563" t="s">
        <v>11704</v>
      </c>
      <c r="L563" t="s">
        <v>11705</v>
      </c>
      <c r="M563" t="s">
        <v>11706</v>
      </c>
      <c r="N563" t="s">
        <v>11707</v>
      </c>
      <c r="O563">
        <f>-539.092399628708 -74.9997548640945 -506.822748672931</f>
        <v>-1120.9149031657334</v>
      </c>
      <c r="P563">
        <f>-527.690184250506 -113.002612596214 -227.530036130495</f>
        <v>-868.22283297721503</v>
      </c>
      <c r="Q563">
        <f>-355.110717000149 -26.0235652843335 -356.369035776199</f>
        <v>-737.50331806068152</v>
      </c>
      <c r="R563" t="s">
        <v>11708</v>
      </c>
      <c r="S563" t="s">
        <v>11709</v>
      </c>
      <c r="T563" t="s">
        <v>11710</v>
      </c>
      <c r="U563" t="s">
        <v>11711</v>
      </c>
      <c r="V563" t="s">
        <v>11712</v>
      </c>
      <c r="W563" t="s">
        <v>11713</v>
      </c>
      <c r="X563" t="s">
        <v>11714</v>
      </c>
      <c r="Y563" t="s">
        <v>11715</v>
      </c>
    </row>
    <row r="564" spans="1:25" x14ac:dyDescent="0.3">
      <c r="A564">
        <v>28150</v>
      </c>
      <c r="B564" t="s">
        <v>11716</v>
      </c>
      <c r="C564" t="s">
        <v>11717</v>
      </c>
      <c r="D564" t="s">
        <v>11718</v>
      </c>
      <c r="E564" t="s">
        <v>11719</v>
      </c>
      <c r="F564" t="s">
        <v>11720</v>
      </c>
      <c r="G564" t="s">
        <v>11721</v>
      </c>
      <c r="H564" t="s">
        <v>11722</v>
      </c>
      <c r="I564" t="s">
        <v>11723</v>
      </c>
      <c r="J564" t="s">
        <v>11724</v>
      </c>
      <c r="K564" t="s">
        <v>11725</v>
      </c>
      <c r="L564" t="s">
        <v>11726</v>
      </c>
      <c r="M564" t="s">
        <v>11727</v>
      </c>
      <c r="N564" t="s">
        <v>11728</v>
      </c>
      <c r="O564">
        <f>-539.427371342694 -74.9157600852509 -506.402077010356</f>
        <v>-1120.7452084383008</v>
      </c>
      <c r="P564">
        <f>-531.375664998298 -111.135475642688 -226.756147140688</f>
        <v>-869.26728778167399</v>
      </c>
      <c r="Q564">
        <f>-355.609648383368 -28.6815537542648 -354.255819291957</f>
        <v>-738.54702142958979</v>
      </c>
      <c r="R564" t="s">
        <v>11729</v>
      </c>
      <c r="S564" t="s">
        <v>11730</v>
      </c>
      <c r="T564" t="s">
        <v>11731</v>
      </c>
      <c r="U564" t="s">
        <v>11732</v>
      </c>
      <c r="V564" t="s">
        <v>11733</v>
      </c>
      <c r="W564" t="s">
        <v>11734</v>
      </c>
      <c r="X564" t="s">
        <v>11735</v>
      </c>
      <c r="Y564" t="s">
        <v>11736</v>
      </c>
    </row>
    <row r="565" spans="1:25" x14ac:dyDescent="0.3">
      <c r="A565">
        <v>28200</v>
      </c>
      <c r="B565" t="s">
        <v>11737</v>
      </c>
      <c r="C565" t="s">
        <v>11738</v>
      </c>
      <c r="D565" t="s">
        <v>11739</v>
      </c>
      <c r="E565" t="s">
        <v>11740</v>
      </c>
      <c r="F565" t="s">
        <v>11741</v>
      </c>
      <c r="G565" t="s">
        <v>11742</v>
      </c>
      <c r="H565" t="s">
        <v>11743</v>
      </c>
      <c r="I565" t="s">
        <v>11744</v>
      </c>
      <c r="J565" t="s">
        <v>11745</v>
      </c>
      <c r="K565" t="s">
        <v>11746</v>
      </c>
      <c r="L565" t="s">
        <v>11747</v>
      </c>
      <c r="M565" t="s">
        <v>11748</v>
      </c>
      <c r="N565" t="s">
        <v>11749</v>
      </c>
      <c r="O565">
        <f>-539.51171441866 -75.1037706561519 -506.201616051573</f>
        <v>-1120.8171011263848</v>
      </c>
      <c r="P565">
        <f>-533.41458369541 -110.621284086805 -226.416193791204</f>
        <v>-870.45206157341897</v>
      </c>
      <c r="Q565">
        <f>-355.93993879961 -30.6445760470219 -353.124461114817</f>
        <v>-739.70897596144891</v>
      </c>
      <c r="R565" t="s">
        <v>11750</v>
      </c>
      <c r="S565" t="s">
        <v>11751</v>
      </c>
      <c r="T565" t="s">
        <v>11752</v>
      </c>
      <c r="U565" t="s">
        <v>11753</v>
      </c>
      <c r="V565" t="s">
        <v>11754</v>
      </c>
      <c r="W565" t="s">
        <v>11755</v>
      </c>
      <c r="X565" t="s">
        <v>11756</v>
      </c>
      <c r="Y565" t="s">
        <v>11757</v>
      </c>
    </row>
    <row r="566" spans="1:25" x14ac:dyDescent="0.3">
      <c r="A566">
        <v>28250</v>
      </c>
      <c r="B566" t="s">
        <v>11758</v>
      </c>
      <c r="C566" t="s">
        <v>11759</v>
      </c>
      <c r="D566" t="s">
        <v>11760</v>
      </c>
      <c r="E566" t="s">
        <v>11761</v>
      </c>
      <c r="F566" t="s">
        <v>11762</v>
      </c>
      <c r="G566" t="s">
        <v>11763</v>
      </c>
      <c r="H566" t="s">
        <v>11764</v>
      </c>
      <c r="I566" t="s">
        <v>11765</v>
      </c>
      <c r="J566" t="s">
        <v>11766</v>
      </c>
      <c r="K566" t="s">
        <v>11767</v>
      </c>
      <c r="L566" t="s">
        <v>11768</v>
      </c>
      <c r="M566" t="s">
        <v>11769</v>
      </c>
      <c r="N566" t="s">
        <v>11770</v>
      </c>
      <c r="O566">
        <f>-540.210168315567 -75.6488722838526 -505.809700028782</f>
        <v>-1121.6687406282017</v>
      </c>
      <c r="P566">
        <f>-537.60972999127 -108.976391342158 -225.700565185846</f>
        <v>-872.28668651927399</v>
      </c>
      <c r="Q566">
        <f>-356.917373387314 -34.0689862775712 -350.951256084188</f>
        <v>-741.93761574907319</v>
      </c>
      <c r="R566" t="s">
        <v>11771</v>
      </c>
      <c r="S566" t="s">
        <v>11772</v>
      </c>
      <c r="T566" t="s">
        <v>11773</v>
      </c>
      <c r="U566" t="s">
        <v>11774</v>
      </c>
      <c r="V566" t="s">
        <v>11775</v>
      </c>
      <c r="W566" t="s">
        <v>11776</v>
      </c>
      <c r="X566" t="s">
        <v>11777</v>
      </c>
      <c r="Y566" t="s">
        <v>11778</v>
      </c>
    </row>
    <row r="567" spans="1:25" x14ac:dyDescent="0.3">
      <c r="A567">
        <v>28300</v>
      </c>
      <c r="B567" t="s">
        <v>11779</v>
      </c>
      <c r="C567" t="s">
        <v>11780</v>
      </c>
      <c r="D567" t="s">
        <v>11781</v>
      </c>
      <c r="E567" t="s">
        <v>11782</v>
      </c>
      <c r="F567" t="s">
        <v>11783</v>
      </c>
      <c r="G567" t="s">
        <v>11784</v>
      </c>
      <c r="H567" t="s">
        <v>11785</v>
      </c>
      <c r="I567" t="s">
        <v>11786</v>
      </c>
      <c r="J567" t="s">
        <v>11787</v>
      </c>
      <c r="K567" t="s">
        <v>11788</v>
      </c>
      <c r="L567" t="s">
        <v>11789</v>
      </c>
      <c r="M567" t="s">
        <v>11790</v>
      </c>
      <c r="N567" t="s">
        <v>11791</v>
      </c>
      <c r="O567">
        <f>-540.717775308873 -75.9695037109491 -505.531098482052</f>
        <v>-1122.2183775018741</v>
      </c>
      <c r="P567">
        <f>-539.466269368787 -108.395686649207 -225.30702905001</f>
        <v>-873.16898506800408</v>
      </c>
      <c r="Q567">
        <f>-357.150841462909 -35.5521110280561 -349.417747819355</f>
        <v>-742.1207003103201</v>
      </c>
      <c r="R567" t="s">
        <v>11792</v>
      </c>
      <c r="S567" t="s">
        <v>11793</v>
      </c>
      <c r="T567" t="s">
        <v>11794</v>
      </c>
      <c r="U567" t="s">
        <v>11795</v>
      </c>
      <c r="V567" t="s">
        <v>11796</v>
      </c>
      <c r="W567" t="s">
        <v>11797</v>
      </c>
      <c r="X567" t="s">
        <v>11798</v>
      </c>
      <c r="Y567" t="s">
        <v>11799</v>
      </c>
    </row>
    <row r="568" spans="1:25" x14ac:dyDescent="0.3">
      <c r="A568">
        <v>28350</v>
      </c>
      <c r="B568" t="s">
        <v>11800</v>
      </c>
      <c r="C568" t="s">
        <v>11801</v>
      </c>
      <c r="D568" t="s">
        <v>11802</v>
      </c>
      <c r="E568" t="s">
        <v>11803</v>
      </c>
      <c r="F568" t="s">
        <v>11804</v>
      </c>
      <c r="G568" t="s">
        <v>11805</v>
      </c>
      <c r="H568" t="s">
        <v>11806</v>
      </c>
      <c r="I568" t="s">
        <v>11807</v>
      </c>
      <c r="J568" t="s">
        <v>11808</v>
      </c>
      <c r="K568" t="s">
        <v>11809</v>
      </c>
      <c r="L568" t="s">
        <v>11810</v>
      </c>
      <c r="M568" t="s">
        <v>11811</v>
      </c>
      <c r="N568" t="s">
        <v>11812</v>
      </c>
      <c r="O568">
        <f>-541.425104615924 -76.8351540365629 -505.098669022537</f>
        <v>-1123.358927675024</v>
      </c>
      <c r="P568">
        <f>-542.914065007236 -107.757063530637 -224.705722677044</f>
        <v>-875.376851214917</v>
      </c>
      <c r="Q568">
        <f>-357.368313406318 -37.5710950837315 -345.5166751529</f>
        <v>-740.45608364294958</v>
      </c>
      <c r="R568" t="s">
        <v>11813</v>
      </c>
      <c r="S568" t="s">
        <v>11814</v>
      </c>
      <c r="T568" t="s">
        <v>11815</v>
      </c>
      <c r="U568" t="s">
        <v>11816</v>
      </c>
      <c r="V568" t="s">
        <v>11817</v>
      </c>
      <c r="W568" t="s">
        <v>11818</v>
      </c>
      <c r="X568" t="s">
        <v>11819</v>
      </c>
      <c r="Y568" t="s">
        <v>11820</v>
      </c>
    </row>
    <row r="569" spans="1:25" x14ac:dyDescent="0.3">
      <c r="A569">
        <v>28400</v>
      </c>
      <c r="B569" t="s">
        <v>11821</v>
      </c>
      <c r="C569" t="s">
        <v>11822</v>
      </c>
      <c r="D569" t="s">
        <v>11823</v>
      </c>
      <c r="E569" t="s">
        <v>11824</v>
      </c>
      <c r="F569" t="s">
        <v>11825</v>
      </c>
      <c r="G569" t="s">
        <v>11826</v>
      </c>
      <c r="H569" t="s">
        <v>11827</v>
      </c>
      <c r="I569" t="s">
        <v>11828</v>
      </c>
      <c r="J569" t="s">
        <v>11829</v>
      </c>
      <c r="K569" t="s">
        <v>11830</v>
      </c>
      <c r="L569" t="s">
        <v>11831</v>
      </c>
      <c r="M569" t="s">
        <v>11832</v>
      </c>
      <c r="N569" t="s">
        <v>11833</v>
      </c>
      <c r="O569">
        <f>-542.137514214569 -77.1791490282621 -504.919982410152</f>
        <v>-1124.236645652983</v>
      </c>
      <c r="P569">
        <f>-544.319990000066 -107.717025295164 -224.489452320876</f>
        <v>-876.52646761610606</v>
      </c>
      <c r="Q569">
        <f>-357.779282229706 -37.7887362087017 -343.909501985853</f>
        <v>-739.47752042426077</v>
      </c>
      <c r="R569" t="s">
        <v>11834</v>
      </c>
      <c r="S569" t="s">
        <v>11835</v>
      </c>
      <c r="T569" t="s">
        <v>11836</v>
      </c>
      <c r="U569" t="s">
        <v>11837</v>
      </c>
      <c r="V569" t="s">
        <v>11838</v>
      </c>
      <c r="W569" t="s">
        <v>11839</v>
      </c>
      <c r="X569" t="s">
        <v>11840</v>
      </c>
      <c r="Y569" t="s">
        <v>11841</v>
      </c>
    </row>
    <row r="570" spans="1:25" x14ac:dyDescent="0.3">
      <c r="A570">
        <v>28450</v>
      </c>
      <c r="B570" t="s">
        <v>11842</v>
      </c>
      <c r="C570" t="s">
        <v>11843</v>
      </c>
      <c r="D570" t="s">
        <v>11844</v>
      </c>
      <c r="E570" t="s">
        <v>11845</v>
      </c>
      <c r="F570" t="s">
        <v>11846</v>
      </c>
      <c r="G570" t="s">
        <v>11847</v>
      </c>
      <c r="H570" t="s">
        <v>11848</v>
      </c>
      <c r="I570" t="s">
        <v>11849</v>
      </c>
      <c r="J570" t="s">
        <v>11850</v>
      </c>
      <c r="K570" t="s">
        <v>11851</v>
      </c>
      <c r="L570" t="s">
        <v>11852</v>
      </c>
      <c r="M570" t="s">
        <v>11853</v>
      </c>
      <c r="N570" t="s">
        <v>11854</v>
      </c>
      <c r="O570">
        <f>-543.279649095199 -77.7810324695174 -504.91694053386</f>
        <v>-1125.9776220985764</v>
      </c>
      <c r="P570">
        <f>-545.876518058398 -107.603068225485 -224.412920360472</f>
        <v>-877.89250664435497</v>
      </c>
      <c r="Q570">
        <f>-358.412702694247 -37.874871462006 -342.497165807017</f>
        <v>-738.78473996327</v>
      </c>
      <c r="R570" t="s">
        <v>11855</v>
      </c>
      <c r="S570" t="s">
        <v>11856</v>
      </c>
      <c r="T570" t="s">
        <v>11857</v>
      </c>
      <c r="U570" t="s">
        <v>11858</v>
      </c>
      <c r="V570" t="s">
        <v>11859</v>
      </c>
      <c r="W570" t="s">
        <v>11860</v>
      </c>
      <c r="X570" t="s">
        <v>11861</v>
      </c>
      <c r="Y570" t="s">
        <v>11862</v>
      </c>
    </row>
    <row r="571" spans="1:25" x14ac:dyDescent="0.3">
      <c r="A571">
        <v>28500</v>
      </c>
      <c r="B571" t="s">
        <v>11863</v>
      </c>
      <c r="C571" t="s">
        <v>11864</v>
      </c>
      <c r="D571" t="s">
        <v>11865</v>
      </c>
      <c r="E571" t="s">
        <v>11866</v>
      </c>
      <c r="F571" t="s">
        <v>11867</v>
      </c>
      <c r="G571" t="s">
        <v>11868</v>
      </c>
      <c r="H571" t="s">
        <v>11869</v>
      </c>
      <c r="I571" t="s">
        <v>11870</v>
      </c>
      <c r="J571" t="s">
        <v>11871</v>
      </c>
      <c r="K571" t="s">
        <v>11872</v>
      </c>
      <c r="L571" t="s">
        <v>11873</v>
      </c>
      <c r="M571" t="s">
        <v>11874</v>
      </c>
      <c r="N571" t="s">
        <v>11875</v>
      </c>
      <c r="O571">
        <f>-543.73041858938 -78.0381056153192 -504.997301619378</f>
        <v>-1126.7658258240772</v>
      </c>
      <c r="P571">
        <f>-546.080242139507 -107.306031807757 -224.432602035841</f>
        <v>-877.81887598310504</v>
      </c>
      <c r="Q571">
        <f>-358.501294484993 -37.8641047961514 -342.502396984871</f>
        <v>-738.86779626601538</v>
      </c>
      <c r="R571" t="s">
        <v>11876</v>
      </c>
      <c r="S571" t="s">
        <v>11877</v>
      </c>
      <c r="T571" t="s">
        <v>11878</v>
      </c>
      <c r="U571" t="s">
        <v>11879</v>
      </c>
      <c r="V571" t="s">
        <v>11880</v>
      </c>
      <c r="W571" t="s">
        <v>11881</v>
      </c>
      <c r="X571" t="s">
        <v>11882</v>
      </c>
      <c r="Y571" t="s">
        <v>11883</v>
      </c>
    </row>
    <row r="572" spans="1:25" x14ac:dyDescent="0.3">
      <c r="A572">
        <v>28550</v>
      </c>
      <c r="B572" t="s">
        <v>11884</v>
      </c>
      <c r="C572" t="s">
        <v>11885</v>
      </c>
      <c r="D572" t="s">
        <v>11886</v>
      </c>
      <c r="E572" t="s">
        <v>11887</v>
      </c>
      <c r="F572" t="s">
        <v>11888</v>
      </c>
      <c r="G572" t="s">
        <v>11889</v>
      </c>
      <c r="H572" t="s">
        <v>11890</v>
      </c>
      <c r="I572" t="s">
        <v>11891</v>
      </c>
      <c r="J572" t="s">
        <v>11892</v>
      </c>
      <c r="K572" t="s">
        <v>11893</v>
      </c>
      <c r="L572" t="s">
        <v>11894</v>
      </c>
      <c r="M572" t="s">
        <v>11895</v>
      </c>
      <c r="N572" t="s">
        <v>11896</v>
      </c>
      <c r="O572">
        <f>-544.974766477678 -78.6579456207382 -505.062092329429</f>
        <v>-1128.6948044278452</v>
      </c>
      <c r="P572">
        <f>-545.787467134776 -107.429179577492 -224.437504569281</f>
        <v>-877.65415128154893</v>
      </c>
      <c r="Q572">
        <f>-358.279078559825 -38.3910222104196 -342.855778063905</f>
        <v>-739.52587883414958</v>
      </c>
      <c r="R572" t="s">
        <v>11897</v>
      </c>
      <c r="S572" t="s">
        <v>11898</v>
      </c>
      <c r="T572" t="s">
        <v>11899</v>
      </c>
      <c r="U572" t="s">
        <v>11900</v>
      </c>
      <c r="V572" t="s">
        <v>11901</v>
      </c>
      <c r="W572" t="s">
        <v>11902</v>
      </c>
      <c r="X572" t="s">
        <v>11903</v>
      </c>
      <c r="Y572" t="s">
        <v>11904</v>
      </c>
    </row>
    <row r="573" spans="1:25" x14ac:dyDescent="0.3">
      <c r="A573">
        <v>28600</v>
      </c>
      <c r="B573" t="s">
        <v>11905</v>
      </c>
      <c r="C573" t="s">
        <v>11906</v>
      </c>
      <c r="D573" t="s">
        <v>11907</v>
      </c>
      <c r="E573" t="s">
        <v>11908</v>
      </c>
      <c r="F573" t="s">
        <v>11909</v>
      </c>
      <c r="G573" t="s">
        <v>11910</v>
      </c>
      <c r="H573" t="s">
        <v>11911</v>
      </c>
      <c r="I573" t="s">
        <v>11912</v>
      </c>
      <c r="J573" t="s">
        <v>11913</v>
      </c>
      <c r="K573" t="s">
        <v>11914</v>
      </c>
      <c r="L573" t="s">
        <v>11915</v>
      </c>
      <c r="M573" t="s">
        <v>11916</v>
      </c>
      <c r="N573" t="s">
        <v>11917</v>
      </c>
      <c r="O573">
        <f>-545.495069573876 -78.9488942262278 -505.128811365386</f>
        <v>-1129.5727751654899</v>
      </c>
      <c r="P573">
        <f>-545.537765868229 -107.846699302752 -224.516065831936</f>
        <v>-877.90053100291698</v>
      </c>
      <c r="Q573">
        <f>-358.091150127998 -38.69193353632 -342.963984433553</f>
        <v>-739.74706809787097</v>
      </c>
      <c r="R573" t="s">
        <v>11918</v>
      </c>
      <c r="S573" t="s">
        <v>11919</v>
      </c>
      <c r="T573" t="s">
        <v>11920</v>
      </c>
      <c r="U573" t="s">
        <v>11921</v>
      </c>
      <c r="V573" t="s">
        <v>11922</v>
      </c>
      <c r="W573" t="s">
        <v>11923</v>
      </c>
      <c r="X573" t="s">
        <v>11924</v>
      </c>
      <c r="Y573" t="s">
        <v>11925</v>
      </c>
    </row>
    <row r="574" spans="1:25" x14ac:dyDescent="0.3">
      <c r="A574">
        <v>28650</v>
      </c>
      <c r="B574" t="s">
        <v>11926</v>
      </c>
      <c r="C574" t="s">
        <v>11927</v>
      </c>
      <c r="D574" t="s">
        <v>11928</v>
      </c>
      <c r="E574" t="s">
        <v>11929</v>
      </c>
      <c r="F574" t="s">
        <v>11930</v>
      </c>
      <c r="G574" t="s">
        <v>11931</v>
      </c>
      <c r="H574" t="s">
        <v>11932</v>
      </c>
      <c r="I574" t="s">
        <v>11933</v>
      </c>
      <c r="J574" t="s">
        <v>11934</v>
      </c>
      <c r="K574" t="s">
        <v>11935</v>
      </c>
      <c r="L574" t="s">
        <v>11936</v>
      </c>
      <c r="M574" t="s">
        <v>11937</v>
      </c>
      <c r="N574" t="s">
        <v>11938</v>
      </c>
      <c r="O574">
        <f>-545.631109638657 -79.5888793425229 -505.435879845996</f>
        <v>-1130.6558688271759</v>
      </c>
      <c r="P574">
        <f>-544.862017423586 -109.585482528093 -224.939648599657</f>
        <v>-879.38714855133594</v>
      </c>
      <c r="Q574">
        <f>-357.355391407263 -39.4518433032495 -342.714928702551</f>
        <v>-739.52216341306348</v>
      </c>
      <c r="R574" t="s">
        <v>11939</v>
      </c>
      <c r="S574" t="s">
        <v>11940</v>
      </c>
      <c r="T574" t="s">
        <v>11941</v>
      </c>
      <c r="U574" t="s">
        <v>11942</v>
      </c>
      <c r="V574" t="s">
        <v>11943</v>
      </c>
      <c r="W574" t="s">
        <v>11944</v>
      </c>
      <c r="X574" t="s">
        <v>11945</v>
      </c>
      <c r="Y574" t="s">
        <v>11946</v>
      </c>
    </row>
    <row r="575" spans="1:25" x14ac:dyDescent="0.3">
      <c r="A575">
        <v>28700</v>
      </c>
      <c r="B575" t="s">
        <v>11947</v>
      </c>
      <c r="C575" t="s">
        <v>11948</v>
      </c>
      <c r="D575" t="s">
        <v>11949</v>
      </c>
      <c r="E575" t="s">
        <v>11950</v>
      </c>
      <c r="F575" t="s">
        <v>11951</v>
      </c>
      <c r="G575" t="s">
        <v>11952</v>
      </c>
      <c r="H575" t="s">
        <v>11953</v>
      </c>
      <c r="I575" t="s">
        <v>11954</v>
      </c>
      <c r="J575" t="s">
        <v>11955</v>
      </c>
      <c r="K575" t="s">
        <v>11956</v>
      </c>
      <c r="L575" t="s">
        <v>11957</v>
      </c>
      <c r="M575" t="s">
        <v>11958</v>
      </c>
      <c r="N575" t="s">
        <v>11959</v>
      </c>
      <c r="O575">
        <f>-545.559070010401 -80.0164746383166 -505.588993312238</f>
        <v>-1131.1645379609556</v>
      </c>
      <c r="P575">
        <f>-544.821501130915 -110.716924284823 -225.168679791322</f>
        <v>-880.70710520705995</v>
      </c>
      <c r="Q575">
        <f>-357.535669877072 -39.4994116052799 -342.644789144375</f>
        <v>-739.67987062672682</v>
      </c>
      <c r="R575" t="s">
        <v>11960</v>
      </c>
      <c r="S575" t="s">
        <v>11961</v>
      </c>
      <c r="T575" t="s">
        <v>11962</v>
      </c>
      <c r="U575" t="s">
        <v>11963</v>
      </c>
      <c r="V575" t="s">
        <v>11964</v>
      </c>
      <c r="W575" t="s">
        <v>11965</v>
      </c>
      <c r="X575" t="s">
        <v>11966</v>
      </c>
      <c r="Y575" t="s">
        <v>11967</v>
      </c>
    </row>
    <row r="576" spans="1:25" x14ac:dyDescent="0.3">
      <c r="A576">
        <v>28750</v>
      </c>
      <c r="B576" t="s">
        <v>11968</v>
      </c>
      <c r="C576" t="s">
        <v>11969</v>
      </c>
      <c r="D576" t="s">
        <v>11970</v>
      </c>
      <c r="E576" t="s">
        <v>11971</v>
      </c>
      <c r="F576" t="s">
        <v>11972</v>
      </c>
      <c r="G576" t="s">
        <v>11973</v>
      </c>
      <c r="H576" t="s">
        <v>11974</v>
      </c>
      <c r="I576" t="s">
        <v>11975</v>
      </c>
      <c r="J576" t="s">
        <v>11976</v>
      </c>
      <c r="K576" t="s">
        <v>11977</v>
      </c>
      <c r="L576" t="s">
        <v>11978</v>
      </c>
      <c r="M576" t="s">
        <v>11979</v>
      </c>
      <c r="N576" t="s">
        <v>11980</v>
      </c>
      <c r="O576">
        <f>-545.771605886489 -80.4686985561757 -505.811346062977</f>
        <v>-1132.0516505056416</v>
      </c>
      <c r="P576">
        <f>-544.317284271855 -112.366534726316 -225.52759950759</f>
        <v>-882.211418505761</v>
      </c>
      <c r="Q576">
        <f>-358.099315184291 -38.5690559059726 -343.108551165778</f>
        <v>-739.77692225604164</v>
      </c>
      <c r="R576" t="s">
        <v>11981</v>
      </c>
      <c r="S576" t="s">
        <v>11982</v>
      </c>
      <c r="T576" t="s">
        <v>11983</v>
      </c>
      <c r="U576" t="s">
        <v>11984</v>
      </c>
      <c r="V576" t="s">
        <v>11985</v>
      </c>
      <c r="W576" t="s">
        <v>11986</v>
      </c>
      <c r="X576" t="s">
        <v>11987</v>
      </c>
      <c r="Y576" t="s">
        <v>11988</v>
      </c>
    </row>
    <row r="577" spans="1:25" x14ac:dyDescent="0.3">
      <c r="A577">
        <v>28800</v>
      </c>
      <c r="B577" t="s">
        <v>11989</v>
      </c>
      <c r="C577" t="s">
        <v>11990</v>
      </c>
      <c r="D577" t="s">
        <v>11991</v>
      </c>
      <c r="E577" t="s">
        <v>11992</v>
      </c>
      <c r="F577" t="s">
        <v>11993</v>
      </c>
      <c r="G577" t="s">
        <v>11994</v>
      </c>
      <c r="H577" t="s">
        <v>11995</v>
      </c>
      <c r="I577" t="s">
        <v>11996</v>
      </c>
      <c r="J577" t="s">
        <v>11997</v>
      </c>
      <c r="K577" t="s">
        <v>11998</v>
      </c>
      <c r="L577" t="s">
        <v>11999</v>
      </c>
      <c r="M577" t="s">
        <v>12000</v>
      </c>
      <c r="N577" t="s">
        <v>12001</v>
      </c>
      <c r="O577">
        <f>-545.900493801944 -80.5539107783843 -505.900674391287</f>
        <v>-1132.3550789716153</v>
      </c>
      <c r="P577">
        <f>-543.632889975419 -112.896995787171 -225.673452215108</f>
        <v>-882.20333797769797</v>
      </c>
      <c r="Q577">
        <f>-358.109516190083 -37.9498729372822 -343.624986178005</f>
        <v>-739.68437530537017</v>
      </c>
      <c r="R577" t="s">
        <v>12002</v>
      </c>
      <c r="S577" t="s">
        <v>12003</v>
      </c>
      <c r="T577" t="s">
        <v>12004</v>
      </c>
      <c r="U577" t="s">
        <v>12005</v>
      </c>
      <c r="V577" t="s">
        <v>12006</v>
      </c>
      <c r="W577" t="s">
        <v>12007</v>
      </c>
      <c r="X577" t="s">
        <v>12008</v>
      </c>
      <c r="Y577" t="s">
        <v>12009</v>
      </c>
    </row>
    <row r="578" spans="1:25" x14ac:dyDescent="0.3">
      <c r="A578">
        <v>28850</v>
      </c>
      <c r="B578" t="s">
        <v>12010</v>
      </c>
      <c r="C578" t="s">
        <v>12011</v>
      </c>
      <c r="D578" t="s">
        <v>12012</v>
      </c>
      <c r="E578" t="s">
        <v>12013</v>
      </c>
      <c r="F578" t="s">
        <v>12014</v>
      </c>
      <c r="G578" t="s">
        <v>12015</v>
      </c>
      <c r="H578" t="s">
        <v>12016</v>
      </c>
      <c r="I578" t="s">
        <v>12017</v>
      </c>
      <c r="J578" t="s">
        <v>12018</v>
      </c>
      <c r="K578" t="s">
        <v>12019</v>
      </c>
      <c r="L578" t="s">
        <v>12020</v>
      </c>
      <c r="M578" t="s">
        <v>12021</v>
      </c>
      <c r="N578" t="s">
        <v>12022</v>
      </c>
      <c r="O578">
        <f>-546.3791217269 -80.7692860765269 -506.056465745703</f>
        <v>-1133.2048735491298</v>
      </c>
      <c r="P578">
        <f>-541.957441090373 -114.003812788093 -225.959235698233</f>
        <v>-881.92048957669897</v>
      </c>
      <c r="Q578">
        <f>-357.964046592798 -36.9727065794659 -344.959918440295</f>
        <v>-739.89667161255898</v>
      </c>
      <c r="R578" t="s">
        <v>12023</v>
      </c>
      <c r="S578" t="s">
        <v>12024</v>
      </c>
      <c r="T578" t="s">
        <v>12025</v>
      </c>
      <c r="U578" t="s">
        <v>12026</v>
      </c>
      <c r="V578" t="s">
        <v>12027</v>
      </c>
      <c r="W578" t="s">
        <v>12028</v>
      </c>
      <c r="X578" t="s">
        <v>12029</v>
      </c>
      <c r="Y578" t="s">
        <v>12030</v>
      </c>
    </row>
    <row r="579" spans="1:25" x14ac:dyDescent="0.3">
      <c r="A579">
        <v>28900</v>
      </c>
      <c r="B579" t="s">
        <v>12031</v>
      </c>
      <c r="C579" t="s">
        <v>12032</v>
      </c>
      <c r="D579" t="s">
        <v>12033</v>
      </c>
      <c r="E579" t="s">
        <v>12034</v>
      </c>
      <c r="F579" t="s">
        <v>12035</v>
      </c>
      <c r="G579" t="s">
        <v>12036</v>
      </c>
      <c r="H579" t="s">
        <v>12037</v>
      </c>
      <c r="I579" t="s">
        <v>12038</v>
      </c>
      <c r="J579" t="s">
        <v>12039</v>
      </c>
      <c r="K579" t="s">
        <v>12040</v>
      </c>
      <c r="L579" t="s">
        <v>12041</v>
      </c>
      <c r="M579" t="s">
        <v>12042</v>
      </c>
      <c r="N579" t="s">
        <v>12043</v>
      </c>
      <c r="O579">
        <f>-546.659822480429 -80.8917873205901 -506.118563890647</f>
        <v>-1133.6701736916662</v>
      </c>
      <c r="P579">
        <f>-540.953811962964 -114.809054240913 -226.126274085101</f>
        <v>-881.88914028897807</v>
      </c>
      <c r="Q579">
        <f>-358.006786396802 -36.4018762146025 -345.839357737784</f>
        <v>-740.24802034918844</v>
      </c>
      <c r="R579" t="s">
        <v>12044</v>
      </c>
      <c r="S579" t="s">
        <v>12045</v>
      </c>
      <c r="T579" t="s">
        <v>12046</v>
      </c>
      <c r="U579" t="s">
        <v>12047</v>
      </c>
      <c r="V579" t="s">
        <v>12048</v>
      </c>
      <c r="W579" t="s">
        <v>12049</v>
      </c>
      <c r="X579" t="s">
        <v>12050</v>
      </c>
      <c r="Y579" t="s">
        <v>12051</v>
      </c>
    </row>
    <row r="580" spans="1:25" x14ac:dyDescent="0.3">
      <c r="A580">
        <v>28950</v>
      </c>
      <c r="B580" t="s">
        <v>12052</v>
      </c>
      <c r="C580" t="s">
        <v>12053</v>
      </c>
      <c r="D580" t="s">
        <v>12054</v>
      </c>
      <c r="E580" t="s">
        <v>12055</v>
      </c>
      <c r="F580" t="s">
        <v>12056</v>
      </c>
      <c r="G580" t="s">
        <v>12057</v>
      </c>
      <c r="H580" t="s">
        <v>12058</v>
      </c>
      <c r="I580" t="s">
        <v>12059</v>
      </c>
      <c r="J580" t="s">
        <v>12060</v>
      </c>
      <c r="K580" t="s">
        <v>12061</v>
      </c>
      <c r="L580" t="s">
        <v>12062</v>
      </c>
      <c r="M580" t="s">
        <v>12063</v>
      </c>
      <c r="N580" t="s">
        <v>12064</v>
      </c>
      <c r="O580">
        <f>-547.127518549196 -81.2067001331657 -506.255568482146</f>
        <v>-1134.5897871645077</v>
      </c>
      <c r="P580">
        <f>-539.252502557794 -116.717355220721 -226.513621467435</f>
        <v>-882.48347924594998</v>
      </c>
      <c r="Q580">
        <f>-358.738708451579 -34.9013252528189 -347.630960355552</f>
        <v>-741.27099405994989</v>
      </c>
      <c r="R580" t="s">
        <v>12065</v>
      </c>
      <c r="S580" t="s">
        <v>12066</v>
      </c>
      <c r="T580" t="s">
        <v>12067</v>
      </c>
      <c r="U580" t="s">
        <v>12068</v>
      </c>
      <c r="V580" t="s">
        <v>12069</v>
      </c>
      <c r="W580" t="s">
        <v>12070</v>
      </c>
      <c r="X580" t="s">
        <v>12071</v>
      </c>
      <c r="Y580" t="s">
        <v>12072</v>
      </c>
    </row>
    <row r="581" spans="1:25" x14ac:dyDescent="0.3">
      <c r="A581">
        <v>29000</v>
      </c>
      <c r="B581" t="s">
        <v>12073</v>
      </c>
      <c r="C581" t="s">
        <v>12074</v>
      </c>
      <c r="D581" t="s">
        <v>12075</v>
      </c>
      <c r="E581" t="s">
        <v>12076</v>
      </c>
      <c r="F581" t="s">
        <v>12077</v>
      </c>
      <c r="G581" t="s">
        <v>12078</v>
      </c>
      <c r="H581" t="s">
        <v>12079</v>
      </c>
      <c r="I581" t="s">
        <v>12080</v>
      </c>
      <c r="J581" t="s">
        <v>12081</v>
      </c>
      <c r="K581" t="s">
        <v>12082</v>
      </c>
      <c r="L581" t="s">
        <v>12083</v>
      </c>
      <c r="M581" t="s">
        <v>12084</v>
      </c>
      <c r="N581" t="s">
        <v>12085</v>
      </c>
      <c r="O581">
        <f>-547.374868061902 -81.3488465656892 -506.330692716758</f>
        <v>-1135.0544073443493</v>
      </c>
      <c r="P581">
        <f>-538.75495704652 -117.470001808636 -226.688818408298</f>
        <v>-882.91377726345399</v>
      </c>
      <c r="Q581">
        <f>-359.456367729222 -33.8185682949611 -348.356483776736</f>
        <v>-741.63141980091905</v>
      </c>
      <c r="R581" t="s">
        <v>12086</v>
      </c>
      <c r="S581" t="s">
        <v>12087</v>
      </c>
      <c r="T581" t="s">
        <v>12088</v>
      </c>
      <c r="U581" t="s">
        <v>12089</v>
      </c>
      <c r="V581" t="s">
        <v>12090</v>
      </c>
      <c r="W581" t="s">
        <v>12091</v>
      </c>
      <c r="X581" t="s">
        <v>12092</v>
      </c>
      <c r="Y581" t="s">
        <v>12093</v>
      </c>
    </row>
    <row r="582" spans="1:25" x14ac:dyDescent="0.3">
      <c r="A582">
        <v>29050</v>
      </c>
      <c r="B582" t="s">
        <v>12094</v>
      </c>
      <c r="C582" t="s">
        <v>12095</v>
      </c>
      <c r="D582" t="s">
        <v>12096</v>
      </c>
      <c r="E582" t="s">
        <v>12097</v>
      </c>
      <c r="F582" t="s">
        <v>12098</v>
      </c>
      <c r="G582" t="s">
        <v>12099</v>
      </c>
      <c r="H582" t="s">
        <v>12100</v>
      </c>
      <c r="I582" t="s">
        <v>12101</v>
      </c>
      <c r="J582" t="s">
        <v>12102</v>
      </c>
      <c r="K582" t="s">
        <v>12103</v>
      </c>
      <c r="L582" t="s">
        <v>12104</v>
      </c>
      <c r="M582" t="s">
        <v>12105</v>
      </c>
      <c r="N582" t="s">
        <v>12106</v>
      </c>
      <c r="O582">
        <f>-547.939185412519 -81.5131626029684 -506.472396042435</f>
        <v>-1135.9247440579225</v>
      </c>
      <c r="P582">
        <f>-538.202847853174 -118.599249333472 -226.993571177852</f>
        <v>-883.79566836449806</v>
      </c>
      <c r="Q582">
        <f>-361.184535446517 -31.0604082793757 -349.264027406753</f>
        <v>-741.50897113264568</v>
      </c>
      <c r="R582" t="s">
        <v>12107</v>
      </c>
      <c r="S582" t="s">
        <v>12108</v>
      </c>
      <c r="T582" t="s">
        <v>12109</v>
      </c>
      <c r="U582" t="s">
        <v>12110</v>
      </c>
      <c r="V582" t="s">
        <v>12111</v>
      </c>
      <c r="W582" t="s">
        <v>12112</v>
      </c>
      <c r="X582" t="s">
        <v>12113</v>
      </c>
      <c r="Y582" t="s">
        <v>12114</v>
      </c>
    </row>
    <row r="583" spans="1:25" x14ac:dyDescent="0.3">
      <c r="A583">
        <v>29100</v>
      </c>
      <c r="B583" t="s">
        <v>12115</v>
      </c>
      <c r="C583" t="s">
        <v>12116</v>
      </c>
      <c r="D583" t="s">
        <v>12117</v>
      </c>
      <c r="E583" t="s">
        <v>12118</v>
      </c>
      <c r="F583" t="s">
        <v>12119</v>
      </c>
      <c r="G583" t="s">
        <v>12120</v>
      </c>
      <c r="H583" t="s">
        <v>12121</v>
      </c>
      <c r="I583" t="s">
        <v>12122</v>
      </c>
      <c r="J583" t="s">
        <v>12123</v>
      </c>
      <c r="K583" t="s">
        <v>12124</v>
      </c>
      <c r="L583" t="s">
        <v>12125</v>
      </c>
      <c r="M583" t="s">
        <v>12126</v>
      </c>
      <c r="N583" t="s">
        <v>12127</v>
      </c>
      <c r="O583">
        <f>-548.221612618836 -81.5353567043389 -506.563395890941</f>
        <v>-1136.320365214116</v>
      </c>
      <c r="P583">
        <f>-538.003374458311 -118.958811407485 -227.146689278743</f>
        <v>-884.10887514453896</v>
      </c>
      <c r="Q583">
        <f>-361.96527823315 -29.6270150330033 -349.535405551021</f>
        <v>-741.12769881717429</v>
      </c>
      <c r="R583" t="s">
        <v>12128</v>
      </c>
      <c r="S583" t="s">
        <v>12129</v>
      </c>
      <c r="T583" t="s">
        <v>12130</v>
      </c>
      <c r="U583" t="s">
        <v>12131</v>
      </c>
      <c r="V583" t="s">
        <v>12132</v>
      </c>
      <c r="W583" t="s">
        <v>12133</v>
      </c>
      <c r="X583" t="s">
        <v>12134</v>
      </c>
      <c r="Y583" t="s">
        <v>12135</v>
      </c>
    </row>
    <row r="584" spans="1:25" x14ac:dyDescent="0.3">
      <c r="A584">
        <v>29150</v>
      </c>
      <c r="B584" t="s">
        <v>12136</v>
      </c>
      <c r="C584" t="s">
        <v>12137</v>
      </c>
      <c r="D584" t="s">
        <v>12138</v>
      </c>
      <c r="E584" t="s">
        <v>12139</v>
      </c>
      <c r="F584" t="s">
        <v>12140</v>
      </c>
      <c r="G584" t="s">
        <v>12141</v>
      </c>
      <c r="H584" t="s">
        <v>12142</v>
      </c>
      <c r="I584" t="s">
        <v>12143</v>
      </c>
      <c r="J584" t="s">
        <v>12144</v>
      </c>
      <c r="K584" t="s">
        <v>12145</v>
      </c>
      <c r="L584" t="s">
        <v>12146</v>
      </c>
      <c r="M584" t="s">
        <v>12147</v>
      </c>
      <c r="N584" t="s">
        <v>12148</v>
      </c>
      <c r="O584">
        <f>-548.512935612244 -81.5723099968636 -506.597276898762</f>
        <v>-1136.6825225078696</v>
      </c>
      <c r="P584">
        <f>-537.912082720091 -119.446520406614 -227.255633641894</f>
        <v>-884.61423676859908</v>
      </c>
      <c r="Q584">
        <f>-362.775469047715 -28.3820322408096 -349.660402498344</f>
        <v>-740.81790378686856</v>
      </c>
      <c r="R584" t="s">
        <v>12149</v>
      </c>
      <c r="S584" t="s">
        <v>12150</v>
      </c>
      <c r="T584" t="s">
        <v>12151</v>
      </c>
      <c r="U584" t="s">
        <v>12152</v>
      </c>
      <c r="V584" t="s">
        <v>12153</v>
      </c>
      <c r="W584" t="s">
        <v>12154</v>
      </c>
      <c r="X584" t="s">
        <v>12155</v>
      </c>
      <c r="Y584" t="s">
        <v>12156</v>
      </c>
    </row>
    <row r="585" spans="1:25" x14ac:dyDescent="0.3">
      <c r="A585">
        <v>29200</v>
      </c>
      <c r="B585" t="s">
        <v>12157</v>
      </c>
      <c r="C585" t="s">
        <v>12158</v>
      </c>
      <c r="D585" t="s">
        <v>12159</v>
      </c>
      <c r="E585" t="s">
        <v>12160</v>
      </c>
      <c r="F585" t="s">
        <v>12161</v>
      </c>
      <c r="G585" t="s">
        <v>12162</v>
      </c>
      <c r="H585" t="s">
        <v>12163</v>
      </c>
      <c r="I585" t="s">
        <v>12164</v>
      </c>
      <c r="J585" t="s">
        <v>12165</v>
      </c>
      <c r="K585" t="s">
        <v>12166</v>
      </c>
      <c r="L585" t="s">
        <v>12167</v>
      </c>
      <c r="M585" t="s">
        <v>12168</v>
      </c>
      <c r="N585" t="s">
        <v>12169</v>
      </c>
      <c r="O585">
        <f>-549.12015314874 -81.325938433783 -506.636322121226</f>
        <v>-1137.0824137037489</v>
      </c>
      <c r="P585">
        <f>-538.059070712171 -120.354288077352 -227.471477412302</f>
        <v>-885.8848362018249</v>
      </c>
      <c r="Q585">
        <f>-364.4533108796 -25.9408451121067 -349.519516984121</f>
        <v>-739.91367297582769</v>
      </c>
      <c r="R585" t="s">
        <v>12170</v>
      </c>
      <c r="S585" t="s">
        <v>12171</v>
      </c>
      <c r="T585" t="s">
        <v>12172</v>
      </c>
      <c r="U585" t="s">
        <v>12173</v>
      </c>
      <c r="V585" t="s">
        <v>12174</v>
      </c>
      <c r="W585" t="s">
        <v>12175</v>
      </c>
      <c r="X585" t="s">
        <v>12176</v>
      </c>
      <c r="Y585" t="s">
        <v>12177</v>
      </c>
    </row>
    <row r="586" spans="1:25" x14ac:dyDescent="0.3">
      <c r="A586">
        <v>29250</v>
      </c>
      <c r="B586" t="s">
        <v>12178</v>
      </c>
      <c r="C586" t="s">
        <v>12179</v>
      </c>
      <c r="D586" t="s">
        <v>12180</v>
      </c>
      <c r="E586" t="s">
        <v>12181</v>
      </c>
      <c r="F586" t="s">
        <v>12182</v>
      </c>
      <c r="G586" t="s">
        <v>12183</v>
      </c>
      <c r="H586" t="s">
        <v>12184</v>
      </c>
      <c r="I586" t="s">
        <v>12185</v>
      </c>
      <c r="J586" t="s">
        <v>12186</v>
      </c>
      <c r="K586" t="s">
        <v>12187</v>
      </c>
      <c r="L586" t="s">
        <v>12188</v>
      </c>
      <c r="M586" t="s">
        <v>12189</v>
      </c>
      <c r="N586" t="s">
        <v>12190</v>
      </c>
      <c r="O586">
        <f>-549.727784166943 -81.4826444415703 -506.807243027367</f>
        <v>-1138.0176716358803</v>
      </c>
      <c r="P586">
        <f>-538.672930364408 -121.523175625597 -227.785592365158</f>
        <v>-887.98169835516296</v>
      </c>
      <c r="Q586">
        <f>-365.77809842688 -24.9025858706041 -349.112968085086</f>
        <v>-739.79365238257003</v>
      </c>
      <c r="R586" t="s">
        <v>12191</v>
      </c>
      <c r="S586" t="s">
        <v>12192</v>
      </c>
      <c r="T586" t="s">
        <v>12193</v>
      </c>
      <c r="U586" t="s">
        <v>12194</v>
      </c>
      <c r="V586" t="s">
        <v>12195</v>
      </c>
      <c r="W586" t="s">
        <v>12196</v>
      </c>
      <c r="X586" t="s">
        <v>12197</v>
      </c>
      <c r="Y586" t="s">
        <v>12198</v>
      </c>
    </row>
    <row r="587" spans="1:25" x14ac:dyDescent="0.3">
      <c r="A587">
        <v>29300</v>
      </c>
      <c r="B587" t="s">
        <v>12199</v>
      </c>
      <c r="C587" t="s">
        <v>12200</v>
      </c>
      <c r="D587" t="s">
        <v>12201</v>
      </c>
      <c r="E587" t="s">
        <v>12202</v>
      </c>
      <c r="F587" t="s">
        <v>12203</v>
      </c>
      <c r="G587" t="s">
        <v>12204</v>
      </c>
      <c r="H587" t="s">
        <v>12205</v>
      </c>
      <c r="I587" t="s">
        <v>12206</v>
      </c>
      <c r="J587" t="s">
        <v>12207</v>
      </c>
      <c r="K587" t="s">
        <v>12208</v>
      </c>
      <c r="L587" t="s">
        <v>12209</v>
      </c>
      <c r="M587" t="s">
        <v>12210</v>
      </c>
      <c r="N587" t="s">
        <v>12211</v>
      </c>
      <c r="O587">
        <f>-550.181525409692 -81.4924173427135 -506.820839627527</f>
        <v>-1138.4947823799325</v>
      </c>
      <c r="P587">
        <f>-538.974246554576 -122.042138230807 -227.8787110722</f>
        <v>-888.89509585758299</v>
      </c>
      <c r="Q587">
        <f>-366.455049227593 -24.4013187627338 -348.923899377337</f>
        <v>-739.78026736766378</v>
      </c>
      <c r="R587" t="s">
        <v>12212</v>
      </c>
      <c r="S587" t="s">
        <v>12213</v>
      </c>
      <c r="T587" t="s">
        <v>12214</v>
      </c>
      <c r="U587" t="s">
        <v>12215</v>
      </c>
      <c r="V587" t="s">
        <v>12216</v>
      </c>
      <c r="W587" t="s">
        <v>12217</v>
      </c>
      <c r="X587" t="s">
        <v>12218</v>
      </c>
      <c r="Y587" t="s">
        <v>12219</v>
      </c>
    </row>
    <row r="588" spans="1:25" x14ac:dyDescent="0.3">
      <c r="A588">
        <v>29350</v>
      </c>
      <c r="B588" t="s">
        <v>12220</v>
      </c>
      <c r="C588" t="s">
        <v>12221</v>
      </c>
      <c r="D588" t="s">
        <v>12222</v>
      </c>
      <c r="E588" t="s">
        <v>12223</v>
      </c>
      <c r="F588" t="s">
        <v>12224</v>
      </c>
      <c r="G588" t="s">
        <v>12225</v>
      </c>
      <c r="H588" t="s">
        <v>12226</v>
      </c>
      <c r="I588" t="s">
        <v>12227</v>
      </c>
      <c r="J588" t="s">
        <v>12228</v>
      </c>
      <c r="K588" t="s">
        <v>12229</v>
      </c>
      <c r="L588" t="s">
        <v>12230</v>
      </c>
      <c r="M588" t="s">
        <v>12231</v>
      </c>
      <c r="N588" t="s">
        <v>12232</v>
      </c>
      <c r="O588">
        <f>-551.298821907785 -81.2952224581422 -506.753501387267</f>
        <v>-1139.3475457531943</v>
      </c>
      <c r="P588">
        <f>-539.500338238257 -122.550606219854 -227.939428987974</f>
        <v>-889.99037344608496</v>
      </c>
      <c r="Q588">
        <f>-367.896121968293 -23.0831128976743 -348.797472530861</f>
        <v>-739.77670739682833</v>
      </c>
      <c r="R588" t="s">
        <v>12233</v>
      </c>
      <c r="S588" t="s">
        <v>12234</v>
      </c>
      <c r="T588" t="s">
        <v>12235</v>
      </c>
      <c r="U588" t="s">
        <v>12236</v>
      </c>
      <c r="V588" t="s">
        <v>12237</v>
      </c>
      <c r="W588" t="s">
        <v>12238</v>
      </c>
      <c r="X588" t="s">
        <v>12239</v>
      </c>
      <c r="Y588" t="s">
        <v>12240</v>
      </c>
    </row>
    <row r="589" spans="1:25" x14ac:dyDescent="0.3">
      <c r="A589">
        <v>29400</v>
      </c>
      <c r="B589" t="s">
        <v>12241</v>
      </c>
      <c r="C589" t="s">
        <v>12242</v>
      </c>
      <c r="D589" t="s">
        <v>12243</v>
      </c>
      <c r="E589" t="s">
        <v>12244</v>
      </c>
      <c r="F589" t="s">
        <v>12245</v>
      </c>
      <c r="G589" t="s">
        <v>12246</v>
      </c>
      <c r="H589" t="s">
        <v>12247</v>
      </c>
      <c r="I589" t="s">
        <v>12248</v>
      </c>
      <c r="J589" t="s">
        <v>12249</v>
      </c>
      <c r="K589" t="s">
        <v>12250</v>
      </c>
      <c r="L589" t="s">
        <v>12251</v>
      </c>
      <c r="M589" t="s">
        <v>12252</v>
      </c>
      <c r="N589" t="s">
        <v>12253</v>
      </c>
      <c r="O589">
        <f>-551.836145937852 -81.0843760194571 -506.734375028674</f>
        <v>-1139.6548969859832</v>
      </c>
      <c r="P589">
        <f>-539.790777083491 -122.371920025786 -227.935475176544</f>
        <v>-890.09817228582097</v>
      </c>
      <c r="Q589">
        <f>-368.448874989464 -22.2549791248694 -348.629764543345</f>
        <v>-739.33361865767847</v>
      </c>
      <c r="R589" t="s">
        <v>12254</v>
      </c>
      <c r="S589" t="s">
        <v>12255</v>
      </c>
      <c r="T589" t="s">
        <v>12256</v>
      </c>
      <c r="U589" t="s">
        <v>12257</v>
      </c>
      <c r="V589" t="s">
        <v>12258</v>
      </c>
      <c r="W589" t="s">
        <v>12259</v>
      </c>
      <c r="X589" t="s">
        <v>12260</v>
      </c>
      <c r="Y589" t="s">
        <v>12261</v>
      </c>
    </row>
    <row r="590" spans="1:25" x14ac:dyDescent="0.3">
      <c r="A590">
        <v>29450</v>
      </c>
      <c r="B590" t="s">
        <v>12262</v>
      </c>
      <c r="C590" t="s">
        <v>12263</v>
      </c>
      <c r="D590" t="s">
        <v>12264</v>
      </c>
      <c r="E590" t="s">
        <v>12265</v>
      </c>
      <c r="F590" t="s">
        <v>12266</v>
      </c>
      <c r="G590" t="s">
        <v>12267</v>
      </c>
      <c r="H590" t="s">
        <v>12268</v>
      </c>
      <c r="I590" t="s">
        <v>12269</v>
      </c>
      <c r="J590" t="s">
        <v>12270</v>
      </c>
      <c r="K590" t="s">
        <v>12271</v>
      </c>
      <c r="L590" t="s">
        <v>12272</v>
      </c>
      <c r="M590" t="s">
        <v>12273</v>
      </c>
      <c r="N590" t="s">
        <v>12274</v>
      </c>
      <c r="O590">
        <f>-552.402736963427 -81.0549107461011 -506.680352435096</f>
        <v>-1140.1380001446241</v>
      </c>
      <c r="P590">
        <f>-540.688325927562 -122.265182911957 -227.855890922088</f>
        <v>-890.80939976160698</v>
      </c>
      <c r="Q590">
        <f>-368.763951400306 -21.7698250911731 -347.402189300973</f>
        <v>-737.93596579245218</v>
      </c>
      <c r="R590" t="s">
        <v>12275</v>
      </c>
      <c r="S590" t="s">
        <v>12276</v>
      </c>
      <c r="T590" t="s">
        <v>12277</v>
      </c>
      <c r="U590" t="s">
        <v>12278</v>
      </c>
      <c r="V590" t="s">
        <v>12279</v>
      </c>
      <c r="W590" t="s">
        <v>12280</v>
      </c>
      <c r="X590" t="s">
        <v>12281</v>
      </c>
      <c r="Y590" t="s">
        <v>12282</v>
      </c>
    </row>
    <row r="591" spans="1:25" x14ac:dyDescent="0.3">
      <c r="A591">
        <v>29500</v>
      </c>
      <c r="B591" t="s">
        <v>12283</v>
      </c>
      <c r="C591" t="s">
        <v>12284</v>
      </c>
      <c r="D591" t="s">
        <v>12285</v>
      </c>
      <c r="E591" t="s">
        <v>12286</v>
      </c>
      <c r="F591" t="s">
        <v>12287</v>
      </c>
      <c r="G591" t="s">
        <v>12288</v>
      </c>
      <c r="H591" t="s">
        <v>12289</v>
      </c>
      <c r="I591" t="s">
        <v>12290</v>
      </c>
      <c r="J591" t="s">
        <v>12291</v>
      </c>
      <c r="K591" t="s">
        <v>12292</v>
      </c>
      <c r="L591" t="s">
        <v>12293</v>
      </c>
      <c r="M591" t="s">
        <v>12294</v>
      </c>
      <c r="N591" t="s">
        <v>12295</v>
      </c>
      <c r="O591">
        <f>-552.678205527986 -81.1778887565961 -506.528316013995</f>
        <v>-1140.3844102985772</v>
      </c>
      <c r="P591">
        <f>-541.305382938304 -122.088484692636 -227.645474602089</f>
        <v>-891.03934223302895</v>
      </c>
      <c r="Q591">
        <f>-368.821196784814 -21.8169041562614 -346.571140168612</f>
        <v>-737.20924110968735</v>
      </c>
      <c r="R591" t="s">
        <v>12296</v>
      </c>
      <c r="S591" t="s">
        <v>12297</v>
      </c>
      <c r="T591" t="s">
        <v>12298</v>
      </c>
      <c r="U591" t="s">
        <v>12299</v>
      </c>
      <c r="V591" t="s">
        <v>12300</v>
      </c>
      <c r="W591" t="s">
        <v>12301</v>
      </c>
      <c r="X591" t="s">
        <v>12302</v>
      </c>
      <c r="Y591" t="s">
        <v>12303</v>
      </c>
    </row>
    <row r="592" spans="1:25" x14ac:dyDescent="0.3">
      <c r="A592">
        <v>29550</v>
      </c>
      <c r="B592" t="s">
        <v>12304</v>
      </c>
      <c r="C592" t="s">
        <v>12305</v>
      </c>
      <c r="D592" t="s">
        <v>12306</v>
      </c>
      <c r="E592" t="s">
        <v>12307</v>
      </c>
      <c r="F592" t="s">
        <v>12308</v>
      </c>
      <c r="G592" t="s">
        <v>12309</v>
      </c>
      <c r="H592" t="s">
        <v>12310</v>
      </c>
      <c r="I592" t="s">
        <v>12311</v>
      </c>
      <c r="J592" t="s">
        <v>12312</v>
      </c>
      <c r="K592" t="s">
        <v>12313</v>
      </c>
      <c r="L592" t="s">
        <v>12314</v>
      </c>
      <c r="M592" t="s">
        <v>12315</v>
      </c>
      <c r="N592" t="s">
        <v>12316</v>
      </c>
      <c r="O592">
        <f>-553.277774163032 -81.5593398337373 -506.160222633508</f>
        <v>-1140.9973366302772</v>
      </c>
      <c r="P592">
        <f>-542.820021374944 -121.562347602307 -227.110071130458</f>
        <v>-891.49244010770894</v>
      </c>
      <c r="Q592">
        <f>-369.422943392229 -22.0296420418931 -345.326896276555</f>
        <v>-736.77948171067715</v>
      </c>
      <c r="R592" t="s">
        <v>12317</v>
      </c>
      <c r="S592" t="s">
        <v>12318</v>
      </c>
      <c r="T592" t="s">
        <v>12319</v>
      </c>
      <c r="U592" t="s">
        <v>12320</v>
      </c>
      <c r="V592" t="s">
        <v>12321</v>
      </c>
      <c r="W592" t="s">
        <v>12322</v>
      </c>
      <c r="X592" t="s">
        <v>12323</v>
      </c>
      <c r="Y592" t="s">
        <v>12324</v>
      </c>
    </row>
    <row r="593" spans="1:25" x14ac:dyDescent="0.3">
      <c r="A593">
        <v>29600</v>
      </c>
      <c r="B593" t="s">
        <v>12325</v>
      </c>
      <c r="C593" t="s">
        <v>12326</v>
      </c>
      <c r="D593" t="s">
        <v>12327</v>
      </c>
      <c r="E593" t="s">
        <v>12328</v>
      </c>
      <c r="F593" t="s">
        <v>12329</v>
      </c>
      <c r="G593" t="s">
        <v>12330</v>
      </c>
      <c r="H593" t="s">
        <v>12331</v>
      </c>
      <c r="I593" t="s">
        <v>12332</v>
      </c>
      <c r="J593" t="s">
        <v>12333</v>
      </c>
      <c r="K593" t="s">
        <v>12334</v>
      </c>
      <c r="L593" t="s">
        <v>12335</v>
      </c>
      <c r="M593" t="s">
        <v>12336</v>
      </c>
      <c r="N593" t="s">
        <v>12337</v>
      </c>
      <c r="O593">
        <f>-553.469409973099 -81.719764487545 -506.115277178107</f>
        <v>-1141.3044516387511</v>
      </c>
      <c r="P593">
        <f>-543.672498228625 -121.328507947903 -226.98482601893</f>
        <v>-891.9858321954581</v>
      </c>
      <c r="Q593">
        <f>-369.902100492922 -22.0035035378246 -344.82768713622</f>
        <v>-736.73329116696664</v>
      </c>
      <c r="R593" t="s">
        <v>12338</v>
      </c>
      <c r="S593" t="s">
        <v>12339</v>
      </c>
      <c r="T593" t="s">
        <v>12340</v>
      </c>
      <c r="U593" t="s">
        <v>12341</v>
      </c>
      <c r="V593" t="s">
        <v>12342</v>
      </c>
      <c r="W593" t="s">
        <v>12343</v>
      </c>
      <c r="X593" t="s">
        <v>12344</v>
      </c>
      <c r="Y593" t="s">
        <v>12345</v>
      </c>
    </row>
    <row r="594" spans="1:25" x14ac:dyDescent="0.3">
      <c r="A594">
        <v>29650</v>
      </c>
      <c r="B594" t="s">
        <v>12346</v>
      </c>
      <c r="C594" t="s">
        <v>12347</v>
      </c>
      <c r="D594" t="s">
        <v>12348</v>
      </c>
      <c r="E594" t="s">
        <v>12349</v>
      </c>
      <c r="F594" t="s">
        <v>12350</v>
      </c>
      <c r="G594" t="s">
        <v>12351</v>
      </c>
      <c r="H594" t="s">
        <v>12352</v>
      </c>
      <c r="I594" t="s">
        <v>12353</v>
      </c>
      <c r="J594" t="s">
        <v>12354</v>
      </c>
      <c r="K594" t="s">
        <v>12355</v>
      </c>
      <c r="L594" t="s">
        <v>12356</v>
      </c>
      <c r="M594" t="s">
        <v>12357</v>
      </c>
      <c r="N594" t="s">
        <v>12358</v>
      </c>
      <c r="O594">
        <f>-553.567437120227 -82.0850762459022 -506.218028452568</f>
        <v>-1141.8705418186973</v>
      </c>
      <c r="P594">
        <f>-545.262851833482 -121.647543666937 -227.032773793256</f>
        <v>-893.94316929367506</v>
      </c>
      <c r="Q594">
        <f>-370.913073851431 -22.1292939885006 -343.852527453965</f>
        <v>-736.89489529389664</v>
      </c>
      <c r="R594" t="s">
        <v>12359</v>
      </c>
      <c r="S594" t="s">
        <v>12360</v>
      </c>
      <c r="T594" t="s">
        <v>12361</v>
      </c>
      <c r="U594" t="s">
        <v>12362</v>
      </c>
      <c r="V594" t="s">
        <v>12363</v>
      </c>
      <c r="W594" t="s">
        <v>12364</v>
      </c>
      <c r="X594" t="s">
        <v>12365</v>
      </c>
      <c r="Y594" t="s">
        <v>12366</v>
      </c>
    </row>
    <row r="595" spans="1:25" x14ac:dyDescent="0.3">
      <c r="A595">
        <v>29700</v>
      </c>
      <c r="B595" t="s">
        <v>12367</v>
      </c>
      <c r="C595" t="s">
        <v>12368</v>
      </c>
      <c r="D595" t="s">
        <v>12369</v>
      </c>
      <c r="E595" t="s">
        <v>12370</v>
      </c>
      <c r="F595" t="s">
        <v>12371</v>
      </c>
      <c r="G595" t="s">
        <v>12372</v>
      </c>
      <c r="H595" t="s">
        <v>12373</v>
      </c>
      <c r="I595" t="s">
        <v>12374</v>
      </c>
      <c r="J595" t="s">
        <v>12375</v>
      </c>
      <c r="K595" t="s">
        <v>12376</v>
      </c>
      <c r="L595" t="s">
        <v>12377</v>
      </c>
      <c r="M595" t="s">
        <v>12378</v>
      </c>
      <c r="N595" t="s">
        <v>12379</v>
      </c>
      <c r="O595">
        <f>-553.649491919065 -82.3949476600551 -506.312061500721</f>
        <v>-1142.3565010798411</v>
      </c>
      <c r="P595">
        <f>-545.8328885682 -122.10225659503 -227.133343859793</f>
        <v>-895.06848902302295</v>
      </c>
      <c r="Q595">
        <f>-371.364426668443 -22.3661437786768 -343.589299709895</f>
        <v>-737.31987015701475</v>
      </c>
      <c r="R595" t="s">
        <v>12380</v>
      </c>
      <c r="S595" t="s">
        <v>12381</v>
      </c>
      <c r="T595" t="s">
        <v>12382</v>
      </c>
      <c r="U595" t="s">
        <v>12383</v>
      </c>
      <c r="V595" t="s">
        <v>12384</v>
      </c>
      <c r="W595" t="s">
        <v>12385</v>
      </c>
      <c r="X595" t="s">
        <v>12386</v>
      </c>
      <c r="Y595" t="s">
        <v>12387</v>
      </c>
    </row>
    <row r="596" spans="1:25" x14ac:dyDescent="0.3">
      <c r="A596">
        <v>29750</v>
      </c>
      <c r="B596" t="s">
        <v>12388</v>
      </c>
      <c r="C596" t="s">
        <v>12389</v>
      </c>
      <c r="D596" t="s">
        <v>12390</v>
      </c>
      <c r="E596" t="s">
        <v>12391</v>
      </c>
      <c r="F596" t="s">
        <v>12392</v>
      </c>
      <c r="G596" t="s">
        <v>12393</v>
      </c>
      <c r="H596" t="s">
        <v>12394</v>
      </c>
      <c r="I596" t="s">
        <v>12395</v>
      </c>
      <c r="J596" t="s">
        <v>12396</v>
      </c>
      <c r="K596" t="s">
        <v>12397</v>
      </c>
      <c r="L596" t="s">
        <v>12398</v>
      </c>
      <c r="M596" t="s">
        <v>12399</v>
      </c>
      <c r="N596" t="s">
        <v>12400</v>
      </c>
      <c r="O596">
        <f>-554.06198123596 -83.4678623144296 -506.465357387727</f>
        <v>-1143.9952009381166</v>
      </c>
      <c r="P596">
        <f>-546.597974957547 -123.410186688574 -227.310490023603</f>
        <v>-897.31865166972398</v>
      </c>
      <c r="Q596">
        <f>-372.196355781625 -23.3203351519651 -343.563082897004</f>
        <v>-739.07977383059415</v>
      </c>
      <c r="R596" t="s">
        <v>12401</v>
      </c>
      <c r="S596" t="s">
        <v>12402</v>
      </c>
      <c r="T596" t="s">
        <v>12403</v>
      </c>
      <c r="U596" t="s">
        <v>12404</v>
      </c>
      <c r="V596" t="s">
        <v>12405</v>
      </c>
      <c r="W596" t="s">
        <v>12406</v>
      </c>
      <c r="X596" t="s">
        <v>12407</v>
      </c>
      <c r="Y596" t="s">
        <v>12408</v>
      </c>
    </row>
    <row r="597" spans="1:25" x14ac:dyDescent="0.3">
      <c r="A597">
        <v>29800</v>
      </c>
      <c r="B597" t="s">
        <v>12409</v>
      </c>
      <c r="C597" t="s">
        <v>12410</v>
      </c>
      <c r="D597" t="s">
        <v>12411</v>
      </c>
      <c r="E597" t="s">
        <v>12412</v>
      </c>
      <c r="F597" t="s">
        <v>12413</v>
      </c>
      <c r="G597" t="s">
        <v>12414</v>
      </c>
      <c r="H597" t="s">
        <v>12415</v>
      </c>
      <c r="I597" t="s">
        <v>12416</v>
      </c>
      <c r="J597" t="s">
        <v>12417</v>
      </c>
      <c r="K597" t="s">
        <v>12418</v>
      </c>
      <c r="L597" t="s">
        <v>12419</v>
      </c>
      <c r="M597" t="s">
        <v>12420</v>
      </c>
      <c r="N597" t="s">
        <v>12421</v>
      </c>
      <c r="O597">
        <f>-554.574831637388 -84.0534388190572 -506.531009018028</f>
        <v>-1145.1592794744731</v>
      </c>
      <c r="P597">
        <f>-546.829661515344 -123.78720917465 -227.353792225468</f>
        <v>-897.97066291546207</v>
      </c>
      <c r="Q597">
        <f>-372.534333408803 -23.7412437538069 -343.803198580869</f>
        <v>-740.0787757434789</v>
      </c>
      <c r="R597" t="s">
        <v>12422</v>
      </c>
      <c r="S597" t="s">
        <v>12423</v>
      </c>
      <c r="T597" t="s">
        <v>12424</v>
      </c>
      <c r="U597" t="s">
        <v>12425</v>
      </c>
      <c r="V597" t="s">
        <v>12426</v>
      </c>
      <c r="W597" t="s">
        <v>12427</v>
      </c>
      <c r="X597" t="s">
        <v>12428</v>
      </c>
      <c r="Y597" t="s">
        <v>12429</v>
      </c>
    </row>
    <row r="598" spans="1:25" x14ac:dyDescent="0.3">
      <c r="A598">
        <v>29850</v>
      </c>
      <c r="B598" t="s">
        <v>12430</v>
      </c>
      <c r="C598" t="s">
        <v>12431</v>
      </c>
      <c r="D598" t="s">
        <v>12432</v>
      </c>
      <c r="E598" t="s">
        <v>12433</v>
      </c>
      <c r="F598" t="s">
        <v>12434</v>
      </c>
      <c r="G598" t="s">
        <v>12435</v>
      </c>
      <c r="H598" t="s">
        <v>12436</v>
      </c>
      <c r="I598" t="s">
        <v>12437</v>
      </c>
      <c r="J598" t="s">
        <v>12438</v>
      </c>
      <c r="K598" t="s">
        <v>12439</v>
      </c>
      <c r="L598" t="s">
        <v>12440</v>
      </c>
      <c r="M598" t="s">
        <v>12441</v>
      </c>
      <c r="N598" t="s">
        <v>12442</v>
      </c>
      <c r="O598">
        <f>-555.093544829588 -85.0054665551779 -506.753431918847</f>
        <v>-1146.852443303613</v>
      </c>
      <c r="P598">
        <f>-546.841091882796 -124.692712239737 -227.584446854242</f>
        <v>-899.11825097677502</v>
      </c>
      <c r="Q598">
        <f>-372.456677444859 -25.2360494025011 -344.404640414859</f>
        <v>-742.09736726221911</v>
      </c>
      <c r="R598" t="s">
        <v>12443</v>
      </c>
      <c r="S598" t="s">
        <v>12444</v>
      </c>
      <c r="T598" t="s">
        <v>12445</v>
      </c>
      <c r="U598" t="s">
        <v>12446</v>
      </c>
      <c r="V598" t="s">
        <v>12447</v>
      </c>
      <c r="W598" t="s">
        <v>12448</v>
      </c>
      <c r="X598" t="s">
        <v>12449</v>
      </c>
      <c r="Y598" t="s">
        <v>12450</v>
      </c>
    </row>
    <row r="599" spans="1:25" x14ac:dyDescent="0.3">
      <c r="A599">
        <v>29900</v>
      </c>
      <c r="B599" t="s">
        <v>12451</v>
      </c>
      <c r="C599" t="s">
        <v>12452</v>
      </c>
      <c r="D599" t="s">
        <v>12453</v>
      </c>
      <c r="E599" t="s">
        <v>12454</v>
      </c>
      <c r="F599" t="s">
        <v>12455</v>
      </c>
      <c r="G599" t="s">
        <v>12456</v>
      </c>
      <c r="H599" t="s">
        <v>12457</v>
      </c>
      <c r="I599" t="s">
        <v>12458</v>
      </c>
      <c r="J599" t="s">
        <v>12459</v>
      </c>
      <c r="K599" t="s">
        <v>12460</v>
      </c>
      <c r="L599" t="s">
        <v>12461</v>
      </c>
      <c r="M599" t="s">
        <v>12462</v>
      </c>
      <c r="N599" t="s">
        <v>12463</v>
      </c>
      <c r="O599">
        <f>-555.008654162912 -85.3977995616738 -506.977620704231</f>
        <v>-1147.3840744288168</v>
      </c>
      <c r="P599">
        <f>-547.095181421003 -125.367293259839 -227.838895179416</f>
        <v>-900.30136986025798</v>
      </c>
      <c r="Q599">
        <f>-372.541998325062 -26.1532492775832 -344.61348950145</f>
        <v>-743.30873710409514</v>
      </c>
      <c r="R599" t="s">
        <v>12464</v>
      </c>
      <c r="S599" t="s">
        <v>12465</v>
      </c>
      <c r="T599" t="s">
        <v>12466</v>
      </c>
      <c r="U599" t="s">
        <v>12467</v>
      </c>
      <c r="V599" t="s">
        <v>12468</v>
      </c>
      <c r="W599" t="s">
        <v>12469</v>
      </c>
      <c r="X599" t="s">
        <v>12470</v>
      </c>
      <c r="Y599" t="s">
        <v>12471</v>
      </c>
    </row>
    <row r="600" spans="1:25" x14ac:dyDescent="0.3">
      <c r="A600">
        <v>29950</v>
      </c>
      <c r="B600" t="s">
        <v>12472</v>
      </c>
      <c r="C600" t="s">
        <v>12473</v>
      </c>
      <c r="D600" t="s">
        <v>12474</v>
      </c>
      <c r="E600" t="s">
        <v>12475</v>
      </c>
      <c r="F600" t="s">
        <v>12476</v>
      </c>
      <c r="G600" t="s">
        <v>12477</v>
      </c>
      <c r="H600" t="s">
        <v>12478</v>
      </c>
      <c r="I600" t="s">
        <v>12479</v>
      </c>
      <c r="J600" t="s">
        <v>12480</v>
      </c>
      <c r="K600" t="s">
        <v>12481</v>
      </c>
      <c r="L600" t="s">
        <v>12482</v>
      </c>
      <c r="M600" t="s">
        <v>12483</v>
      </c>
      <c r="N600" t="s">
        <v>12484</v>
      </c>
      <c r="O600">
        <f>-555.389428191393 -85.2054776149776 -507.461767133051</f>
        <v>-1148.0566729394216</v>
      </c>
      <c r="P600">
        <f>-547.967820712826 -125.561224982732 -228.365213305505</f>
        <v>-901.89425900106301</v>
      </c>
      <c r="Q600">
        <f>-373.254484135262 -26.3450159156114 -344.898039794699</f>
        <v>-744.49753984557242</v>
      </c>
      <c r="R600" t="s">
        <v>12485</v>
      </c>
      <c r="S600" t="s">
        <v>12486</v>
      </c>
      <c r="T600" t="s">
        <v>12487</v>
      </c>
      <c r="U600" t="s">
        <v>12488</v>
      </c>
      <c r="V600" t="s">
        <v>12489</v>
      </c>
      <c r="W600" t="s">
        <v>12490</v>
      </c>
      <c r="X600" t="s">
        <v>12491</v>
      </c>
      <c r="Y600" t="s">
        <v>12492</v>
      </c>
    </row>
    <row r="601" spans="1:25" x14ac:dyDescent="0.3">
      <c r="A601">
        <v>30000</v>
      </c>
      <c r="B601" t="s">
        <v>12493</v>
      </c>
      <c r="C601" t="s">
        <v>12494</v>
      </c>
      <c r="D601" t="s">
        <v>12495</v>
      </c>
      <c r="E601" t="s">
        <v>12496</v>
      </c>
      <c r="F601" t="s">
        <v>12497</v>
      </c>
      <c r="G601" t="s">
        <v>12498</v>
      </c>
      <c r="H601" t="s">
        <v>12499</v>
      </c>
      <c r="I601" t="s">
        <v>12500</v>
      </c>
      <c r="J601" t="s">
        <v>12501</v>
      </c>
      <c r="K601" t="s">
        <v>12502</v>
      </c>
      <c r="L601" t="s">
        <v>12503</v>
      </c>
      <c r="M601" t="s">
        <v>12504</v>
      </c>
      <c r="N601" t="s">
        <v>12505</v>
      </c>
      <c r="O601">
        <f>-555.361925060723 -84.9693213795408 -507.64981009507</f>
        <v>-1147.9810565353339</v>
      </c>
      <c r="P601">
        <f>-547.975721844641 -125.451731033773 -228.570553114188</f>
        <v>-901.99800599260197</v>
      </c>
      <c r="Q601">
        <f>-373.335023831266 -26.0267794031051 -345.034339139236</f>
        <v>-744.39614237360706</v>
      </c>
      <c r="R601" t="s">
        <v>12506</v>
      </c>
      <c r="S601" t="s">
        <v>12507</v>
      </c>
      <c r="T601" t="s">
        <v>12508</v>
      </c>
      <c r="U601" t="s">
        <v>12509</v>
      </c>
      <c r="V601" t="s">
        <v>12510</v>
      </c>
      <c r="W601" t="s">
        <v>12511</v>
      </c>
      <c r="X601" t="s">
        <v>12512</v>
      </c>
      <c r="Y601" t="s">
        <v>12513</v>
      </c>
    </row>
    <row r="602" spans="1:25" x14ac:dyDescent="0.3">
      <c r="A602">
        <v>30050</v>
      </c>
      <c r="B602" t="s">
        <v>12514</v>
      </c>
      <c r="C602" t="s">
        <v>12515</v>
      </c>
      <c r="D602" t="s">
        <v>12516</v>
      </c>
      <c r="E602" t="s">
        <v>12517</v>
      </c>
      <c r="F602" t="s">
        <v>12518</v>
      </c>
      <c r="G602" t="s">
        <v>12519</v>
      </c>
      <c r="H602" t="s">
        <v>12520</v>
      </c>
      <c r="I602" t="s">
        <v>12521</v>
      </c>
      <c r="J602" t="s">
        <v>12522</v>
      </c>
      <c r="K602" t="s">
        <v>12523</v>
      </c>
      <c r="L602" t="s">
        <v>12524</v>
      </c>
      <c r="M602" t="s">
        <v>12525</v>
      </c>
      <c r="N602" t="s">
        <v>12526</v>
      </c>
      <c r="O602">
        <f>-555.263885983537 -84.4320899046575 -507.793907958622</f>
        <v>-1147.4898838468164</v>
      </c>
      <c r="P602">
        <f>-547.622436620593 -125.303855348925 -228.778332166534</f>
        <v>-901.70462413605208</v>
      </c>
      <c r="Q602">
        <f>-373.496088423979 -25.0865207884667 -345.333170320242</f>
        <v>-743.91577953268779</v>
      </c>
      <c r="R602" t="s">
        <v>12527</v>
      </c>
      <c r="S602" t="s">
        <v>12528</v>
      </c>
      <c r="T602" t="s">
        <v>12529</v>
      </c>
      <c r="U602" t="s">
        <v>12530</v>
      </c>
      <c r="V602" t="s">
        <v>12531</v>
      </c>
      <c r="W602" t="s">
        <v>12532</v>
      </c>
      <c r="X602" t="s">
        <v>12533</v>
      </c>
      <c r="Y602" t="s">
        <v>12534</v>
      </c>
    </row>
    <row r="603" spans="1:25" x14ac:dyDescent="0.3">
      <c r="A603">
        <v>30100</v>
      </c>
      <c r="B603" t="s">
        <v>12535</v>
      </c>
      <c r="C603" t="s">
        <v>12536</v>
      </c>
      <c r="D603" t="s">
        <v>12537</v>
      </c>
      <c r="E603" t="s">
        <v>12538</v>
      </c>
      <c r="F603" t="s">
        <v>12539</v>
      </c>
      <c r="G603" t="s">
        <v>12540</v>
      </c>
      <c r="H603" t="s">
        <v>12541</v>
      </c>
      <c r="I603" t="s">
        <v>12542</v>
      </c>
      <c r="J603" t="s">
        <v>12543</v>
      </c>
      <c r="K603" t="s">
        <v>12544</v>
      </c>
      <c r="L603" t="s">
        <v>12545</v>
      </c>
      <c r="M603" t="s">
        <v>12546</v>
      </c>
      <c r="N603" t="s">
        <v>12547</v>
      </c>
      <c r="O603">
        <f>-555.11382066503 -84.2465567772451 -507.803803066759</f>
        <v>-1147.1641805090339</v>
      </c>
      <c r="P603">
        <f>-547.366428274753 -125.095391938301 -228.787723900166</f>
        <v>-901.24954411322005</v>
      </c>
      <c r="Q603">
        <f>-373.521304175713 -24.5582899510428 -345.486670281353</f>
        <v>-743.56626440810874</v>
      </c>
      <c r="R603" t="s">
        <v>12548</v>
      </c>
      <c r="S603" t="s">
        <v>12549</v>
      </c>
      <c r="T603" t="s">
        <v>12550</v>
      </c>
      <c r="U603" t="s">
        <v>12551</v>
      </c>
      <c r="V603" t="s">
        <v>12552</v>
      </c>
      <c r="W603" t="s">
        <v>12553</v>
      </c>
      <c r="X603" t="s">
        <v>12554</v>
      </c>
      <c r="Y603" t="s">
        <v>12555</v>
      </c>
    </row>
    <row r="604" spans="1:25" x14ac:dyDescent="0.3">
      <c r="A604">
        <v>30150</v>
      </c>
      <c r="B604" t="s">
        <v>12556</v>
      </c>
      <c r="C604" t="s">
        <v>12557</v>
      </c>
      <c r="D604" t="s">
        <v>12558</v>
      </c>
      <c r="E604" t="s">
        <v>12559</v>
      </c>
      <c r="F604" t="s">
        <v>12560</v>
      </c>
      <c r="G604" t="s">
        <v>12561</v>
      </c>
      <c r="H604" t="s">
        <v>12562</v>
      </c>
      <c r="I604" t="s">
        <v>12563</v>
      </c>
      <c r="J604" t="s">
        <v>12564</v>
      </c>
      <c r="K604" t="s">
        <v>12565</v>
      </c>
      <c r="L604" t="s">
        <v>12566</v>
      </c>
      <c r="M604" t="s">
        <v>12567</v>
      </c>
      <c r="N604" t="s">
        <v>12568</v>
      </c>
      <c r="O604">
        <f>-553.953892160943 -84.356199956585 -507.665227617621</f>
        <v>-1145.975319735149</v>
      </c>
      <c r="P604">
        <f>-546.663179695163 -124.800928261846 -228.578055685993</f>
        <v>-900.04216364300203</v>
      </c>
      <c r="Q604">
        <f>-372.94188037646 -24.1789673244716 -345.388741937959</f>
        <v>-742.5095896388907</v>
      </c>
      <c r="R604" t="s">
        <v>12569</v>
      </c>
      <c r="S604" t="s">
        <v>12570</v>
      </c>
      <c r="T604" t="s">
        <v>12571</v>
      </c>
      <c r="U604" t="s">
        <v>12572</v>
      </c>
      <c r="V604" t="s">
        <v>12573</v>
      </c>
      <c r="W604" t="s">
        <v>12574</v>
      </c>
      <c r="X604" t="s">
        <v>12575</v>
      </c>
      <c r="Y604" t="s">
        <v>12576</v>
      </c>
    </row>
    <row r="605" spans="1:25" x14ac:dyDescent="0.3">
      <c r="A605">
        <v>30200</v>
      </c>
      <c r="B605" t="s">
        <v>12577</v>
      </c>
      <c r="C605" t="s">
        <v>12578</v>
      </c>
      <c r="D605" t="s">
        <v>12579</v>
      </c>
      <c r="E605" t="s">
        <v>12580</v>
      </c>
      <c r="F605" t="s">
        <v>12581</v>
      </c>
      <c r="G605" t="s">
        <v>12582</v>
      </c>
      <c r="H605" t="s">
        <v>12583</v>
      </c>
      <c r="I605" t="s">
        <v>12584</v>
      </c>
      <c r="J605" t="s">
        <v>12585</v>
      </c>
      <c r="K605" t="s">
        <v>12586</v>
      </c>
      <c r="L605" t="s">
        <v>12587</v>
      </c>
      <c r="M605" t="s">
        <v>12588</v>
      </c>
      <c r="N605" t="s">
        <v>12589</v>
      </c>
      <c r="O605">
        <f>-552.785723829761 -84.4295935750747 -507.659658490692</f>
        <v>-1144.8749758955278</v>
      </c>
      <c r="P605">
        <f>-545.990100712997 -124.69043623222 -228.533407015497</f>
        <v>-899.213943960714</v>
      </c>
      <c r="Q605">
        <f>-372.234361509322 -23.9741815301472 -345.211244427803</f>
        <v>-741.41978746727227</v>
      </c>
      <c r="R605" t="s">
        <v>12590</v>
      </c>
      <c r="S605" t="s">
        <v>12591</v>
      </c>
      <c r="T605" t="s">
        <v>12592</v>
      </c>
      <c r="U605" t="s">
        <v>12593</v>
      </c>
      <c r="V605" t="s">
        <v>12594</v>
      </c>
      <c r="W605" t="s">
        <v>12595</v>
      </c>
      <c r="X605" t="s">
        <v>12596</v>
      </c>
      <c r="Y605" t="s">
        <v>12597</v>
      </c>
    </row>
    <row r="606" spans="1:25" x14ac:dyDescent="0.3">
      <c r="A606">
        <v>30250</v>
      </c>
      <c r="B606" t="s">
        <v>12598</v>
      </c>
      <c r="C606" t="s">
        <v>12599</v>
      </c>
      <c r="D606" t="s">
        <v>12600</v>
      </c>
      <c r="E606" t="s">
        <v>12601</v>
      </c>
      <c r="F606" t="s">
        <v>12602</v>
      </c>
      <c r="G606" t="s">
        <v>12603</v>
      </c>
      <c r="H606" t="s">
        <v>12604</v>
      </c>
      <c r="I606" t="s">
        <v>12605</v>
      </c>
      <c r="J606" t="s">
        <v>12606</v>
      </c>
      <c r="K606" t="s">
        <v>12607</v>
      </c>
      <c r="L606" t="s">
        <v>12608</v>
      </c>
      <c r="M606" t="s">
        <v>12609</v>
      </c>
      <c r="N606" t="s">
        <v>12610</v>
      </c>
      <c r="O606">
        <f>-550.143964699562 -84.5756181060842 -507.827210167563</f>
        <v>-1142.5467929732092</v>
      </c>
      <c r="P606">
        <f>-544.529999398574 -125.075622039537 -228.709422613169</f>
        <v>-898.31504405127998</v>
      </c>
      <c r="Q606">
        <f>-370.95651355954 -23.2924690338041 -344.730419905223</f>
        <v>-738.97940249856708</v>
      </c>
      <c r="R606" t="s">
        <v>12611</v>
      </c>
      <c r="S606" t="s">
        <v>12612</v>
      </c>
      <c r="T606" t="s">
        <v>12613</v>
      </c>
      <c r="U606" t="s">
        <v>12614</v>
      </c>
      <c r="V606" t="s">
        <v>12615</v>
      </c>
      <c r="W606" t="s">
        <v>12616</v>
      </c>
      <c r="X606" t="s">
        <v>12617</v>
      </c>
      <c r="Y606" t="s">
        <v>12618</v>
      </c>
    </row>
    <row r="607" spans="1:25" x14ac:dyDescent="0.3">
      <c r="A607">
        <v>30300</v>
      </c>
      <c r="B607" t="s">
        <v>12619</v>
      </c>
      <c r="C607" t="s">
        <v>12620</v>
      </c>
      <c r="D607" t="s">
        <v>12621</v>
      </c>
      <c r="E607" t="s">
        <v>12622</v>
      </c>
      <c r="F607" t="s">
        <v>12623</v>
      </c>
      <c r="G607" t="s">
        <v>12624</v>
      </c>
      <c r="H607" t="s">
        <v>12625</v>
      </c>
      <c r="I607" t="s">
        <v>12626</v>
      </c>
      <c r="J607" t="s">
        <v>12627</v>
      </c>
      <c r="K607" t="s">
        <v>12628</v>
      </c>
      <c r="L607" t="s">
        <v>12629</v>
      </c>
      <c r="M607" t="s">
        <v>12630</v>
      </c>
      <c r="N607" t="s">
        <v>12631</v>
      </c>
      <c r="O607">
        <f>-549.009047400402 -84.6582736501591 -508.024906504363</f>
        <v>-1141.6922275549241</v>
      </c>
      <c r="P607">
        <f>-543.833315351128 -125.381941903525 -228.931064158978</f>
        <v>-898.14632141363097</v>
      </c>
      <c r="Q607">
        <f>-370.453434984696 -22.7368750008718 -344.481400595686</f>
        <v>-737.67171058125382</v>
      </c>
      <c r="R607" t="s">
        <v>12632</v>
      </c>
      <c r="S607" t="s">
        <v>12633</v>
      </c>
      <c r="T607" t="s">
        <v>12634</v>
      </c>
      <c r="U607" t="s">
        <v>12635</v>
      </c>
      <c r="V607" t="s">
        <v>12636</v>
      </c>
      <c r="W607" t="s">
        <v>12637</v>
      </c>
      <c r="X607" t="s">
        <v>12638</v>
      </c>
      <c r="Y607" t="s">
        <v>12639</v>
      </c>
    </row>
    <row r="608" spans="1:25" x14ac:dyDescent="0.3">
      <c r="A608">
        <v>30350</v>
      </c>
      <c r="B608" t="s">
        <v>12640</v>
      </c>
      <c r="C608" t="s">
        <v>12641</v>
      </c>
      <c r="D608" t="s">
        <v>12642</v>
      </c>
      <c r="E608" t="s">
        <v>12643</v>
      </c>
      <c r="F608" t="s">
        <v>12644</v>
      </c>
      <c r="G608" t="s">
        <v>12645</v>
      </c>
      <c r="H608" t="s">
        <v>12646</v>
      </c>
      <c r="I608" t="s">
        <v>12647</v>
      </c>
      <c r="J608" t="s">
        <v>12648</v>
      </c>
      <c r="K608" t="s">
        <v>12649</v>
      </c>
      <c r="L608" t="s">
        <v>12650</v>
      </c>
      <c r="M608" t="s">
        <v>12651</v>
      </c>
      <c r="N608" t="s">
        <v>12652</v>
      </c>
      <c r="O608">
        <f>-547.428920026099 -84.6651177768313 -508.586516075078</f>
        <v>-1140.6805538780084</v>
      </c>
      <c r="P608">
        <f>-542.418838346394 -126.098239864786 -229.59406876324</f>
        <v>-898.11114697441997</v>
      </c>
      <c r="Q608">
        <f>-369.804388941212 -21.1088452938038 -344.18021254004</f>
        <v>-735.09344677505578</v>
      </c>
      <c r="R608" t="s">
        <v>12653</v>
      </c>
      <c r="S608" t="s">
        <v>12654</v>
      </c>
      <c r="T608" t="s">
        <v>12655</v>
      </c>
      <c r="U608" t="s">
        <v>12656</v>
      </c>
      <c r="V608" t="s">
        <v>12657</v>
      </c>
      <c r="W608" t="s">
        <v>12658</v>
      </c>
      <c r="X608" t="s">
        <v>12659</v>
      </c>
      <c r="Y608" t="s">
        <v>12660</v>
      </c>
    </row>
    <row r="609" spans="1:25" x14ac:dyDescent="0.3">
      <c r="A609">
        <v>30400</v>
      </c>
      <c r="B609" t="s">
        <v>12661</v>
      </c>
      <c r="C609" t="s">
        <v>12662</v>
      </c>
      <c r="D609" t="s">
        <v>12663</v>
      </c>
      <c r="E609" t="s">
        <v>12664</v>
      </c>
      <c r="F609" t="s">
        <v>12665</v>
      </c>
      <c r="G609" t="s">
        <v>12666</v>
      </c>
      <c r="H609" t="s">
        <v>12667</v>
      </c>
      <c r="I609" t="s">
        <v>12668</v>
      </c>
      <c r="J609" t="s">
        <v>12669</v>
      </c>
      <c r="K609" t="s">
        <v>12670</v>
      </c>
      <c r="L609" t="s">
        <v>12671</v>
      </c>
      <c r="M609" t="s">
        <v>12672</v>
      </c>
      <c r="N609" t="s">
        <v>12673</v>
      </c>
      <c r="O609">
        <f>-546.837541812877 -84.6680417037155 -508.87700709586</f>
        <v>-1140.3825906124525</v>
      </c>
      <c r="P609">
        <f>-541.798841022591 -126.505709017475 -229.945449407109</f>
        <v>-898.24999944717501</v>
      </c>
      <c r="Q609">
        <f>-369.686234947876 -20.0820682055924 -343.961990180095</f>
        <v>-733.7302933335634</v>
      </c>
      <c r="R609" t="s">
        <v>12674</v>
      </c>
      <c r="S609" t="s">
        <v>12675</v>
      </c>
      <c r="T609" t="s">
        <v>12676</v>
      </c>
      <c r="U609" t="s">
        <v>12677</v>
      </c>
      <c r="V609" t="s">
        <v>12678</v>
      </c>
      <c r="W609" t="s">
        <v>12679</v>
      </c>
      <c r="X609" t="s">
        <v>12680</v>
      </c>
      <c r="Y609" t="s">
        <v>12681</v>
      </c>
    </row>
    <row r="610" spans="1:25" x14ac:dyDescent="0.3">
      <c r="A610">
        <v>30450</v>
      </c>
      <c r="B610" t="s">
        <v>12682</v>
      </c>
      <c r="C610" t="s">
        <v>12683</v>
      </c>
      <c r="D610" t="s">
        <v>12684</v>
      </c>
      <c r="E610" t="s">
        <v>12685</v>
      </c>
      <c r="F610" t="s">
        <v>12686</v>
      </c>
      <c r="G610" t="s">
        <v>12687</v>
      </c>
      <c r="H610" t="s">
        <v>12688</v>
      </c>
      <c r="I610" t="s">
        <v>12689</v>
      </c>
      <c r="J610" t="s">
        <v>12690</v>
      </c>
      <c r="K610" t="s">
        <v>12691</v>
      </c>
      <c r="L610" t="s">
        <v>12692</v>
      </c>
      <c r="M610" t="s">
        <v>12693</v>
      </c>
      <c r="N610" t="s">
        <v>12694</v>
      </c>
      <c r="O610">
        <f>-545.643405483853 -84.6727364483922 -509.36519070509</f>
        <v>-1139.6813326373353</v>
      </c>
      <c r="P610">
        <f>-540.768799017433 -127.616062757241 -230.598841056582</f>
        <v>-898.9837028312561</v>
      </c>
      <c r="Q610">
        <f>-369.683594053258 -18.1811774689936 -343.303624289463</f>
        <v>-731.16839581171462</v>
      </c>
      <c r="R610" t="s">
        <v>12695</v>
      </c>
      <c r="S610" t="s">
        <v>12696</v>
      </c>
      <c r="T610" t="s">
        <v>12697</v>
      </c>
      <c r="U610" t="s">
        <v>12698</v>
      </c>
      <c r="V610" t="s">
        <v>12699</v>
      </c>
      <c r="W610" t="s">
        <v>12700</v>
      </c>
      <c r="X610" t="s">
        <v>12701</v>
      </c>
      <c r="Y610" t="s">
        <v>12702</v>
      </c>
    </row>
    <row r="611" spans="1:25" x14ac:dyDescent="0.3">
      <c r="A611">
        <v>30500</v>
      </c>
      <c r="B611" t="s">
        <v>12703</v>
      </c>
      <c r="C611" t="s">
        <v>12704</v>
      </c>
      <c r="D611" t="s">
        <v>12705</v>
      </c>
      <c r="E611" t="s">
        <v>12706</v>
      </c>
      <c r="F611" t="s">
        <v>12707</v>
      </c>
      <c r="G611" t="s">
        <v>12708</v>
      </c>
      <c r="H611" t="s">
        <v>12709</v>
      </c>
      <c r="I611" t="s">
        <v>12710</v>
      </c>
      <c r="J611" t="s">
        <v>12711</v>
      </c>
      <c r="K611" t="s">
        <v>12712</v>
      </c>
      <c r="L611" t="s">
        <v>12713</v>
      </c>
      <c r="M611" t="s">
        <v>12714</v>
      </c>
      <c r="N611" t="s">
        <v>12715</v>
      </c>
      <c r="O611">
        <f>-545.179538915568 -84.6701512206596 -509.583550100433</f>
        <v>-1139.4332402366606</v>
      </c>
      <c r="P611">
        <f>-540.358027676284 -128.181314585011 -230.904359553883</f>
        <v>-899.44370181517797</v>
      </c>
      <c r="Q611">
        <f>-369.812676170822 -17.2690012724765 -342.981718451606</f>
        <v>-730.06339589490449</v>
      </c>
      <c r="R611" t="s">
        <v>12716</v>
      </c>
      <c r="S611" t="s">
        <v>12717</v>
      </c>
      <c r="T611" t="s">
        <v>12718</v>
      </c>
      <c r="U611" t="s">
        <v>12719</v>
      </c>
      <c r="V611" t="s">
        <v>12720</v>
      </c>
      <c r="W611" t="s">
        <v>12721</v>
      </c>
      <c r="X611" t="s">
        <v>12722</v>
      </c>
      <c r="Y611" t="s">
        <v>12723</v>
      </c>
    </row>
    <row r="612" spans="1:25" x14ac:dyDescent="0.3">
      <c r="A612">
        <v>30550</v>
      </c>
      <c r="B612" t="s">
        <v>12724</v>
      </c>
      <c r="C612" t="s">
        <v>12725</v>
      </c>
      <c r="D612" t="s">
        <v>12726</v>
      </c>
      <c r="E612" t="s">
        <v>12727</v>
      </c>
      <c r="F612" t="s">
        <v>12728</v>
      </c>
      <c r="G612" t="s">
        <v>12729</v>
      </c>
      <c r="H612" t="s">
        <v>12730</v>
      </c>
      <c r="I612" t="s">
        <v>12731</v>
      </c>
      <c r="J612" t="s">
        <v>12732</v>
      </c>
      <c r="K612" t="s">
        <v>12733</v>
      </c>
      <c r="L612" t="s">
        <v>12734</v>
      </c>
      <c r="M612" t="s">
        <v>12735</v>
      </c>
      <c r="N612" t="s">
        <v>12736</v>
      </c>
      <c r="O612">
        <f>-544.360694927741 -84.4655354168199 -509.945824979104</f>
        <v>-1138.7720553236647</v>
      </c>
      <c r="P612">
        <f>-539.46724070853 -129.007937070096 -231.430788489222</f>
        <v>-899.90596626784793</v>
      </c>
      <c r="Q612">
        <f>-370.186623556101 -15.2884751203892 -342.608182657545</f>
        <v>-728.08328133403518</v>
      </c>
      <c r="R612" t="s">
        <v>12737</v>
      </c>
      <c r="S612" t="s">
        <v>12738</v>
      </c>
      <c r="T612" t="s">
        <v>12739</v>
      </c>
      <c r="U612" t="s">
        <v>12740</v>
      </c>
      <c r="V612" t="s">
        <v>12741</v>
      </c>
      <c r="W612" t="s">
        <v>12742</v>
      </c>
      <c r="X612" t="s">
        <v>12743</v>
      </c>
      <c r="Y612" t="s">
        <v>12744</v>
      </c>
    </row>
    <row r="613" spans="1:25" x14ac:dyDescent="0.3">
      <c r="A613">
        <v>30600</v>
      </c>
      <c r="B613" t="s">
        <v>12745</v>
      </c>
      <c r="C613" t="s">
        <v>12746</v>
      </c>
      <c r="D613" t="s">
        <v>12747</v>
      </c>
      <c r="E613" t="s">
        <v>12748</v>
      </c>
      <c r="F613" t="s">
        <v>12749</v>
      </c>
      <c r="G613" t="s">
        <v>12750</v>
      </c>
      <c r="H613" t="s">
        <v>12751</v>
      </c>
      <c r="I613" t="s">
        <v>12752</v>
      </c>
      <c r="J613" t="s">
        <v>12753</v>
      </c>
      <c r="K613" t="s">
        <v>12754</v>
      </c>
      <c r="L613" t="s">
        <v>12755</v>
      </c>
      <c r="M613" t="s">
        <v>12756</v>
      </c>
      <c r="N613" t="s">
        <v>12757</v>
      </c>
      <c r="O613">
        <f>-544.094116368499 -84.4348513305818 -510.000973808418</f>
        <v>-1138.5299415074987</v>
      </c>
      <c r="P613">
        <f>-539.003526260171 -129.365437532422 -231.551892924077</f>
        <v>-899.92085671667007</v>
      </c>
      <c r="Q613">
        <f>-370.285266064505 -14.5478909789122 -342.455549129757</f>
        <v>-727.28870617317421</v>
      </c>
      <c r="R613" t="s">
        <v>12758</v>
      </c>
      <c r="S613" t="s">
        <v>12759</v>
      </c>
      <c r="T613" t="s">
        <v>12760</v>
      </c>
      <c r="U613" t="s">
        <v>12761</v>
      </c>
      <c r="V613" t="s">
        <v>12762</v>
      </c>
      <c r="W613" t="s">
        <v>12763</v>
      </c>
      <c r="X613" t="s">
        <v>12764</v>
      </c>
      <c r="Y613" t="s">
        <v>12765</v>
      </c>
    </row>
    <row r="614" spans="1:25" x14ac:dyDescent="0.3">
      <c r="A614">
        <v>30650</v>
      </c>
      <c r="B614" t="s">
        <v>12766</v>
      </c>
      <c r="C614" t="s">
        <v>12767</v>
      </c>
      <c r="D614" t="s">
        <v>12768</v>
      </c>
      <c r="E614" t="s">
        <v>12769</v>
      </c>
      <c r="F614" t="s">
        <v>12770</v>
      </c>
      <c r="G614" t="s">
        <v>12771</v>
      </c>
      <c r="H614" t="s">
        <v>12772</v>
      </c>
      <c r="I614" t="s">
        <v>12773</v>
      </c>
      <c r="J614" t="s">
        <v>12774</v>
      </c>
      <c r="K614" t="s">
        <v>12775</v>
      </c>
      <c r="L614" t="s">
        <v>12776</v>
      </c>
      <c r="M614" t="s">
        <v>12777</v>
      </c>
      <c r="N614" t="s">
        <v>12778</v>
      </c>
      <c r="O614">
        <f>-543.791956641109 -84.2449455082119 -509.751523647806</f>
        <v>-1137.7884257971268</v>
      </c>
      <c r="P614">
        <f>-538.265954396301 -129.654872817168 -231.388549832146</f>
        <v>-899.30937704561507</v>
      </c>
      <c r="Q614">
        <f>-370.528741517929 -12.9610840939135 -341.821113445717</f>
        <v>-725.31093905755949</v>
      </c>
      <c r="R614" t="s">
        <v>12779</v>
      </c>
      <c r="S614" t="s">
        <v>12780</v>
      </c>
      <c r="T614" t="s">
        <v>12781</v>
      </c>
      <c r="U614" t="s">
        <v>12782</v>
      </c>
      <c r="V614" t="s">
        <v>12783</v>
      </c>
      <c r="W614" t="s">
        <v>12784</v>
      </c>
      <c r="X614" t="s">
        <v>12785</v>
      </c>
      <c r="Y614" t="s">
        <v>12786</v>
      </c>
    </row>
    <row r="615" spans="1:25" x14ac:dyDescent="0.3">
      <c r="A615">
        <v>30700</v>
      </c>
      <c r="B615" t="s">
        <v>12787</v>
      </c>
      <c r="C615" t="s">
        <v>12788</v>
      </c>
      <c r="D615" t="s">
        <v>12789</v>
      </c>
      <c r="E615" t="s">
        <v>12790</v>
      </c>
      <c r="F615" t="s">
        <v>12791</v>
      </c>
      <c r="G615" t="s">
        <v>12792</v>
      </c>
      <c r="H615" t="s">
        <v>12793</v>
      </c>
      <c r="I615" t="s">
        <v>12794</v>
      </c>
      <c r="J615" t="s">
        <v>12795</v>
      </c>
      <c r="K615" t="s">
        <v>12796</v>
      </c>
      <c r="L615" t="s">
        <v>12797</v>
      </c>
      <c r="M615" t="s">
        <v>12798</v>
      </c>
      <c r="N615" t="s">
        <v>12799</v>
      </c>
      <c r="O615">
        <f>-543.543181425978 -84.0627509900173 -509.588479009174</f>
        <v>-1137.1944114251694</v>
      </c>
      <c r="P615">
        <f>-537.984552738457 -129.517133188584 -231.233379594528</f>
        <v>-898.73506552156891</v>
      </c>
      <c r="Q615">
        <f>-370.483539634665 -12.2609640744604 -341.428522604551</f>
        <v>-724.17302631367647</v>
      </c>
      <c r="R615" t="s">
        <v>12800</v>
      </c>
      <c r="S615" t="s">
        <v>12801</v>
      </c>
      <c r="T615" t="s">
        <v>12802</v>
      </c>
      <c r="U615" t="s">
        <v>12803</v>
      </c>
      <c r="V615" t="s">
        <v>12804</v>
      </c>
      <c r="W615" t="s">
        <v>12805</v>
      </c>
      <c r="X615" t="s">
        <v>12806</v>
      </c>
      <c r="Y615" t="s">
        <v>12807</v>
      </c>
    </row>
    <row r="616" spans="1:25" x14ac:dyDescent="0.3">
      <c r="A616">
        <v>30750</v>
      </c>
      <c r="B616" t="s">
        <v>12808</v>
      </c>
      <c r="C616" t="s">
        <v>12809</v>
      </c>
      <c r="D616" t="s">
        <v>12810</v>
      </c>
      <c r="E616" t="s">
        <v>12811</v>
      </c>
      <c r="F616" t="s">
        <v>12812</v>
      </c>
      <c r="G616" t="s">
        <v>12813</v>
      </c>
      <c r="H616" t="s">
        <v>12814</v>
      </c>
      <c r="I616" t="s">
        <v>12815</v>
      </c>
      <c r="J616" t="s">
        <v>12816</v>
      </c>
      <c r="K616" t="s">
        <v>12817</v>
      </c>
      <c r="L616" t="s">
        <v>12818</v>
      </c>
      <c r="M616" t="s">
        <v>12819</v>
      </c>
      <c r="N616" t="s">
        <v>12820</v>
      </c>
      <c r="O616">
        <f>-542.929261369659 -83.8956278285318 -509.159252468684</f>
        <v>-1135.9841416668748</v>
      </c>
      <c r="P616">
        <f>-537.644239373828 -129.110967009863 -230.759863980801</f>
        <v>-897.51507036449198</v>
      </c>
      <c r="Q616">
        <f>-370.276437789484 -11.2643078084484 -340.52650359867</f>
        <v>-722.06724919660246</v>
      </c>
      <c r="R616" t="s">
        <v>12821</v>
      </c>
      <c r="S616" t="s">
        <v>12822</v>
      </c>
      <c r="T616" t="s">
        <v>12823</v>
      </c>
      <c r="U616" t="s">
        <v>12824</v>
      </c>
      <c r="V616" t="s">
        <v>12825</v>
      </c>
      <c r="W616" t="s">
        <v>12826</v>
      </c>
      <c r="X616" t="s">
        <v>12827</v>
      </c>
      <c r="Y616" t="s">
        <v>12828</v>
      </c>
    </row>
    <row r="617" spans="1:25" x14ac:dyDescent="0.3">
      <c r="A617">
        <v>30800</v>
      </c>
      <c r="B617" t="s">
        <v>12829</v>
      </c>
      <c r="C617" t="s">
        <v>12830</v>
      </c>
      <c r="D617" t="s">
        <v>12831</v>
      </c>
      <c r="E617" t="s">
        <v>12832</v>
      </c>
      <c r="F617" t="s">
        <v>12833</v>
      </c>
      <c r="G617" t="s">
        <v>12834</v>
      </c>
      <c r="H617" t="s">
        <v>12835</v>
      </c>
      <c r="I617" t="s">
        <v>12836</v>
      </c>
      <c r="J617" t="s">
        <v>12837</v>
      </c>
      <c r="K617" t="s">
        <v>12838</v>
      </c>
      <c r="L617" t="s">
        <v>12839</v>
      </c>
      <c r="M617" t="s">
        <v>12840</v>
      </c>
      <c r="N617" t="s">
        <v>12841</v>
      </c>
      <c r="O617">
        <f>-542.617628279709 -83.8849912983201 -508.919685624099</f>
        <v>-1135.422305202128</v>
      </c>
      <c r="P617">
        <f>-537.586273931276 -128.887158349819 -230.480960463525</f>
        <v>-896.95439274462001</v>
      </c>
      <c r="Q617">
        <f>-370.197788351193 -10.8804122022325 -340.04403421211</f>
        <v>-721.1222347655355</v>
      </c>
      <c r="R617" t="s">
        <v>12842</v>
      </c>
      <c r="S617" t="s">
        <v>12843</v>
      </c>
      <c r="T617" t="s">
        <v>12844</v>
      </c>
      <c r="U617" t="s">
        <v>12845</v>
      </c>
      <c r="V617" t="s">
        <v>12846</v>
      </c>
      <c r="W617" t="s">
        <v>12847</v>
      </c>
      <c r="X617" t="s">
        <v>12848</v>
      </c>
      <c r="Y617" t="s">
        <v>12849</v>
      </c>
    </row>
    <row r="618" spans="1:25" x14ac:dyDescent="0.3">
      <c r="A618">
        <v>30850</v>
      </c>
      <c r="B618" t="s">
        <v>12850</v>
      </c>
      <c r="C618" t="s">
        <v>12851</v>
      </c>
      <c r="D618" t="s">
        <v>12852</v>
      </c>
      <c r="E618" t="s">
        <v>12853</v>
      </c>
      <c r="F618" t="s">
        <v>12854</v>
      </c>
      <c r="G618" t="s">
        <v>12855</v>
      </c>
      <c r="H618" t="s">
        <v>12856</v>
      </c>
      <c r="I618" t="s">
        <v>12857</v>
      </c>
      <c r="J618" t="s">
        <v>12858</v>
      </c>
      <c r="K618" t="s">
        <v>12859</v>
      </c>
      <c r="L618" t="s">
        <v>12860</v>
      </c>
      <c r="M618" t="s">
        <v>12861</v>
      </c>
      <c r="N618" t="s">
        <v>12862</v>
      </c>
      <c r="O618">
        <f>-542.199774771449 -83.8531864206639 -508.471018846697</f>
        <v>-1134.5239800388099</v>
      </c>
      <c r="P618">
        <f>-537.639983924787 -128.604472196126 -229.983820132595</f>
        <v>-896.22827625350806</v>
      </c>
      <c r="Q618">
        <f>-370.05289552394 -10.2679889687261 -338.885488269459</f>
        <v>-719.20637276212506</v>
      </c>
      <c r="R618" t="s">
        <v>12863</v>
      </c>
      <c r="S618" t="s">
        <v>12864</v>
      </c>
      <c r="T618" t="s">
        <v>12865</v>
      </c>
      <c r="U618" t="s">
        <v>12866</v>
      </c>
      <c r="V618" t="s">
        <v>12867</v>
      </c>
      <c r="W618" t="s">
        <v>12868</v>
      </c>
      <c r="X618" t="s">
        <v>12869</v>
      </c>
      <c r="Y618" t="s">
        <v>12870</v>
      </c>
    </row>
    <row r="619" spans="1:25" x14ac:dyDescent="0.3">
      <c r="A619">
        <v>30900</v>
      </c>
      <c r="B619" t="s">
        <v>12871</v>
      </c>
      <c r="C619" t="s">
        <v>12872</v>
      </c>
      <c r="D619" t="s">
        <v>12873</v>
      </c>
      <c r="E619" t="s">
        <v>12874</v>
      </c>
      <c r="F619" t="s">
        <v>12875</v>
      </c>
      <c r="G619" t="s">
        <v>12876</v>
      </c>
      <c r="H619" t="s">
        <v>12877</v>
      </c>
      <c r="I619" t="s">
        <v>12878</v>
      </c>
      <c r="J619" t="s">
        <v>12879</v>
      </c>
      <c r="K619" t="s">
        <v>12880</v>
      </c>
      <c r="L619" t="s">
        <v>12881</v>
      </c>
      <c r="M619" t="s">
        <v>12882</v>
      </c>
      <c r="N619" t="s">
        <v>12883</v>
      </c>
      <c r="O619">
        <f>-542.067002366053 -83.736385029837 -508.296704058645</f>
        <v>-1134.100091454535</v>
      </c>
      <c r="P619">
        <f>-537.794716652709 -128.287586648661 -229.772943140513</f>
        <v>-895.85524644188297</v>
      </c>
      <c r="Q619">
        <f>-370.050376341978 -9.78312662951657 -338.248875263499</f>
        <v>-718.08237823499348</v>
      </c>
      <c r="R619" t="s">
        <v>12884</v>
      </c>
      <c r="S619" t="s">
        <v>12885</v>
      </c>
      <c r="T619" t="s">
        <v>12886</v>
      </c>
      <c r="U619" t="s">
        <v>12887</v>
      </c>
      <c r="V619" t="s">
        <v>12888</v>
      </c>
      <c r="W619" t="s">
        <v>12889</v>
      </c>
      <c r="X619" t="s">
        <v>12890</v>
      </c>
      <c r="Y619" t="s">
        <v>12891</v>
      </c>
    </row>
    <row r="620" spans="1:25" x14ac:dyDescent="0.3">
      <c r="A620">
        <v>30950</v>
      </c>
      <c r="B620" t="s">
        <v>12892</v>
      </c>
      <c r="C620" t="s">
        <v>12893</v>
      </c>
      <c r="D620" t="s">
        <v>12894</v>
      </c>
      <c r="E620" t="s">
        <v>12895</v>
      </c>
      <c r="F620" t="s">
        <v>12896</v>
      </c>
      <c r="G620" t="s">
        <v>12897</v>
      </c>
      <c r="H620" t="s">
        <v>12898</v>
      </c>
      <c r="I620" t="s">
        <v>12899</v>
      </c>
      <c r="J620" t="s">
        <v>12900</v>
      </c>
      <c r="K620" t="s">
        <v>12901</v>
      </c>
      <c r="L620" t="s">
        <v>12902</v>
      </c>
      <c r="M620" t="s">
        <v>12903</v>
      </c>
      <c r="N620" t="s">
        <v>12904</v>
      </c>
      <c r="O620">
        <f>-541.790045203611 -83.6751953423268 -508.199134171989</f>
        <v>-1133.6643747179269</v>
      </c>
      <c r="P620">
        <f>-537.796628790162 -128.068549524955 -229.646023491066</f>
        <v>-895.51120180618295</v>
      </c>
      <c r="Q620">
        <f>-369.947096741196 -9.31084503778902 -337.681331597126</f>
        <v>-716.93927337611103</v>
      </c>
      <c r="R620" t="s">
        <v>12905</v>
      </c>
      <c r="S620" t="s">
        <v>12906</v>
      </c>
      <c r="T620" t="s">
        <v>12907</v>
      </c>
      <c r="U620" t="s">
        <v>12908</v>
      </c>
      <c r="V620" t="s">
        <v>12909</v>
      </c>
      <c r="W620" t="s">
        <v>12910</v>
      </c>
      <c r="X620" t="s">
        <v>12911</v>
      </c>
      <c r="Y620" t="s">
        <v>12912</v>
      </c>
    </row>
    <row r="621" spans="1:25" x14ac:dyDescent="0.3">
      <c r="A621">
        <v>31000</v>
      </c>
      <c r="B621" t="s">
        <v>12913</v>
      </c>
      <c r="C621" t="s">
        <v>12914</v>
      </c>
      <c r="D621" t="s">
        <v>12915</v>
      </c>
      <c r="E621" t="s">
        <v>12916</v>
      </c>
      <c r="F621" t="s">
        <v>12917</v>
      </c>
      <c r="G621" t="s">
        <v>12918</v>
      </c>
      <c r="H621" t="s">
        <v>12919</v>
      </c>
      <c r="I621" t="s">
        <v>12920</v>
      </c>
      <c r="J621" t="s">
        <v>12921</v>
      </c>
      <c r="K621" t="s">
        <v>12922</v>
      </c>
      <c r="L621" t="s">
        <v>12923</v>
      </c>
      <c r="M621" t="s">
        <v>12924</v>
      </c>
      <c r="N621" t="s">
        <v>12925</v>
      </c>
      <c r="O621">
        <f>-541.471561237911 -83.679110542847 -508.167281625484</f>
        <v>-1133.3179534062419</v>
      </c>
      <c r="P621">
        <f>-537.766010426063 -127.988763637534 -229.596869767217</f>
        <v>-895.35164383081394</v>
      </c>
      <c r="Q621">
        <f>-369.775144869748 -8.97508165237423 -337.13020452408</f>
        <v>-715.88043104620215</v>
      </c>
      <c r="R621" t="s">
        <v>12926</v>
      </c>
      <c r="S621" t="s">
        <v>12927</v>
      </c>
      <c r="T621" t="s">
        <v>12928</v>
      </c>
      <c r="U621" t="s">
        <v>12929</v>
      </c>
      <c r="V621" t="s">
        <v>12930</v>
      </c>
      <c r="W621" t="s">
        <v>12931</v>
      </c>
      <c r="X621" t="s">
        <v>12932</v>
      </c>
      <c r="Y621" t="s">
        <v>12933</v>
      </c>
    </row>
    <row r="622" spans="1:25" x14ac:dyDescent="0.3">
      <c r="A622">
        <v>31050</v>
      </c>
      <c r="B622" t="s">
        <v>12934</v>
      </c>
      <c r="C622" t="s">
        <v>12935</v>
      </c>
      <c r="D622" t="s">
        <v>12936</v>
      </c>
      <c r="E622" t="s">
        <v>12937</v>
      </c>
      <c r="F622" t="s">
        <v>12938</v>
      </c>
      <c r="G622" t="s">
        <v>12939</v>
      </c>
      <c r="H622" t="s">
        <v>12940</v>
      </c>
      <c r="I622" t="s">
        <v>12941</v>
      </c>
      <c r="J622" t="s">
        <v>12942</v>
      </c>
      <c r="K622" t="s">
        <v>12943</v>
      </c>
      <c r="L622" t="s">
        <v>12944</v>
      </c>
      <c r="M622" t="s">
        <v>12945</v>
      </c>
      <c r="N622" t="s">
        <v>12946</v>
      </c>
      <c r="O622">
        <f>-541.172798402678 -83.7648772899543 -508.041839014762</f>
        <v>-1132.9795147073942</v>
      </c>
      <c r="P622">
        <f>-538.440628775512 -128.715405158452 -229.562888877575</f>
        <v>-896.71892281153896</v>
      </c>
      <c r="Q622">
        <f>-370.11049889101 -8.80631346195833 -335.559298498791</f>
        <v>-714.47611085175936</v>
      </c>
      <c r="R622" t="s">
        <v>12947</v>
      </c>
      <c r="S622" t="s">
        <v>12948</v>
      </c>
      <c r="T622" t="s">
        <v>12949</v>
      </c>
      <c r="U622" t="s">
        <v>12950</v>
      </c>
      <c r="V622" t="s">
        <v>12951</v>
      </c>
      <c r="W622" t="s">
        <v>12952</v>
      </c>
      <c r="X622" t="s">
        <v>12953</v>
      </c>
      <c r="Y622" t="s">
        <v>12954</v>
      </c>
    </row>
    <row r="623" spans="1:25" x14ac:dyDescent="0.3">
      <c r="A623">
        <v>31100</v>
      </c>
      <c r="B623" t="s">
        <v>12955</v>
      </c>
      <c r="C623" t="s">
        <v>12956</v>
      </c>
      <c r="D623" t="s">
        <v>12957</v>
      </c>
      <c r="E623" t="s">
        <v>12958</v>
      </c>
      <c r="F623" t="s">
        <v>12959</v>
      </c>
      <c r="G623" t="s">
        <v>12960</v>
      </c>
      <c r="H623" t="s">
        <v>12961</v>
      </c>
      <c r="I623" t="s">
        <v>12962</v>
      </c>
      <c r="J623" t="s">
        <v>12963</v>
      </c>
      <c r="K623" t="s">
        <v>12964</v>
      </c>
      <c r="L623" t="s">
        <v>12965</v>
      </c>
      <c r="M623" t="s">
        <v>12966</v>
      </c>
      <c r="N623" t="s">
        <v>12967</v>
      </c>
      <c r="O623">
        <f>-541.403060619602 -83.7444615578052 -507.938501446765</f>
        <v>-1133.0860236241722</v>
      </c>
      <c r="P623">
        <f>-538.763378520054 -128.797989949819 -229.475186799016</f>
        <v>-897.03655526888895</v>
      </c>
      <c r="Q623">
        <f>-370.501378665537 -8.64972981284473 -335.309132403514</f>
        <v>-714.46024088189574</v>
      </c>
      <c r="R623" t="s">
        <v>12968</v>
      </c>
      <c r="S623" t="s">
        <v>12969</v>
      </c>
      <c r="T623" t="s">
        <v>12970</v>
      </c>
      <c r="U623" t="s">
        <v>12971</v>
      </c>
      <c r="V623" t="s">
        <v>12972</v>
      </c>
      <c r="W623" t="s">
        <v>12973</v>
      </c>
      <c r="X623" t="s">
        <v>12974</v>
      </c>
      <c r="Y623" t="s">
        <v>12975</v>
      </c>
    </row>
    <row r="624" spans="1:25" x14ac:dyDescent="0.3">
      <c r="A624">
        <v>31150</v>
      </c>
      <c r="B624" t="s">
        <v>12976</v>
      </c>
      <c r="C624" t="s">
        <v>12977</v>
      </c>
      <c r="D624" t="s">
        <v>12978</v>
      </c>
      <c r="E624" t="s">
        <v>12979</v>
      </c>
      <c r="F624" t="s">
        <v>12980</v>
      </c>
      <c r="G624" t="s">
        <v>12981</v>
      </c>
      <c r="H624" t="s">
        <v>12982</v>
      </c>
      <c r="I624" t="s">
        <v>12983</v>
      </c>
      <c r="J624" t="s">
        <v>12984</v>
      </c>
      <c r="K624" t="s">
        <v>12985</v>
      </c>
      <c r="L624" t="s">
        <v>12986</v>
      </c>
      <c r="M624" t="s">
        <v>12987</v>
      </c>
      <c r="N624" t="s">
        <v>12988</v>
      </c>
      <c r="O624">
        <f>-542.115198077814 -83.7474200191768 -507.641814479265</f>
        <v>-1133.5044325762558</v>
      </c>
      <c r="P624">
        <f>-539.833449746488 -128.629036612845 -229.147585970496</f>
        <v>-897.61007232982899</v>
      </c>
      <c r="Q624">
        <f>-371.103524826163 -8.99938501926363 -334.823942528021</f>
        <v>-714.92685237344767</v>
      </c>
      <c r="R624" t="s">
        <v>12989</v>
      </c>
      <c r="S624" t="s">
        <v>12990</v>
      </c>
      <c r="T624" t="s">
        <v>12991</v>
      </c>
      <c r="U624" t="s">
        <v>12992</v>
      </c>
      <c r="V624" t="s">
        <v>12993</v>
      </c>
      <c r="W624" t="s">
        <v>12994</v>
      </c>
      <c r="X624" t="s">
        <v>12995</v>
      </c>
      <c r="Y624" t="s">
        <v>12996</v>
      </c>
    </row>
    <row r="625" spans="1:25" x14ac:dyDescent="0.3">
      <c r="A625">
        <v>31200</v>
      </c>
      <c r="B625" t="s">
        <v>12997</v>
      </c>
      <c r="C625" t="s">
        <v>12998</v>
      </c>
      <c r="D625" t="s">
        <v>12999</v>
      </c>
      <c r="E625" t="s">
        <v>13000</v>
      </c>
      <c r="F625" t="s">
        <v>13001</v>
      </c>
      <c r="G625" t="s">
        <v>13002</v>
      </c>
      <c r="H625" t="s">
        <v>13003</v>
      </c>
      <c r="I625" t="s">
        <v>13004</v>
      </c>
      <c r="J625" t="s">
        <v>13005</v>
      </c>
      <c r="K625" t="s">
        <v>13006</v>
      </c>
      <c r="L625" t="s">
        <v>13007</v>
      </c>
      <c r="M625" t="s">
        <v>13008</v>
      </c>
      <c r="N625" t="s">
        <v>13009</v>
      </c>
      <c r="O625">
        <f>-542.479833833606 -83.7683216747964 -507.47999065761</f>
        <v>-1133.7281461660125</v>
      </c>
      <c r="P625">
        <f>-540.60403856566 -128.457225215628 -228.951723280619</f>
        <v>-898.01298706190698</v>
      </c>
      <c r="Q625">
        <f>-371.31901082644 -9.42583892770836 -334.415755610983</f>
        <v>-715.16060536513135</v>
      </c>
      <c r="R625" t="s">
        <v>13010</v>
      </c>
      <c r="S625" t="s">
        <v>13011</v>
      </c>
      <c r="T625" t="s">
        <v>13012</v>
      </c>
      <c r="U625" t="s">
        <v>13013</v>
      </c>
      <c r="V625" t="s">
        <v>13014</v>
      </c>
      <c r="W625" t="s">
        <v>13015</v>
      </c>
      <c r="X625" t="s">
        <v>13016</v>
      </c>
      <c r="Y625" t="s">
        <v>13017</v>
      </c>
    </row>
    <row r="626" spans="1:25" x14ac:dyDescent="0.3">
      <c r="A626">
        <v>31250</v>
      </c>
      <c r="B626" t="s">
        <v>13018</v>
      </c>
      <c r="C626" t="s">
        <v>13019</v>
      </c>
      <c r="D626" t="s">
        <v>13020</v>
      </c>
      <c r="E626" t="s">
        <v>13021</v>
      </c>
      <c r="F626" t="s">
        <v>13022</v>
      </c>
      <c r="G626" t="s">
        <v>13023</v>
      </c>
      <c r="H626" t="s">
        <v>13024</v>
      </c>
      <c r="I626" t="s">
        <v>13025</v>
      </c>
      <c r="J626" t="s">
        <v>13026</v>
      </c>
      <c r="K626" t="s">
        <v>13027</v>
      </c>
      <c r="L626" t="s">
        <v>13028</v>
      </c>
      <c r="M626" t="s">
        <v>13029</v>
      </c>
      <c r="N626" t="s">
        <v>13030</v>
      </c>
      <c r="O626">
        <f>-543.266683512949 -83.6836660409026 -507.174767956803</f>
        <v>-1134.1251175106547</v>
      </c>
      <c r="P626">
        <f>-542.535948388166 -127.973978190965 -228.5776105898</f>
        <v>-899.08753716893102</v>
      </c>
      <c r="Q626">
        <f>-371.422410336534 -10.7651880373437 -333.127700136482</f>
        <v>-715.31529851035975</v>
      </c>
      <c r="R626" t="s">
        <v>13031</v>
      </c>
      <c r="S626" t="s">
        <v>13032</v>
      </c>
      <c r="T626" t="s">
        <v>13033</v>
      </c>
      <c r="U626" t="s">
        <v>13034</v>
      </c>
      <c r="V626" t="s">
        <v>13035</v>
      </c>
      <c r="W626" t="s">
        <v>13036</v>
      </c>
      <c r="X626" t="s">
        <v>13037</v>
      </c>
      <c r="Y626" t="s">
        <v>13038</v>
      </c>
    </row>
    <row r="627" spans="1:25" x14ac:dyDescent="0.3">
      <c r="A627">
        <v>31300</v>
      </c>
      <c r="B627" t="s">
        <v>13039</v>
      </c>
      <c r="C627" t="s">
        <v>13040</v>
      </c>
      <c r="D627" t="s">
        <v>13041</v>
      </c>
      <c r="E627" t="s">
        <v>13042</v>
      </c>
      <c r="F627" t="s">
        <v>13043</v>
      </c>
      <c r="G627" t="s">
        <v>13044</v>
      </c>
      <c r="H627" t="s">
        <v>13045</v>
      </c>
      <c r="I627" t="s">
        <v>13046</v>
      </c>
      <c r="J627" t="s">
        <v>13047</v>
      </c>
      <c r="K627" t="s">
        <v>13048</v>
      </c>
      <c r="L627" t="s">
        <v>13049</v>
      </c>
      <c r="M627" t="s">
        <v>13050</v>
      </c>
      <c r="N627" t="s">
        <v>13051</v>
      </c>
      <c r="O627">
        <f>-543.66496905777 -83.6665816753539 -507.002065889875</f>
        <v>-1134.3336166229988</v>
      </c>
      <c r="P627">
        <f>-543.565594136614 -127.900045246068 -228.394986974057</f>
        <v>-899.86062635673898</v>
      </c>
      <c r="Q627">
        <f>-371.509894938316 -11.5733474353051 -332.382579242541</f>
        <v>-715.46582161616209</v>
      </c>
      <c r="R627" t="s">
        <v>13052</v>
      </c>
      <c r="S627" t="s">
        <v>13053</v>
      </c>
      <c r="T627" t="s">
        <v>13054</v>
      </c>
      <c r="U627" t="s">
        <v>13055</v>
      </c>
      <c r="V627" t="s">
        <v>13056</v>
      </c>
      <c r="W627" t="s">
        <v>13057</v>
      </c>
      <c r="X627" t="s">
        <v>13058</v>
      </c>
      <c r="Y627" t="s">
        <v>13059</v>
      </c>
    </row>
    <row r="628" spans="1:25" x14ac:dyDescent="0.3">
      <c r="A628">
        <v>31350</v>
      </c>
      <c r="B628" t="s">
        <v>13060</v>
      </c>
      <c r="C628" t="s">
        <v>13061</v>
      </c>
      <c r="D628" t="s">
        <v>13062</v>
      </c>
      <c r="E628" t="s">
        <v>13063</v>
      </c>
      <c r="F628" t="s">
        <v>13064</v>
      </c>
      <c r="G628" t="s">
        <v>13065</v>
      </c>
      <c r="H628" t="s">
        <v>13066</v>
      </c>
      <c r="I628" t="s">
        <v>13067</v>
      </c>
      <c r="J628" t="s">
        <v>13068</v>
      </c>
      <c r="K628" t="s">
        <v>13069</v>
      </c>
      <c r="L628" t="s">
        <v>13070</v>
      </c>
      <c r="M628" t="s">
        <v>13071</v>
      </c>
      <c r="N628" t="s">
        <v>13072</v>
      </c>
      <c r="O628">
        <f>-544.333946221038 -83.6863194084854 -506.692304416559</f>
        <v>-1134.7125700460824</v>
      </c>
      <c r="P628">
        <f>-545.760551568181 -127.633210273098 -228.043298362404</f>
        <v>-901.43706020368302</v>
      </c>
      <c r="Q628">
        <f>-372.076355085424 -13.0162546578031 -331.219500242868</f>
        <v>-716.31210998609504</v>
      </c>
      <c r="R628" t="s">
        <v>13073</v>
      </c>
      <c r="S628" t="s">
        <v>13074</v>
      </c>
      <c r="T628" t="s">
        <v>13075</v>
      </c>
      <c r="U628" t="s">
        <v>13076</v>
      </c>
      <c r="V628" t="s">
        <v>13077</v>
      </c>
      <c r="W628" t="s">
        <v>13078</v>
      </c>
      <c r="X628" t="s">
        <v>13079</v>
      </c>
      <c r="Y628" t="s">
        <v>13080</v>
      </c>
    </row>
    <row r="629" spans="1:25" x14ac:dyDescent="0.3">
      <c r="A629">
        <v>31400</v>
      </c>
      <c r="B629" t="s">
        <v>13081</v>
      </c>
      <c r="C629" t="s">
        <v>13082</v>
      </c>
      <c r="D629" t="s">
        <v>13083</v>
      </c>
      <c r="E629" t="s">
        <v>13084</v>
      </c>
      <c r="F629" t="s">
        <v>13085</v>
      </c>
      <c r="G629" t="s">
        <v>13086</v>
      </c>
      <c r="H629" t="s">
        <v>13087</v>
      </c>
      <c r="I629" t="s">
        <v>13088</v>
      </c>
      <c r="J629" t="s">
        <v>13089</v>
      </c>
      <c r="K629" t="s">
        <v>13090</v>
      </c>
      <c r="L629" t="s">
        <v>13091</v>
      </c>
      <c r="M629" t="s">
        <v>13092</v>
      </c>
      <c r="N629" t="s">
        <v>13093</v>
      </c>
      <c r="O629">
        <f>-544.646547363158 -83.7258048134804 -506.575219454355</f>
        <v>-1134.9475716309935</v>
      </c>
      <c r="P629">
        <f>-546.585542095282 -127.368745935987 -227.881640785707</f>
        <v>-901.83592881697598</v>
      </c>
      <c r="Q629">
        <f>-372.287418615008 -13.4506143793601 -330.796368758188</f>
        <v>-716.53440175255605</v>
      </c>
      <c r="R629" t="s">
        <v>13094</v>
      </c>
      <c r="S629" t="s">
        <v>13095</v>
      </c>
      <c r="T629" t="s">
        <v>13096</v>
      </c>
      <c r="U629" t="s">
        <v>13097</v>
      </c>
      <c r="V629" t="s">
        <v>13098</v>
      </c>
      <c r="W629" t="s">
        <v>13099</v>
      </c>
      <c r="X629" t="s">
        <v>13100</v>
      </c>
      <c r="Y629" t="s">
        <v>13101</v>
      </c>
    </row>
    <row r="630" spans="1:25" x14ac:dyDescent="0.3">
      <c r="A630">
        <v>31450</v>
      </c>
      <c r="B630" t="s">
        <v>13102</v>
      </c>
      <c r="C630" t="s">
        <v>13103</v>
      </c>
      <c r="D630" t="s">
        <v>13104</v>
      </c>
      <c r="E630" t="s">
        <v>13105</v>
      </c>
      <c r="F630" t="s">
        <v>13106</v>
      </c>
      <c r="G630" t="s">
        <v>13107</v>
      </c>
      <c r="H630" t="s">
        <v>13108</v>
      </c>
      <c r="I630" t="s">
        <v>13109</v>
      </c>
      <c r="J630" t="s">
        <v>13110</v>
      </c>
      <c r="K630" t="s">
        <v>13111</v>
      </c>
      <c r="L630" t="s">
        <v>13112</v>
      </c>
      <c r="M630" t="s">
        <v>13113</v>
      </c>
      <c r="N630" t="s">
        <v>13114</v>
      </c>
      <c r="O630">
        <f>-545.391512178416 -83.9579475907858 -506.419141000644</f>
        <v>-1135.7686007698458</v>
      </c>
      <c r="P630">
        <f>-547.859238665252 -127.28397754174 -227.680246367055</f>
        <v>-902.82346257404697</v>
      </c>
      <c r="Q630">
        <f>-372.875689622639 -13.9176035659693 -330.039145515881</f>
        <v>-716.83243870448928</v>
      </c>
      <c r="R630" t="s">
        <v>13115</v>
      </c>
      <c r="S630" t="s">
        <v>13116</v>
      </c>
      <c r="T630" t="s">
        <v>13117</v>
      </c>
      <c r="U630" t="s">
        <v>13118</v>
      </c>
      <c r="V630" t="s">
        <v>13119</v>
      </c>
      <c r="W630" t="s">
        <v>13120</v>
      </c>
      <c r="X630" t="s">
        <v>13121</v>
      </c>
      <c r="Y630" t="s">
        <v>13122</v>
      </c>
    </row>
    <row r="631" spans="1:25" x14ac:dyDescent="0.3">
      <c r="A631">
        <v>31500</v>
      </c>
      <c r="B631" t="s">
        <v>13123</v>
      </c>
      <c r="C631" t="s">
        <v>13124</v>
      </c>
      <c r="D631" t="s">
        <v>13125</v>
      </c>
      <c r="E631" t="s">
        <v>13126</v>
      </c>
      <c r="F631" t="s">
        <v>13127</v>
      </c>
      <c r="G631" t="s">
        <v>13128</v>
      </c>
      <c r="H631" t="s">
        <v>13129</v>
      </c>
      <c r="I631" t="s">
        <v>13130</v>
      </c>
      <c r="J631" t="s">
        <v>13131</v>
      </c>
      <c r="K631" t="s">
        <v>13132</v>
      </c>
      <c r="L631" t="s">
        <v>13133</v>
      </c>
      <c r="M631" t="s">
        <v>13134</v>
      </c>
      <c r="N631" t="s">
        <v>13135</v>
      </c>
      <c r="O631">
        <f>-545.820419902336 -84.1769813335372 -506.340770754642</f>
        <v>-1136.3381719905151</v>
      </c>
      <c r="P631">
        <f>-548.400145166382 -127.646634979562 -227.625246087096</f>
        <v>-903.67202623304001</v>
      </c>
      <c r="Q631">
        <f>-373.349906609452 -14.0823019009081 -329.650178355419</f>
        <v>-717.08238686577897</v>
      </c>
      <c r="R631" t="s">
        <v>13136</v>
      </c>
      <c r="S631" t="s">
        <v>13137</v>
      </c>
      <c r="T631" t="s">
        <v>13138</v>
      </c>
      <c r="U631" t="s">
        <v>13139</v>
      </c>
      <c r="V631" t="s">
        <v>13140</v>
      </c>
      <c r="W631" t="s">
        <v>13141</v>
      </c>
      <c r="X631" t="s">
        <v>13142</v>
      </c>
      <c r="Y631" t="s">
        <v>13143</v>
      </c>
    </row>
    <row r="632" spans="1:25" x14ac:dyDescent="0.3">
      <c r="A632">
        <v>31550</v>
      </c>
      <c r="B632" t="s">
        <v>13144</v>
      </c>
      <c r="C632" t="s">
        <v>13145</v>
      </c>
      <c r="D632" t="s">
        <v>13146</v>
      </c>
      <c r="E632" t="s">
        <v>13147</v>
      </c>
      <c r="F632" t="s">
        <v>13148</v>
      </c>
      <c r="G632" t="s">
        <v>13149</v>
      </c>
      <c r="H632" t="s">
        <v>13150</v>
      </c>
      <c r="I632" t="s">
        <v>13151</v>
      </c>
      <c r="J632" t="s">
        <v>13152</v>
      </c>
      <c r="K632" t="s">
        <v>13153</v>
      </c>
      <c r="L632" t="s">
        <v>13154</v>
      </c>
      <c r="M632" t="s">
        <v>13155</v>
      </c>
      <c r="N632" t="s">
        <v>13156</v>
      </c>
      <c r="O632">
        <f>-546.402818840759 -84.4032123462862 -506.26248177733</f>
        <v>-1137.0685129643753</v>
      </c>
      <c r="P632">
        <f>-549.170170556953 -128.107106652948 -227.585510007512</f>
        <v>-904.86278721741303</v>
      </c>
      <c r="Q632">
        <f>-374.250644727021 -13.8757233630427 -329.08908261985</f>
        <v>-717.21545070991374</v>
      </c>
      <c r="R632" t="s">
        <v>13157</v>
      </c>
      <c r="S632" t="s">
        <v>13158</v>
      </c>
      <c r="T632" t="s">
        <v>13159</v>
      </c>
      <c r="U632" t="s">
        <v>13160</v>
      </c>
      <c r="V632" t="s">
        <v>13161</v>
      </c>
      <c r="W632" t="s">
        <v>13162</v>
      </c>
      <c r="X632" t="s">
        <v>13163</v>
      </c>
      <c r="Y632" t="s">
        <v>13164</v>
      </c>
    </row>
    <row r="633" spans="1:25" x14ac:dyDescent="0.3">
      <c r="A633">
        <v>31600</v>
      </c>
      <c r="B633" t="s">
        <v>13165</v>
      </c>
      <c r="C633" t="s">
        <v>13166</v>
      </c>
      <c r="D633" t="s">
        <v>13167</v>
      </c>
      <c r="E633" t="s">
        <v>13168</v>
      </c>
      <c r="F633" t="s">
        <v>13169</v>
      </c>
      <c r="G633" t="s">
        <v>13170</v>
      </c>
      <c r="H633" t="s">
        <v>13171</v>
      </c>
      <c r="I633" t="s">
        <v>13172</v>
      </c>
      <c r="J633" t="s">
        <v>13173</v>
      </c>
      <c r="K633" t="s">
        <v>13174</v>
      </c>
      <c r="L633" t="s">
        <v>13175</v>
      </c>
      <c r="M633" t="s">
        <v>13176</v>
      </c>
      <c r="N633" t="s">
        <v>13177</v>
      </c>
      <c r="O633">
        <f>-546.644791137488 -84.5122896201365 -506.234014124251</f>
        <v>-1137.3910948818755</v>
      </c>
      <c r="P633">
        <f>-549.382310716995 -128.15944011193 -227.547740613642</f>
        <v>-905.0894914425669</v>
      </c>
      <c r="Q633">
        <f>-374.562006334858 -13.6538692627 -328.912565199167</f>
        <v>-717.12844079672504</v>
      </c>
      <c r="R633" t="s">
        <v>13178</v>
      </c>
      <c r="S633" t="s">
        <v>13179</v>
      </c>
      <c r="T633" t="s">
        <v>13180</v>
      </c>
      <c r="U633" t="s">
        <v>13181</v>
      </c>
      <c r="V633" t="s">
        <v>13182</v>
      </c>
      <c r="W633" t="s">
        <v>13183</v>
      </c>
      <c r="X633" t="s">
        <v>13184</v>
      </c>
      <c r="Y633" t="s">
        <v>13185</v>
      </c>
    </row>
    <row r="634" spans="1:25" x14ac:dyDescent="0.3">
      <c r="A634">
        <v>31650</v>
      </c>
      <c r="B634" t="s">
        <v>13186</v>
      </c>
      <c r="C634" t="s">
        <v>13187</v>
      </c>
      <c r="D634" t="s">
        <v>13188</v>
      </c>
      <c r="E634" t="s">
        <v>13189</v>
      </c>
      <c r="F634" t="s">
        <v>13190</v>
      </c>
      <c r="G634" t="s">
        <v>13191</v>
      </c>
      <c r="H634" t="s">
        <v>13192</v>
      </c>
      <c r="I634" t="s">
        <v>13193</v>
      </c>
      <c r="J634" t="s">
        <v>13194</v>
      </c>
      <c r="K634" t="s">
        <v>13195</v>
      </c>
      <c r="L634" t="s">
        <v>13196</v>
      </c>
      <c r="M634" t="s">
        <v>13197</v>
      </c>
      <c r="N634" t="s">
        <v>13198</v>
      </c>
      <c r="O634">
        <f>-547.389416705682 -84.8965353429471 -506.093661160535</f>
        <v>-1138.3796132091643</v>
      </c>
      <c r="P634">
        <f>-549.794970044624 -128.565145065139 -227.407833745004</f>
        <v>-905.76794885476704</v>
      </c>
      <c r="Q634">
        <f>-375.261699648115 -13.5497861937797 -328.690524339931</f>
        <v>-717.50201018182565</v>
      </c>
      <c r="R634" t="s">
        <v>13199</v>
      </c>
      <c r="S634" t="s">
        <v>13200</v>
      </c>
      <c r="T634" t="s">
        <v>13201</v>
      </c>
      <c r="U634" t="s">
        <v>13202</v>
      </c>
      <c r="V634" t="s">
        <v>13203</v>
      </c>
      <c r="W634" t="s">
        <v>13204</v>
      </c>
      <c r="X634" t="s">
        <v>13205</v>
      </c>
      <c r="Y634" t="s">
        <v>13206</v>
      </c>
    </row>
    <row r="635" spans="1:25" x14ac:dyDescent="0.3">
      <c r="A635">
        <v>31700</v>
      </c>
      <c r="B635" t="s">
        <v>13207</v>
      </c>
      <c r="C635" t="s">
        <v>13208</v>
      </c>
      <c r="D635" t="s">
        <v>13209</v>
      </c>
      <c r="E635" t="s">
        <v>13210</v>
      </c>
      <c r="F635" t="s">
        <v>13211</v>
      </c>
      <c r="G635" t="s">
        <v>13212</v>
      </c>
      <c r="H635" t="s">
        <v>13213</v>
      </c>
      <c r="I635" t="s">
        <v>13214</v>
      </c>
      <c r="J635" t="s">
        <v>13215</v>
      </c>
      <c r="K635" t="s">
        <v>13216</v>
      </c>
      <c r="L635" t="s">
        <v>13217</v>
      </c>
      <c r="M635" t="s">
        <v>13218</v>
      </c>
      <c r="N635" t="s">
        <v>13219</v>
      </c>
      <c r="O635">
        <f>-547.840776651817 -85.0443911167604 -506.068415344344</f>
        <v>-1138.9535831129215</v>
      </c>
      <c r="P635">
        <f>-550.04841931058 -128.681432216273 -227.375978882517</f>
        <v>-906.10583040937001</v>
      </c>
      <c r="Q635">
        <f>-375.684354073315 -13.4481961636734 -328.702061109696</f>
        <v>-717.83461134668437</v>
      </c>
      <c r="R635" t="s">
        <v>13220</v>
      </c>
      <c r="S635" t="s">
        <v>13221</v>
      </c>
      <c r="T635" t="s">
        <v>13222</v>
      </c>
      <c r="U635" t="s">
        <v>13223</v>
      </c>
      <c r="V635" t="s">
        <v>13224</v>
      </c>
      <c r="W635" t="s">
        <v>13225</v>
      </c>
      <c r="X635" t="s">
        <v>13226</v>
      </c>
      <c r="Y635" t="s">
        <v>13227</v>
      </c>
    </row>
    <row r="636" spans="1:25" x14ac:dyDescent="0.3">
      <c r="A636">
        <v>31750</v>
      </c>
      <c r="B636" t="s">
        <v>13228</v>
      </c>
      <c r="C636" t="s">
        <v>13229</v>
      </c>
      <c r="D636" t="s">
        <v>13230</v>
      </c>
      <c r="E636" t="s">
        <v>13231</v>
      </c>
      <c r="F636" t="s">
        <v>13232</v>
      </c>
      <c r="G636" t="s">
        <v>13233</v>
      </c>
      <c r="H636" t="s">
        <v>13234</v>
      </c>
      <c r="I636" t="s">
        <v>13235</v>
      </c>
      <c r="J636" t="s">
        <v>13236</v>
      </c>
      <c r="K636" t="s">
        <v>13237</v>
      </c>
      <c r="L636" t="s">
        <v>13238</v>
      </c>
      <c r="M636" t="s">
        <v>13239</v>
      </c>
      <c r="N636" t="s">
        <v>13240</v>
      </c>
      <c r="O636">
        <f>-548.456290970161 -85.3235968166596 -506.146144967773</f>
        <v>-1139.9260327545935</v>
      </c>
      <c r="P636">
        <f>-550.162267588166 -129.234025630566 -227.493032173418</f>
        <v>-906.88932539214989</v>
      </c>
      <c r="Q636">
        <f>-376.357599544444 -13.2374347269156 -328.909472177921</f>
        <v>-718.5045064492806</v>
      </c>
      <c r="R636" t="s">
        <v>13241</v>
      </c>
      <c r="S636" t="s">
        <v>13242</v>
      </c>
      <c r="T636" t="s">
        <v>13243</v>
      </c>
      <c r="U636" t="s">
        <v>13244</v>
      </c>
      <c r="V636" t="s">
        <v>13245</v>
      </c>
      <c r="W636" t="s">
        <v>13246</v>
      </c>
      <c r="X636" t="s">
        <v>13247</v>
      </c>
      <c r="Y636" t="s">
        <v>13248</v>
      </c>
    </row>
    <row r="637" spans="1:25" x14ac:dyDescent="0.3">
      <c r="A637">
        <v>31800</v>
      </c>
      <c r="B637" t="s">
        <v>13249</v>
      </c>
      <c r="C637" t="s">
        <v>13250</v>
      </c>
      <c r="D637" t="s">
        <v>13251</v>
      </c>
      <c r="E637" t="s">
        <v>13252</v>
      </c>
      <c r="F637" t="s">
        <v>13253</v>
      </c>
      <c r="G637" t="s">
        <v>13254</v>
      </c>
      <c r="H637" t="s">
        <v>13255</v>
      </c>
      <c r="I637" t="s">
        <v>13256</v>
      </c>
      <c r="J637" t="s">
        <v>13257</v>
      </c>
      <c r="K637" t="s">
        <v>13258</v>
      </c>
      <c r="L637" t="s">
        <v>13259</v>
      </c>
      <c r="M637" t="s">
        <v>13260</v>
      </c>
      <c r="N637" t="s">
        <v>13261</v>
      </c>
      <c r="O637">
        <f>-548.703735397645 -85.5280384062085 -506.190666007807</f>
        <v>-1140.4224398116605</v>
      </c>
      <c r="P637">
        <f>-550.296607102825 -129.619207045403 -227.565439150441</f>
        <v>-907.48125329866889</v>
      </c>
      <c r="Q637">
        <f>-376.64285884872 -13.3109813047022 -328.882925156536</f>
        <v>-718.83676530995808</v>
      </c>
      <c r="R637" t="s">
        <v>13262</v>
      </c>
      <c r="S637" t="s">
        <v>13263</v>
      </c>
      <c r="T637" t="s">
        <v>13264</v>
      </c>
      <c r="U637" t="s">
        <v>13265</v>
      </c>
      <c r="V637" t="s">
        <v>13266</v>
      </c>
      <c r="W637" t="s">
        <v>13267</v>
      </c>
      <c r="X637" t="s">
        <v>13268</v>
      </c>
      <c r="Y637" t="s">
        <v>13269</v>
      </c>
    </row>
    <row r="638" spans="1:25" x14ac:dyDescent="0.3">
      <c r="A638">
        <v>31850</v>
      </c>
      <c r="B638" t="s">
        <v>13270</v>
      </c>
      <c r="C638" t="s">
        <v>13271</v>
      </c>
      <c r="D638" t="s">
        <v>13272</v>
      </c>
      <c r="E638" t="s">
        <v>13273</v>
      </c>
      <c r="F638" t="s">
        <v>13274</v>
      </c>
      <c r="G638" t="s">
        <v>13275</v>
      </c>
      <c r="H638" t="s">
        <v>13276</v>
      </c>
      <c r="I638" t="s">
        <v>13277</v>
      </c>
      <c r="J638" t="s">
        <v>13278</v>
      </c>
      <c r="K638" t="s">
        <v>13279</v>
      </c>
      <c r="L638" t="s">
        <v>13280</v>
      </c>
      <c r="M638" t="s">
        <v>13281</v>
      </c>
      <c r="N638" t="s">
        <v>13282</v>
      </c>
      <c r="O638">
        <f>-549.243679929987 -86.1100295875558 -506.146961558549</f>
        <v>-1141.5006710760917</v>
      </c>
      <c r="P638">
        <f>-550.811345548759 -130.281574560177 -227.53445977167</f>
        <v>-908.62737988060599</v>
      </c>
      <c r="Q638">
        <f>-377.099070798911 -13.7815891645932 -328.53086006529</f>
        <v>-719.41152002879426</v>
      </c>
      <c r="R638" t="s">
        <v>13283</v>
      </c>
      <c r="S638" t="s">
        <v>13284</v>
      </c>
      <c r="T638" t="s">
        <v>13285</v>
      </c>
      <c r="U638" t="s">
        <v>13286</v>
      </c>
      <c r="V638" t="s">
        <v>13287</v>
      </c>
      <c r="W638" t="s">
        <v>13288</v>
      </c>
      <c r="X638" t="s">
        <v>13289</v>
      </c>
      <c r="Y638" t="s">
        <v>13290</v>
      </c>
    </row>
    <row r="639" spans="1:25" x14ac:dyDescent="0.3">
      <c r="A639">
        <v>31900</v>
      </c>
      <c r="B639" t="s">
        <v>13291</v>
      </c>
      <c r="C639" t="s">
        <v>13292</v>
      </c>
      <c r="D639" t="s">
        <v>13293</v>
      </c>
      <c r="E639" t="s">
        <v>13294</v>
      </c>
      <c r="F639" t="s">
        <v>13295</v>
      </c>
      <c r="G639" t="s">
        <v>13296</v>
      </c>
      <c r="H639" t="s">
        <v>13297</v>
      </c>
      <c r="I639" t="s">
        <v>13298</v>
      </c>
      <c r="J639" t="s">
        <v>13299</v>
      </c>
      <c r="K639" t="s">
        <v>13300</v>
      </c>
      <c r="L639" t="s">
        <v>13301</v>
      </c>
      <c r="M639" t="s">
        <v>13302</v>
      </c>
      <c r="N639" t="s">
        <v>13303</v>
      </c>
      <c r="O639">
        <f>-549.621803066498 -86.4357564606617 -506.088165490762</f>
        <v>-1142.1457250179217</v>
      </c>
      <c r="P639">
        <f>-551.245327913096 -130.453908000198 -227.451554110406</f>
        <v>-909.15079002369998</v>
      </c>
      <c r="Q639">
        <f>-377.405248004142 -14.0587338958571 -328.349428645528</f>
        <v>-719.81341054552706</v>
      </c>
      <c r="R639" t="s">
        <v>13304</v>
      </c>
      <c r="S639" t="s">
        <v>13305</v>
      </c>
      <c r="T639" t="s">
        <v>13306</v>
      </c>
      <c r="U639" t="s">
        <v>13307</v>
      </c>
      <c r="V639" t="s">
        <v>13308</v>
      </c>
      <c r="W639" t="s">
        <v>13309</v>
      </c>
      <c r="X639" t="s">
        <v>13310</v>
      </c>
      <c r="Y639" t="s">
        <v>13311</v>
      </c>
    </row>
    <row r="640" spans="1:25" x14ac:dyDescent="0.3">
      <c r="A640">
        <v>31950</v>
      </c>
      <c r="B640" t="s">
        <v>13312</v>
      </c>
      <c r="C640" t="s">
        <v>13313</v>
      </c>
      <c r="D640" t="s">
        <v>13314</v>
      </c>
      <c r="E640" t="s">
        <v>13315</v>
      </c>
      <c r="F640" t="s">
        <v>13316</v>
      </c>
      <c r="G640" t="s">
        <v>13317</v>
      </c>
      <c r="H640" t="s">
        <v>13318</v>
      </c>
      <c r="I640" t="s">
        <v>13319</v>
      </c>
      <c r="J640" t="s">
        <v>13320</v>
      </c>
      <c r="K640" t="s">
        <v>13321</v>
      </c>
      <c r="L640" t="s">
        <v>13322</v>
      </c>
      <c r="M640" t="s">
        <v>13323</v>
      </c>
      <c r="N640" t="s">
        <v>13324</v>
      </c>
      <c r="O640">
        <f>-550.825528624236 -87.1765098621881 -505.948969702639</f>
        <v>-1143.951008189063</v>
      </c>
      <c r="P640">
        <f>-552.571147773702 -130.891236782169 -227.265282852727</f>
        <v>-910.72766740859811</v>
      </c>
      <c r="Q640">
        <f>-378.604127710463 -14.7262900096794 -328.209256742898</f>
        <v>-721.53967446304046</v>
      </c>
      <c r="R640" t="s">
        <v>13325</v>
      </c>
      <c r="S640" t="s">
        <v>13326</v>
      </c>
      <c r="T640" t="s">
        <v>13327</v>
      </c>
      <c r="U640" t="s">
        <v>13328</v>
      </c>
      <c r="V640" t="s">
        <v>13329</v>
      </c>
      <c r="W640" t="s">
        <v>13330</v>
      </c>
      <c r="X640" t="s">
        <v>13331</v>
      </c>
      <c r="Y640" t="s">
        <v>13332</v>
      </c>
    </row>
    <row r="641" spans="1:25" x14ac:dyDescent="0.3">
      <c r="A641">
        <v>32000</v>
      </c>
      <c r="B641" t="s">
        <v>13333</v>
      </c>
      <c r="C641" t="s">
        <v>13334</v>
      </c>
      <c r="D641" t="s">
        <v>13335</v>
      </c>
      <c r="E641" t="s">
        <v>13336</v>
      </c>
      <c r="F641" t="s">
        <v>13337</v>
      </c>
      <c r="G641" t="s">
        <v>13338</v>
      </c>
      <c r="H641" t="s">
        <v>13339</v>
      </c>
      <c r="I641" t="s">
        <v>13340</v>
      </c>
      <c r="J641" t="s">
        <v>13341</v>
      </c>
      <c r="K641" t="s">
        <v>13342</v>
      </c>
      <c r="L641" t="s">
        <v>13343</v>
      </c>
      <c r="M641" t="s">
        <v>13344</v>
      </c>
      <c r="N641" t="s">
        <v>13345</v>
      </c>
      <c r="O641">
        <f>-551.47666224329 -87.5523030204436 -505.919853707225</f>
        <v>-1144.9488189709587</v>
      </c>
      <c r="P641">
        <f>-553.197762980657 -131.34386805789 -227.248099006298</f>
        <v>-911.78973004484487</v>
      </c>
      <c r="Q641">
        <f>-379.156625427809 -15.3554627211515 -328.266960566009</f>
        <v>-722.77904871496958</v>
      </c>
      <c r="R641" t="s">
        <v>13346</v>
      </c>
      <c r="S641" t="s">
        <v>13347</v>
      </c>
      <c r="T641" t="s">
        <v>13348</v>
      </c>
      <c r="U641" t="s">
        <v>13349</v>
      </c>
      <c r="V641" t="s">
        <v>13350</v>
      </c>
      <c r="W641" t="s">
        <v>13351</v>
      </c>
      <c r="X641" t="s">
        <v>13352</v>
      </c>
      <c r="Y641" t="s">
        <v>13353</v>
      </c>
    </row>
    <row r="642" spans="1:25" x14ac:dyDescent="0.3">
      <c r="A642">
        <v>32050</v>
      </c>
      <c r="B642" t="s">
        <v>13354</v>
      </c>
      <c r="C642" t="s">
        <v>13355</v>
      </c>
      <c r="D642" t="s">
        <v>13356</v>
      </c>
      <c r="E642" t="s">
        <v>13357</v>
      </c>
      <c r="F642" t="s">
        <v>13358</v>
      </c>
      <c r="G642" t="s">
        <v>13359</v>
      </c>
      <c r="H642" t="s">
        <v>13360</v>
      </c>
      <c r="I642" t="s">
        <v>13361</v>
      </c>
      <c r="J642" t="s">
        <v>13362</v>
      </c>
      <c r="K642" t="s">
        <v>13363</v>
      </c>
      <c r="L642" t="s">
        <v>13364</v>
      </c>
      <c r="M642" t="s">
        <v>13365</v>
      </c>
      <c r="N642" t="s">
        <v>13366</v>
      </c>
      <c r="O642">
        <f>-553.006105792185 -88.0461301933847 -505.956987922611</f>
        <v>-1147.0092239081807</v>
      </c>
      <c r="P642">
        <f>-554.841164270357 -132.130219090998 -227.332146153653</f>
        <v>-914.30352951500799</v>
      </c>
      <c r="Q642">
        <f>-380.390496274054 -16.6413242429044 -328.217013757969</f>
        <v>-725.24883427492739</v>
      </c>
      <c r="R642" t="s">
        <v>13367</v>
      </c>
      <c r="S642" t="s">
        <v>13368</v>
      </c>
      <c r="T642" t="s">
        <v>13369</v>
      </c>
      <c r="U642" t="s">
        <v>13370</v>
      </c>
      <c r="V642" t="s">
        <v>13371</v>
      </c>
      <c r="W642" t="s">
        <v>13372</v>
      </c>
      <c r="X642" t="s">
        <v>13373</v>
      </c>
      <c r="Y642" t="s">
        <v>13374</v>
      </c>
    </row>
    <row r="643" spans="1:25" x14ac:dyDescent="0.3">
      <c r="A643">
        <v>32100</v>
      </c>
      <c r="B643" t="s">
        <v>13375</v>
      </c>
      <c r="C643" t="s">
        <v>13376</v>
      </c>
      <c r="D643" t="s">
        <v>13377</v>
      </c>
      <c r="E643" t="s">
        <v>13378</v>
      </c>
      <c r="F643" t="s">
        <v>13379</v>
      </c>
      <c r="G643" t="s">
        <v>13380</v>
      </c>
      <c r="H643" t="s">
        <v>13381</v>
      </c>
      <c r="I643" t="s">
        <v>13382</v>
      </c>
      <c r="J643" t="s">
        <v>13383</v>
      </c>
      <c r="K643" t="s">
        <v>13384</v>
      </c>
      <c r="L643" t="s">
        <v>13385</v>
      </c>
      <c r="M643" t="s">
        <v>13386</v>
      </c>
      <c r="N643" t="s">
        <v>13387</v>
      </c>
      <c r="O643">
        <f>-553.717731133361 -88.1505811144912 -506.006424041379</f>
        <v>-1147.8747362892311</v>
      </c>
      <c r="P643">
        <f>-555.657296755752 -132.384854309264 -227.406031305187</f>
        <v>-915.44818237020309</v>
      </c>
      <c r="Q643">
        <f>-380.884872638539 -17.1718004428344 -328.049579487086</f>
        <v>-726.10625256845947</v>
      </c>
      <c r="R643" t="s">
        <v>13388</v>
      </c>
      <c r="S643" t="s">
        <v>13389</v>
      </c>
      <c r="T643" t="s">
        <v>13390</v>
      </c>
      <c r="U643" t="s">
        <v>13391</v>
      </c>
      <c r="V643" t="s">
        <v>13392</v>
      </c>
      <c r="W643" t="s">
        <v>13393</v>
      </c>
      <c r="X643" t="s">
        <v>13394</v>
      </c>
      <c r="Y643" t="s">
        <v>13395</v>
      </c>
    </row>
    <row r="644" spans="1:25" x14ac:dyDescent="0.3">
      <c r="A644">
        <v>32150</v>
      </c>
      <c r="B644" t="s">
        <v>13396</v>
      </c>
      <c r="C644" t="s">
        <v>13397</v>
      </c>
      <c r="D644" t="s">
        <v>13398</v>
      </c>
      <c r="E644" t="s">
        <v>13399</v>
      </c>
      <c r="F644" t="s">
        <v>13400</v>
      </c>
      <c r="G644" t="s">
        <v>13401</v>
      </c>
      <c r="H644" t="s">
        <v>13402</v>
      </c>
      <c r="I644" t="s">
        <v>13403</v>
      </c>
      <c r="J644" t="s">
        <v>13404</v>
      </c>
      <c r="K644" t="s">
        <v>13405</v>
      </c>
      <c r="L644" t="s">
        <v>13406</v>
      </c>
      <c r="M644" t="s">
        <v>13407</v>
      </c>
      <c r="N644" t="s">
        <v>13408</v>
      </c>
      <c r="O644">
        <f>-554.806377256969 -88.172847415532 -506.057765811619</f>
        <v>-1149.03699048412</v>
      </c>
      <c r="P644">
        <f>-556.909734493621 -132.810419002934 -227.523054857884</f>
        <v>-917.24320835443905</v>
      </c>
      <c r="Q644">
        <f>-381.540642332965 -18.0340201615027 -327.625633179466</f>
        <v>-727.20029567393362</v>
      </c>
      <c r="R644" t="s">
        <v>13409</v>
      </c>
      <c r="S644" t="s">
        <v>13410</v>
      </c>
      <c r="T644" t="s">
        <v>13411</v>
      </c>
      <c r="U644" t="s">
        <v>13412</v>
      </c>
      <c r="V644" t="s">
        <v>13413</v>
      </c>
      <c r="W644" t="s">
        <v>13414</v>
      </c>
      <c r="X644" t="s">
        <v>13415</v>
      </c>
      <c r="Y644" t="s">
        <v>13416</v>
      </c>
    </row>
    <row r="645" spans="1:25" x14ac:dyDescent="0.3">
      <c r="A645">
        <v>32200</v>
      </c>
      <c r="B645" t="s">
        <v>13417</v>
      </c>
      <c r="C645" t="s">
        <v>13418</v>
      </c>
      <c r="D645" t="s">
        <v>13419</v>
      </c>
      <c r="E645" t="s">
        <v>13420</v>
      </c>
      <c r="F645" t="s">
        <v>13421</v>
      </c>
      <c r="G645" t="s">
        <v>13422</v>
      </c>
      <c r="H645" t="s">
        <v>13423</v>
      </c>
      <c r="I645" t="s">
        <v>13424</v>
      </c>
      <c r="J645" t="s">
        <v>13425</v>
      </c>
      <c r="K645" t="s">
        <v>13426</v>
      </c>
      <c r="L645" t="s">
        <v>13427</v>
      </c>
      <c r="M645" t="s">
        <v>13428</v>
      </c>
      <c r="N645" t="s">
        <v>13429</v>
      </c>
      <c r="O645">
        <f>-555.160222327801 -88.3130559330234 -506.088896353867</f>
        <v>-1149.5621746146915</v>
      </c>
      <c r="P645">
        <f>-557.476289219458 -132.972715233977 -227.559286971891</f>
        <v>-918.00829142532598</v>
      </c>
      <c r="Q645">
        <f>-381.904739686165 -18.3897741433871 -327.528718020074</f>
        <v>-727.82323184962615</v>
      </c>
      <c r="R645" t="s">
        <v>13430</v>
      </c>
      <c r="S645" t="s">
        <v>13431</v>
      </c>
      <c r="T645" t="s">
        <v>13432</v>
      </c>
      <c r="U645" t="s">
        <v>13433</v>
      </c>
      <c r="V645" t="s">
        <v>13434</v>
      </c>
      <c r="W645" t="s">
        <v>13435</v>
      </c>
      <c r="X645" t="s">
        <v>13436</v>
      </c>
      <c r="Y645" t="s">
        <v>13437</v>
      </c>
    </row>
    <row r="646" spans="1:25" x14ac:dyDescent="0.3">
      <c r="A646">
        <v>32250</v>
      </c>
      <c r="B646" t="s">
        <v>13438</v>
      </c>
      <c r="C646" t="s">
        <v>13439</v>
      </c>
      <c r="D646" t="s">
        <v>13440</v>
      </c>
      <c r="E646" t="s">
        <v>13441</v>
      </c>
      <c r="F646" t="s">
        <v>13442</v>
      </c>
      <c r="G646" t="s">
        <v>13443</v>
      </c>
      <c r="H646" t="s">
        <v>13444</v>
      </c>
      <c r="I646" t="s">
        <v>13445</v>
      </c>
      <c r="J646" t="s">
        <v>13446</v>
      </c>
      <c r="K646" t="s">
        <v>13447</v>
      </c>
      <c r="L646" t="s">
        <v>13448</v>
      </c>
      <c r="M646" t="s">
        <v>13449</v>
      </c>
      <c r="N646" t="s">
        <v>13450</v>
      </c>
      <c r="O646">
        <f>-555.941343636011 -88.6684525248052 -506.188669292585</f>
        <v>-1150.7984654534011</v>
      </c>
      <c r="P646">
        <f>-558.597524110097 -133.428914214114 -227.678314509299</f>
        <v>-919.70475283350993</v>
      </c>
      <c r="Q646">
        <f>-382.678204486165 -19.2020024200588 -327.443620256731</f>
        <v>-729.32382716295479</v>
      </c>
      <c r="R646" t="s">
        <v>13451</v>
      </c>
      <c r="S646" t="s">
        <v>13452</v>
      </c>
      <c r="T646" t="s">
        <v>13453</v>
      </c>
      <c r="U646" t="s">
        <v>13454</v>
      </c>
      <c r="V646" t="s">
        <v>13455</v>
      </c>
      <c r="W646" t="s">
        <v>13456</v>
      </c>
      <c r="X646" t="s">
        <v>13457</v>
      </c>
      <c r="Y646" t="s">
        <v>13458</v>
      </c>
    </row>
    <row r="647" spans="1:25" x14ac:dyDescent="0.3">
      <c r="A647">
        <v>32300</v>
      </c>
      <c r="B647" t="s">
        <v>13459</v>
      </c>
      <c r="C647" t="s">
        <v>13460</v>
      </c>
      <c r="D647" t="s">
        <v>13461</v>
      </c>
      <c r="E647" t="s">
        <v>13462</v>
      </c>
      <c r="F647" t="s">
        <v>13463</v>
      </c>
      <c r="G647" t="s">
        <v>13464</v>
      </c>
      <c r="H647" t="s">
        <v>13465</v>
      </c>
      <c r="I647" t="s">
        <v>13466</v>
      </c>
      <c r="J647" t="s">
        <v>13467</v>
      </c>
      <c r="K647" t="s">
        <v>13468</v>
      </c>
      <c r="L647" t="s">
        <v>13469</v>
      </c>
      <c r="M647" t="s">
        <v>13470</v>
      </c>
      <c r="N647" t="s">
        <v>13471</v>
      </c>
      <c r="O647">
        <f>-556.316724493361 -88.9099323122982 -506.239178580405</f>
        <v>-1151.4658353860641</v>
      </c>
      <c r="P647">
        <f>-559.121902052615 -133.795219489679 -227.750382407026</f>
        <v>-920.66750394932001</v>
      </c>
      <c r="Q647">
        <f>-383.210062785059 -19.5460925220073 -327.503506615448</f>
        <v>-730.25966192251428</v>
      </c>
      <c r="R647" t="s">
        <v>13472</v>
      </c>
      <c r="S647" t="s">
        <v>13473</v>
      </c>
      <c r="T647" t="s">
        <v>13474</v>
      </c>
      <c r="U647" t="s">
        <v>13475</v>
      </c>
      <c r="V647" t="s">
        <v>13476</v>
      </c>
      <c r="W647" t="s">
        <v>13477</v>
      </c>
      <c r="X647" t="s">
        <v>13478</v>
      </c>
      <c r="Y647" t="s">
        <v>13479</v>
      </c>
    </row>
    <row r="648" spans="1:25" x14ac:dyDescent="0.3">
      <c r="A648">
        <v>32350</v>
      </c>
      <c r="B648" t="s">
        <v>13480</v>
      </c>
      <c r="C648" t="s">
        <v>13481</v>
      </c>
      <c r="D648" t="s">
        <v>13482</v>
      </c>
      <c r="E648" t="s">
        <v>13483</v>
      </c>
      <c r="F648" t="s">
        <v>13484</v>
      </c>
      <c r="G648" t="s">
        <v>13485</v>
      </c>
      <c r="H648" t="s">
        <v>13486</v>
      </c>
      <c r="I648" t="s">
        <v>13487</v>
      </c>
      <c r="J648" t="s">
        <v>13488</v>
      </c>
      <c r="K648" t="s">
        <v>13489</v>
      </c>
      <c r="L648" t="s">
        <v>13490</v>
      </c>
      <c r="M648" t="s">
        <v>13491</v>
      </c>
      <c r="N648" t="s">
        <v>13492</v>
      </c>
      <c r="O648">
        <f>-557.182612304193 -89.4098436346344 -506.238504332907</f>
        <v>-1152.8309602717343</v>
      </c>
      <c r="P648">
        <f>-559.861329409123 -134.260172338044 -227.742762298737</f>
        <v>-921.86426404590395</v>
      </c>
      <c r="Q648">
        <f>-384.257437996695 -19.882526379959 -327.89036167211</f>
        <v>-732.03032604876398</v>
      </c>
      <c r="R648" t="s">
        <v>13493</v>
      </c>
      <c r="S648" t="s">
        <v>13494</v>
      </c>
      <c r="T648" t="s">
        <v>13495</v>
      </c>
      <c r="U648" t="s">
        <v>13496</v>
      </c>
      <c r="V648" t="s">
        <v>13497</v>
      </c>
      <c r="W648" t="s">
        <v>13498</v>
      </c>
      <c r="X648" t="s">
        <v>13499</v>
      </c>
      <c r="Y648" t="s">
        <v>13500</v>
      </c>
    </row>
    <row r="649" spans="1:25" x14ac:dyDescent="0.3">
      <c r="A649">
        <v>32400</v>
      </c>
      <c r="B649" t="s">
        <v>13501</v>
      </c>
      <c r="C649" t="s">
        <v>13502</v>
      </c>
      <c r="D649" t="s">
        <v>13503</v>
      </c>
      <c r="E649" t="s">
        <v>13504</v>
      </c>
      <c r="F649" t="s">
        <v>13505</v>
      </c>
      <c r="G649" t="s">
        <v>13506</v>
      </c>
      <c r="H649" t="s">
        <v>13507</v>
      </c>
      <c r="I649" t="s">
        <v>13508</v>
      </c>
      <c r="J649" t="s">
        <v>13509</v>
      </c>
      <c r="K649" t="s">
        <v>13510</v>
      </c>
      <c r="L649" t="s">
        <v>13511</v>
      </c>
      <c r="M649" t="s">
        <v>13512</v>
      </c>
      <c r="N649" t="s">
        <v>13513</v>
      </c>
      <c r="O649">
        <f>-557.722973643408 -89.6688451731816 -506.125940441205</f>
        <v>-1153.5177592577945</v>
      </c>
      <c r="P649">
        <f>-559.941255424862 -134.218045765956 -227.577763859901</f>
        <v>-921.73706505071902</v>
      </c>
      <c r="Q649">
        <f>-384.55520205462 -19.8902405241174 -328.163351208684</f>
        <v>-732.6087937874214</v>
      </c>
      <c r="R649" t="s">
        <v>13514</v>
      </c>
      <c r="S649" t="s">
        <v>13515</v>
      </c>
      <c r="T649" t="s">
        <v>13516</v>
      </c>
      <c r="U649" t="s">
        <v>13517</v>
      </c>
      <c r="V649" t="s">
        <v>13518</v>
      </c>
      <c r="W649" t="s">
        <v>13519</v>
      </c>
      <c r="X649" t="s">
        <v>13520</v>
      </c>
      <c r="Y649" t="s">
        <v>13521</v>
      </c>
    </row>
    <row r="650" spans="1:25" x14ac:dyDescent="0.3">
      <c r="A650">
        <v>32450</v>
      </c>
      <c r="B650" t="s">
        <v>13522</v>
      </c>
      <c r="C650" t="s">
        <v>13523</v>
      </c>
      <c r="D650" t="s">
        <v>13524</v>
      </c>
      <c r="E650" t="s">
        <v>13525</v>
      </c>
      <c r="F650" t="s">
        <v>13526</v>
      </c>
      <c r="G650" t="s">
        <v>13527</v>
      </c>
      <c r="H650" t="s">
        <v>13528</v>
      </c>
      <c r="I650" t="s">
        <v>13529</v>
      </c>
      <c r="J650" t="s">
        <v>13530</v>
      </c>
      <c r="K650" t="s">
        <v>13531</v>
      </c>
      <c r="L650" t="s">
        <v>13532</v>
      </c>
      <c r="M650" t="s">
        <v>13533</v>
      </c>
      <c r="N650" t="s">
        <v>13534</v>
      </c>
      <c r="O650">
        <f>-558.860831793189 -89.9907289456746 -505.682944734637</f>
        <v>-1154.5345054735008</v>
      </c>
      <c r="P650">
        <f>-559.672454156705 -133.841325192224 -227.016236879847</f>
        <v>-920.53001622877605</v>
      </c>
      <c r="Q650">
        <f>-384.707070228477 -19.8745271956664 -328.737322486405</f>
        <v>-733.3189199105484</v>
      </c>
      <c r="R650" t="s">
        <v>13535</v>
      </c>
      <c r="S650" t="s">
        <v>13536</v>
      </c>
      <c r="T650" t="s">
        <v>13537</v>
      </c>
      <c r="U650" t="s">
        <v>13538</v>
      </c>
      <c r="V650" t="s">
        <v>13539</v>
      </c>
      <c r="W650" t="s">
        <v>13540</v>
      </c>
      <c r="X650" t="s">
        <v>13541</v>
      </c>
      <c r="Y650" t="s">
        <v>13542</v>
      </c>
    </row>
    <row r="651" spans="1:25" x14ac:dyDescent="0.3">
      <c r="A651">
        <v>32500</v>
      </c>
      <c r="B651" t="s">
        <v>13543</v>
      </c>
      <c r="C651" t="s">
        <v>13544</v>
      </c>
      <c r="D651" t="s">
        <v>13545</v>
      </c>
      <c r="E651" t="s">
        <v>13546</v>
      </c>
      <c r="F651" t="s">
        <v>13547</v>
      </c>
      <c r="G651" t="s">
        <v>13548</v>
      </c>
      <c r="H651" t="s">
        <v>13549</v>
      </c>
      <c r="I651" t="s">
        <v>13550</v>
      </c>
      <c r="J651" t="s">
        <v>13551</v>
      </c>
      <c r="K651" t="s">
        <v>13552</v>
      </c>
      <c r="L651" t="s">
        <v>13553</v>
      </c>
      <c r="M651" t="s">
        <v>13554</v>
      </c>
      <c r="N651" t="s">
        <v>13555</v>
      </c>
      <c r="O651">
        <f>-559.389010072064 -90.1682059793889 -505.413961235627</f>
        <v>-1154.9711772870799</v>
      </c>
      <c r="P651">
        <f>-559.890737509422 -133.634572743149 -226.686577839465</f>
        <v>-920.21188809203602</v>
      </c>
      <c r="Q651">
        <f>-384.97173903412 -20.0828064951056 -328.950124519829</f>
        <v>-734.00467004905454</v>
      </c>
      <c r="R651" t="s">
        <v>13556</v>
      </c>
      <c r="S651" t="s">
        <v>13557</v>
      </c>
      <c r="T651" t="s">
        <v>13558</v>
      </c>
      <c r="U651" t="s">
        <v>13559</v>
      </c>
      <c r="V651" t="s">
        <v>13560</v>
      </c>
      <c r="W651" t="s">
        <v>13561</v>
      </c>
      <c r="X651" t="s">
        <v>13562</v>
      </c>
      <c r="Y651" t="s">
        <v>13563</v>
      </c>
    </row>
    <row r="652" spans="1:25" x14ac:dyDescent="0.3">
      <c r="A652">
        <v>32550</v>
      </c>
      <c r="B652" t="s">
        <v>13564</v>
      </c>
      <c r="C652" t="s">
        <v>13565</v>
      </c>
      <c r="D652" t="s">
        <v>13566</v>
      </c>
      <c r="E652" t="s">
        <v>13567</v>
      </c>
      <c r="F652" t="s">
        <v>13568</v>
      </c>
      <c r="G652" t="s">
        <v>13569</v>
      </c>
      <c r="H652" t="s">
        <v>13570</v>
      </c>
      <c r="I652" t="s">
        <v>13571</v>
      </c>
      <c r="J652" t="s">
        <v>13572</v>
      </c>
      <c r="K652" t="s">
        <v>13573</v>
      </c>
      <c r="L652" t="s">
        <v>13574</v>
      </c>
      <c r="M652" t="s">
        <v>13575</v>
      </c>
      <c r="N652" t="s">
        <v>13576</v>
      </c>
      <c r="O652">
        <f>-560.012456858665 -90.3992383216646 -504.829756909654</f>
        <v>-1155.2414520899836</v>
      </c>
      <c r="P652">
        <f>-560.055741493213 -133.062980089275 -225.97780698826</f>
        <v>-919.09652857074798</v>
      </c>
      <c r="Q652">
        <f>-385.024717650466 -20.666867906376 -329.320840637511</f>
        <v>-735.01242619435311</v>
      </c>
      <c r="R652" t="s">
        <v>13577</v>
      </c>
      <c r="S652" t="s">
        <v>13578</v>
      </c>
      <c r="T652" t="s">
        <v>13579</v>
      </c>
      <c r="U652" t="s">
        <v>13580</v>
      </c>
      <c r="V652" t="s">
        <v>13581</v>
      </c>
      <c r="W652" t="s">
        <v>13582</v>
      </c>
      <c r="X652" t="s">
        <v>13583</v>
      </c>
      <c r="Y652" t="s">
        <v>13584</v>
      </c>
    </row>
    <row r="653" spans="1:25" x14ac:dyDescent="0.3">
      <c r="A653">
        <v>32600</v>
      </c>
      <c r="B653" t="s">
        <v>13585</v>
      </c>
      <c r="C653" t="s">
        <v>13586</v>
      </c>
      <c r="D653" t="s">
        <v>13587</v>
      </c>
      <c r="E653" t="s">
        <v>13588</v>
      </c>
      <c r="F653" t="s">
        <v>13589</v>
      </c>
      <c r="G653" t="s">
        <v>13590</v>
      </c>
      <c r="H653" t="s">
        <v>13591</v>
      </c>
      <c r="I653" t="s">
        <v>13592</v>
      </c>
      <c r="J653" t="s">
        <v>13593</v>
      </c>
      <c r="K653" t="s">
        <v>13594</v>
      </c>
      <c r="L653" t="s">
        <v>13595</v>
      </c>
      <c r="M653" t="s">
        <v>13596</v>
      </c>
      <c r="N653" t="s">
        <v>13597</v>
      </c>
      <c r="O653">
        <f>-559.935931605141 -90.3444960578368 -504.578775192352</f>
        <v>-1154.8592028553298</v>
      </c>
      <c r="P653">
        <f>-559.910965065389 -132.633492769634 -225.669814859378</f>
        <v>-918.21427269440096</v>
      </c>
      <c r="Q653">
        <f>-384.706467565953 -20.9611604453271 -329.502061615673</f>
        <v>-735.16968962695319</v>
      </c>
      <c r="R653" t="s">
        <v>13598</v>
      </c>
      <c r="S653" t="s">
        <v>13599</v>
      </c>
      <c r="T653" t="s">
        <v>13600</v>
      </c>
      <c r="U653" t="s">
        <v>13601</v>
      </c>
      <c r="V653" t="s">
        <v>13602</v>
      </c>
      <c r="W653" t="s">
        <v>13603</v>
      </c>
      <c r="X653" t="s">
        <v>13604</v>
      </c>
      <c r="Y653" t="s">
        <v>13605</v>
      </c>
    </row>
    <row r="654" spans="1:25" x14ac:dyDescent="0.3">
      <c r="A654">
        <v>32650</v>
      </c>
      <c r="B654" t="s">
        <v>13606</v>
      </c>
      <c r="C654" t="s">
        <v>13607</v>
      </c>
      <c r="D654" t="s">
        <v>13608</v>
      </c>
      <c r="E654" t="s">
        <v>13609</v>
      </c>
      <c r="F654" t="s">
        <v>13610</v>
      </c>
      <c r="G654" t="s">
        <v>13611</v>
      </c>
      <c r="H654" t="s">
        <v>13612</v>
      </c>
      <c r="I654" t="s">
        <v>13613</v>
      </c>
      <c r="J654" t="s">
        <v>13614</v>
      </c>
      <c r="K654" t="s">
        <v>13615</v>
      </c>
      <c r="L654" t="s">
        <v>13616</v>
      </c>
      <c r="M654" t="s">
        <v>13617</v>
      </c>
      <c r="N654" t="s">
        <v>13618</v>
      </c>
      <c r="O654">
        <f>-559.395912887293 -89.957560933583 -504.065583827997</f>
        <v>-1153.4190576488729</v>
      </c>
      <c r="P654">
        <f>-559.443928232391 -131.663637137185 -225.068848239155</f>
        <v>-916.17641360873108</v>
      </c>
      <c r="Q654">
        <f>-383.769170574788 -21.3719801222237 -329.580254326815</f>
        <v>-734.72140502382672</v>
      </c>
      <c r="R654" t="s">
        <v>13619</v>
      </c>
      <c r="S654" t="s">
        <v>13620</v>
      </c>
      <c r="T654" t="s">
        <v>13621</v>
      </c>
      <c r="U654" t="s">
        <v>13622</v>
      </c>
      <c r="V654" t="s">
        <v>13623</v>
      </c>
      <c r="W654" t="s">
        <v>13624</v>
      </c>
      <c r="X654" t="s">
        <v>13625</v>
      </c>
      <c r="Y654" t="s">
        <v>13626</v>
      </c>
    </row>
    <row r="655" spans="1:25" x14ac:dyDescent="0.3">
      <c r="A655">
        <v>32700</v>
      </c>
      <c r="B655" t="s">
        <v>13627</v>
      </c>
      <c r="C655" t="s">
        <v>13628</v>
      </c>
      <c r="D655" t="s">
        <v>13629</v>
      </c>
      <c r="E655" t="s">
        <v>13630</v>
      </c>
      <c r="F655" t="s">
        <v>13631</v>
      </c>
      <c r="G655" t="s">
        <v>13632</v>
      </c>
      <c r="H655" t="s">
        <v>13633</v>
      </c>
      <c r="I655" t="s">
        <v>13634</v>
      </c>
      <c r="J655" t="s">
        <v>13635</v>
      </c>
      <c r="K655" t="s">
        <v>13636</v>
      </c>
      <c r="L655" t="s">
        <v>13637</v>
      </c>
      <c r="M655" t="s">
        <v>13638</v>
      </c>
      <c r="N655" t="s">
        <v>13639</v>
      </c>
      <c r="O655">
        <f>-558.69058508273 -89.7088026546198 -503.915840895837</f>
        <v>-1152.3152286331867</v>
      </c>
      <c r="P655">
        <f>-558.943663686965 -131.223459463287 -224.890710452544</f>
        <v>-915.05783360279599</v>
      </c>
      <c r="Q655">
        <f>-382.975819060537 -21.5250006136366 -329.533497535888</f>
        <v>-734.03431721006154</v>
      </c>
      <c r="R655" t="s">
        <v>13640</v>
      </c>
      <c r="S655" t="s">
        <v>13641</v>
      </c>
      <c r="T655" t="s">
        <v>13642</v>
      </c>
      <c r="U655" t="s">
        <v>13643</v>
      </c>
      <c r="V655" t="s">
        <v>13644</v>
      </c>
      <c r="W655" t="s">
        <v>13645</v>
      </c>
      <c r="X655" t="s">
        <v>13646</v>
      </c>
      <c r="Y655" t="s">
        <v>13647</v>
      </c>
    </row>
    <row r="656" spans="1:25" x14ac:dyDescent="0.3">
      <c r="A656">
        <v>32750</v>
      </c>
      <c r="B656" t="s">
        <v>13648</v>
      </c>
      <c r="C656" t="s">
        <v>13649</v>
      </c>
      <c r="D656" t="s">
        <v>13650</v>
      </c>
      <c r="E656" t="s">
        <v>13651</v>
      </c>
      <c r="F656" t="s">
        <v>13652</v>
      </c>
      <c r="G656" t="s">
        <v>13653</v>
      </c>
      <c r="H656" t="s">
        <v>13654</v>
      </c>
      <c r="I656" t="s">
        <v>13655</v>
      </c>
      <c r="J656" t="s">
        <v>13656</v>
      </c>
      <c r="K656" t="s">
        <v>13657</v>
      </c>
      <c r="L656" t="s">
        <v>13658</v>
      </c>
      <c r="M656" t="s">
        <v>13659</v>
      </c>
      <c r="N656" t="s">
        <v>13660</v>
      </c>
      <c r="O656">
        <f>-555.947741211383 -89.3074331867529 -504.026001674373</f>
        <v>-1149.281176072509</v>
      </c>
      <c r="P656">
        <f>-557.634212947823 -131.002020725736 -225.032652315298</f>
        <v>-913.66888598885703</v>
      </c>
      <c r="Q656">
        <f>-381.199344051718 -21.7817971090803 -329.388803724075</f>
        <v>-732.36994488487335</v>
      </c>
      <c r="R656" t="s">
        <v>13661</v>
      </c>
      <c r="S656" t="s">
        <v>13662</v>
      </c>
      <c r="T656" t="s">
        <v>13663</v>
      </c>
      <c r="U656" t="s">
        <v>13664</v>
      </c>
      <c r="V656" t="s">
        <v>13665</v>
      </c>
      <c r="W656" t="s">
        <v>13666</v>
      </c>
      <c r="X656" t="s">
        <v>13667</v>
      </c>
      <c r="Y656" t="s">
        <v>13668</v>
      </c>
    </row>
    <row r="657" spans="1:25" x14ac:dyDescent="0.3">
      <c r="A657">
        <v>32800</v>
      </c>
      <c r="B657" t="s">
        <v>13669</v>
      </c>
      <c r="C657" t="s">
        <v>13670</v>
      </c>
      <c r="D657" t="s">
        <v>13671</v>
      </c>
      <c r="E657" t="s">
        <v>13672</v>
      </c>
      <c r="F657" t="s">
        <v>13673</v>
      </c>
      <c r="G657" t="s">
        <v>13674</v>
      </c>
      <c r="H657" t="s">
        <v>13675</v>
      </c>
      <c r="I657" t="s">
        <v>13676</v>
      </c>
      <c r="J657" t="s">
        <v>13677</v>
      </c>
      <c r="K657" t="s">
        <v>13678</v>
      </c>
      <c r="L657" t="s">
        <v>13679</v>
      </c>
      <c r="M657" t="s">
        <v>13680</v>
      </c>
      <c r="N657" t="s">
        <v>13681</v>
      </c>
      <c r="O657">
        <f>-554.27943810918 -88.9615938387301 -504.14662091123</f>
        <v>-1147.38765285914</v>
      </c>
      <c r="P657">
        <f>-556.630850283786 -130.903623655017 -225.195227889392</f>
        <v>-912.72970182819495</v>
      </c>
      <c r="Q657">
        <f>-380.198549051653 -21.389297260951 -329.247151682188</f>
        <v>-730.83499799479205</v>
      </c>
      <c r="R657" t="s">
        <v>13682</v>
      </c>
      <c r="S657" t="s">
        <v>13683</v>
      </c>
      <c r="T657" t="s">
        <v>13684</v>
      </c>
      <c r="U657" t="s">
        <v>13685</v>
      </c>
      <c r="V657" t="s">
        <v>13686</v>
      </c>
      <c r="W657" t="s">
        <v>13687</v>
      </c>
      <c r="X657" t="s">
        <v>13688</v>
      </c>
      <c r="Y657" t="s">
        <v>13689</v>
      </c>
    </row>
    <row r="658" spans="1:25" x14ac:dyDescent="0.3">
      <c r="A658">
        <v>32850</v>
      </c>
      <c r="B658" t="s">
        <v>13690</v>
      </c>
      <c r="C658" t="s">
        <v>13691</v>
      </c>
      <c r="D658" t="s">
        <v>13692</v>
      </c>
      <c r="E658" t="s">
        <v>13693</v>
      </c>
      <c r="F658" t="s">
        <v>13694</v>
      </c>
      <c r="G658" t="s">
        <v>13695</v>
      </c>
      <c r="H658" t="s">
        <v>13696</v>
      </c>
      <c r="I658" t="s">
        <v>13697</v>
      </c>
      <c r="J658" t="s">
        <v>13698</v>
      </c>
      <c r="K658" t="s">
        <v>13699</v>
      </c>
      <c r="L658" t="s">
        <v>13700</v>
      </c>
      <c r="M658" t="s">
        <v>13701</v>
      </c>
      <c r="N658" t="s">
        <v>13702</v>
      </c>
      <c r="O658">
        <f>-551.155421157547 -87.9218143686703 -504.926159453232</f>
        <v>-1144.0033949794492</v>
      </c>
      <c r="P658">
        <f>-554.114997957627 -130.737874850328 -226.113373294577</f>
        <v>-910.96624610253207</v>
      </c>
      <c r="Q658">
        <f>-378.166585729901 -19.5464573357117 -329.201373448915</f>
        <v>-726.9144165145276</v>
      </c>
      <c r="R658" t="s">
        <v>13703</v>
      </c>
      <c r="S658" t="s">
        <v>13704</v>
      </c>
      <c r="T658" t="s">
        <v>13705</v>
      </c>
      <c r="U658" t="s">
        <v>13706</v>
      </c>
      <c r="V658" t="s">
        <v>13707</v>
      </c>
      <c r="W658" t="s">
        <v>13708</v>
      </c>
      <c r="X658" t="s">
        <v>13709</v>
      </c>
      <c r="Y658" t="s">
        <v>13710</v>
      </c>
    </row>
    <row r="659" spans="1:25" x14ac:dyDescent="0.3">
      <c r="A659">
        <v>32900</v>
      </c>
      <c r="B659" t="s">
        <v>13711</v>
      </c>
      <c r="C659" t="s">
        <v>13712</v>
      </c>
      <c r="D659" t="s">
        <v>13713</v>
      </c>
      <c r="E659" t="s">
        <v>13714</v>
      </c>
      <c r="F659" t="s">
        <v>13715</v>
      </c>
      <c r="G659" t="s">
        <v>13716</v>
      </c>
      <c r="H659" t="s">
        <v>13717</v>
      </c>
      <c r="I659" t="s">
        <v>13718</v>
      </c>
      <c r="J659" t="s">
        <v>13719</v>
      </c>
      <c r="K659" t="s">
        <v>13720</v>
      </c>
      <c r="L659" t="s">
        <v>13721</v>
      </c>
      <c r="M659" t="s">
        <v>13722</v>
      </c>
      <c r="N659" t="s">
        <v>13723</v>
      </c>
      <c r="O659">
        <f>-549.829899950647 -87.4737108436884 -505.487168562591</f>
        <v>-1142.7907793569266</v>
      </c>
      <c r="P659">
        <f>-552.962871191884 -131.138322906999 -226.807788056014</f>
        <v>-910.9089821548971</v>
      </c>
      <c r="Q659">
        <f>-377.618680511456 -18.446426762026 -329.294534715051</f>
        <v>-725.35964198853299</v>
      </c>
      <c r="R659" t="s">
        <v>13724</v>
      </c>
      <c r="S659" t="s">
        <v>13725</v>
      </c>
      <c r="T659" t="s">
        <v>13726</v>
      </c>
      <c r="U659" t="s">
        <v>13727</v>
      </c>
      <c r="V659" t="s">
        <v>13728</v>
      </c>
      <c r="W659" t="s">
        <v>13729</v>
      </c>
      <c r="X659" t="s">
        <v>13730</v>
      </c>
      <c r="Y659" t="s">
        <v>13731</v>
      </c>
    </row>
    <row r="660" spans="1:25" x14ac:dyDescent="0.3">
      <c r="A660">
        <v>32950</v>
      </c>
      <c r="B660" t="s">
        <v>13732</v>
      </c>
      <c r="C660" t="s">
        <v>13733</v>
      </c>
      <c r="D660" t="s">
        <v>13734</v>
      </c>
      <c r="E660" t="s">
        <v>13735</v>
      </c>
      <c r="F660" t="s">
        <v>13736</v>
      </c>
      <c r="G660" t="s">
        <v>13737</v>
      </c>
      <c r="H660" t="s">
        <v>13738</v>
      </c>
      <c r="I660" t="s">
        <v>13739</v>
      </c>
      <c r="J660" t="s">
        <v>13740</v>
      </c>
      <c r="K660" t="s">
        <v>13741</v>
      </c>
      <c r="L660" t="s">
        <v>13742</v>
      </c>
      <c r="M660" t="s">
        <v>13743</v>
      </c>
      <c r="N660" t="s">
        <v>13744</v>
      </c>
      <c r="O660">
        <f>-547.564827172442 -86.8062469569086 -506.543320536766</f>
        <v>-1140.9143946661166</v>
      </c>
      <c r="P660">
        <f>-550.494954906195 -132.30931862116 -228.156036159977</f>
        <v>-910.96030968733203</v>
      </c>
      <c r="Q660">
        <f>-376.637217656903 -16.1276067944477 -329.268753962721</f>
        <v>-722.03357841407171</v>
      </c>
      <c r="R660" t="s">
        <v>13745</v>
      </c>
      <c r="S660" t="s">
        <v>13746</v>
      </c>
      <c r="T660" t="s">
        <v>13747</v>
      </c>
      <c r="U660" t="s">
        <v>13748</v>
      </c>
      <c r="V660" t="s">
        <v>13749</v>
      </c>
      <c r="W660" t="s">
        <v>13750</v>
      </c>
      <c r="X660" t="s">
        <v>13751</v>
      </c>
      <c r="Y660" t="s">
        <v>13752</v>
      </c>
    </row>
    <row r="661" spans="1:25" x14ac:dyDescent="0.3">
      <c r="A661">
        <v>33000</v>
      </c>
      <c r="B661" t="s">
        <v>13753</v>
      </c>
      <c r="C661" t="s">
        <v>13754</v>
      </c>
      <c r="D661" t="s">
        <v>13755</v>
      </c>
      <c r="E661" t="s">
        <v>13756</v>
      </c>
      <c r="F661" t="s">
        <v>13757</v>
      </c>
      <c r="G661" t="s">
        <v>13758</v>
      </c>
      <c r="H661" t="s">
        <v>13759</v>
      </c>
      <c r="I661" t="s">
        <v>13760</v>
      </c>
      <c r="J661" t="s">
        <v>13761</v>
      </c>
      <c r="K661" t="s">
        <v>13762</v>
      </c>
      <c r="L661" t="s">
        <v>13763</v>
      </c>
      <c r="M661" t="s">
        <v>13764</v>
      </c>
      <c r="N661" t="s">
        <v>13765</v>
      </c>
      <c r="O661">
        <f>-546.659421676981 -86.6122064013575 -506.919358228179</f>
        <v>-1140.1909863065175</v>
      </c>
      <c r="P661">
        <f>-549.405212854352 -132.752235484664 -228.635005614599</f>
        <v>-910.792453953615</v>
      </c>
      <c r="Q661">
        <f>-376.234796471152 -15.0377699884734 -329.153028993105</f>
        <v>-720.42559545273048</v>
      </c>
      <c r="R661" t="s">
        <v>13766</v>
      </c>
      <c r="S661" t="s">
        <v>13767</v>
      </c>
      <c r="T661" t="s">
        <v>13768</v>
      </c>
      <c r="U661" t="s">
        <v>13769</v>
      </c>
      <c r="V661" t="s">
        <v>13770</v>
      </c>
      <c r="W661" t="s">
        <v>13771</v>
      </c>
      <c r="X661" t="s">
        <v>13772</v>
      </c>
      <c r="Y661" t="s">
        <v>13773</v>
      </c>
    </row>
    <row r="662" spans="1:25" x14ac:dyDescent="0.3">
      <c r="A662">
        <v>33050</v>
      </c>
      <c r="B662" t="s">
        <v>13774</v>
      </c>
      <c r="C662" t="s">
        <v>13775</v>
      </c>
      <c r="D662" t="s">
        <v>13776</v>
      </c>
      <c r="E662" t="s">
        <v>13777</v>
      </c>
      <c r="F662" t="s">
        <v>13778</v>
      </c>
      <c r="G662" t="s">
        <v>13779</v>
      </c>
      <c r="H662" t="s">
        <v>13780</v>
      </c>
      <c r="I662" t="s">
        <v>13781</v>
      </c>
      <c r="J662" t="s">
        <v>13782</v>
      </c>
      <c r="K662" t="s">
        <v>13783</v>
      </c>
      <c r="L662" t="s">
        <v>13784</v>
      </c>
      <c r="M662" t="s">
        <v>13785</v>
      </c>
      <c r="N662" t="s">
        <v>13786</v>
      </c>
      <c r="O662">
        <f>-545.321648247827 -86.4158133761857 -507.632630890525</f>
        <v>-1139.3700925145376</v>
      </c>
      <c r="P662">
        <f>-548.004338752955 -133.353036368699 -229.481182553354</f>
        <v>-910.83855767500802</v>
      </c>
      <c r="Q662">
        <f>-375.979941126838 -13.1276710370544 -328.98985972457</f>
        <v>-718.09747188846245</v>
      </c>
      <c r="R662" t="s">
        <v>13787</v>
      </c>
      <c r="S662" t="s">
        <v>13788</v>
      </c>
      <c r="T662" t="s">
        <v>13789</v>
      </c>
      <c r="U662" t="s">
        <v>13790</v>
      </c>
      <c r="V662" t="s">
        <v>13791</v>
      </c>
      <c r="W662" t="s">
        <v>13792</v>
      </c>
      <c r="X662" t="s">
        <v>13793</v>
      </c>
      <c r="Y662" t="s">
        <v>13794</v>
      </c>
    </row>
    <row r="663" spans="1:25" x14ac:dyDescent="0.3">
      <c r="A663">
        <v>33100</v>
      </c>
      <c r="B663" t="s">
        <v>13795</v>
      </c>
      <c r="C663" t="s">
        <v>13796</v>
      </c>
      <c r="D663" t="s">
        <v>13797</v>
      </c>
      <c r="E663" t="s">
        <v>13798</v>
      </c>
      <c r="F663" t="s">
        <v>13799</v>
      </c>
      <c r="G663" t="s">
        <v>13800</v>
      </c>
      <c r="H663" t="s">
        <v>13801</v>
      </c>
      <c r="I663" t="s">
        <v>13802</v>
      </c>
      <c r="J663" t="s">
        <v>13803</v>
      </c>
      <c r="K663" t="s">
        <v>13804</v>
      </c>
      <c r="L663" t="s">
        <v>13805</v>
      </c>
      <c r="M663" t="s">
        <v>13806</v>
      </c>
      <c r="N663" t="s">
        <v>13807</v>
      </c>
      <c r="O663">
        <f>-544.846801925323 -86.2218278053451 -508.067297674053</f>
        <v>-1139.1359274047211</v>
      </c>
      <c r="P663">
        <f>-547.594197309036 -133.554290486605 -229.983357468773</f>
        <v>-911.13184526441387</v>
      </c>
      <c r="Q663">
        <f>-376.092711715419 -12.2443954420442 -329.077491750434</f>
        <v>-717.41459890789724</v>
      </c>
      <c r="R663" t="s">
        <v>13808</v>
      </c>
      <c r="S663" t="s">
        <v>13809</v>
      </c>
      <c r="T663" t="s">
        <v>13810</v>
      </c>
      <c r="U663" t="s">
        <v>13811</v>
      </c>
      <c r="V663" t="s">
        <v>13812</v>
      </c>
      <c r="W663" t="s">
        <v>13813</v>
      </c>
      <c r="X663" t="s">
        <v>13814</v>
      </c>
      <c r="Y663" t="s">
        <v>13815</v>
      </c>
    </row>
    <row r="664" spans="1:25" x14ac:dyDescent="0.3">
      <c r="A664">
        <v>33150</v>
      </c>
      <c r="B664" t="s">
        <v>13816</v>
      </c>
      <c r="C664" t="s">
        <v>13817</v>
      </c>
      <c r="D664" t="s">
        <v>13818</v>
      </c>
      <c r="E664" t="s">
        <v>13819</v>
      </c>
      <c r="F664" t="s">
        <v>13820</v>
      </c>
      <c r="G664" t="s">
        <v>13821</v>
      </c>
      <c r="H664" t="s">
        <v>13822</v>
      </c>
      <c r="I664" t="s">
        <v>13823</v>
      </c>
      <c r="J664" t="s">
        <v>13824</v>
      </c>
      <c r="K664" t="s">
        <v>13825</v>
      </c>
      <c r="L664" t="s">
        <v>13826</v>
      </c>
      <c r="M664" t="s">
        <v>13827</v>
      </c>
      <c r="N664" t="s">
        <v>13828</v>
      </c>
      <c r="O664">
        <f>-544.12698038008 -85.8860447075858 -508.85364971116</f>
        <v>-1138.8666747988259</v>
      </c>
      <c r="P664">
        <f>-547.162036178899 -134.39448290674 -230.975434280828</f>
        <v>-912.53195336646706</v>
      </c>
      <c r="Q664">
        <f>-376.573746990701 -11.1089147394564 -329.203741788543</f>
        <v>-716.88640351870049</v>
      </c>
      <c r="R664" t="s">
        <v>13829</v>
      </c>
      <c r="S664" t="s">
        <v>13830</v>
      </c>
      <c r="T664" t="s">
        <v>13831</v>
      </c>
      <c r="U664" t="s">
        <v>13832</v>
      </c>
      <c r="V664" t="s">
        <v>13833</v>
      </c>
      <c r="W664" t="s">
        <v>13834</v>
      </c>
      <c r="X664" t="s">
        <v>13835</v>
      </c>
      <c r="Y664" t="s">
        <v>13836</v>
      </c>
    </row>
    <row r="665" spans="1:25" x14ac:dyDescent="0.3">
      <c r="A665">
        <v>33200</v>
      </c>
      <c r="B665" t="s">
        <v>13837</v>
      </c>
      <c r="C665" t="s">
        <v>13838</v>
      </c>
      <c r="D665" t="s">
        <v>13839</v>
      </c>
      <c r="E665" t="s">
        <v>13840</v>
      </c>
      <c r="F665" t="s">
        <v>13841</v>
      </c>
      <c r="G665" t="s">
        <v>13842</v>
      </c>
      <c r="H665" t="s">
        <v>13843</v>
      </c>
      <c r="I665" t="s">
        <v>13844</v>
      </c>
      <c r="J665" t="s">
        <v>13845</v>
      </c>
      <c r="K665" t="s">
        <v>13846</v>
      </c>
      <c r="L665" t="s">
        <v>13847</v>
      </c>
      <c r="M665" t="s">
        <v>13848</v>
      </c>
      <c r="N665" t="s">
        <v>13849</v>
      </c>
      <c r="O665">
        <f>-543.916715731032 -85.6193673398639 -509.215479002463</f>
        <v>-1138.7515620733589</v>
      </c>
      <c r="P665">
        <f>-547.03238565452 -134.732049240723 -231.444320575368</f>
        <v>-913.20875547061098</v>
      </c>
      <c r="Q665">
        <f>-376.813133448381 -10.5284800050044 -329.155420471297</f>
        <v>-716.49703392468246</v>
      </c>
      <c r="R665" t="s">
        <v>13850</v>
      </c>
      <c r="S665" t="s">
        <v>13851</v>
      </c>
      <c r="T665" t="s">
        <v>13852</v>
      </c>
      <c r="U665" t="s">
        <v>13853</v>
      </c>
      <c r="V665" t="s">
        <v>13854</v>
      </c>
      <c r="W665" t="s">
        <v>13855</v>
      </c>
      <c r="X665" t="s">
        <v>13856</v>
      </c>
      <c r="Y665" t="s">
        <v>13857</v>
      </c>
    </row>
    <row r="666" spans="1:25" x14ac:dyDescent="0.3">
      <c r="A666">
        <v>33250</v>
      </c>
      <c r="B666" t="s">
        <v>13858</v>
      </c>
      <c r="C666" t="s">
        <v>13859</v>
      </c>
      <c r="D666" t="s">
        <v>13860</v>
      </c>
      <c r="E666" t="s">
        <v>13861</v>
      </c>
      <c r="F666" t="s">
        <v>13862</v>
      </c>
      <c r="G666" t="s">
        <v>13863</v>
      </c>
      <c r="H666" t="s">
        <v>13864</v>
      </c>
      <c r="I666" t="s">
        <v>13865</v>
      </c>
      <c r="J666" t="s">
        <v>13866</v>
      </c>
      <c r="K666" t="s">
        <v>13867</v>
      </c>
      <c r="L666" t="s">
        <v>13868</v>
      </c>
      <c r="M666" t="s">
        <v>13869</v>
      </c>
      <c r="N666" t="s">
        <v>13870</v>
      </c>
      <c r="O666">
        <f>-543.325470730259 -85.0059555138637 -509.945957554491</f>
        <v>-1138.2773837986138</v>
      </c>
      <c r="P666">
        <f>-546.943205505894 -135.29220523981 -232.390929306319</f>
        <v>-914.6263400520229</v>
      </c>
      <c r="Q666">
        <f>-377.195646632767 -9.49966080683225 -328.881877252653</f>
        <v>-715.57718469225233</v>
      </c>
      <c r="R666" t="s">
        <v>13871</v>
      </c>
      <c r="S666" t="s">
        <v>13872</v>
      </c>
      <c r="T666" t="s">
        <v>13873</v>
      </c>
      <c r="U666" t="s">
        <v>13874</v>
      </c>
      <c r="V666" t="s">
        <v>13875</v>
      </c>
      <c r="W666" t="s">
        <v>13876</v>
      </c>
      <c r="X666" t="s">
        <v>13877</v>
      </c>
      <c r="Y666" t="s">
        <v>13878</v>
      </c>
    </row>
    <row r="667" spans="1:25" x14ac:dyDescent="0.3">
      <c r="A667">
        <v>33300</v>
      </c>
      <c r="B667" t="s">
        <v>13879</v>
      </c>
      <c r="C667" t="s">
        <v>13880</v>
      </c>
      <c r="D667" t="s">
        <v>13881</v>
      </c>
      <c r="E667" t="s">
        <v>13882</v>
      </c>
      <c r="F667" t="s">
        <v>13883</v>
      </c>
      <c r="G667" t="s">
        <v>13884</v>
      </c>
      <c r="H667" t="s">
        <v>13885</v>
      </c>
      <c r="I667" t="s">
        <v>13886</v>
      </c>
      <c r="J667" t="s">
        <v>13887</v>
      </c>
      <c r="K667" t="s">
        <v>13888</v>
      </c>
      <c r="L667" t="s">
        <v>13889</v>
      </c>
      <c r="M667" t="s">
        <v>13890</v>
      </c>
      <c r="N667" t="s">
        <v>13891</v>
      </c>
      <c r="O667">
        <f>-543.272816871943 -84.7804103980684 -510.227477985211</f>
        <v>-1138.2807052552223</v>
      </c>
      <c r="P667">
        <f>-547.058945637758 -135.723332034705 -232.794464229143</f>
        <v>-915.57674190160606</v>
      </c>
      <c r="Q667">
        <f>-377.605932827184 -9.060772865942 -328.663460581663</f>
        <v>-715.33016627478901</v>
      </c>
      <c r="R667" t="s">
        <v>13892</v>
      </c>
      <c r="S667" t="s">
        <v>13893</v>
      </c>
      <c r="T667" t="s">
        <v>13894</v>
      </c>
      <c r="U667" t="s">
        <v>13895</v>
      </c>
      <c r="V667" t="s">
        <v>13896</v>
      </c>
      <c r="W667" t="s">
        <v>13897</v>
      </c>
      <c r="X667" t="s">
        <v>13898</v>
      </c>
      <c r="Y667" t="s">
        <v>13899</v>
      </c>
    </row>
    <row r="668" spans="1:25" x14ac:dyDescent="0.3">
      <c r="A668">
        <v>33350</v>
      </c>
      <c r="B668" t="s">
        <v>13900</v>
      </c>
      <c r="C668" t="s">
        <v>13901</v>
      </c>
      <c r="D668" t="s">
        <v>13902</v>
      </c>
      <c r="E668" t="s">
        <v>13903</v>
      </c>
      <c r="F668" t="s">
        <v>13904</v>
      </c>
      <c r="G668" t="s">
        <v>13905</v>
      </c>
      <c r="H668" t="s">
        <v>13906</v>
      </c>
      <c r="I668" t="s">
        <v>13907</v>
      </c>
      <c r="J668" t="s">
        <v>13908</v>
      </c>
      <c r="K668" t="s">
        <v>13909</v>
      </c>
      <c r="L668" t="s">
        <v>13910</v>
      </c>
      <c r="M668" t="s">
        <v>13911</v>
      </c>
      <c r="N668" t="s">
        <v>13912</v>
      </c>
      <c r="O668">
        <f>-543.055885965904 -84.6551441579718 -510.617610793507</f>
        <v>-1138.3286409173829</v>
      </c>
      <c r="P668">
        <f>-546.946855336223 -136.49283124249 -233.351892317468</f>
        <v>-916.79157889618102</v>
      </c>
      <c r="Q668">
        <f>-378.096074725258 -8.36655219338036 -328.334003043775</f>
        <v>-714.79662996241336</v>
      </c>
      <c r="R668" t="s">
        <v>13913</v>
      </c>
      <c r="S668" t="s">
        <v>13914</v>
      </c>
      <c r="T668" t="s">
        <v>13915</v>
      </c>
      <c r="U668" t="s">
        <v>13916</v>
      </c>
      <c r="V668" t="s">
        <v>13917</v>
      </c>
      <c r="W668" t="s">
        <v>13918</v>
      </c>
      <c r="X668" t="s">
        <v>13919</v>
      </c>
      <c r="Y668" t="s">
        <v>13920</v>
      </c>
    </row>
    <row r="669" spans="1:25" x14ac:dyDescent="0.3">
      <c r="A669">
        <v>33400</v>
      </c>
      <c r="B669" t="s">
        <v>13921</v>
      </c>
      <c r="C669" t="s">
        <v>13922</v>
      </c>
      <c r="D669" t="s">
        <v>13923</v>
      </c>
      <c r="E669" t="s">
        <v>13924</v>
      </c>
      <c r="F669" t="s">
        <v>13925</v>
      </c>
      <c r="G669" t="s">
        <v>13926</v>
      </c>
      <c r="H669" t="s">
        <v>13927</v>
      </c>
      <c r="I669" t="s">
        <v>13928</v>
      </c>
      <c r="J669" t="s">
        <v>13929</v>
      </c>
      <c r="K669" t="s">
        <v>13930</v>
      </c>
      <c r="L669" t="s">
        <v>13931</v>
      </c>
      <c r="M669" t="s">
        <v>13932</v>
      </c>
      <c r="N669" t="s">
        <v>13933</v>
      </c>
      <c r="O669">
        <f>-542.982157290602 -84.6483265782808 -510.744856089235</f>
        <v>-1138.3753399581178</v>
      </c>
      <c r="P669">
        <f>-546.822518233887 -136.625438577504 -233.504504363457</f>
        <v>-916.95246117484794</v>
      </c>
      <c r="Q669">
        <f>-378.258617842294 -7.96743815392256 -328.277098240246</f>
        <v>-714.50315423646248</v>
      </c>
      <c r="R669" t="s">
        <v>13934</v>
      </c>
      <c r="S669" t="s">
        <v>13935</v>
      </c>
      <c r="T669" t="s">
        <v>13936</v>
      </c>
      <c r="U669" t="s">
        <v>13937</v>
      </c>
      <c r="V669" t="s">
        <v>13938</v>
      </c>
      <c r="W669" t="s">
        <v>13939</v>
      </c>
      <c r="X669" t="s">
        <v>13940</v>
      </c>
      <c r="Y669" t="s">
        <v>13941</v>
      </c>
    </row>
    <row r="670" spans="1:25" x14ac:dyDescent="0.3">
      <c r="A670">
        <v>33450</v>
      </c>
      <c r="B670" t="s">
        <v>13942</v>
      </c>
      <c r="C670" t="s">
        <v>13943</v>
      </c>
      <c r="D670" t="s">
        <v>13944</v>
      </c>
      <c r="E670" t="s">
        <v>13945</v>
      </c>
      <c r="F670" t="s">
        <v>13946</v>
      </c>
      <c r="G670" t="s">
        <v>13947</v>
      </c>
      <c r="H670" t="s">
        <v>13948</v>
      </c>
      <c r="I670" t="s">
        <v>13949</v>
      </c>
      <c r="J670" t="s">
        <v>13950</v>
      </c>
      <c r="K670" t="s">
        <v>13951</v>
      </c>
      <c r="L670" t="s">
        <v>13952</v>
      </c>
      <c r="M670" t="s">
        <v>13953</v>
      </c>
      <c r="N670" t="s">
        <v>13954</v>
      </c>
      <c r="O670">
        <f>-542.936611472692 -84.7535358547625 -510.802648319913</f>
        <v>-1138.4927956473675</v>
      </c>
      <c r="P670">
        <f>-546.462026935741 -136.638170994156 -233.540737503483</f>
        <v>-916.64093543338004</v>
      </c>
      <c r="Q670">
        <f>-378.446444055324 -7.25357732328166 -328.29834744295</f>
        <v>-713.99836882155569</v>
      </c>
      <c r="R670" t="s">
        <v>13955</v>
      </c>
      <c r="S670" t="s">
        <v>13956</v>
      </c>
      <c r="T670" t="s">
        <v>13957</v>
      </c>
      <c r="U670" t="s">
        <v>13958</v>
      </c>
      <c r="V670" t="s">
        <v>13959</v>
      </c>
      <c r="W670" t="s">
        <v>13960</v>
      </c>
      <c r="X670" t="s">
        <v>13961</v>
      </c>
      <c r="Y670" t="s">
        <v>13962</v>
      </c>
    </row>
    <row r="671" spans="1:25" x14ac:dyDescent="0.3">
      <c r="A671">
        <v>33500</v>
      </c>
      <c r="B671" t="s">
        <v>13963</v>
      </c>
      <c r="C671" t="s">
        <v>13964</v>
      </c>
      <c r="D671" t="s">
        <v>13965</v>
      </c>
      <c r="E671" t="s">
        <v>13966</v>
      </c>
      <c r="F671" t="s">
        <v>13967</v>
      </c>
      <c r="G671" t="s">
        <v>13968</v>
      </c>
      <c r="H671" t="s">
        <v>13969</v>
      </c>
      <c r="I671" t="s">
        <v>13970</v>
      </c>
      <c r="J671" t="s">
        <v>13971</v>
      </c>
      <c r="K671" t="s">
        <v>13972</v>
      </c>
      <c r="L671" t="s">
        <v>13973</v>
      </c>
      <c r="M671" t="s">
        <v>13974</v>
      </c>
      <c r="N671" t="s">
        <v>13975</v>
      </c>
      <c r="O671">
        <f>-542.898246957995 -84.8370856272904 -510.766272338473</f>
        <v>-1138.5016049237584</v>
      </c>
      <c r="P671">
        <f>-546.160667702554 -136.684926013127 -233.494289559077</f>
        <v>-916.33988327475799</v>
      </c>
      <c r="Q671">
        <f>-378.411390069311 -7.03086689112251 -328.355103444152</f>
        <v>-713.79736040458556</v>
      </c>
      <c r="R671" t="s">
        <v>13976</v>
      </c>
      <c r="S671" t="s">
        <v>13977</v>
      </c>
      <c r="T671" t="s">
        <v>13978</v>
      </c>
      <c r="U671" t="s">
        <v>13979</v>
      </c>
      <c r="V671" t="s">
        <v>13980</v>
      </c>
      <c r="W671" t="s">
        <v>13981</v>
      </c>
      <c r="X671" t="s">
        <v>13982</v>
      </c>
      <c r="Y671" t="s">
        <v>13983</v>
      </c>
    </row>
    <row r="672" spans="1:25" x14ac:dyDescent="0.3">
      <c r="A672">
        <v>33550</v>
      </c>
      <c r="B672" t="s">
        <v>13984</v>
      </c>
      <c r="C672" t="s">
        <v>13985</v>
      </c>
      <c r="D672" t="s">
        <v>13986</v>
      </c>
      <c r="E672" t="s">
        <v>13987</v>
      </c>
      <c r="F672" t="s">
        <v>13988</v>
      </c>
      <c r="G672" t="s">
        <v>13989</v>
      </c>
      <c r="H672" t="s">
        <v>13990</v>
      </c>
      <c r="I672" t="s">
        <v>13991</v>
      </c>
      <c r="J672" t="s">
        <v>13992</v>
      </c>
      <c r="K672" t="s">
        <v>13993</v>
      </c>
      <c r="L672" t="s">
        <v>13994</v>
      </c>
      <c r="M672" t="s">
        <v>13995</v>
      </c>
      <c r="N672" t="s">
        <v>13996</v>
      </c>
      <c r="O672">
        <f>-542.980192087639 -85.1629746407398 -510.550311137067</f>
        <v>-1138.6934778654459</v>
      </c>
      <c r="P672">
        <f>-545.609666992993 -136.91522087026 -233.253784073211</f>
        <v>-915.77867193646398</v>
      </c>
      <c r="Q672">
        <f>-378.466217971847 -6.80627958257628 -328.55965829942</f>
        <v>-713.83215585384323</v>
      </c>
      <c r="R672" t="s">
        <v>13997</v>
      </c>
      <c r="S672" t="s">
        <v>13998</v>
      </c>
      <c r="T672" t="s">
        <v>13999</v>
      </c>
      <c r="U672" t="s">
        <v>14000</v>
      </c>
      <c r="V672" t="s">
        <v>14001</v>
      </c>
      <c r="W672" t="s">
        <v>14002</v>
      </c>
      <c r="X672" t="s">
        <v>14003</v>
      </c>
      <c r="Y672" t="s">
        <v>14004</v>
      </c>
    </row>
    <row r="673" spans="1:25" x14ac:dyDescent="0.3">
      <c r="A673">
        <v>33600</v>
      </c>
      <c r="B673" t="s">
        <v>14005</v>
      </c>
      <c r="C673" t="s">
        <v>14006</v>
      </c>
      <c r="D673" t="s">
        <v>14007</v>
      </c>
      <c r="E673" t="s">
        <v>14008</v>
      </c>
      <c r="F673" t="s">
        <v>14009</v>
      </c>
      <c r="G673" t="s">
        <v>14010</v>
      </c>
      <c r="H673" t="s">
        <v>14011</v>
      </c>
      <c r="I673" t="s">
        <v>14012</v>
      </c>
      <c r="J673" t="s">
        <v>14013</v>
      </c>
      <c r="K673" t="s">
        <v>14014</v>
      </c>
      <c r="L673" t="s">
        <v>14015</v>
      </c>
      <c r="M673" t="s">
        <v>14016</v>
      </c>
      <c r="N673" t="s">
        <v>14017</v>
      </c>
      <c r="O673">
        <f>-543.13345328607 -85.3200532133078 -510.414785858235</f>
        <v>-1138.8682923576127</v>
      </c>
      <c r="P673">
        <f>-545.213753505508 -137.086316724471 -233.116213147811</f>
        <v>-915.41628337778991</v>
      </c>
      <c r="Q673">
        <f>-378.620019144823 -6.55062236024742 -328.800244695875</f>
        <v>-713.97088620094542</v>
      </c>
      <c r="R673" t="s">
        <v>14018</v>
      </c>
      <c r="S673" t="s">
        <v>14019</v>
      </c>
      <c r="T673" t="s">
        <v>14020</v>
      </c>
      <c r="U673" t="s">
        <v>14021</v>
      </c>
      <c r="V673" t="s">
        <v>14022</v>
      </c>
      <c r="W673" t="s">
        <v>14023</v>
      </c>
      <c r="X673" t="s">
        <v>14024</v>
      </c>
      <c r="Y673" t="s">
        <v>14025</v>
      </c>
    </row>
    <row r="674" spans="1:25" x14ac:dyDescent="0.3">
      <c r="A674">
        <v>33650</v>
      </c>
      <c r="B674" t="s">
        <v>14026</v>
      </c>
      <c r="C674" t="s">
        <v>14027</v>
      </c>
      <c r="D674" t="s">
        <v>14028</v>
      </c>
      <c r="E674" t="s">
        <v>14029</v>
      </c>
      <c r="F674" t="s">
        <v>14030</v>
      </c>
      <c r="G674" t="s">
        <v>14031</v>
      </c>
      <c r="H674" t="s">
        <v>14032</v>
      </c>
      <c r="I674" t="s">
        <v>14033</v>
      </c>
      <c r="J674" t="s">
        <v>14034</v>
      </c>
      <c r="K674" t="s">
        <v>14035</v>
      </c>
      <c r="L674" t="s">
        <v>14036</v>
      </c>
      <c r="M674" t="s">
        <v>14037</v>
      </c>
      <c r="N674" t="s">
        <v>14038</v>
      </c>
      <c r="O674">
        <f>-543.637693864107 -85.4961668923088 -510.161089461059</f>
        <v>-1139.2949502174747</v>
      </c>
      <c r="P674">
        <f>-544.194797219826 -137.254204668675 -232.853751621952</f>
        <v>-914.30275351045304</v>
      </c>
      <c r="Q674">
        <f>-379.084050241543 -5.49794675728435 -329.431263988456</f>
        <v>-714.01326098728339</v>
      </c>
      <c r="R674" t="s">
        <v>14039</v>
      </c>
      <c r="S674" t="s">
        <v>14040</v>
      </c>
      <c r="T674" t="s">
        <v>14041</v>
      </c>
      <c r="U674" t="s">
        <v>14042</v>
      </c>
      <c r="V674" t="s">
        <v>14043</v>
      </c>
      <c r="W674" t="s">
        <v>14044</v>
      </c>
      <c r="X674" t="s">
        <v>14045</v>
      </c>
      <c r="Y674" t="s">
        <v>14046</v>
      </c>
    </row>
    <row r="675" spans="1:25" x14ac:dyDescent="0.3">
      <c r="A675">
        <v>33700</v>
      </c>
      <c r="B675" t="s">
        <v>14047</v>
      </c>
      <c r="C675" t="s">
        <v>14048</v>
      </c>
      <c r="D675" t="s">
        <v>14049</v>
      </c>
      <c r="E675" t="s">
        <v>14050</v>
      </c>
      <c r="F675" t="s">
        <v>14051</v>
      </c>
      <c r="G675" t="s">
        <v>14052</v>
      </c>
      <c r="H675" t="s">
        <v>14053</v>
      </c>
      <c r="I675" t="s">
        <v>14054</v>
      </c>
      <c r="J675" t="s">
        <v>14055</v>
      </c>
      <c r="K675" t="s">
        <v>14056</v>
      </c>
      <c r="L675" t="s">
        <v>14057</v>
      </c>
      <c r="M675" t="s">
        <v>14058</v>
      </c>
      <c r="N675" t="s">
        <v>14059</v>
      </c>
      <c r="O675">
        <f>-543.837997577132 -85.6356523471059 -510.018607372537</f>
        <v>-1139.4922572967748</v>
      </c>
      <c r="P675">
        <f>-543.436003472724 -137.304352257577 -232.694303630188</f>
        <v>-913.43465936048892</v>
      </c>
      <c r="Q675">
        <f>-379.0409965289 -5.05213918115987 -329.813860449732</f>
        <v>-713.90699615979179</v>
      </c>
      <c r="R675" t="s">
        <v>14060</v>
      </c>
      <c r="S675" t="s">
        <v>14061</v>
      </c>
      <c r="T675" t="s">
        <v>14062</v>
      </c>
      <c r="U675" t="s">
        <v>14063</v>
      </c>
      <c r="V675" t="s">
        <v>14064</v>
      </c>
      <c r="W675" t="s">
        <v>14065</v>
      </c>
      <c r="X675" t="s">
        <v>14066</v>
      </c>
      <c r="Y675" t="s">
        <v>14067</v>
      </c>
    </row>
    <row r="676" spans="1:25" x14ac:dyDescent="0.3">
      <c r="A676">
        <v>33750</v>
      </c>
      <c r="B676" t="s">
        <v>14068</v>
      </c>
      <c r="C676" t="s">
        <v>14069</v>
      </c>
      <c r="D676" t="s">
        <v>14070</v>
      </c>
      <c r="E676" t="s">
        <v>14071</v>
      </c>
      <c r="F676" t="s">
        <v>14072</v>
      </c>
      <c r="G676" t="s">
        <v>14073</v>
      </c>
      <c r="H676" t="s">
        <v>14074</v>
      </c>
      <c r="I676" t="s">
        <v>14075</v>
      </c>
      <c r="J676" t="s">
        <v>14076</v>
      </c>
      <c r="K676" t="s">
        <v>14077</v>
      </c>
      <c r="L676" t="s">
        <v>14078</v>
      </c>
      <c r="M676" t="s">
        <v>14079</v>
      </c>
      <c r="N676" t="s">
        <v>14080</v>
      </c>
      <c r="O676">
        <f>-544.193432183992 -85.9585403318879 -509.634571888525</f>
        <v>-1139.7865444044048</v>
      </c>
      <c r="P676">
        <f>-541.647619455191 -137.421774468857 -232.283408021111</f>
        <v>-911.35280194515894</v>
      </c>
      <c r="Q676">
        <f>-378.784215971501 -4.26465568292497 -330.737400740609</f>
        <v>-713.78627239503498</v>
      </c>
      <c r="R676" t="s">
        <v>14081</v>
      </c>
      <c r="S676" t="s">
        <v>14082</v>
      </c>
      <c r="T676" t="s">
        <v>14083</v>
      </c>
      <c r="U676" t="s">
        <v>14084</v>
      </c>
      <c r="V676" t="s">
        <v>14085</v>
      </c>
      <c r="W676" t="s">
        <v>14086</v>
      </c>
      <c r="X676" t="s">
        <v>14087</v>
      </c>
      <c r="Y676" t="s">
        <v>14088</v>
      </c>
    </row>
    <row r="677" spans="1:25" x14ac:dyDescent="0.3">
      <c r="A677">
        <v>33800</v>
      </c>
      <c r="B677" t="s">
        <v>14089</v>
      </c>
      <c r="C677" t="s">
        <v>14090</v>
      </c>
      <c r="D677" t="s">
        <v>14091</v>
      </c>
      <c r="E677" t="s">
        <v>14092</v>
      </c>
      <c r="F677" t="s">
        <v>14093</v>
      </c>
      <c r="G677" t="s">
        <v>14094</v>
      </c>
      <c r="H677" t="s">
        <v>14095</v>
      </c>
      <c r="I677" t="s">
        <v>14096</v>
      </c>
      <c r="J677" t="s">
        <v>14097</v>
      </c>
      <c r="K677" t="s">
        <v>14098</v>
      </c>
      <c r="L677" t="s">
        <v>14099</v>
      </c>
      <c r="M677" t="s">
        <v>14100</v>
      </c>
      <c r="N677" t="s">
        <v>14101</v>
      </c>
      <c r="O677">
        <f>-544.347451062266 -86.0536380586241 -509.450438948482</f>
        <v>-1139.8515280693721</v>
      </c>
      <c r="P677">
        <f>-540.709988137047 -137.357170210783 -232.081938678506</f>
        <v>-910.14909702633599</v>
      </c>
      <c r="Q677">
        <f>-378.681764240136 -3.66095848907662 -331.181275214686</f>
        <v>-713.52399794389862</v>
      </c>
      <c r="R677" t="s">
        <v>14102</v>
      </c>
      <c r="S677" t="s">
        <v>14103</v>
      </c>
      <c r="T677" t="s">
        <v>14104</v>
      </c>
      <c r="U677" t="s">
        <v>14105</v>
      </c>
      <c r="V677" t="s">
        <v>14106</v>
      </c>
      <c r="W677" t="s">
        <v>14107</v>
      </c>
      <c r="X677" t="s">
        <v>14108</v>
      </c>
      <c r="Y677" t="s">
        <v>14109</v>
      </c>
    </row>
    <row r="678" spans="1:25" x14ac:dyDescent="0.3">
      <c r="A678">
        <v>33850</v>
      </c>
      <c r="B678" t="s">
        <v>14110</v>
      </c>
      <c r="C678" t="s">
        <v>14111</v>
      </c>
      <c r="D678" t="s">
        <v>14112</v>
      </c>
      <c r="E678" t="s">
        <v>14113</v>
      </c>
      <c r="F678" t="s">
        <v>14114</v>
      </c>
      <c r="G678" t="s">
        <v>14115</v>
      </c>
      <c r="H678" t="s">
        <v>14116</v>
      </c>
      <c r="I678" t="s">
        <v>14117</v>
      </c>
      <c r="J678" t="s">
        <v>14118</v>
      </c>
      <c r="K678" t="s">
        <v>14119</v>
      </c>
      <c r="L678" t="s">
        <v>14120</v>
      </c>
      <c r="M678" t="s">
        <v>14121</v>
      </c>
      <c r="N678" t="s">
        <v>14122</v>
      </c>
      <c r="O678">
        <f>-544.364349936903 -86.3518002111305 -509.19906261434</f>
        <v>-1139.9152127623734</v>
      </c>
      <c r="P678">
        <f>-539.655426975713 -137.240035040717 -231.770254173454</f>
        <v>-908.66571618988394</v>
      </c>
      <c r="Q678">
        <f>-378.765964646045 -2.85766508614552 -331.792721089423</f>
        <v>-713.41635082161361</v>
      </c>
      <c r="R678" t="s">
        <v>14123</v>
      </c>
      <c r="S678" t="s">
        <v>14124</v>
      </c>
      <c r="T678" t="s">
        <v>14125</v>
      </c>
      <c r="U678" t="s">
        <v>14126</v>
      </c>
      <c r="V678" t="s">
        <v>14127</v>
      </c>
      <c r="W678" t="s">
        <v>14128</v>
      </c>
      <c r="X678" t="s">
        <v>14129</v>
      </c>
      <c r="Y678" t="s">
        <v>14130</v>
      </c>
    </row>
    <row r="679" spans="1:25" x14ac:dyDescent="0.3">
      <c r="A679">
        <v>33900</v>
      </c>
      <c r="B679" t="s">
        <v>14131</v>
      </c>
      <c r="C679" t="s">
        <v>14132</v>
      </c>
      <c r="D679" t="s">
        <v>14133</v>
      </c>
      <c r="E679" t="s">
        <v>14134</v>
      </c>
      <c r="F679" t="s">
        <v>14135</v>
      </c>
      <c r="G679" t="s">
        <v>14136</v>
      </c>
      <c r="H679" t="s">
        <v>14137</v>
      </c>
      <c r="I679" t="s">
        <v>14138</v>
      </c>
      <c r="J679" t="s">
        <v>14139</v>
      </c>
      <c r="K679" t="s">
        <v>14140</v>
      </c>
      <c r="L679" t="s">
        <v>14141</v>
      </c>
      <c r="M679" t="s">
        <v>14142</v>
      </c>
      <c r="N679" t="s">
        <v>14143</v>
      </c>
      <c r="O679">
        <f>-544.345313517711 -86.5112654746767 -509.107497917257</f>
        <v>-1139.9640769096447</v>
      </c>
      <c r="P679">
        <f>-539.59011493174 -137.145477429136 -231.633114553622</f>
        <v>-908.36870691449803</v>
      </c>
      <c r="Q679">
        <f>-378.876780965962 -2.67518247381213 -331.820061369498</f>
        <v>-713.37202480927203</v>
      </c>
      <c r="R679" t="s">
        <v>14144</v>
      </c>
      <c r="S679" t="s">
        <v>14145</v>
      </c>
      <c r="T679" t="s">
        <v>14146</v>
      </c>
      <c r="U679" t="s">
        <v>14147</v>
      </c>
      <c r="V679" t="s">
        <v>14148</v>
      </c>
      <c r="W679" t="s">
        <v>14149</v>
      </c>
      <c r="X679" t="s">
        <v>14150</v>
      </c>
      <c r="Y679" t="s">
        <v>14151</v>
      </c>
    </row>
    <row r="680" spans="1:25" x14ac:dyDescent="0.3">
      <c r="A680">
        <v>33950</v>
      </c>
      <c r="B680" t="s">
        <v>14152</v>
      </c>
      <c r="C680" t="s">
        <v>14153</v>
      </c>
      <c r="D680" t="s">
        <v>14154</v>
      </c>
      <c r="E680" t="s">
        <v>14155</v>
      </c>
      <c r="F680" t="s">
        <v>14156</v>
      </c>
      <c r="G680" t="s">
        <v>14157</v>
      </c>
      <c r="H680" t="s">
        <v>14158</v>
      </c>
      <c r="I680" t="s">
        <v>14159</v>
      </c>
      <c r="J680" t="s">
        <v>14160</v>
      </c>
      <c r="K680" t="s">
        <v>14161</v>
      </c>
      <c r="L680" t="s">
        <v>14162</v>
      </c>
      <c r="M680" t="s">
        <v>14163</v>
      </c>
      <c r="N680" t="s">
        <v>14164</v>
      </c>
      <c r="O680">
        <f>-544.239188046649 -86.8226146309898 -508.893942615781</f>
        <v>-1139.9557452934198</v>
      </c>
      <c r="P680">
        <f>-539.62864804375 -137.347716207335 -231.397008256572</f>
        <v>-908.373372507657</v>
      </c>
      <c r="Q680">
        <f>-379.167787749416 -2.52297511335337 -331.512554213163</f>
        <v>-713.20331707593232</v>
      </c>
      <c r="R680" t="s">
        <v>14165</v>
      </c>
      <c r="S680" t="s">
        <v>14166</v>
      </c>
      <c r="T680" t="s">
        <v>14167</v>
      </c>
      <c r="U680" t="s">
        <v>14168</v>
      </c>
      <c r="V680" t="s">
        <v>14169</v>
      </c>
      <c r="W680" t="s">
        <v>14170</v>
      </c>
      <c r="X680" t="s">
        <v>14171</v>
      </c>
      <c r="Y680" t="s">
        <v>14172</v>
      </c>
    </row>
    <row r="681" spans="1:25" x14ac:dyDescent="0.3">
      <c r="A681">
        <v>34000</v>
      </c>
      <c r="B681" t="s">
        <v>14173</v>
      </c>
      <c r="C681" t="s">
        <v>14174</v>
      </c>
      <c r="D681" t="s">
        <v>14175</v>
      </c>
      <c r="E681" t="s">
        <v>14176</v>
      </c>
      <c r="F681" t="s">
        <v>14177</v>
      </c>
      <c r="G681" t="s">
        <v>14178</v>
      </c>
      <c r="H681" t="s">
        <v>14179</v>
      </c>
      <c r="I681" t="s">
        <v>14180</v>
      </c>
      <c r="J681" t="s">
        <v>14181</v>
      </c>
      <c r="K681" t="s">
        <v>14182</v>
      </c>
      <c r="L681" t="s">
        <v>14183</v>
      </c>
      <c r="M681" t="s">
        <v>14184</v>
      </c>
      <c r="N681" t="s">
        <v>14185</v>
      </c>
      <c r="O681">
        <f>-544.088961731582 -87.0166613116076 -508.800864020242</f>
        <v>-1139.9064870634315</v>
      </c>
      <c r="P681">
        <f>-539.623522882867 -137.536540459075 -231.300697494381</f>
        <v>-908.46076083632295</v>
      </c>
      <c r="Q681">
        <f>-379.215684554342 -2.52769098181716 -331.253085391165</f>
        <v>-712.99646092732405</v>
      </c>
      <c r="R681" t="s">
        <v>14186</v>
      </c>
      <c r="S681" t="s">
        <v>14187</v>
      </c>
      <c r="T681" t="s">
        <v>14188</v>
      </c>
      <c r="U681" t="s">
        <v>14189</v>
      </c>
      <c r="V681" t="s">
        <v>14190</v>
      </c>
      <c r="W681" t="s">
        <v>14191</v>
      </c>
      <c r="X681" t="s">
        <v>14192</v>
      </c>
      <c r="Y681" t="s">
        <v>14193</v>
      </c>
    </row>
    <row r="682" spans="1:25" x14ac:dyDescent="0.3">
      <c r="A682">
        <v>34050</v>
      </c>
      <c r="B682" t="s">
        <v>14194</v>
      </c>
      <c r="C682" t="s">
        <v>14195</v>
      </c>
      <c r="D682" t="s">
        <v>14196</v>
      </c>
      <c r="E682" t="s">
        <v>14197</v>
      </c>
      <c r="F682" t="s">
        <v>14198</v>
      </c>
      <c r="G682" t="s">
        <v>14199</v>
      </c>
      <c r="H682" t="s">
        <v>14200</v>
      </c>
      <c r="I682" t="s">
        <v>14201</v>
      </c>
      <c r="J682" t="s">
        <v>14202</v>
      </c>
      <c r="K682" t="s">
        <v>14203</v>
      </c>
      <c r="L682" t="s">
        <v>14204</v>
      </c>
      <c r="M682" t="s">
        <v>14205</v>
      </c>
      <c r="N682" t="s">
        <v>14206</v>
      </c>
      <c r="O682">
        <f>-543.938224999702 -87.3539474708896 -508.591166715125</f>
        <v>-1139.8833391857165</v>
      </c>
      <c r="P682">
        <f>-539.509420628996 -137.80561684346 -231.077945313402</f>
        <v>-908.39298278585807</v>
      </c>
      <c r="Q682">
        <f>-379.196110879707 -2.56944908819378 -330.874843611786</f>
        <v>-712.64040357968679</v>
      </c>
      <c r="R682" t="s">
        <v>14207</v>
      </c>
      <c r="S682" t="s">
        <v>14208</v>
      </c>
      <c r="T682" t="s">
        <v>14209</v>
      </c>
      <c r="U682" t="s">
        <v>14210</v>
      </c>
      <c r="V682" t="s">
        <v>14211</v>
      </c>
      <c r="W682" t="s">
        <v>14212</v>
      </c>
      <c r="X682" t="s">
        <v>14213</v>
      </c>
      <c r="Y682" t="s">
        <v>14214</v>
      </c>
    </row>
    <row r="683" spans="1:25" x14ac:dyDescent="0.3">
      <c r="A683">
        <v>34100</v>
      </c>
      <c r="B683" t="s">
        <v>14215</v>
      </c>
      <c r="C683" t="s">
        <v>14216</v>
      </c>
      <c r="D683" t="s">
        <v>14217</v>
      </c>
      <c r="E683" t="s">
        <v>14218</v>
      </c>
      <c r="F683" t="s">
        <v>14219</v>
      </c>
      <c r="G683" t="s">
        <v>14220</v>
      </c>
      <c r="H683" t="s">
        <v>14221</v>
      </c>
      <c r="I683" t="s">
        <v>14222</v>
      </c>
      <c r="J683" t="s">
        <v>14223</v>
      </c>
      <c r="K683" t="s">
        <v>14224</v>
      </c>
      <c r="L683" t="s">
        <v>14225</v>
      </c>
      <c r="M683" t="s">
        <v>14226</v>
      </c>
      <c r="N683" t="s">
        <v>14227</v>
      </c>
      <c r="O683">
        <f>-543.744480327634 -87.4537075397598 -508.494335271134</f>
        <v>-1139.6925231385278</v>
      </c>
      <c r="P683">
        <f>-539.32406851902 -137.920055295503 -230.983516809757</f>
        <v>-908.22764062427996</v>
      </c>
      <c r="Q683">
        <f>-379.033728062818 -2.64478674747124 -330.764561308903</f>
        <v>-712.44307611919226</v>
      </c>
      <c r="R683" t="s">
        <v>14228</v>
      </c>
      <c r="S683" t="s">
        <v>14229</v>
      </c>
      <c r="T683" t="s">
        <v>14230</v>
      </c>
      <c r="U683" t="s">
        <v>14231</v>
      </c>
      <c r="V683" t="s">
        <v>14232</v>
      </c>
      <c r="W683" t="s">
        <v>14233</v>
      </c>
      <c r="X683" t="s">
        <v>14234</v>
      </c>
      <c r="Y683" t="s">
        <v>14235</v>
      </c>
    </row>
    <row r="684" spans="1:25" x14ac:dyDescent="0.3">
      <c r="A684">
        <v>34150</v>
      </c>
      <c r="B684" t="s">
        <v>14236</v>
      </c>
      <c r="C684" t="s">
        <v>14237</v>
      </c>
      <c r="D684" t="s">
        <v>14238</v>
      </c>
      <c r="E684" t="s">
        <v>14239</v>
      </c>
      <c r="F684" t="s">
        <v>14240</v>
      </c>
      <c r="G684" t="s">
        <v>14241</v>
      </c>
      <c r="H684" t="s">
        <v>14242</v>
      </c>
      <c r="I684" t="s">
        <v>14243</v>
      </c>
      <c r="J684" t="s">
        <v>14244</v>
      </c>
      <c r="K684" t="s">
        <v>14245</v>
      </c>
      <c r="L684" t="s">
        <v>14246</v>
      </c>
      <c r="M684" t="s">
        <v>14247</v>
      </c>
      <c r="N684" t="s">
        <v>14248</v>
      </c>
      <c r="O684">
        <f>-543.460396583247 -87.4507688888098 -508.30591139796</f>
        <v>-1139.2170768700166</v>
      </c>
      <c r="P684">
        <f>-539.034477296706 -137.838053150378 -230.780843220504</f>
        <v>-907.65337366758797</v>
      </c>
      <c r="Q684">
        <f>-378.706565573659 -2.58948920245666 -330.53725713472</f>
        <v>-711.83331191083562</v>
      </c>
      <c r="R684" t="s">
        <v>14249</v>
      </c>
      <c r="S684" t="s">
        <v>14250</v>
      </c>
      <c r="T684" t="s">
        <v>14251</v>
      </c>
      <c r="U684" t="s">
        <v>14252</v>
      </c>
      <c r="V684" t="s">
        <v>14253</v>
      </c>
      <c r="W684" t="s">
        <v>14254</v>
      </c>
      <c r="X684" t="s">
        <v>14255</v>
      </c>
      <c r="Y684" t="s">
        <v>14256</v>
      </c>
    </row>
    <row r="685" spans="1:25" x14ac:dyDescent="0.3">
      <c r="A685">
        <v>34200</v>
      </c>
      <c r="B685" t="s">
        <v>14257</v>
      </c>
      <c r="C685" t="s">
        <v>14258</v>
      </c>
      <c r="D685" t="s">
        <v>14259</v>
      </c>
      <c r="E685" t="s">
        <v>14260</v>
      </c>
      <c r="F685" t="s">
        <v>14261</v>
      </c>
      <c r="G685" t="s">
        <v>14262</v>
      </c>
      <c r="H685" t="s">
        <v>14263</v>
      </c>
      <c r="I685" t="s">
        <v>14264</v>
      </c>
      <c r="J685" t="s">
        <v>14265</v>
      </c>
      <c r="K685" t="s">
        <v>14266</v>
      </c>
      <c r="L685" t="s">
        <v>14267</v>
      </c>
      <c r="M685" t="s">
        <v>14268</v>
      </c>
      <c r="N685" t="s">
        <v>14269</v>
      </c>
      <c r="O685">
        <f>-543.163263744188 -87.411898712433 -508.226340080146</f>
        <v>-1138.801502536767</v>
      </c>
      <c r="P685">
        <f>-538.688292836369 -137.68765281239 -230.682005440311</f>
        <v>-907.05795108907</v>
      </c>
      <c r="Q685">
        <f>-378.373881011192 -2.43518991612655 -330.454781635347</f>
        <v>-711.26385256266553</v>
      </c>
      <c r="R685" t="s">
        <v>14270</v>
      </c>
      <c r="S685" t="s">
        <v>14271</v>
      </c>
      <c r="T685" t="s">
        <v>14272</v>
      </c>
      <c r="U685" t="s">
        <v>14273</v>
      </c>
      <c r="V685" t="s">
        <v>14274</v>
      </c>
      <c r="W685" t="s">
        <v>14275</v>
      </c>
      <c r="X685" t="s">
        <v>14276</v>
      </c>
      <c r="Y685" t="s">
        <v>14277</v>
      </c>
    </row>
    <row r="686" spans="1:25" x14ac:dyDescent="0.3">
      <c r="A686">
        <v>34250</v>
      </c>
      <c r="B686" t="s">
        <v>14278</v>
      </c>
      <c r="C686" t="s">
        <v>14279</v>
      </c>
      <c r="D686" t="s">
        <v>14280</v>
      </c>
      <c r="E686" t="s">
        <v>14281</v>
      </c>
      <c r="F686" t="s">
        <v>14282</v>
      </c>
      <c r="G686" t="s">
        <v>14283</v>
      </c>
      <c r="H686" t="s">
        <v>14284</v>
      </c>
      <c r="I686" t="s">
        <v>14285</v>
      </c>
      <c r="J686" t="s">
        <v>14286</v>
      </c>
      <c r="K686" t="s">
        <v>14287</v>
      </c>
      <c r="L686" t="s">
        <v>14288</v>
      </c>
      <c r="M686" t="s">
        <v>14289</v>
      </c>
      <c r="N686" t="s">
        <v>14290</v>
      </c>
      <c r="O686">
        <f>-542.605528155363 -87.4838423949132 -508.016448940604</f>
        <v>-1138.1058194908801</v>
      </c>
      <c r="P686">
        <f>-537.794906791463 -137.6495036294 -230.457573434464</f>
        <v>-905.90198385532699</v>
      </c>
      <c r="Q686">
        <f>-377.910770801564 -2.01333079619508 -330.399645351139</f>
        <v>-710.32374694889813</v>
      </c>
      <c r="R686" t="s">
        <v>14291</v>
      </c>
      <c r="S686" t="s">
        <v>14292</v>
      </c>
      <c r="T686" t="s">
        <v>14293</v>
      </c>
      <c r="U686" t="s">
        <v>14294</v>
      </c>
      <c r="V686" t="s">
        <v>14295</v>
      </c>
      <c r="W686" t="s">
        <v>14296</v>
      </c>
      <c r="X686" t="s">
        <v>14297</v>
      </c>
      <c r="Y686" t="s">
        <v>14298</v>
      </c>
    </row>
    <row r="687" spans="1:25" x14ac:dyDescent="0.3">
      <c r="A687">
        <v>34300</v>
      </c>
      <c r="B687" t="s">
        <v>14299</v>
      </c>
      <c r="C687" t="s">
        <v>14300</v>
      </c>
      <c r="D687" t="s">
        <v>14301</v>
      </c>
      <c r="E687" t="s">
        <v>14302</v>
      </c>
      <c r="F687" t="s">
        <v>14303</v>
      </c>
      <c r="G687" t="s">
        <v>14304</v>
      </c>
      <c r="H687" t="s">
        <v>14305</v>
      </c>
      <c r="I687" t="s">
        <v>14306</v>
      </c>
      <c r="J687" t="s">
        <v>14307</v>
      </c>
      <c r="K687" t="s">
        <v>14308</v>
      </c>
      <c r="L687" t="s">
        <v>14309</v>
      </c>
      <c r="M687" t="s">
        <v>14310</v>
      </c>
      <c r="N687" t="s">
        <v>14311</v>
      </c>
      <c r="O687">
        <f>-542.22377855383 -87.4355569646614 -507.889725551784</f>
        <v>-1137.5490610702755</v>
      </c>
      <c r="P687">
        <f>-537.031323883407 -137.556801874835 -230.329759540818</f>
        <v>-904.91788529906012</v>
      </c>
      <c r="Q687">
        <f>-377.45463119195 -1.69915568258602 -330.462473858957</f>
        <v>-709.61626073349305</v>
      </c>
      <c r="R687" t="s">
        <v>14312</v>
      </c>
      <c r="S687" t="s">
        <v>14313</v>
      </c>
      <c r="T687" t="s">
        <v>14314</v>
      </c>
      <c r="U687" t="s">
        <v>14315</v>
      </c>
      <c r="V687" t="s">
        <v>14316</v>
      </c>
      <c r="W687" t="s">
        <v>14317</v>
      </c>
      <c r="X687" t="s">
        <v>14318</v>
      </c>
      <c r="Y687" t="s">
        <v>14319</v>
      </c>
    </row>
    <row r="688" spans="1:25" x14ac:dyDescent="0.3">
      <c r="A688">
        <v>34350</v>
      </c>
      <c r="B688" t="s">
        <v>14320</v>
      </c>
      <c r="C688" t="s">
        <v>14321</v>
      </c>
      <c r="D688" t="s">
        <v>14322</v>
      </c>
      <c r="E688" t="s">
        <v>14323</v>
      </c>
      <c r="F688" t="s">
        <v>14324</v>
      </c>
      <c r="G688" t="s">
        <v>14325</v>
      </c>
      <c r="H688" t="s">
        <v>14326</v>
      </c>
      <c r="I688" t="s">
        <v>14327</v>
      </c>
      <c r="J688" t="s">
        <v>14328</v>
      </c>
      <c r="K688" t="s">
        <v>14329</v>
      </c>
      <c r="L688" t="s">
        <v>14330</v>
      </c>
      <c r="M688" t="s">
        <v>14331</v>
      </c>
      <c r="N688" t="s">
        <v>14332</v>
      </c>
      <c r="O688">
        <f>-541.641201516014 -87.6135906289401 -507.732483159283</f>
        <v>-1136.9872753042371</v>
      </c>
      <c r="P688">
        <f>-535.202731516612 -137.748997967938 -230.201292898643</f>
        <v>-903.15302238319305</v>
      </c>
      <c r="Q688">
        <f>-376.236253415272 -1.62081778355287 -330.935204360584</f>
        <v>-708.79227555940884</v>
      </c>
      <c r="R688" t="s">
        <v>14333</v>
      </c>
      <c r="S688" t="s">
        <v>14334</v>
      </c>
      <c r="T688" t="s">
        <v>14335</v>
      </c>
      <c r="U688" t="s">
        <v>14336</v>
      </c>
      <c r="V688" t="s">
        <v>14337</v>
      </c>
      <c r="W688" t="s">
        <v>14338</v>
      </c>
      <c r="X688" t="s">
        <v>14339</v>
      </c>
      <c r="Y688" t="s">
        <v>14340</v>
      </c>
    </row>
    <row r="689" spans="1:25" x14ac:dyDescent="0.3">
      <c r="A689">
        <v>34400</v>
      </c>
      <c r="B689" t="s">
        <v>14341</v>
      </c>
      <c r="C689" t="s">
        <v>14342</v>
      </c>
      <c r="D689" t="s">
        <v>14343</v>
      </c>
      <c r="E689" t="s">
        <v>14344</v>
      </c>
      <c r="F689" t="s">
        <v>14345</v>
      </c>
      <c r="G689" t="s">
        <v>14346</v>
      </c>
      <c r="H689" t="s">
        <v>14347</v>
      </c>
      <c r="I689" t="s">
        <v>14348</v>
      </c>
      <c r="J689" t="s">
        <v>14349</v>
      </c>
      <c r="K689" t="s">
        <v>14350</v>
      </c>
      <c r="L689" t="s">
        <v>14351</v>
      </c>
      <c r="M689" t="s">
        <v>14352</v>
      </c>
      <c r="N689" t="s">
        <v>14353</v>
      </c>
      <c r="O689">
        <f>-541.593590834456 -87.7847576908184 -507.685494287082</f>
        <v>-1137.0638428123564</v>
      </c>
      <c r="P689">
        <f>-534.085116623158 -137.983357083093 -230.192471409676</f>
        <v>-902.26094511592692</v>
      </c>
      <c r="Q689">
        <f>-375.465979008472 -1.75195599093195 -331.333647898638</f>
        <v>-708.55158289804194</v>
      </c>
      <c r="R689" t="s">
        <v>14354</v>
      </c>
      <c r="S689" t="s">
        <v>14355</v>
      </c>
      <c r="T689" t="s">
        <v>14356</v>
      </c>
      <c r="U689" t="s">
        <v>14357</v>
      </c>
      <c r="V689" t="s">
        <v>14358</v>
      </c>
      <c r="W689" t="s">
        <v>14359</v>
      </c>
      <c r="X689" t="s">
        <v>14360</v>
      </c>
      <c r="Y689" t="s">
        <v>14361</v>
      </c>
    </row>
    <row r="690" spans="1:25" x14ac:dyDescent="0.3">
      <c r="A690">
        <v>34450</v>
      </c>
      <c r="B690" t="s">
        <v>14362</v>
      </c>
      <c r="C690" t="s">
        <v>14363</v>
      </c>
      <c r="D690" t="s">
        <v>14364</v>
      </c>
      <c r="E690" t="s">
        <v>14365</v>
      </c>
      <c r="F690" t="s">
        <v>14366</v>
      </c>
      <c r="G690" t="s">
        <v>14367</v>
      </c>
      <c r="H690" t="s">
        <v>14368</v>
      </c>
      <c r="I690" t="s">
        <v>14369</v>
      </c>
      <c r="J690" t="s">
        <v>14370</v>
      </c>
      <c r="K690" t="s">
        <v>14371</v>
      </c>
      <c r="L690" t="s">
        <v>14372</v>
      </c>
      <c r="M690" t="s">
        <v>14373</v>
      </c>
      <c r="N690" t="s">
        <v>14374</v>
      </c>
      <c r="O690">
        <f>-541.49031508414 -88.0473754639947 -507.558922404588</f>
        <v>-1137.0966129527228</v>
      </c>
      <c r="P690">
        <f>-530.468510321979 -138.276556123268 -230.188772714555</f>
        <v>-898.93383915980189</v>
      </c>
      <c r="Q690">
        <f>-373.462048956083 -2.00768439973263 -333.7665199576</f>
        <v>-709.23625331341555</v>
      </c>
      <c r="R690" t="s">
        <v>14375</v>
      </c>
      <c r="S690" t="s">
        <v>14376</v>
      </c>
      <c r="T690" t="s">
        <v>14377</v>
      </c>
      <c r="U690" t="s">
        <v>14378</v>
      </c>
      <c r="V690" t="s">
        <v>14379</v>
      </c>
      <c r="W690" t="s">
        <v>14380</v>
      </c>
      <c r="X690" t="s">
        <v>14381</v>
      </c>
      <c r="Y690" t="s">
        <v>14382</v>
      </c>
    </row>
    <row r="691" spans="1:25" x14ac:dyDescent="0.3">
      <c r="A691">
        <v>34500</v>
      </c>
      <c r="B691" t="s">
        <v>14383</v>
      </c>
      <c r="C691" t="s">
        <v>14384</v>
      </c>
      <c r="D691" t="s">
        <v>14385</v>
      </c>
      <c r="E691" t="s">
        <v>14386</v>
      </c>
      <c r="F691" t="s">
        <v>14387</v>
      </c>
      <c r="G691" t="s">
        <v>14388</v>
      </c>
      <c r="H691" t="s">
        <v>14389</v>
      </c>
      <c r="I691" t="s">
        <v>14390</v>
      </c>
      <c r="J691" t="s">
        <v>14391</v>
      </c>
      <c r="K691" t="s">
        <v>14392</v>
      </c>
      <c r="L691" t="s">
        <v>14393</v>
      </c>
      <c r="M691" t="s">
        <v>14394</v>
      </c>
      <c r="N691" t="s">
        <v>14395</v>
      </c>
      <c r="O691">
        <f>-541.592929887504 -88.2804283753394 -507.395088287393</f>
        <v>-1137.2684465502364</v>
      </c>
      <c r="P691">
        <f>-528.319011673659 -138.389634311038 -230.102041166838</f>
        <v>-896.81068715153503</v>
      </c>
      <c r="Q691">
        <f>-372.373640759502 -2.39145098115432 -335.620325200465</f>
        <v>-710.38541694112132</v>
      </c>
      <c r="R691" t="s">
        <v>14396</v>
      </c>
      <c r="S691" t="s">
        <v>14397</v>
      </c>
      <c r="T691" t="s">
        <v>14398</v>
      </c>
      <c r="U691" t="s">
        <v>14399</v>
      </c>
      <c r="V691" t="s">
        <v>14400</v>
      </c>
      <c r="W691" t="s">
        <v>14401</v>
      </c>
      <c r="X691" t="s">
        <v>14402</v>
      </c>
      <c r="Y691" t="s">
        <v>14403</v>
      </c>
    </row>
    <row r="692" spans="1:25" x14ac:dyDescent="0.3">
      <c r="A692">
        <v>34550</v>
      </c>
      <c r="B692" t="s">
        <v>14404</v>
      </c>
      <c r="C692" t="s">
        <v>14405</v>
      </c>
      <c r="D692" t="s">
        <v>14406</v>
      </c>
      <c r="E692" t="s">
        <v>14407</v>
      </c>
      <c r="F692" t="s">
        <v>14408</v>
      </c>
      <c r="G692" t="s">
        <v>14409</v>
      </c>
      <c r="H692" t="s">
        <v>14410</v>
      </c>
      <c r="I692" t="s">
        <v>14411</v>
      </c>
      <c r="J692" t="s">
        <v>14412</v>
      </c>
      <c r="K692" t="s">
        <v>14413</v>
      </c>
      <c r="L692" t="s">
        <v>14414</v>
      </c>
      <c r="M692" t="s">
        <v>14415</v>
      </c>
      <c r="N692" t="s">
        <v>14416</v>
      </c>
      <c r="O692">
        <f>-541.947357069438 -88.6978185143093 -506.894175072185</f>
        <v>-1137.5393506559324</v>
      </c>
      <c r="P692">
        <f>-523.968982480882 -137.609337220069 -229.652532633098</f>
        <v>-891.2308523340489</v>
      </c>
      <c r="Q692">
        <f>-370.34643626734 -3.07603491856707 -340.329917243763</f>
        <v>-713.75238842967008</v>
      </c>
      <c r="R692" t="s">
        <v>14417</v>
      </c>
      <c r="S692" t="s">
        <v>14418</v>
      </c>
      <c r="T692" t="s">
        <v>14419</v>
      </c>
      <c r="U692" t="s">
        <v>14420</v>
      </c>
      <c r="V692" t="s">
        <v>14421</v>
      </c>
      <c r="W692" t="s">
        <v>14422</v>
      </c>
      <c r="X692" t="s">
        <v>14423</v>
      </c>
      <c r="Y692" t="s">
        <v>14424</v>
      </c>
    </row>
    <row r="693" spans="1:25" x14ac:dyDescent="0.3">
      <c r="A693">
        <v>34600</v>
      </c>
      <c r="B693" t="s">
        <v>14425</v>
      </c>
      <c r="C693" t="s">
        <v>14426</v>
      </c>
      <c r="D693" t="s">
        <v>14427</v>
      </c>
      <c r="E693" t="s">
        <v>14428</v>
      </c>
      <c r="F693" t="s">
        <v>14429</v>
      </c>
      <c r="G693" t="s">
        <v>14430</v>
      </c>
      <c r="H693" t="s">
        <v>14431</v>
      </c>
      <c r="I693" t="s">
        <v>14432</v>
      </c>
      <c r="J693" t="s">
        <v>14433</v>
      </c>
      <c r="K693" t="s">
        <v>14434</v>
      </c>
      <c r="L693" t="s">
        <v>14435</v>
      </c>
      <c r="M693" t="s">
        <v>14436</v>
      </c>
      <c r="N693" t="s">
        <v>14437</v>
      </c>
      <c r="O693">
        <f>-542.075971946978 -88.7205145275675 -506.616907267803</f>
        <v>-1137.4133937423485</v>
      </c>
      <c r="P693">
        <f>-522.058106520028 -136.797733599623 -229.368785316178</f>
        <v>-888.22462543582901</v>
      </c>
      <c r="Q693">
        <f>-369.552000907284 -3.26748356614644 -342.771212597711</f>
        <v>-715.59069707114145</v>
      </c>
      <c r="R693" t="s">
        <v>14438</v>
      </c>
      <c r="S693" t="s">
        <v>14439</v>
      </c>
      <c r="T693" t="s">
        <v>14440</v>
      </c>
      <c r="U693" t="s">
        <v>14441</v>
      </c>
      <c r="V693" t="s">
        <v>14442</v>
      </c>
      <c r="W693" t="s">
        <v>14443</v>
      </c>
      <c r="X693" t="s">
        <v>14444</v>
      </c>
      <c r="Y693" t="s">
        <v>14445</v>
      </c>
    </row>
    <row r="694" spans="1:25" x14ac:dyDescent="0.3">
      <c r="A694">
        <v>34650</v>
      </c>
      <c r="B694" t="s">
        <v>14446</v>
      </c>
      <c r="C694" t="s">
        <v>14447</v>
      </c>
      <c r="D694" t="s">
        <v>14448</v>
      </c>
      <c r="E694" t="s">
        <v>14449</v>
      </c>
      <c r="F694" t="s">
        <v>14450</v>
      </c>
      <c r="G694" t="s">
        <v>14451</v>
      </c>
      <c r="H694" t="s">
        <v>14452</v>
      </c>
      <c r="I694" t="s">
        <v>14453</v>
      </c>
      <c r="J694" t="s">
        <v>14454</v>
      </c>
      <c r="K694" t="s">
        <v>14455</v>
      </c>
      <c r="L694" t="s">
        <v>14456</v>
      </c>
      <c r="M694" t="s">
        <v>14457</v>
      </c>
      <c r="N694" t="s">
        <v>14458</v>
      </c>
      <c r="O694">
        <f>-542.376261091714 -88.7567797867937 -506.119125912279</f>
        <v>-1137.2521667907868</v>
      </c>
      <c r="P694">
        <f>-519.33078111296 -134.82731117363 -228.765660300866</f>
        <v>-882.92375258745608</v>
      </c>
      <c r="Q694">
        <f>-368.517346194097 -3.62541127778968 -347.04454564646</f>
        <v>-719.18730311834668</v>
      </c>
      <c r="R694" t="s">
        <v>14459</v>
      </c>
      <c r="S694" t="s">
        <v>14460</v>
      </c>
      <c r="T694" t="s">
        <v>14461</v>
      </c>
      <c r="U694" t="s">
        <v>14462</v>
      </c>
      <c r="V694" t="s">
        <v>14463</v>
      </c>
      <c r="W694" t="s">
        <v>14464</v>
      </c>
      <c r="X694" t="s">
        <v>14465</v>
      </c>
      <c r="Y694" t="s">
        <v>14466</v>
      </c>
    </row>
    <row r="695" spans="1:25" x14ac:dyDescent="0.3">
      <c r="A695">
        <v>34700</v>
      </c>
      <c r="B695" t="s">
        <v>14467</v>
      </c>
      <c r="C695" t="s">
        <v>14468</v>
      </c>
      <c r="D695" t="s">
        <v>14469</v>
      </c>
      <c r="E695" t="s">
        <v>14470</v>
      </c>
      <c r="F695" t="s">
        <v>14471</v>
      </c>
      <c r="G695" t="s">
        <v>14472</v>
      </c>
      <c r="H695" t="s">
        <v>14473</v>
      </c>
      <c r="I695" t="s">
        <v>14474</v>
      </c>
      <c r="J695" t="s">
        <v>14475</v>
      </c>
      <c r="K695" t="s">
        <v>14476</v>
      </c>
      <c r="L695" t="s">
        <v>14477</v>
      </c>
      <c r="M695" t="s">
        <v>14478</v>
      </c>
      <c r="N695" t="s">
        <v>14479</v>
      </c>
      <c r="O695">
        <f>-542.522373844973 -88.7902277842222 -505.881426172717</f>
        <v>-1137.1940278019122</v>
      </c>
      <c r="P695">
        <f>-518.435173168019 -134.021426464183 -228.478186674896</f>
        <v>-880.93478630709797</v>
      </c>
      <c r="Q695">
        <f>-368.207596102151 -3.81104747951076 -348.58421083771</f>
        <v>-720.60285441937174</v>
      </c>
      <c r="R695" t="s">
        <v>14480</v>
      </c>
      <c r="S695" t="s">
        <v>14481</v>
      </c>
      <c r="T695" t="s">
        <v>14482</v>
      </c>
      <c r="U695" t="s">
        <v>14483</v>
      </c>
      <c r="V695" t="s">
        <v>14484</v>
      </c>
      <c r="W695" t="s">
        <v>14485</v>
      </c>
      <c r="X695" t="s">
        <v>14486</v>
      </c>
      <c r="Y695" t="s">
        <v>14487</v>
      </c>
    </row>
    <row r="696" spans="1:25" x14ac:dyDescent="0.3">
      <c r="A696">
        <v>34750</v>
      </c>
      <c r="B696" t="s">
        <v>14488</v>
      </c>
      <c r="C696" t="s">
        <v>14489</v>
      </c>
      <c r="D696" t="s">
        <v>14490</v>
      </c>
      <c r="E696" t="s">
        <v>14491</v>
      </c>
      <c r="F696" t="s">
        <v>14492</v>
      </c>
      <c r="G696" t="s">
        <v>14493</v>
      </c>
      <c r="H696" t="s">
        <v>14494</v>
      </c>
      <c r="I696" t="s">
        <v>14495</v>
      </c>
      <c r="J696" t="s">
        <v>14496</v>
      </c>
      <c r="K696" t="s">
        <v>14497</v>
      </c>
      <c r="L696" t="s">
        <v>14498</v>
      </c>
      <c r="M696" t="s">
        <v>14499</v>
      </c>
      <c r="N696" t="s">
        <v>14500</v>
      </c>
      <c r="O696">
        <f>-542.845999983342 -89.0653949925104 -505.335089103745</f>
        <v>-1137.2464840795974</v>
      </c>
      <c r="P696">
        <f>-517.949761830556 -132.677894686562 -227.744032408395</f>
        <v>-878.37168892551301</v>
      </c>
      <c r="Q696">
        <f>-368.155184271838 -4.23324800885166 -350.2681888043</f>
        <v>-722.65662108498964</v>
      </c>
      <c r="R696" t="s">
        <v>14501</v>
      </c>
      <c r="S696" t="s">
        <v>14502</v>
      </c>
      <c r="T696" t="s">
        <v>14503</v>
      </c>
      <c r="U696" t="s">
        <v>14504</v>
      </c>
      <c r="V696" t="s">
        <v>14505</v>
      </c>
      <c r="W696" t="s">
        <v>14506</v>
      </c>
      <c r="X696" t="s">
        <v>14507</v>
      </c>
      <c r="Y696" t="s">
        <v>14508</v>
      </c>
    </row>
    <row r="697" spans="1:25" x14ac:dyDescent="0.3">
      <c r="A697">
        <v>34800</v>
      </c>
      <c r="B697" t="s">
        <v>14509</v>
      </c>
      <c r="C697" t="s">
        <v>14510</v>
      </c>
      <c r="D697" t="s">
        <v>14511</v>
      </c>
      <c r="E697" t="s">
        <v>14512</v>
      </c>
      <c r="F697" t="s">
        <v>14513</v>
      </c>
      <c r="G697" t="s">
        <v>14514</v>
      </c>
      <c r="H697" t="s">
        <v>14515</v>
      </c>
      <c r="I697" t="s">
        <v>14516</v>
      </c>
      <c r="J697" t="s">
        <v>14517</v>
      </c>
      <c r="K697" t="s">
        <v>14518</v>
      </c>
      <c r="L697" t="s">
        <v>14519</v>
      </c>
      <c r="M697" t="s">
        <v>14520</v>
      </c>
      <c r="N697" t="s">
        <v>14521</v>
      </c>
      <c r="O697">
        <f>-542.876243865961 -89.356347448228 -505.025264234904</f>
        <v>-1137.2578555490929</v>
      </c>
      <c r="P697">
        <f>-518.191946606429 -131.947028534598 -227.256867697195</f>
        <v>-877.39584283822205</v>
      </c>
      <c r="Q697">
        <f>-368.077121491448 -4.64516456958108 -350.5790204573</f>
        <v>-723.30130651832906</v>
      </c>
      <c r="R697" t="s">
        <v>14522</v>
      </c>
      <c r="S697" t="s">
        <v>14523</v>
      </c>
      <c r="T697" t="s">
        <v>14524</v>
      </c>
      <c r="U697" t="s">
        <v>14525</v>
      </c>
      <c r="V697" t="s">
        <v>14526</v>
      </c>
      <c r="W697" t="s">
        <v>14527</v>
      </c>
      <c r="X697" t="s">
        <v>14528</v>
      </c>
      <c r="Y697" t="s">
        <v>14529</v>
      </c>
    </row>
    <row r="698" spans="1:25" x14ac:dyDescent="0.3">
      <c r="A698">
        <v>34850</v>
      </c>
      <c r="B698" t="s">
        <v>14530</v>
      </c>
      <c r="C698" t="s">
        <v>14531</v>
      </c>
      <c r="D698" t="s">
        <v>14532</v>
      </c>
      <c r="E698" t="s">
        <v>14533</v>
      </c>
      <c r="F698" t="s">
        <v>14534</v>
      </c>
      <c r="G698" t="s">
        <v>14535</v>
      </c>
      <c r="H698" t="s">
        <v>14536</v>
      </c>
      <c r="I698" t="s">
        <v>14537</v>
      </c>
      <c r="J698" t="s">
        <v>14538</v>
      </c>
      <c r="K698" t="s">
        <v>14539</v>
      </c>
      <c r="L698" t="s">
        <v>14540</v>
      </c>
      <c r="M698" t="s">
        <v>14541</v>
      </c>
      <c r="N698" t="s">
        <v>14542</v>
      </c>
      <c r="O698">
        <f>-542.686063552808 -89.913500300258 -504.450654611811</f>
        <v>-1137.0502184648769</v>
      </c>
      <c r="P698">
        <f>-518.940219352257 -130.896270560716 -226.358707538449</f>
        <v>-876.19519745142213</v>
      </c>
      <c r="Q698">
        <f>-367.989926116422 -5.34789658982481 -350.456048628461</f>
        <v>-723.79387133470777</v>
      </c>
      <c r="R698" t="s">
        <v>14543</v>
      </c>
      <c r="S698" t="s">
        <v>14544</v>
      </c>
      <c r="T698" t="s">
        <v>14545</v>
      </c>
      <c r="U698" t="s">
        <v>14546</v>
      </c>
      <c r="V698" t="s">
        <v>14547</v>
      </c>
      <c r="W698" t="s">
        <v>14548</v>
      </c>
      <c r="X698" t="s">
        <v>14549</v>
      </c>
      <c r="Y698" t="s">
        <v>14550</v>
      </c>
    </row>
    <row r="699" spans="1:25" x14ac:dyDescent="0.3">
      <c r="A699">
        <v>34900</v>
      </c>
      <c r="B699" t="s">
        <v>14551</v>
      </c>
      <c r="C699" t="s">
        <v>14552</v>
      </c>
      <c r="D699" t="s">
        <v>14553</v>
      </c>
      <c r="E699" t="s">
        <v>14554</v>
      </c>
      <c r="F699" t="s">
        <v>14555</v>
      </c>
      <c r="G699" t="s">
        <v>14556</v>
      </c>
      <c r="H699" t="s">
        <v>14557</v>
      </c>
      <c r="I699" t="s">
        <v>14558</v>
      </c>
      <c r="J699" t="s">
        <v>14559</v>
      </c>
      <c r="K699" t="s">
        <v>14560</v>
      </c>
      <c r="L699" t="s">
        <v>14561</v>
      </c>
      <c r="M699" t="s">
        <v>14562</v>
      </c>
      <c r="N699" t="s">
        <v>14563</v>
      </c>
      <c r="O699">
        <f>-542.470163589285 -90.1777401007867 -504.226323776907</f>
        <v>-1136.8742274669787</v>
      </c>
      <c r="P699">
        <f>-519.188631301368 -130.525497856737 -226.002187623689</f>
        <v>-875.71631678179392</v>
      </c>
      <c r="Q699">
        <f>-368.068146263849 -5.43577116897222 -350.355258000606</f>
        <v>-723.85917543342725</v>
      </c>
      <c r="R699" t="s">
        <v>14564</v>
      </c>
      <c r="S699" t="s">
        <v>14565</v>
      </c>
      <c r="T699" t="s">
        <v>14566</v>
      </c>
      <c r="U699" t="s">
        <v>14567</v>
      </c>
      <c r="V699" t="s">
        <v>14568</v>
      </c>
      <c r="W699" t="s">
        <v>14569</v>
      </c>
      <c r="X699" t="s">
        <v>14570</v>
      </c>
      <c r="Y699" t="s">
        <v>14571</v>
      </c>
    </row>
    <row r="700" spans="1:25" x14ac:dyDescent="0.3">
      <c r="A700">
        <v>34950</v>
      </c>
      <c r="B700" t="s">
        <v>14572</v>
      </c>
      <c r="C700" t="s">
        <v>14573</v>
      </c>
      <c r="D700" t="s">
        <v>14574</v>
      </c>
      <c r="E700" t="s">
        <v>14575</v>
      </c>
      <c r="F700" t="s">
        <v>14576</v>
      </c>
      <c r="G700" t="s">
        <v>14577</v>
      </c>
      <c r="H700" t="s">
        <v>14578</v>
      </c>
      <c r="I700" t="s">
        <v>14579</v>
      </c>
      <c r="J700" t="s">
        <v>14580</v>
      </c>
      <c r="K700" t="s">
        <v>14581</v>
      </c>
      <c r="L700" t="s">
        <v>14582</v>
      </c>
      <c r="M700" t="s">
        <v>14583</v>
      </c>
      <c r="N700" t="s">
        <v>14584</v>
      </c>
      <c r="O700">
        <f>-542.098727853647 -90.5876302193878 -503.995319420633</f>
        <v>-1136.6816774936678</v>
      </c>
      <c r="P700">
        <f>-519.462523696315 -130.264533905524 -225.621570250439</f>
        <v>-875.34862785227801</v>
      </c>
      <c r="Q700">
        <f>-368.12656555414 -5.7450845327462 -350.284697266039</f>
        <v>-724.1563473529252</v>
      </c>
      <c r="R700" t="s">
        <v>14585</v>
      </c>
      <c r="S700" t="s">
        <v>14586</v>
      </c>
      <c r="T700" t="s">
        <v>14587</v>
      </c>
      <c r="U700" t="s">
        <v>14588</v>
      </c>
      <c r="V700" t="s">
        <v>14589</v>
      </c>
      <c r="W700" t="s">
        <v>14590</v>
      </c>
      <c r="X700" t="s">
        <v>14591</v>
      </c>
      <c r="Y700" t="s">
        <v>14592</v>
      </c>
    </row>
    <row r="701" spans="1:25" x14ac:dyDescent="0.3">
      <c r="A701">
        <v>35000</v>
      </c>
      <c r="B701" t="s">
        <v>14593</v>
      </c>
      <c r="C701" t="s">
        <v>14594</v>
      </c>
      <c r="D701" t="s">
        <v>14595</v>
      </c>
      <c r="E701" t="s">
        <v>14596</v>
      </c>
      <c r="F701" t="s">
        <v>14597</v>
      </c>
      <c r="G701" t="s">
        <v>14598</v>
      </c>
      <c r="H701" t="s">
        <v>14599</v>
      </c>
      <c r="I701" t="s">
        <v>14600</v>
      </c>
      <c r="J701" t="s">
        <v>14601</v>
      </c>
      <c r="K701" t="s">
        <v>14602</v>
      </c>
      <c r="L701" t="s">
        <v>14603</v>
      </c>
      <c r="M701" t="s">
        <v>14604</v>
      </c>
      <c r="N701" t="s">
        <v>14605</v>
      </c>
      <c r="O701">
        <f>-541.946990875594 -90.6826105346781 -503.983641068573</f>
        <v>-1136.6132424788452</v>
      </c>
      <c r="P701">
        <f>-519.453022640484 -130.061154418489 -225.556124291742</f>
        <v>-875.070301350715</v>
      </c>
      <c r="Q701">
        <f>-368.030440245883 -5.97499300587197 -350.545499584734</f>
        <v>-724.55093283648898</v>
      </c>
      <c r="R701" t="s">
        <v>14606</v>
      </c>
      <c r="S701" t="s">
        <v>14607</v>
      </c>
      <c r="T701" t="s">
        <v>14608</v>
      </c>
      <c r="U701" t="s">
        <v>14609</v>
      </c>
      <c r="V701" t="s">
        <v>14610</v>
      </c>
      <c r="W701" t="s">
        <v>14611</v>
      </c>
      <c r="X701" t="s">
        <v>14612</v>
      </c>
      <c r="Y701" t="s">
        <v>14613</v>
      </c>
    </row>
    <row r="702" spans="1:25" x14ac:dyDescent="0.3">
      <c r="A702">
        <v>35050</v>
      </c>
      <c r="B702" t="s">
        <v>14614</v>
      </c>
      <c r="C702" t="s">
        <v>14615</v>
      </c>
      <c r="D702" t="s">
        <v>14616</v>
      </c>
      <c r="E702" t="s">
        <v>14617</v>
      </c>
      <c r="F702" t="s">
        <v>14618</v>
      </c>
      <c r="G702" t="s">
        <v>14619</v>
      </c>
      <c r="H702" t="s">
        <v>14620</v>
      </c>
      <c r="I702" t="s">
        <v>14621</v>
      </c>
      <c r="J702" t="s">
        <v>14622</v>
      </c>
      <c r="K702" t="s">
        <v>14623</v>
      </c>
      <c r="L702" t="s">
        <v>14624</v>
      </c>
      <c r="M702" t="s">
        <v>14625</v>
      </c>
      <c r="N702" t="s">
        <v>14626</v>
      </c>
      <c r="O702">
        <f>-541.633944728202 -90.8566606715931 -504.110679170477</f>
        <v>-1136.6012845702721</v>
      </c>
      <c r="P702">
        <f>-518.465655980687 -130.267426817902 -225.742959097964</f>
        <v>-874.47604189655294</v>
      </c>
      <c r="Q702">
        <f>-367.868688940302 -5.93339978784343 -351.480988128595</f>
        <v>-725.28307685674042</v>
      </c>
      <c r="R702" t="s">
        <v>14627</v>
      </c>
      <c r="S702" t="s">
        <v>14628</v>
      </c>
      <c r="T702" t="s">
        <v>14629</v>
      </c>
      <c r="U702" t="s">
        <v>14630</v>
      </c>
      <c r="V702" t="s">
        <v>14631</v>
      </c>
      <c r="W702" t="s">
        <v>14632</v>
      </c>
      <c r="X702" t="s">
        <v>14633</v>
      </c>
      <c r="Y702" t="s">
        <v>14634</v>
      </c>
    </row>
    <row r="703" spans="1:25" x14ac:dyDescent="0.3">
      <c r="A703">
        <v>35100</v>
      </c>
      <c r="B703" t="s">
        <v>14635</v>
      </c>
      <c r="C703" t="s">
        <v>14636</v>
      </c>
      <c r="D703" t="s">
        <v>14637</v>
      </c>
      <c r="E703" t="s">
        <v>14638</v>
      </c>
      <c r="F703" t="s">
        <v>14639</v>
      </c>
      <c r="G703" t="s">
        <v>14640</v>
      </c>
      <c r="H703" t="s">
        <v>14641</v>
      </c>
      <c r="I703" t="s">
        <v>14642</v>
      </c>
      <c r="J703" t="s">
        <v>14643</v>
      </c>
      <c r="K703" t="s">
        <v>14644</v>
      </c>
      <c r="L703" t="s">
        <v>14645</v>
      </c>
      <c r="M703" t="s">
        <v>14646</v>
      </c>
      <c r="N703" t="s">
        <v>14647</v>
      </c>
      <c r="O703">
        <f>-541.577667562883 -90.9757496162215 -504.177060228836</f>
        <v>-1136.7304774079405</v>
      </c>
      <c r="P703">
        <f>-517.751346496403 -130.564878566294 -225.890169416571</f>
        <v>-874.20639447926794</v>
      </c>
      <c r="Q703">
        <f>-367.814671162455 -5.67706248436616 -351.868750263427</f>
        <v>-725.36048391024815</v>
      </c>
      <c r="R703" t="s">
        <v>14648</v>
      </c>
      <c r="S703" t="s">
        <v>14649</v>
      </c>
      <c r="T703" t="s">
        <v>14650</v>
      </c>
      <c r="U703" t="s">
        <v>14651</v>
      </c>
      <c r="V703" t="s">
        <v>14652</v>
      </c>
      <c r="W703" t="s">
        <v>14653</v>
      </c>
      <c r="X703" t="s">
        <v>14654</v>
      </c>
      <c r="Y703" t="s">
        <v>14655</v>
      </c>
    </row>
    <row r="704" spans="1:25" x14ac:dyDescent="0.3">
      <c r="A704">
        <v>35150</v>
      </c>
      <c r="B704" t="s">
        <v>14656</v>
      </c>
      <c r="C704" t="s">
        <v>14657</v>
      </c>
      <c r="D704" t="s">
        <v>14658</v>
      </c>
      <c r="E704" t="s">
        <v>14659</v>
      </c>
      <c r="F704" t="s">
        <v>14660</v>
      </c>
      <c r="G704" t="s">
        <v>14661</v>
      </c>
      <c r="H704" t="s">
        <v>14662</v>
      </c>
      <c r="I704" t="s">
        <v>14663</v>
      </c>
      <c r="J704" t="s">
        <v>14664</v>
      </c>
      <c r="K704" t="s">
        <v>14665</v>
      </c>
      <c r="L704" t="s">
        <v>14666</v>
      </c>
      <c r="M704" t="s">
        <v>14667</v>
      </c>
      <c r="N704" t="s">
        <v>14668</v>
      </c>
      <c r="O704">
        <f>-541.402875556255 -91.4217907483057 -504.250474988488</f>
        <v>-1137.0751412930488</v>
      </c>
      <c r="P704">
        <f>-516.444201656123 -131.487350160156 -226.131051555211</f>
        <v>-874.06260337149001</v>
      </c>
      <c r="Q704">
        <f>-367.862468702219 -5.18640480303839 -352.305836923402</f>
        <v>-725.35471042865947</v>
      </c>
      <c r="R704" t="s">
        <v>14669</v>
      </c>
      <c r="S704" t="s">
        <v>14670</v>
      </c>
      <c r="T704" t="s">
        <v>14671</v>
      </c>
      <c r="U704" t="s">
        <v>14672</v>
      </c>
      <c r="V704" t="s">
        <v>14673</v>
      </c>
      <c r="W704" t="s">
        <v>14674</v>
      </c>
      <c r="X704" t="s">
        <v>14675</v>
      </c>
      <c r="Y704" t="s">
        <v>14676</v>
      </c>
    </row>
    <row r="705" spans="1:25" x14ac:dyDescent="0.3">
      <c r="A705">
        <v>35200</v>
      </c>
      <c r="B705" t="s">
        <v>14677</v>
      </c>
      <c r="C705" t="s">
        <v>14678</v>
      </c>
      <c r="D705" t="s">
        <v>14679</v>
      </c>
      <c r="E705" t="s">
        <v>14680</v>
      </c>
      <c r="F705" t="s">
        <v>14681</v>
      </c>
      <c r="G705" t="s">
        <v>14682</v>
      </c>
      <c r="H705" t="s">
        <v>14683</v>
      </c>
      <c r="I705" t="s">
        <v>14684</v>
      </c>
      <c r="J705" t="s">
        <v>14685</v>
      </c>
      <c r="K705" t="s">
        <v>14686</v>
      </c>
      <c r="L705" t="s">
        <v>14687</v>
      </c>
      <c r="M705" t="s">
        <v>14688</v>
      </c>
      <c r="N705" t="s">
        <v>14689</v>
      </c>
      <c r="O705">
        <f>-541.396496796781 -91.6923941566065 -504.314468199604</f>
        <v>-1137.4033591529915</v>
      </c>
      <c r="P705">
        <f>-515.848913601181 -131.924853418323 -226.272638902406</f>
        <v>-874.04640592191004</v>
      </c>
      <c r="Q705">
        <f>-368.028031110972 -4.92861331638915 -352.643076295429</f>
        <v>-725.59972072279015</v>
      </c>
      <c r="R705" t="s">
        <v>14690</v>
      </c>
      <c r="S705" t="s">
        <v>14691</v>
      </c>
      <c r="T705" t="s">
        <v>14692</v>
      </c>
      <c r="U705" t="s">
        <v>14693</v>
      </c>
      <c r="V705" t="s">
        <v>14694</v>
      </c>
      <c r="W705" t="s">
        <v>14695</v>
      </c>
      <c r="X705" t="s">
        <v>14696</v>
      </c>
      <c r="Y705" t="s">
        <v>14697</v>
      </c>
    </row>
    <row r="706" spans="1:25" x14ac:dyDescent="0.3">
      <c r="A706">
        <v>35250</v>
      </c>
      <c r="B706" t="s">
        <v>14698</v>
      </c>
      <c r="C706" t="s">
        <v>14699</v>
      </c>
      <c r="D706" t="s">
        <v>14700</v>
      </c>
      <c r="E706" t="s">
        <v>14701</v>
      </c>
      <c r="F706" t="s">
        <v>14702</v>
      </c>
      <c r="G706" t="s">
        <v>14703</v>
      </c>
      <c r="H706" t="s">
        <v>14704</v>
      </c>
      <c r="I706" t="s">
        <v>14705</v>
      </c>
      <c r="J706" t="s">
        <v>14706</v>
      </c>
      <c r="K706" t="s">
        <v>14707</v>
      </c>
      <c r="L706" t="s">
        <v>14708</v>
      </c>
      <c r="M706" t="s">
        <v>14709</v>
      </c>
      <c r="N706" t="s">
        <v>14710</v>
      </c>
      <c r="O706">
        <f>-541.627116853997 -92.1968838810794 -504.508521990284</f>
        <v>-1138.3325227253604</v>
      </c>
      <c r="P706">
        <f>-514.467994108188 -132.561462963429 -226.638782990902</f>
        <v>-873.66824006251898</v>
      </c>
      <c r="Q706">
        <f>-368.685236002407 -4.14209754167678 -353.935410246919</f>
        <v>-726.76274379100278</v>
      </c>
      <c r="R706" t="s">
        <v>14711</v>
      </c>
      <c r="S706" t="s">
        <v>14712</v>
      </c>
      <c r="T706" t="s">
        <v>14713</v>
      </c>
      <c r="U706" t="s">
        <v>14714</v>
      </c>
      <c r="V706" t="s">
        <v>14715</v>
      </c>
      <c r="W706" t="s">
        <v>14716</v>
      </c>
      <c r="X706" t="s">
        <v>14717</v>
      </c>
      <c r="Y706" t="s">
        <v>14718</v>
      </c>
    </row>
    <row r="707" spans="1:25" x14ac:dyDescent="0.3">
      <c r="A707">
        <v>35300</v>
      </c>
      <c r="B707" t="s">
        <v>14719</v>
      </c>
      <c r="C707" t="s">
        <v>14720</v>
      </c>
      <c r="D707" t="s">
        <v>14721</v>
      </c>
      <c r="E707" t="s">
        <v>14722</v>
      </c>
      <c r="F707" t="s">
        <v>14723</v>
      </c>
      <c r="G707" t="s">
        <v>14724</v>
      </c>
      <c r="H707" t="s">
        <v>14725</v>
      </c>
      <c r="I707" t="s">
        <v>14726</v>
      </c>
      <c r="J707" t="s">
        <v>14727</v>
      </c>
      <c r="K707" t="s">
        <v>14728</v>
      </c>
      <c r="L707" t="s">
        <v>14729</v>
      </c>
      <c r="M707" t="s">
        <v>14730</v>
      </c>
      <c r="N707" t="s">
        <v>14731</v>
      </c>
      <c r="O707">
        <f>-541.817772737284 -92.4099994268308 -504.572776242734</f>
        <v>-1138.800548406849</v>
      </c>
      <c r="P707">
        <f>-513.335089581485 -133.001778698153 -226.868608410506</f>
        <v>-873.205476690144</v>
      </c>
      <c r="Q707">
        <f>-368.953933783805 -3.72089965203986 -354.888339240596</f>
        <v>-727.5631726764409</v>
      </c>
      <c r="R707" t="s">
        <v>14732</v>
      </c>
      <c r="S707" t="s">
        <v>14733</v>
      </c>
      <c r="T707" t="s">
        <v>14734</v>
      </c>
      <c r="U707" t="s">
        <v>14735</v>
      </c>
      <c r="V707" t="s">
        <v>14736</v>
      </c>
      <c r="W707" t="s">
        <v>14737</v>
      </c>
      <c r="X707" t="s">
        <v>14738</v>
      </c>
      <c r="Y707" t="s">
        <v>14739</v>
      </c>
    </row>
    <row r="708" spans="1:25" x14ac:dyDescent="0.3">
      <c r="A708">
        <v>35350</v>
      </c>
      <c r="B708" t="s">
        <v>14740</v>
      </c>
      <c r="C708" t="s">
        <v>14741</v>
      </c>
      <c r="D708" t="s">
        <v>14742</v>
      </c>
      <c r="E708" t="s">
        <v>14743</v>
      </c>
      <c r="F708" t="s">
        <v>14744</v>
      </c>
      <c r="G708" t="s">
        <v>14745</v>
      </c>
      <c r="H708" t="s">
        <v>14746</v>
      </c>
      <c r="I708" t="s">
        <v>14747</v>
      </c>
      <c r="J708" t="s">
        <v>14748</v>
      </c>
      <c r="K708" t="s">
        <v>14749</v>
      </c>
      <c r="L708" t="s">
        <v>14750</v>
      </c>
      <c r="M708" t="s">
        <v>14751</v>
      </c>
      <c r="N708" t="s">
        <v>14752</v>
      </c>
      <c r="O708">
        <f>-542.146023073671 -92.8606683124435 -504.759356503935</f>
        <v>-1139.7660478900495</v>
      </c>
      <c r="P708">
        <f>-510.852503061398 -134.39447319361 -227.497319373924</f>
        <v>-872.74429562893204</v>
      </c>
      <c r="Q708">
        <f>-369.738248216174 -3.0620890145924 -357.062470761548</f>
        <v>-729.8628079923144</v>
      </c>
      <c r="R708" t="s">
        <v>14753</v>
      </c>
      <c r="S708" t="s">
        <v>14754</v>
      </c>
      <c r="T708" t="s">
        <v>14755</v>
      </c>
      <c r="U708" t="s">
        <v>14756</v>
      </c>
      <c r="V708" t="s">
        <v>14757</v>
      </c>
      <c r="W708" t="s">
        <v>14758</v>
      </c>
      <c r="X708" t="s">
        <v>14759</v>
      </c>
      <c r="Y708" t="s">
        <v>14760</v>
      </c>
    </row>
    <row r="709" spans="1:25" x14ac:dyDescent="0.3">
      <c r="A709">
        <v>35400</v>
      </c>
      <c r="B709" t="s">
        <v>14761</v>
      </c>
      <c r="C709" t="s">
        <v>14762</v>
      </c>
      <c r="D709" t="s">
        <v>14763</v>
      </c>
      <c r="E709" t="s">
        <v>14764</v>
      </c>
      <c r="F709" t="s">
        <v>14765</v>
      </c>
      <c r="G709" t="s">
        <v>14766</v>
      </c>
      <c r="H709" t="s">
        <v>14767</v>
      </c>
      <c r="I709" t="s">
        <v>14768</v>
      </c>
      <c r="J709" t="s">
        <v>14769</v>
      </c>
      <c r="K709" t="s">
        <v>14770</v>
      </c>
      <c r="L709" t="s">
        <v>14771</v>
      </c>
      <c r="M709" t="s">
        <v>14772</v>
      </c>
      <c r="N709" t="s">
        <v>14773</v>
      </c>
      <c r="O709">
        <f>-542.266582976625 -92.9930786162845 -504.869449689488</f>
        <v>-1140.1291112823976</v>
      </c>
      <c r="P709">
        <f>-509.619436695554 -135.024052148596 -227.838675392244</f>
        <v>-872.48216423639394</v>
      </c>
      <c r="Q709">
        <f>-370.007738825293 -2.71389283322742 -358.035215984265</f>
        <v>-730.75684764278549</v>
      </c>
      <c r="R709" t="s">
        <v>14774</v>
      </c>
      <c r="S709" t="s">
        <v>14775</v>
      </c>
      <c r="T709" t="s">
        <v>14776</v>
      </c>
      <c r="U709" t="s">
        <v>14777</v>
      </c>
      <c r="V709" t="s">
        <v>14778</v>
      </c>
      <c r="W709" t="s">
        <v>14779</v>
      </c>
      <c r="X709" t="s">
        <v>14780</v>
      </c>
      <c r="Y709" t="s">
        <v>14781</v>
      </c>
    </row>
    <row r="710" spans="1:25" x14ac:dyDescent="0.3">
      <c r="A710">
        <v>35450</v>
      </c>
      <c r="B710" t="s">
        <v>14782</v>
      </c>
      <c r="C710" t="s">
        <v>14783</v>
      </c>
      <c r="D710" t="s">
        <v>14784</v>
      </c>
      <c r="E710" t="s">
        <v>14785</v>
      </c>
      <c r="F710" t="s">
        <v>14786</v>
      </c>
      <c r="G710" t="s">
        <v>14787</v>
      </c>
      <c r="H710" t="s">
        <v>14788</v>
      </c>
      <c r="I710" t="s">
        <v>14789</v>
      </c>
      <c r="J710" t="s">
        <v>14790</v>
      </c>
      <c r="K710" t="s">
        <v>14791</v>
      </c>
      <c r="L710" t="s">
        <v>14792</v>
      </c>
      <c r="M710" t="s">
        <v>14793</v>
      </c>
      <c r="N710" t="s">
        <v>14794</v>
      </c>
      <c r="O710">
        <f>-542.494489171451 -92.9948607944057 -504.997430205287</f>
        <v>-1140.4867801711437</v>
      </c>
      <c r="P710">
        <f>-507.761354164457 -135.131635570821 -228.236484513983</f>
        <v>-871.12947424926097</v>
      </c>
      <c r="Q710">
        <f>-370.257316985305 -1.54504345062924 -359.36908766093</f>
        <v>-731.1714480968642</v>
      </c>
      <c r="R710" t="s">
        <v>14795</v>
      </c>
      <c r="S710" t="s">
        <v>14796</v>
      </c>
      <c r="T710" t="s">
        <v>14797</v>
      </c>
      <c r="U710" t="s">
        <v>14798</v>
      </c>
      <c r="V710" t="s">
        <v>14799</v>
      </c>
      <c r="W710" t="s">
        <v>14800</v>
      </c>
      <c r="X710" t="s">
        <v>14801</v>
      </c>
      <c r="Y710" t="s">
        <v>14802</v>
      </c>
    </row>
    <row r="711" spans="1:25" x14ac:dyDescent="0.3">
      <c r="A711">
        <v>35500</v>
      </c>
      <c r="B711" t="s">
        <v>14803</v>
      </c>
      <c r="C711" t="s">
        <v>14804</v>
      </c>
      <c r="D711" t="s">
        <v>14805</v>
      </c>
      <c r="E711" t="s">
        <v>14806</v>
      </c>
      <c r="F711" t="s">
        <v>14807</v>
      </c>
      <c r="G711" t="s">
        <v>14808</v>
      </c>
      <c r="H711" t="s">
        <v>14809</v>
      </c>
      <c r="I711" t="s">
        <v>14810</v>
      </c>
      <c r="J711" t="s">
        <v>14811</v>
      </c>
      <c r="K711" t="s">
        <v>14812</v>
      </c>
      <c r="L711" t="s">
        <v>14813</v>
      </c>
      <c r="M711" t="s">
        <v>14814</v>
      </c>
      <c r="N711" t="s">
        <v>14815</v>
      </c>
      <c r="O711">
        <f>-542.474710458368 -92.9711395771465 -505.005053830036</f>
        <v>-1140.4509038655506</v>
      </c>
      <c r="P711">
        <f>-507.072945459201 -135.110577703892 -228.329108194522</f>
        <v>-870.51263135761496</v>
      </c>
      <c r="Q711">
        <f>-370.227294801042 -0.999032364145933 -359.614754979319</f>
        <v>-730.84108214450691</v>
      </c>
      <c r="R711" t="s">
        <v>14816</v>
      </c>
      <c r="S711" t="s">
        <v>14817</v>
      </c>
      <c r="T711" t="s">
        <v>14818</v>
      </c>
      <c r="U711" t="s">
        <v>14819</v>
      </c>
      <c r="V711" t="s">
        <v>14820</v>
      </c>
      <c r="W711" t="s">
        <v>14821</v>
      </c>
      <c r="X711" t="s">
        <v>14822</v>
      </c>
      <c r="Y711" t="s">
        <v>14823</v>
      </c>
    </row>
    <row r="712" spans="1:25" x14ac:dyDescent="0.3">
      <c r="A712">
        <v>35550</v>
      </c>
      <c r="B712" t="s">
        <v>14824</v>
      </c>
      <c r="C712" t="s">
        <v>14825</v>
      </c>
      <c r="D712" t="s">
        <v>14826</v>
      </c>
      <c r="E712" t="s">
        <v>14827</v>
      </c>
      <c r="F712" t="s">
        <v>14828</v>
      </c>
      <c r="G712" t="s">
        <v>14829</v>
      </c>
      <c r="H712" t="s">
        <v>14830</v>
      </c>
      <c r="I712" t="s">
        <v>14831</v>
      </c>
      <c r="J712" t="s">
        <v>14832</v>
      </c>
      <c r="K712" t="s">
        <v>14833</v>
      </c>
      <c r="L712" t="s">
        <v>14834</v>
      </c>
      <c r="M712" t="s">
        <v>14835</v>
      </c>
      <c r="N712" t="s">
        <v>14836</v>
      </c>
      <c r="O712">
        <f>-542.464763611793 -93.0945394677942 -505.007398361494</f>
        <v>-1140.5667014410812</v>
      </c>
      <c r="P712">
        <f>-506.292360474682 -135.238566829758 -228.431943937637</f>
        <v>-869.96287124207709</v>
      </c>
      <c r="Q712">
        <f>-370.565936857098 -0.109425865062349 -359.836134829782</f>
        <v>-730.51149755194228</v>
      </c>
      <c r="R712" t="s">
        <v>14837</v>
      </c>
      <c r="S712" t="s">
        <v>14838</v>
      </c>
      <c r="T712" t="s">
        <v>14839</v>
      </c>
      <c r="U712" t="s">
        <v>14840</v>
      </c>
      <c r="V712" t="s">
        <v>14841</v>
      </c>
      <c r="W712" t="s">
        <v>14842</v>
      </c>
      <c r="X712" t="s">
        <v>14843</v>
      </c>
      <c r="Y712" t="s">
        <v>14844</v>
      </c>
    </row>
    <row r="713" spans="1:25" x14ac:dyDescent="0.3">
      <c r="A713">
        <v>35600</v>
      </c>
      <c r="B713" t="s">
        <v>14845</v>
      </c>
      <c r="C713" t="s">
        <v>14846</v>
      </c>
      <c r="D713" t="s">
        <v>14847</v>
      </c>
      <c r="E713" t="s">
        <v>14848</v>
      </c>
      <c r="F713" t="s">
        <v>14849</v>
      </c>
      <c r="G713" t="s">
        <v>14850</v>
      </c>
      <c r="H713" t="s">
        <v>14851</v>
      </c>
      <c r="I713" t="s">
        <v>14852</v>
      </c>
      <c r="J713" t="s">
        <v>14853</v>
      </c>
      <c r="K713" t="s">
        <v>14854</v>
      </c>
      <c r="L713" t="s">
        <v>14855</v>
      </c>
      <c r="M713" t="s">
        <v>14856</v>
      </c>
      <c r="N713" t="s">
        <v>14857</v>
      </c>
      <c r="O713">
        <f>-542.650755724705 -93.1496123166621 -504.952392959113</f>
        <v>-1140.7527610004802</v>
      </c>
      <c r="P713">
        <f>-506.215146219341 -135.360884642772 -228.421759273557</f>
        <v>-869.99779013567002</v>
      </c>
      <c r="Q713" t="s">
        <v>14858</v>
      </c>
      <c r="R713" t="s">
        <v>14859</v>
      </c>
      <c r="S713" t="s">
        <v>14860</v>
      </c>
      <c r="T713" t="s">
        <v>14861</v>
      </c>
      <c r="U713" t="s">
        <v>14862</v>
      </c>
      <c r="V713" t="s">
        <v>14863</v>
      </c>
      <c r="W713" t="s">
        <v>14864</v>
      </c>
      <c r="X713" t="s">
        <v>14865</v>
      </c>
      <c r="Y713" t="s">
        <v>14866</v>
      </c>
    </row>
    <row r="714" spans="1:25" x14ac:dyDescent="0.3">
      <c r="A714">
        <v>35650</v>
      </c>
      <c r="B714" t="s">
        <v>14867</v>
      </c>
      <c r="C714" t="s">
        <v>14868</v>
      </c>
      <c r="D714" t="s">
        <v>14869</v>
      </c>
      <c r="E714" t="s">
        <v>14870</v>
      </c>
      <c r="F714" t="s">
        <v>14871</v>
      </c>
      <c r="G714" t="s">
        <v>14872</v>
      </c>
      <c r="H714" t="s">
        <v>14873</v>
      </c>
      <c r="I714" t="s">
        <v>14874</v>
      </c>
      <c r="J714" t="s">
        <v>14875</v>
      </c>
      <c r="K714" t="s">
        <v>14876</v>
      </c>
      <c r="L714" t="s">
        <v>14877</v>
      </c>
      <c r="M714" t="s">
        <v>14878</v>
      </c>
      <c r="N714" t="s">
        <v>14879</v>
      </c>
      <c r="O714">
        <f>-543.25171159828 -93.1706955979744 -504.789271419119</f>
        <v>-1141.2116786153733</v>
      </c>
      <c r="P714">
        <f>-506.304092709086 -135.380634301783 -228.326288898537</f>
        <v>-870.01101590940596</v>
      </c>
      <c r="Q714" t="s">
        <v>14880</v>
      </c>
      <c r="R714" t="s">
        <v>14881</v>
      </c>
      <c r="S714" t="s">
        <v>14882</v>
      </c>
      <c r="T714" t="s">
        <v>14883</v>
      </c>
      <c r="U714" t="s">
        <v>14884</v>
      </c>
      <c r="V714" t="s">
        <v>14885</v>
      </c>
      <c r="W714" t="s">
        <v>14886</v>
      </c>
      <c r="X714" t="s">
        <v>14887</v>
      </c>
      <c r="Y714" t="s">
        <v>14888</v>
      </c>
    </row>
    <row r="715" spans="1:25" x14ac:dyDescent="0.3">
      <c r="A715">
        <v>35700</v>
      </c>
      <c r="B715" t="s">
        <v>14889</v>
      </c>
      <c r="C715" t="s">
        <v>14890</v>
      </c>
      <c r="D715" t="s">
        <v>14891</v>
      </c>
      <c r="E715" t="s">
        <v>14892</v>
      </c>
      <c r="F715" t="s">
        <v>14893</v>
      </c>
      <c r="G715" t="s">
        <v>14894</v>
      </c>
      <c r="H715" t="s">
        <v>14895</v>
      </c>
      <c r="I715" t="s">
        <v>14896</v>
      </c>
      <c r="J715" t="s">
        <v>14897</v>
      </c>
      <c r="K715" t="s">
        <v>14898</v>
      </c>
      <c r="L715" t="s">
        <v>14899</v>
      </c>
      <c r="M715" t="s">
        <v>14900</v>
      </c>
      <c r="N715" t="s">
        <v>14901</v>
      </c>
      <c r="O715">
        <f>-543.602101649638 -93.2986609243321 -504.694974977907</f>
        <v>-1141.5957375518772</v>
      </c>
      <c r="P715">
        <f>-506.365042970515 -135.426596425827 -228.258281094301</f>
        <v>-870.04992049064299</v>
      </c>
      <c r="Q715" t="s">
        <v>14902</v>
      </c>
      <c r="R715" t="s">
        <v>14903</v>
      </c>
      <c r="S715" t="s">
        <v>14904</v>
      </c>
      <c r="T715" t="s">
        <v>14905</v>
      </c>
      <c r="U715" t="s">
        <v>14906</v>
      </c>
      <c r="V715" t="s">
        <v>14907</v>
      </c>
      <c r="W715" t="s">
        <v>14908</v>
      </c>
      <c r="X715" t="s">
        <v>14909</v>
      </c>
      <c r="Y715" t="s">
        <v>14910</v>
      </c>
    </row>
    <row r="716" spans="1:25" x14ac:dyDescent="0.3">
      <c r="A716">
        <v>35750</v>
      </c>
      <c r="B716" t="s">
        <v>14911</v>
      </c>
      <c r="C716" t="s">
        <v>14912</v>
      </c>
      <c r="D716" t="s">
        <v>14913</v>
      </c>
      <c r="E716" t="s">
        <v>14914</v>
      </c>
      <c r="F716" t="s">
        <v>14915</v>
      </c>
      <c r="G716" t="s">
        <v>14916</v>
      </c>
      <c r="H716" t="s">
        <v>14917</v>
      </c>
      <c r="I716" t="s">
        <v>14918</v>
      </c>
      <c r="J716" t="s">
        <v>14919</v>
      </c>
      <c r="K716" t="s">
        <v>14920</v>
      </c>
      <c r="L716" t="s">
        <v>14921</v>
      </c>
      <c r="M716" t="s">
        <v>14922</v>
      </c>
      <c r="N716" t="s">
        <v>14923</v>
      </c>
      <c r="O716">
        <f>-544.630938921099 -93.6665043014045 -504.48717750111</f>
        <v>-1142.7846207236134</v>
      </c>
      <c r="P716">
        <f>-506.729698470016 -135.515777285925 -228.09833299037</f>
        <v>-870.34380874631097</v>
      </c>
      <c r="Q716" t="s">
        <v>14924</v>
      </c>
      <c r="R716" t="s">
        <v>14925</v>
      </c>
      <c r="S716" t="s">
        <v>14926</v>
      </c>
      <c r="T716" t="s">
        <v>14927</v>
      </c>
      <c r="U716" t="s">
        <v>14928</v>
      </c>
      <c r="V716" t="s">
        <v>14929</v>
      </c>
      <c r="W716" t="s">
        <v>14930</v>
      </c>
      <c r="X716" t="s">
        <v>14931</v>
      </c>
      <c r="Y716" t="s">
        <v>14932</v>
      </c>
    </row>
    <row r="717" spans="1:25" x14ac:dyDescent="0.3">
      <c r="A717">
        <v>35800</v>
      </c>
      <c r="B717" t="s">
        <v>14933</v>
      </c>
      <c r="C717" t="s">
        <v>14934</v>
      </c>
      <c r="D717" t="s">
        <v>14935</v>
      </c>
      <c r="E717" t="s">
        <v>14936</v>
      </c>
      <c r="F717" t="s">
        <v>14937</v>
      </c>
      <c r="G717" t="s">
        <v>14938</v>
      </c>
      <c r="H717" t="s">
        <v>14939</v>
      </c>
      <c r="I717" t="s">
        <v>14940</v>
      </c>
      <c r="J717" t="s">
        <v>14941</v>
      </c>
      <c r="K717" t="s">
        <v>14942</v>
      </c>
      <c r="L717" t="s">
        <v>14943</v>
      </c>
      <c r="M717" t="s">
        <v>14944</v>
      </c>
      <c r="N717" t="s">
        <v>14945</v>
      </c>
      <c r="O717">
        <f>-545.27790338702 -93.8844643305374 -504.415142676036</f>
        <v>-1143.5775103935935</v>
      </c>
      <c r="P717">
        <f>-506.931598069364 -135.760058172812 -228.091912465362</f>
        <v>-870.78356870753805</v>
      </c>
      <c r="Q717" t="s">
        <v>14946</v>
      </c>
      <c r="R717" t="s">
        <v>14947</v>
      </c>
      <c r="S717" t="s">
        <v>14948</v>
      </c>
      <c r="T717" t="s">
        <v>14949</v>
      </c>
      <c r="U717" t="s">
        <v>14950</v>
      </c>
      <c r="V717" t="s">
        <v>14951</v>
      </c>
      <c r="W717" t="s">
        <v>14952</v>
      </c>
      <c r="X717" t="s">
        <v>14953</v>
      </c>
      <c r="Y717" t="s">
        <v>14954</v>
      </c>
    </row>
    <row r="718" spans="1:25" x14ac:dyDescent="0.3">
      <c r="A718">
        <v>35850</v>
      </c>
      <c r="B718" t="s">
        <v>14955</v>
      </c>
      <c r="C718" t="s">
        <v>14956</v>
      </c>
      <c r="D718" t="s">
        <v>14957</v>
      </c>
      <c r="E718" t="s">
        <v>14958</v>
      </c>
      <c r="F718" t="s">
        <v>14959</v>
      </c>
      <c r="G718" t="s">
        <v>14960</v>
      </c>
      <c r="H718" t="s">
        <v>14961</v>
      </c>
      <c r="I718" t="s">
        <v>14962</v>
      </c>
      <c r="J718" t="s">
        <v>14963</v>
      </c>
      <c r="K718" t="s">
        <v>14964</v>
      </c>
      <c r="L718" t="s">
        <v>14965</v>
      </c>
      <c r="M718" t="s">
        <v>14966</v>
      </c>
      <c r="N718" t="s">
        <v>14967</v>
      </c>
      <c r="O718">
        <f>-546.776373504241 -94.1569632529036 -504.377756182305</f>
        <v>-1145.3110929394495</v>
      </c>
      <c r="P718">
        <f>-507.467172104784 -136.221190333058 -228.218454992817</f>
        <v>-871.90681743065898</v>
      </c>
      <c r="Q718" t="s">
        <v>14968</v>
      </c>
      <c r="R718" t="s">
        <v>14969</v>
      </c>
      <c r="S718" t="s">
        <v>14970</v>
      </c>
      <c r="T718" t="s">
        <v>14971</v>
      </c>
      <c r="U718" t="s">
        <v>14972</v>
      </c>
      <c r="V718" t="s">
        <v>14973</v>
      </c>
      <c r="W718" t="s">
        <v>14974</v>
      </c>
      <c r="X718" t="s">
        <v>14975</v>
      </c>
      <c r="Y718" t="s">
        <v>14976</v>
      </c>
    </row>
    <row r="719" spans="1:25" x14ac:dyDescent="0.3">
      <c r="A719">
        <v>35900</v>
      </c>
      <c r="B719" t="s">
        <v>14977</v>
      </c>
      <c r="C719" t="s">
        <v>14978</v>
      </c>
      <c r="D719" t="s">
        <v>14979</v>
      </c>
      <c r="E719" t="s">
        <v>14980</v>
      </c>
      <c r="F719" t="s">
        <v>14981</v>
      </c>
      <c r="G719" t="s">
        <v>14982</v>
      </c>
      <c r="H719" t="s">
        <v>14983</v>
      </c>
      <c r="I719" t="s">
        <v>14984</v>
      </c>
      <c r="J719" t="s">
        <v>14985</v>
      </c>
      <c r="K719" t="s">
        <v>14986</v>
      </c>
      <c r="L719" t="s">
        <v>14987</v>
      </c>
      <c r="M719" t="s">
        <v>14988</v>
      </c>
      <c r="N719" t="s">
        <v>14989</v>
      </c>
      <c r="O719">
        <f>-547.503041663721 -94.2709898005464 -504.456122927181</f>
        <v>-1146.2301543914484</v>
      </c>
      <c r="P719">
        <f>-507.729210972568 -136.564522303503 -228.398361967567</f>
        <v>-872.69209524363794</v>
      </c>
      <c r="Q719" t="s">
        <v>14990</v>
      </c>
      <c r="R719" t="s">
        <v>14991</v>
      </c>
      <c r="S719" t="s">
        <v>14992</v>
      </c>
      <c r="T719" t="s">
        <v>14993</v>
      </c>
      <c r="U719" t="s">
        <v>14994</v>
      </c>
      <c r="V719" t="s">
        <v>14995</v>
      </c>
      <c r="W719" t="s">
        <v>14996</v>
      </c>
      <c r="X719" t="s">
        <v>14997</v>
      </c>
      <c r="Y719" t="s">
        <v>14998</v>
      </c>
    </row>
    <row r="720" spans="1:25" x14ac:dyDescent="0.3">
      <c r="A720">
        <v>35950</v>
      </c>
      <c r="B720" t="s">
        <v>14999</v>
      </c>
      <c r="C720" t="s">
        <v>15000</v>
      </c>
      <c r="D720" t="s">
        <v>15001</v>
      </c>
      <c r="E720" t="s">
        <v>15002</v>
      </c>
      <c r="F720" t="s">
        <v>15003</v>
      </c>
      <c r="G720" t="s">
        <v>15004</v>
      </c>
      <c r="H720" t="s">
        <v>15005</v>
      </c>
      <c r="I720" t="s">
        <v>15006</v>
      </c>
      <c r="J720" t="s">
        <v>15007</v>
      </c>
      <c r="K720" t="s">
        <v>15008</v>
      </c>
      <c r="L720" t="s">
        <v>15009</v>
      </c>
      <c r="M720" t="s">
        <v>15010</v>
      </c>
      <c r="N720" t="s">
        <v>15011</v>
      </c>
      <c r="O720">
        <f>-549.155233943681 -94.4898084943752 -504.691415777937</f>
        <v>-1148.3364582159932</v>
      </c>
      <c r="P720">
        <f>-508.264581201536 -137.345903550786 -228.883759287869</f>
        <v>-874.49424404019101</v>
      </c>
      <c r="Q720" t="s">
        <v>15012</v>
      </c>
      <c r="R720" t="s">
        <v>15013</v>
      </c>
      <c r="S720" t="s">
        <v>15014</v>
      </c>
      <c r="T720" t="s">
        <v>15015</v>
      </c>
      <c r="U720" t="s">
        <v>15016</v>
      </c>
      <c r="V720" t="s">
        <v>15017</v>
      </c>
      <c r="W720" t="s">
        <v>15018</v>
      </c>
      <c r="X720" t="s">
        <v>15019</v>
      </c>
      <c r="Y720" t="s">
        <v>15020</v>
      </c>
    </row>
    <row r="721" spans="1:25" x14ac:dyDescent="0.3">
      <c r="A721">
        <v>36000</v>
      </c>
      <c r="B721" t="s">
        <v>15021</v>
      </c>
      <c r="C721" t="s">
        <v>15022</v>
      </c>
      <c r="D721" t="s">
        <v>15023</v>
      </c>
      <c r="E721" t="s">
        <v>15024</v>
      </c>
      <c r="F721" t="s">
        <v>15025</v>
      </c>
      <c r="G721" t="s">
        <v>15026</v>
      </c>
      <c r="H721" t="s">
        <v>15027</v>
      </c>
      <c r="I721" t="s">
        <v>15028</v>
      </c>
      <c r="J721" t="s">
        <v>15029</v>
      </c>
      <c r="K721" t="s">
        <v>15030</v>
      </c>
      <c r="L721" t="s">
        <v>15031</v>
      </c>
      <c r="M721" t="s">
        <v>15032</v>
      </c>
      <c r="N721" t="s">
        <v>15033</v>
      </c>
      <c r="O721">
        <f>-550.031503214519 -94.5087082897671 -504.825279937096</f>
        <v>-1149.3654914413821</v>
      </c>
      <c r="P721">
        <f>-508.686832919724 -137.627900432134 -229.126276266216</f>
        <v>-875.44100961807396</v>
      </c>
      <c r="Q721" t="s">
        <v>15034</v>
      </c>
      <c r="R721" t="s">
        <v>15035</v>
      </c>
      <c r="S721" t="s">
        <v>15036</v>
      </c>
      <c r="T721" t="s">
        <v>15037</v>
      </c>
      <c r="U721" t="s">
        <v>15038</v>
      </c>
      <c r="V721" t="s">
        <v>15039</v>
      </c>
      <c r="W721" t="s">
        <v>15040</v>
      </c>
      <c r="X721" t="s">
        <v>15041</v>
      </c>
      <c r="Y721" t="s">
        <v>15042</v>
      </c>
    </row>
    <row r="722" spans="1:25" x14ac:dyDescent="0.3">
      <c r="A722">
        <v>36050</v>
      </c>
      <c r="B722" t="s">
        <v>15043</v>
      </c>
      <c r="C722" t="s">
        <v>15044</v>
      </c>
      <c r="D722" t="s">
        <v>15045</v>
      </c>
      <c r="E722" t="s">
        <v>15046</v>
      </c>
      <c r="F722" t="s">
        <v>15047</v>
      </c>
      <c r="G722" t="s">
        <v>15048</v>
      </c>
      <c r="H722" t="s">
        <v>15049</v>
      </c>
      <c r="I722" t="s">
        <v>15050</v>
      </c>
      <c r="J722" t="s">
        <v>15051</v>
      </c>
      <c r="K722" t="s">
        <v>15052</v>
      </c>
      <c r="L722" t="s">
        <v>15053</v>
      </c>
      <c r="M722" t="s">
        <v>15054</v>
      </c>
      <c r="N722" t="s">
        <v>15055</v>
      </c>
      <c r="O722">
        <f>-551.916372961025 -94.4857792682196 -505.165008207329</f>
        <v>-1151.5671604365737</v>
      </c>
      <c r="P722">
        <f>-510.600413565612 -138.281284552737 -229.568350727784</f>
        <v>-878.45004884613297</v>
      </c>
      <c r="Q722" t="s">
        <v>15056</v>
      </c>
      <c r="R722" t="s">
        <v>15057</v>
      </c>
      <c r="S722" t="s">
        <v>15058</v>
      </c>
      <c r="T722" t="s">
        <v>15059</v>
      </c>
      <c r="U722" t="s">
        <v>15060</v>
      </c>
      <c r="V722" t="s">
        <v>15061</v>
      </c>
      <c r="W722" t="s">
        <v>15062</v>
      </c>
      <c r="X722" t="s">
        <v>15063</v>
      </c>
      <c r="Y722" t="s">
        <v>15064</v>
      </c>
    </row>
    <row r="723" spans="1:25" x14ac:dyDescent="0.3">
      <c r="A723">
        <v>36100</v>
      </c>
      <c r="B723" t="s">
        <v>15065</v>
      </c>
      <c r="C723" t="s">
        <v>15066</v>
      </c>
      <c r="D723" t="s">
        <v>15067</v>
      </c>
      <c r="E723" t="s">
        <v>15068</v>
      </c>
      <c r="F723" t="s">
        <v>15069</v>
      </c>
      <c r="G723" t="s">
        <v>15070</v>
      </c>
      <c r="H723" t="s">
        <v>15071</v>
      </c>
      <c r="I723" t="s">
        <v>15072</v>
      </c>
      <c r="J723" t="s">
        <v>15073</v>
      </c>
      <c r="K723" t="s">
        <v>15074</v>
      </c>
      <c r="L723" t="s">
        <v>15075</v>
      </c>
      <c r="M723" t="s">
        <v>15076</v>
      </c>
      <c r="N723" t="s">
        <v>15077</v>
      </c>
      <c r="O723">
        <f>-552.985269721198 -94.5067241103475 -505.327035372035</f>
        <v>-1152.8190292035806</v>
      </c>
      <c r="P723">
        <f>-512.285469335344 -138.542336862924 -229.676961630083</f>
        <v>-880.50476782835108</v>
      </c>
      <c r="Q723" t="s">
        <v>15078</v>
      </c>
      <c r="R723" t="s">
        <v>15079</v>
      </c>
      <c r="S723" t="s">
        <v>15080</v>
      </c>
      <c r="T723" t="s">
        <v>15081</v>
      </c>
      <c r="U723" t="s">
        <v>15082</v>
      </c>
      <c r="V723" t="s">
        <v>15083</v>
      </c>
      <c r="W723" t="s">
        <v>15084</v>
      </c>
      <c r="X723" t="s">
        <v>15085</v>
      </c>
      <c r="Y723" t="s">
        <v>15086</v>
      </c>
    </row>
    <row r="724" spans="1:25" x14ac:dyDescent="0.3">
      <c r="A724">
        <v>36150</v>
      </c>
      <c r="B724" t="s">
        <v>15087</v>
      </c>
      <c r="C724" t="s">
        <v>15088</v>
      </c>
      <c r="D724" t="s">
        <v>15089</v>
      </c>
      <c r="E724" t="s">
        <v>15090</v>
      </c>
      <c r="F724" t="s">
        <v>15091</v>
      </c>
      <c r="G724" t="s">
        <v>15092</v>
      </c>
      <c r="H724" t="s">
        <v>15093</v>
      </c>
      <c r="I724" t="s">
        <v>15094</v>
      </c>
      <c r="J724" t="s">
        <v>15095</v>
      </c>
      <c r="K724" t="s">
        <v>15096</v>
      </c>
      <c r="L724" t="s">
        <v>15097</v>
      </c>
      <c r="M724" t="s">
        <v>15098</v>
      </c>
      <c r="N724" t="s">
        <v>15099</v>
      </c>
      <c r="O724">
        <f>-554.93929661314 -94.5673810391509 -505.593274248015</f>
        <v>-1155.0999519003058</v>
      </c>
      <c r="P724">
        <f>-516.4108078789 -139.189285107798 -229.725581883431</f>
        <v>-885.32567487012898</v>
      </c>
      <c r="Q724" t="s">
        <v>15100</v>
      </c>
      <c r="R724" t="s">
        <v>15101</v>
      </c>
      <c r="S724" t="s">
        <v>15102</v>
      </c>
      <c r="T724" t="s">
        <v>15103</v>
      </c>
      <c r="U724" t="s">
        <v>15104</v>
      </c>
      <c r="V724" t="s">
        <v>15105</v>
      </c>
      <c r="W724" t="s">
        <v>15106</v>
      </c>
      <c r="X724" t="s">
        <v>15107</v>
      </c>
      <c r="Y724" t="s">
        <v>15108</v>
      </c>
    </row>
    <row r="725" spans="1:25" x14ac:dyDescent="0.3">
      <c r="A725">
        <v>36200</v>
      </c>
      <c r="B725" t="s">
        <v>15109</v>
      </c>
      <c r="C725" t="s">
        <v>15110</v>
      </c>
      <c r="D725" t="s">
        <v>15111</v>
      </c>
      <c r="E725" t="s">
        <v>15112</v>
      </c>
      <c r="F725" t="s">
        <v>15113</v>
      </c>
      <c r="G725" t="s">
        <v>15114</v>
      </c>
      <c r="H725" t="s">
        <v>15115</v>
      </c>
      <c r="I725" t="s">
        <v>15116</v>
      </c>
      <c r="J725" t="s">
        <v>15117</v>
      </c>
      <c r="K725" t="s">
        <v>15118</v>
      </c>
      <c r="L725" t="s">
        <v>15119</v>
      </c>
      <c r="M725" t="s">
        <v>15120</v>
      </c>
      <c r="N725" t="s">
        <v>15121</v>
      </c>
      <c r="O725">
        <f>-555.661646695066 -94.5655968844603 -505.745606325261</f>
        <v>-1155.9728499047874</v>
      </c>
      <c r="P725">
        <f>-518.646719686535 -139.71331250039 -229.756108991735</f>
        <v>-888.11614117865997</v>
      </c>
      <c r="Q725">
        <f>-379.308448397941 -0.455904416337489 -352.803938301769</f>
        <v>-732.56829111604748</v>
      </c>
      <c r="R725" t="s">
        <v>15122</v>
      </c>
      <c r="S725" t="s">
        <v>15123</v>
      </c>
      <c r="T725" t="s">
        <v>15124</v>
      </c>
      <c r="U725" t="s">
        <v>15125</v>
      </c>
      <c r="V725" t="s">
        <v>15126</v>
      </c>
      <c r="W725" t="s">
        <v>15127</v>
      </c>
      <c r="X725" t="s">
        <v>15128</v>
      </c>
      <c r="Y725" t="s">
        <v>15129</v>
      </c>
    </row>
    <row r="726" spans="1:25" x14ac:dyDescent="0.3">
      <c r="A726">
        <v>36250</v>
      </c>
      <c r="B726" t="s">
        <v>15130</v>
      </c>
      <c r="C726" t="s">
        <v>15131</v>
      </c>
      <c r="D726" t="s">
        <v>15132</v>
      </c>
      <c r="E726" t="s">
        <v>15133</v>
      </c>
      <c r="F726" t="s">
        <v>15134</v>
      </c>
      <c r="G726" t="s">
        <v>15135</v>
      </c>
      <c r="H726" t="s">
        <v>15136</v>
      </c>
      <c r="I726" t="s">
        <v>15137</v>
      </c>
      <c r="J726" t="s">
        <v>15138</v>
      </c>
      <c r="K726" t="s">
        <v>15139</v>
      </c>
      <c r="L726" t="s">
        <v>15140</v>
      </c>
      <c r="M726" t="s">
        <v>15141</v>
      </c>
      <c r="N726" t="s">
        <v>15142</v>
      </c>
      <c r="O726">
        <f>-557.334005083748 -94.4567888370921 -506.026068772909</f>
        <v>-1157.816862693749</v>
      </c>
      <c r="P726">
        <f>-523.410698778318 -140.122697906253 -229.724678792054</f>
        <v>-893.25807547662498</v>
      </c>
      <c r="Q726">
        <f>-380.75552472394 -1.86789229914757 -350.072704590093</f>
        <v>-732.69612161318059</v>
      </c>
      <c r="R726" t="s">
        <v>15143</v>
      </c>
      <c r="S726" t="s">
        <v>15144</v>
      </c>
      <c r="T726" t="s">
        <v>15145</v>
      </c>
      <c r="U726" t="s">
        <v>15146</v>
      </c>
      <c r="V726" t="s">
        <v>15147</v>
      </c>
      <c r="W726" t="s">
        <v>15148</v>
      </c>
      <c r="X726" t="s">
        <v>15149</v>
      </c>
      <c r="Y726" t="s">
        <v>15150</v>
      </c>
    </row>
    <row r="727" spans="1:25" x14ac:dyDescent="0.3">
      <c r="A727">
        <v>36300</v>
      </c>
      <c r="B727" t="s">
        <v>15151</v>
      </c>
      <c r="C727" t="s">
        <v>15152</v>
      </c>
      <c r="D727" t="s">
        <v>15153</v>
      </c>
      <c r="E727" t="s">
        <v>15154</v>
      </c>
      <c r="F727" t="s">
        <v>15155</v>
      </c>
      <c r="G727" t="s">
        <v>15156</v>
      </c>
      <c r="H727" t="s">
        <v>15157</v>
      </c>
      <c r="I727" t="s">
        <v>15158</v>
      </c>
      <c r="J727" t="s">
        <v>15159</v>
      </c>
      <c r="K727" t="s">
        <v>15160</v>
      </c>
      <c r="L727" t="s">
        <v>15161</v>
      </c>
      <c r="M727" t="s">
        <v>15162</v>
      </c>
      <c r="N727" t="s">
        <v>15163</v>
      </c>
      <c r="O727">
        <f>-558.195718611676 -94.2625656326636 -506.108463565944</f>
        <v>-1158.5667478102837</v>
      </c>
      <c r="P727">
        <f>-525.536301401428 -139.944603848621 -229.657684985782</f>
        <v>-895.13859023583097</v>
      </c>
      <c r="Q727">
        <f>-381.376035767934 -2.20381302179112 -348.795596560369</f>
        <v>-732.3754453500942</v>
      </c>
      <c r="R727" t="s">
        <v>15164</v>
      </c>
      <c r="S727" t="s">
        <v>15165</v>
      </c>
      <c r="T727" t="s">
        <v>15166</v>
      </c>
      <c r="U727" t="s">
        <v>15167</v>
      </c>
      <c r="V727" t="s">
        <v>15168</v>
      </c>
      <c r="W727" t="s">
        <v>15169</v>
      </c>
      <c r="X727" t="s">
        <v>15170</v>
      </c>
      <c r="Y727" t="s">
        <v>15171</v>
      </c>
    </row>
    <row r="728" spans="1:25" x14ac:dyDescent="0.3">
      <c r="A728">
        <v>36350</v>
      </c>
      <c r="B728" t="s">
        <v>15172</v>
      </c>
      <c r="C728" t="s">
        <v>15173</v>
      </c>
      <c r="D728" t="s">
        <v>15174</v>
      </c>
      <c r="E728" t="s">
        <v>15175</v>
      </c>
      <c r="F728" t="s">
        <v>15176</v>
      </c>
      <c r="G728" t="s">
        <v>15177</v>
      </c>
      <c r="H728" t="s">
        <v>15178</v>
      </c>
      <c r="I728" t="s">
        <v>15179</v>
      </c>
      <c r="J728" t="s">
        <v>15180</v>
      </c>
      <c r="K728" t="s">
        <v>15181</v>
      </c>
      <c r="L728" t="s">
        <v>15182</v>
      </c>
      <c r="M728" t="s">
        <v>15183</v>
      </c>
      <c r="N728" t="s">
        <v>15184</v>
      </c>
      <c r="O728">
        <f>-559.854479488155 -93.8553673518636 -506.198874211834</f>
        <v>-1159.9087210518526</v>
      </c>
      <c r="P728">
        <f>-529.010903161863 -139.338930130138 -229.506707861014</f>
        <v>-897.85654115301497</v>
      </c>
      <c r="Q728">
        <f>-382.539534439325 -2.61699332456965 -346.98764496326</f>
        <v>-732.14417272715468</v>
      </c>
      <c r="R728" t="s">
        <v>15185</v>
      </c>
      <c r="S728" t="s">
        <v>15186</v>
      </c>
      <c r="T728" t="s">
        <v>15187</v>
      </c>
      <c r="U728" t="s">
        <v>15188</v>
      </c>
      <c r="V728" t="s">
        <v>15189</v>
      </c>
      <c r="W728" t="s">
        <v>15190</v>
      </c>
      <c r="X728" t="s">
        <v>15191</v>
      </c>
      <c r="Y728" t="s">
        <v>15192</v>
      </c>
    </row>
    <row r="729" spans="1:25" x14ac:dyDescent="0.3">
      <c r="A729">
        <v>36400</v>
      </c>
      <c r="B729" t="s">
        <v>15193</v>
      </c>
      <c r="C729" t="s">
        <v>15194</v>
      </c>
      <c r="D729" t="s">
        <v>15195</v>
      </c>
      <c r="E729" t="s">
        <v>15196</v>
      </c>
      <c r="F729" t="s">
        <v>15197</v>
      </c>
      <c r="G729" t="s">
        <v>15198</v>
      </c>
      <c r="H729" t="s">
        <v>15199</v>
      </c>
      <c r="I729" t="s">
        <v>15200</v>
      </c>
      <c r="J729" t="s">
        <v>15201</v>
      </c>
      <c r="K729" t="s">
        <v>15202</v>
      </c>
      <c r="L729" t="s">
        <v>15203</v>
      </c>
      <c r="M729" t="s">
        <v>15204</v>
      </c>
      <c r="N729" t="s">
        <v>15205</v>
      </c>
      <c r="O729">
        <f>-560.518611321068 -93.6075013935456 -506.191371066221</f>
        <v>-1160.3174837808347</v>
      </c>
      <c r="P729">
        <f>-530.390719261429 -138.836134078472 -229.378643434176</f>
        <v>-898.60549677407698</v>
      </c>
      <c r="Q729">
        <f>-382.820412883555 -2.90879884514834 -346.405618897906</f>
        <v>-732.1348306266093</v>
      </c>
      <c r="R729" t="s">
        <v>15206</v>
      </c>
      <c r="S729" t="s">
        <v>15207</v>
      </c>
      <c r="T729" t="s">
        <v>15208</v>
      </c>
      <c r="U729" t="s">
        <v>15209</v>
      </c>
      <c r="V729" t="s">
        <v>15210</v>
      </c>
      <c r="W729" t="s">
        <v>15211</v>
      </c>
      <c r="X729" t="s">
        <v>15212</v>
      </c>
      <c r="Y729" t="s">
        <v>15213</v>
      </c>
    </row>
    <row r="730" spans="1:25" x14ac:dyDescent="0.3">
      <c r="A730">
        <v>36450</v>
      </c>
      <c r="B730" t="s">
        <v>15214</v>
      </c>
      <c r="C730" t="s">
        <v>15215</v>
      </c>
      <c r="D730" t="s">
        <v>15216</v>
      </c>
      <c r="E730" t="s">
        <v>15217</v>
      </c>
      <c r="F730" t="s">
        <v>15218</v>
      </c>
      <c r="G730" t="s">
        <v>15219</v>
      </c>
      <c r="H730" t="s">
        <v>15220</v>
      </c>
      <c r="I730" t="s">
        <v>15221</v>
      </c>
      <c r="J730" t="s">
        <v>15222</v>
      </c>
      <c r="K730" t="s">
        <v>15223</v>
      </c>
      <c r="L730" t="s">
        <v>15224</v>
      </c>
      <c r="M730" t="s">
        <v>15225</v>
      </c>
      <c r="N730" t="s">
        <v>15226</v>
      </c>
      <c r="O730">
        <f>-561.559109888895 -93.4913553075253 -506.101767698119</f>
        <v>-1161.1522328945393</v>
      </c>
      <c r="P730">
        <f>-533.136166129325 -138.490697687172 -229.071584039091</f>
        <v>-900.69844785558803</v>
      </c>
      <c r="Q730">
        <f>-383.57719401686 -4.25957771942194 -345.53064036205</f>
        <v>-733.3674120983319</v>
      </c>
      <c r="R730" t="s">
        <v>15227</v>
      </c>
      <c r="S730" t="s">
        <v>15228</v>
      </c>
      <c r="T730" t="s">
        <v>15229</v>
      </c>
      <c r="U730" t="s">
        <v>15230</v>
      </c>
      <c r="V730" t="s">
        <v>15231</v>
      </c>
      <c r="W730" t="s">
        <v>15232</v>
      </c>
      <c r="X730" t="s">
        <v>15233</v>
      </c>
      <c r="Y730" t="s">
        <v>15234</v>
      </c>
    </row>
    <row r="731" spans="1:25" x14ac:dyDescent="0.3">
      <c r="A731">
        <v>36500</v>
      </c>
      <c r="B731" t="s">
        <v>15235</v>
      </c>
      <c r="C731" t="s">
        <v>15236</v>
      </c>
      <c r="D731" t="s">
        <v>15237</v>
      </c>
      <c r="E731" t="s">
        <v>15238</v>
      </c>
      <c r="F731" t="s">
        <v>15239</v>
      </c>
      <c r="G731" t="s">
        <v>15240</v>
      </c>
      <c r="H731" t="s">
        <v>15241</v>
      </c>
      <c r="I731" t="s">
        <v>15242</v>
      </c>
      <c r="J731" t="s">
        <v>15243</v>
      </c>
      <c r="K731" t="s">
        <v>15244</v>
      </c>
      <c r="L731" t="s">
        <v>15245</v>
      </c>
      <c r="M731" t="s">
        <v>15246</v>
      </c>
      <c r="N731" t="s">
        <v>15247</v>
      </c>
      <c r="O731">
        <f>-562.012142805884 -93.5475337894568 -506.096906461779</f>
        <v>-1161.6565830571199</v>
      </c>
      <c r="P731">
        <f>-534.380209294076 -138.479625072711 -228.97572431563</f>
        <v>-901.83555868241706</v>
      </c>
      <c r="Q731">
        <f>-384.088443223626 -4.87955870929181 -345.216624278828</f>
        <v>-734.18462621174581</v>
      </c>
      <c r="R731" t="s">
        <v>15248</v>
      </c>
      <c r="S731" t="s">
        <v>15249</v>
      </c>
      <c r="T731" t="s">
        <v>15250</v>
      </c>
      <c r="U731" t="s">
        <v>15251</v>
      </c>
      <c r="V731" t="s">
        <v>15252</v>
      </c>
      <c r="W731" t="s">
        <v>15253</v>
      </c>
      <c r="X731" t="s">
        <v>15254</v>
      </c>
      <c r="Y731" t="s">
        <v>15255</v>
      </c>
    </row>
    <row r="732" spans="1:25" x14ac:dyDescent="0.3">
      <c r="A732">
        <v>36550</v>
      </c>
      <c r="B732" t="s">
        <v>15256</v>
      </c>
      <c r="C732" t="s">
        <v>15257</v>
      </c>
      <c r="D732" t="s">
        <v>15258</v>
      </c>
      <c r="E732" t="s">
        <v>15259</v>
      </c>
      <c r="F732" t="s">
        <v>15260</v>
      </c>
      <c r="G732" t="s">
        <v>15261</v>
      </c>
      <c r="H732" t="s">
        <v>15262</v>
      </c>
      <c r="I732" t="s">
        <v>15263</v>
      </c>
      <c r="J732" t="s">
        <v>15264</v>
      </c>
      <c r="K732" t="s">
        <v>15265</v>
      </c>
      <c r="L732" t="s">
        <v>15266</v>
      </c>
      <c r="M732" t="s">
        <v>15267</v>
      </c>
      <c r="N732" t="s">
        <v>15268</v>
      </c>
      <c r="O732">
        <f>-562.699503680857 -93.6231077503899 -506.121504261087</f>
        <v>-1162.444115692334</v>
      </c>
      <c r="P732">
        <f>-536.360809649099 -138.444036079332 -228.856314312713</f>
        <v>-903.66116004114406</v>
      </c>
      <c r="Q732">
        <f>-384.981479543871 -5.82528939223494 -344.809350636636</f>
        <v>-735.61611957274192</v>
      </c>
      <c r="R732" t="s">
        <v>15269</v>
      </c>
      <c r="S732" t="s">
        <v>15270</v>
      </c>
      <c r="T732" t="s">
        <v>15271</v>
      </c>
      <c r="U732" t="s">
        <v>15272</v>
      </c>
      <c r="V732" t="s">
        <v>15273</v>
      </c>
      <c r="W732" t="s">
        <v>15274</v>
      </c>
      <c r="X732" t="s">
        <v>15275</v>
      </c>
      <c r="Y732" t="s">
        <v>15276</v>
      </c>
    </row>
    <row r="733" spans="1:25" x14ac:dyDescent="0.3">
      <c r="A733">
        <v>36600</v>
      </c>
      <c r="B733" t="s">
        <v>15277</v>
      </c>
      <c r="C733" t="s">
        <v>15278</v>
      </c>
      <c r="D733" t="s">
        <v>15279</v>
      </c>
      <c r="E733" t="s">
        <v>15280</v>
      </c>
      <c r="F733" t="s">
        <v>15281</v>
      </c>
      <c r="G733" t="s">
        <v>15282</v>
      </c>
      <c r="H733" t="s">
        <v>15283</v>
      </c>
      <c r="I733" t="s">
        <v>15284</v>
      </c>
      <c r="J733" t="s">
        <v>15285</v>
      </c>
      <c r="K733" t="s">
        <v>15286</v>
      </c>
      <c r="L733" t="s">
        <v>15287</v>
      </c>
      <c r="M733" t="s">
        <v>15288</v>
      </c>
      <c r="N733" t="s">
        <v>15289</v>
      </c>
      <c r="O733">
        <f>-562.980227351046 -93.6350971313591 -506.123987052555</f>
        <v>-1162.7393115349601</v>
      </c>
      <c r="P733">
        <f>-537.075049513921 -138.410531340015 -228.810671042576</f>
        <v>-904.2962518965121</v>
      </c>
      <c r="Q733">
        <f>-385.353424867474 -6.14407752594252 -344.718439638597</f>
        <v>-736.21594203201357</v>
      </c>
      <c r="R733" t="s">
        <v>15290</v>
      </c>
      <c r="S733" t="s">
        <v>15291</v>
      </c>
      <c r="T733" t="s">
        <v>15292</v>
      </c>
      <c r="U733" t="s">
        <v>15293</v>
      </c>
      <c r="V733" t="s">
        <v>15294</v>
      </c>
      <c r="W733" t="s">
        <v>15295</v>
      </c>
      <c r="X733" t="s">
        <v>15296</v>
      </c>
      <c r="Y733" t="s">
        <v>15297</v>
      </c>
    </row>
    <row r="734" spans="1:25" x14ac:dyDescent="0.3">
      <c r="A734">
        <v>36650</v>
      </c>
      <c r="B734" t="s">
        <v>15298</v>
      </c>
      <c r="C734" t="s">
        <v>15299</v>
      </c>
      <c r="D734" t="s">
        <v>15300</v>
      </c>
      <c r="E734" t="s">
        <v>15301</v>
      </c>
      <c r="F734" t="s">
        <v>15302</v>
      </c>
      <c r="G734" t="s">
        <v>15303</v>
      </c>
      <c r="H734" t="s">
        <v>15304</v>
      </c>
      <c r="I734" t="s">
        <v>15305</v>
      </c>
      <c r="J734" t="s">
        <v>15306</v>
      </c>
      <c r="K734" t="s">
        <v>15307</v>
      </c>
      <c r="L734" t="s">
        <v>15308</v>
      </c>
      <c r="M734" t="s">
        <v>15309</v>
      </c>
      <c r="N734" t="s">
        <v>15310</v>
      </c>
      <c r="O734">
        <f>-564.016068709067 -93.5752296106384 -506.127862933162</f>
        <v>-1163.7191612528675</v>
      </c>
      <c r="P734">
        <f>-538.418186519416 -138.151327713292 -228.753938326624</f>
        <v>-905.32345255933205</v>
      </c>
      <c r="Q734">
        <f>-386.081001563334 -6.46123700580574 -344.510676867304</f>
        <v>-737.05291543644375</v>
      </c>
      <c r="R734" t="s">
        <v>15311</v>
      </c>
      <c r="S734" t="s">
        <v>15312</v>
      </c>
      <c r="T734" t="s">
        <v>15313</v>
      </c>
      <c r="U734" t="s">
        <v>15314</v>
      </c>
      <c r="V734" t="s">
        <v>15315</v>
      </c>
      <c r="W734" t="s">
        <v>15316</v>
      </c>
      <c r="X734" t="s">
        <v>15317</v>
      </c>
      <c r="Y734" t="s">
        <v>15318</v>
      </c>
    </row>
    <row r="735" spans="1:25" x14ac:dyDescent="0.3">
      <c r="A735">
        <v>36700</v>
      </c>
      <c r="B735" t="s">
        <v>15319</v>
      </c>
      <c r="C735" t="s">
        <v>15320</v>
      </c>
      <c r="D735" t="s">
        <v>15321</v>
      </c>
      <c r="E735" t="s">
        <v>15322</v>
      </c>
      <c r="F735" t="s">
        <v>15323</v>
      </c>
      <c r="G735" t="s">
        <v>15324</v>
      </c>
      <c r="H735" t="s">
        <v>15325</v>
      </c>
      <c r="I735" t="s">
        <v>15326</v>
      </c>
      <c r="J735" t="s">
        <v>15327</v>
      </c>
      <c r="K735" t="s">
        <v>15328</v>
      </c>
      <c r="L735" t="s">
        <v>15329</v>
      </c>
      <c r="M735" t="s">
        <v>15330</v>
      </c>
      <c r="N735" t="s">
        <v>15331</v>
      </c>
      <c r="O735">
        <f>-564.370736697488 -93.5591367589323 -506.136389251491</f>
        <v>-1164.0662627079114</v>
      </c>
      <c r="P735">
        <f>-538.838868926506 -138.074353705677 -228.746615898341</f>
        <v>-905.6598385305241</v>
      </c>
      <c r="Q735">
        <f>-386.281690601918 -6.62403387065888 -344.485883593462</f>
        <v>-737.39160806603888</v>
      </c>
      <c r="R735" t="s">
        <v>15332</v>
      </c>
      <c r="S735" t="s">
        <v>15333</v>
      </c>
      <c r="T735" t="s">
        <v>15334</v>
      </c>
      <c r="U735" t="s">
        <v>15335</v>
      </c>
      <c r="V735" t="s">
        <v>15336</v>
      </c>
      <c r="W735" t="s">
        <v>15337</v>
      </c>
      <c r="X735" t="s">
        <v>15338</v>
      </c>
      <c r="Y735" t="s">
        <v>15339</v>
      </c>
    </row>
    <row r="736" spans="1:25" x14ac:dyDescent="0.3">
      <c r="A736">
        <v>36750</v>
      </c>
      <c r="B736" t="s">
        <v>15340</v>
      </c>
      <c r="C736" t="s">
        <v>15341</v>
      </c>
      <c r="D736" t="s">
        <v>15342</v>
      </c>
      <c r="E736" t="s">
        <v>15343</v>
      </c>
      <c r="F736" t="s">
        <v>15344</v>
      </c>
      <c r="G736" t="s">
        <v>15345</v>
      </c>
      <c r="H736" t="s">
        <v>15346</v>
      </c>
      <c r="I736" t="s">
        <v>15347</v>
      </c>
      <c r="J736" t="s">
        <v>15348</v>
      </c>
      <c r="K736" t="s">
        <v>15349</v>
      </c>
      <c r="L736" t="s">
        <v>15350</v>
      </c>
      <c r="M736" t="s">
        <v>15351</v>
      </c>
      <c r="N736" t="s">
        <v>15352</v>
      </c>
      <c r="O736">
        <f>-564.888581836101 -93.5305864873822 -506.313503839263</f>
        <v>-1164.7326721627462</v>
      </c>
      <c r="P736">
        <f>-539.489095035497 -138.244160761014 -228.94334154291</f>
        <v>-906.67659733942105</v>
      </c>
      <c r="Q736">
        <f>-386.77843575793 -6.85855051052431 -344.553948162871</f>
        <v>-738.19093443132533</v>
      </c>
      <c r="R736" t="s">
        <v>15353</v>
      </c>
      <c r="S736" t="s">
        <v>15354</v>
      </c>
      <c r="T736" t="s">
        <v>15355</v>
      </c>
      <c r="U736" t="s">
        <v>15356</v>
      </c>
      <c r="V736" t="s">
        <v>15357</v>
      </c>
      <c r="W736" t="s">
        <v>15358</v>
      </c>
      <c r="X736" t="s">
        <v>15359</v>
      </c>
      <c r="Y736" t="s">
        <v>15360</v>
      </c>
    </row>
    <row r="737" spans="1:25" x14ac:dyDescent="0.3">
      <c r="A737">
        <v>36800</v>
      </c>
      <c r="B737" t="s">
        <v>15361</v>
      </c>
      <c r="C737" t="s">
        <v>15362</v>
      </c>
      <c r="D737" t="s">
        <v>15363</v>
      </c>
      <c r="E737" t="s">
        <v>15364</v>
      </c>
      <c r="F737" t="s">
        <v>15365</v>
      </c>
      <c r="G737" t="s">
        <v>15366</v>
      </c>
      <c r="H737" t="s">
        <v>15367</v>
      </c>
      <c r="I737" t="s">
        <v>15368</v>
      </c>
      <c r="J737" t="s">
        <v>15369</v>
      </c>
      <c r="K737" t="s">
        <v>15370</v>
      </c>
      <c r="L737" t="s">
        <v>15371</v>
      </c>
      <c r="M737" t="s">
        <v>15372</v>
      </c>
      <c r="N737" t="s">
        <v>15373</v>
      </c>
      <c r="O737">
        <f>-565.132029052969 -93.5641907917993 -506.367344494221</f>
        <v>-1165.0635643389892</v>
      </c>
      <c r="P737">
        <f>-539.784491934326 -138.536194381506 -229.034265146406</f>
        <v>-907.35495146223798</v>
      </c>
      <c r="Q737">
        <f>-387.096292534187 -6.98580992575899 -344.487319059245</f>
        <v>-738.569421519191</v>
      </c>
      <c r="R737" t="s">
        <v>15374</v>
      </c>
      <c r="S737" t="s">
        <v>15375</v>
      </c>
      <c r="T737" t="s">
        <v>15376</v>
      </c>
      <c r="U737" t="s">
        <v>15377</v>
      </c>
      <c r="V737" t="s">
        <v>15378</v>
      </c>
      <c r="W737" t="s">
        <v>15379</v>
      </c>
      <c r="X737" t="s">
        <v>15380</v>
      </c>
      <c r="Y737" t="s">
        <v>15381</v>
      </c>
    </row>
    <row r="738" spans="1:25" x14ac:dyDescent="0.3">
      <c r="A738">
        <v>36850</v>
      </c>
      <c r="B738" t="s">
        <v>15382</v>
      </c>
      <c r="C738" t="s">
        <v>15383</v>
      </c>
      <c r="D738" t="s">
        <v>15384</v>
      </c>
      <c r="E738" t="s">
        <v>15385</v>
      </c>
      <c r="F738" t="s">
        <v>15386</v>
      </c>
      <c r="G738" t="s">
        <v>15387</v>
      </c>
      <c r="H738" t="s">
        <v>15388</v>
      </c>
      <c r="I738" t="s">
        <v>15389</v>
      </c>
      <c r="J738" t="s">
        <v>15390</v>
      </c>
      <c r="K738" t="s">
        <v>15391</v>
      </c>
      <c r="L738" t="s">
        <v>15392</v>
      </c>
      <c r="M738" t="s">
        <v>15393</v>
      </c>
      <c r="N738" t="s">
        <v>15394</v>
      </c>
      <c r="O738">
        <f>-565.587589819074 -93.8452577350486 -506.343220615368</f>
        <v>-1165.7760681694906</v>
      </c>
      <c r="P738">
        <f>-540.486538148453 -138.974732042266 -229.013323435991</f>
        <v>-908.47459362670998</v>
      </c>
      <c r="Q738">
        <f>-387.643317765803 -7.28533224139528 -344.101924396766</f>
        <v>-739.03057440396424</v>
      </c>
      <c r="R738" t="s">
        <v>15395</v>
      </c>
      <c r="S738" t="s">
        <v>15396</v>
      </c>
      <c r="T738" t="s">
        <v>15397</v>
      </c>
      <c r="U738" t="s">
        <v>15398</v>
      </c>
      <c r="V738" t="s">
        <v>15399</v>
      </c>
      <c r="W738" t="s">
        <v>15400</v>
      </c>
      <c r="X738" t="s">
        <v>15401</v>
      </c>
      <c r="Y738" t="s">
        <v>15402</v>
      </c>
    </row>
    <row r="739" spans="1:25" x14ac:dyDescent="0.3">
      <c r="A739">
        <v>36900</v>
      </c>
      <c r="B739" t="s">
        <v>15403</v>
      </c>
      <c r="C739" t="s">
        <v>15404</v>
      </c>
      <c r="D739" t="s">
        <v>15405</v>
      </c>
      <c r="E739" t="s">
        <v>15406</v>
      </c>
      <c r="F739" t="s">
        <v>15407</v>
      </c>
      <c r="G739" t="s">
        <v>15408</v>
      </c>
      <c r="H739" t="s">
        <v>15409</v>
      </c>
      <c r="I739" t="s">
        <v>15410</v>
      </c>
      <c r="J739" t="s">
        <v>15411</v>
      </c>
      <c r="K739" t="s">
        <v>15412</v>
      </c>
      <c r="L739" t="s">
        <v>15413</v>
      </c>
      <c r="M739" t="s">
        <v>15414</v>
      </c>
      <c r="N739" t="s">
        <v>15415</v>
      </c>
      <c r="O739">
        <f>-565.979662152553 -94.0930275923301 -506.28303006413</f>
        <v>-1166.3557198090132</v>
      </c>
      <c r="P739">
        <f>-541.033023835112 -139.187510448983 -228.933563235502</f>
        <v>-909.15409751959703</v>
      </c>
      <c r="Q739">
        <f>-388.065096962064 -7.53788970598634 -343.90226986616</f>
        <v>-739.50525653421028</v>
      </c>
      <c r="R739" t="s">
        <v>15416</v>
      </c>
      <c r="S739" t="s">
        <v>15417</v>
      </c>
      <c r="T739" t="s">
        <v>15418</v>
      </c>
      <c r="U739" t="s">
        <v>15419</v>
      </c>
      <c r="V739" t="s">
        <v>15420</v>
      </c>
      <c r="W739" t="s">
        <v>15421</v>
      </c>
      <c r="X739" t="s">
        <v>15422</v>
      </c>
      <c r="Y739" t="s">
        <v>15423</v>
      </c>
    </row>
    <row r="740" spans="1:25" x14ac:dyDescent="0.3">
      <c r="A740">
        <v>36950</v>
      </c>
      <c r="B740" t="s">
        <v>15424</v>
      </c>
      <c r="C740" t="s">
        <v>15425</v>
      </c>
      <c r="D740" t="s">
        <v>15426</v>
      </c>
      <c r="E740" t="s">
        <v>15427</v>
      </c>
      <c r="F740" t="s">
        <v>15428</v>
      </c>
      <c r="G740" t="s">
        <v>15429</v>
      </c>
      <c r="H740" t="s">
        <v>15430</v>
      </c>
      <c r="I740" t="s">
        <v>15431</v>
      </c>
      <c r="J740" t="s">
        <v>15432</v>
      </c>
      <c r="K740" t="s">
        <v>15433</v>
      </c>
      <c r="L740" t="s">
        <v>15434</v>
      </c>
      <c r="M740" t="s">
        <v>15435</v>
      </c>
      <c r="N740" t="s">
        <v>15436</v>
      </c>
      <c r="O740">
        <f>-566.829851264084 -94.645251427145 -506.167998826456</f>
        <v>-1167.643101517685</v>
      </c>
      <c r="P740">
        <f>-541.927110912581 -139.529030400795 -228.780355884319</f>
        <v>-910.23649719769503</v>
      </c>
      <c r="Q740">
        <f>-388.967884317618 -7.97177848146885 -343.865752390089</f>
        <v>-740.80541518917585</v>
      </c>
      <c r="R740" t="s">
        <v>15437</v>
      </c>
      <c r="S740" t="s">
        <v>15438</v>
      </c>
      <c r="T740" t="s">
        <v>15439</v>
      </c>
      <c r="U740" t="s">
        <v>15440</v>
      </c>
      <c r="V740" t="s">
        <v>15441</v>
      </c>
      <c r="W740" t="s">
        <v>15442</v>
      </c>
      <c r="X740" t="s">
        <v>15443</v>
      </c>
      <c r="Y740" t="s">
        <v>15444</v>
      </c>
    </row>
    <row r="741" spans="1:25" x14ac:dyDescent="0.3">
      <c r="A741">
        <v>37000</v>
      </c>
      <c r="B741" t="s">
        <v>15445</v>
      </c>
      <c r="C741" t="s">
        <v>15446</v>
      </c>
      <c r="D741" t="s">
        <v>15447</v>
      </c>
      <c r="E741" t="s">
        <v>15448</v>
      </c>
      <c r="F741" t="s">
        <v>15449</v>
      </c>
      <c r="G741" t="s">
        <v>15450</v>
      </c>
      <c r="H741" t="s">
        <v>15451</v>
      </c>
      <c r="I741" t="s">
        <v>15452</v>
      </c>
      <c r="J741" t="s">
        <v>15453</v>
      </c>
      <c r="K741" t="s">
        <v>15454</v>
      </c>
      <c r="L741" t="s">
        <v>15455</v>
      </c>
      <c r="M741" t="s">
        <v>15456</v>
      </c>
      <c r="N741" t="s">
        <v>15457</v>
      </c>
      <c r="O741">
        <f>-567.186193916389 -94.9147025563234 -506.100707876973</f>
        <v>-1168.2016043496853</v>
      </c>
      <c r="P741">
        <f>-542.141657590872 -139.732696264054 -228.715227079265</f>
        <v>-910.58958093419096</v>
      </c>
      <c r="Q741">
        <f>-389.295413215354 -8.2163454779361 -343.997276131681</f>
        <v>-741.5090348249712</v>
      </c>
      <c r="R741" t="s">
        <v>15458</v>
      </c>
      <c r="S741" t="s">
        <v>15459</v>
      </c>
      <c r="T741" t="s">
        <v>15460</v>
      </c>
      <c r="U741" t="s">
        <v>15461</v>
      </c>
      <c r="V741" t="s">
        <v>15462</v>
      </c>
      <c r="W741" t="s">
        <v>15463</v>
      </c>
      <c r="X741" t="s">
        <v>15464</v>
      </c>
      <c r="Y741" t="s">
        <v>15465</v>
      </c>
    </row>
    <row r="742" spans="1:25" x14ac:dyDescent="0.3">
      <c r="A742">
        <v>37050</v>
      </c>
      <c r="B742" t="s">
        <v>15466</v>
      </c>
      <c r="C742" t="s">
        <v>15467</v>
      </c>
      <c r="D742" t="s">
        <v>15468</v>
      </c>
      <c r="E742" t="s">
        <v>15469</v>
      </c>
      <c r="F742" t="s">
        <v>15470</v>
      </c>
      <c r="G742" t="s">
        <v>15471</v>
      </c>
      <c r="H742" t="s">
        <v>15472</v>
      </c>
      <c r="I742" t="s">
        <v>15473</v>
      </c>
      <c r="J742" t="s">
        <v>15474</v>
      </c>
      <c r="K742" t="s">
        <v>15475</v>
      </c>
      <c r="L742" t="s">
        <v>15476</v>
      </c>
      <c r="M742" t="s">
        <v>15477</v>
      </c>
      <c r="N742" t="s">
        <v>15478</v>
      </c>
      <c r="O742">
        <f>-568.141804302178 -95.3665148361188 -505.95573165394</f>
        <v>-1169.4640507922368</v>
      </c>
      <c r="P742">
        <f>-542.765781861048 -140.032144001925 -228.57577886437</f>
        <v>-911.37370472734301</v>
      </c>
      <c r="Q742">
        <f>-390.118465242045 -8.54172300810978 -344.151053897906</f>
        <v>-742.81124214806073</v>
      </c>
      <c r="R742" t="s">
        <v>15479</v>
      </c>
      <c r="S742" t="s">
        <v>15480</v>
      </c>
      <c r="T742" t="s">
        <v>15481</v>
      </c>
      <c r="U742" t="s">
        <v>15482</v>
      </c>
      <c r="V742" t="s">
        <v>15483</v>
      </c>
      <c r="W742" t="s">
        <v>15484</v>
      </c>
      <c r="X742" t="s">
        <v>15485</v>
      </c>
      <c r="Y742" t="s">
        <v>15486</v>
      </c>
    </row>
    <row r="743" spans="1:25" x14ac:dyDescent="0.3">
      <c r="A743">
        <v>37100</v>
      </c>
      <c r="B743" t="s">
        <v>15487</v>
      </c>
      <c r="C743" t="s">
        <v>15488</v>
      </c>
      <c r="D743" t="s">
        <v>15489</v>
      </c>
      <c r="E743" t="s">
        <v>15490</v>
      </c>
      <c r="F743" t="s">
        <v>15491</v>
      </c>
      <c r="G743" t="s">
        <v>15492</v>
      </c>
      <c r="H743" t="s">
        <v>15493</v>
      </c>
      <c r="I743" t="s">
        <v>15494</v>
      </c>
      <c r="J743" t="s">
        <v>15495</v>
      </c>
      <c r="K743" t="s">
        <v>15496</v>
      </c>
      <c r="L743" t="s">
        <v>15497</v>
      </c>
      <c r="M743" t="s">
        <v>15498</v>
      </c>
      <c r="N743" t="s">
        <v>15499</v>
      </c>
      <c r="O743">
        <f>-568.733993422124 -95.587242982408 -505.816144341066</f>
        <v>-1170.137380745598</v>
      </c>
      <c r="P743">
        <f>-543.230599245302 -140.179216809478 -228.43608690459</f>
        <v>-911.84590295937005</v>
      </c>
      <c r="Q743">
        <f>-390.693186532116 -8.70499282231094 -344.17427004408</f>
        <v>-743.57244939850693</v>
      </c>
      <c r="R743" t="s">
        <v>15500</v>
      </c>
      <c r="S743" t="s">
        <v>15501</v>
      </c>
      <c r="T743" t="s">
        <v>15502</v>
      </c>
      <c r="U743" t="s">
        <v>15503</v>
      </c>
      <c r="V743" t="s">
        <v>15504</v>
      </c>
      <c r="W743" t="s">
        <v>15505</v>
      </c>
      <c r="X743" t="s">
        <v>15506</v>
      </c>
      <c r="Y743" t="s">
        <v>15507</v>
      </c>
    </row>
    <row r="744" spans="1:25" x14ac:dyDescent="0.3">
      <c r="A744">
        <v>37150</v>
      </c>
      <c r="B744" t="s">
        <v>15508</v>
      </c>
      <c r="C744" t="s">
        <v>15509</v>
      </c>
      <c r="D744" t="s">
        <v>15510</v>
      </c>
      <c r="E744" t="s">
        <v>15511</v>
      </c>
      <c r="F744" t="s">
        <v>15512</v>
      </c>
      <c r="G744" t="s">
        <v>15513</v>
      </c>
      <c r="H744" t="s">
        <v>15514</v>
      </c>
      <c r="I744" t="s">
        <v>15515</v>
      </c>
      <c r="J744" t="s">
        <v>15516</v>
      </c>
      <c r="K744" t="s">
        <v>15517</v>
      </c>
      <c r="L744" t="s">
        <v>15518</v>
      </c>
      <c r="M744" t="s">
        <v>15519</v>
      </c>
      <c r="N744" t="s">
        <v>15520</v>
      </c>
      <c r="O744">
        <f>-570.006145857406 -95.9263932408758 -505.516118111005</f>
        <v>-1171.4486572092867</v>
      </c>
      <c r="P744">
        <f>-544.274164029615 -140.061479334753 -228.084092296361</f>
        <v>-912.41973566072897</v>
      </c>
      <c r="Q744">
        <f>-391.828140155346 -8.82259626916675 -344.209814753093</f>
        <v>-744.86055117760566</v>
      </c>
      <c r="R744" t="s">
        <v>15521</v>
      </c>
      <c r="S744" t="s">
        <v>15522</v>
      </c>
      <c r="T744" t="s">
        <v>15523</v>
      </c>
      <c r="U744" t="s">
        <v>15524</v>
      </c>
      <c r="V744" t="s">
        <v>15525</v>
      </c>
      <c r="W744" t="s">
        <v>15526</v>
      </c>
      <c r="X744" t="s">
        <v>15527</v>
      </c>
      <c r="Y744" t="s">
        <v>15528</v>
      </c>
    </row>
    <row r="745" spans="1:25" x14ac:dyDescent="0.3">
      <c r="A745">
        <v>37200</v>
      </c>
      <c r="B745" t="s">
        <v>15529</v>
      </c>
      <c r="C745" t="s">
        <v>15530</v>
      </c>
      <c r="D745" t="s">
        <v>15531</v>
      </c>
      <c r="E745" t="s">
        <v>15532</v>
      </c>
      <c r="F745" t="s">
        <v>15533</v>
      </c>
      <c r="G745" t="s">
        <v>15534</v>
      </c>
      <c r="H745" t="s">
        <v>15535</v>
      </c>
      <c r="I745" t="s">
        <v>15536</v>
      </c>
      <c r="J745" t="s">
        <v>15537</v>
      </c>
      <c r="K745" t="s">
        <v>15538</v>
      </c>
      <c r="L745" t="s">
        <v>15539</v>
      </c>
      <c r="M745" t="s">
        <v>15540</v>
      </c>
      <c r="N745" t="s">
        <v>15541</v>
      </c>
      <c r="O745">
        <f>-570.724890634128 -96.0808377419544 -505.334873151327</f>
        <v>-1172.1406015274092</v>
      </c>
      <c r="P745">
        <f>-544.878849834851 -139.956577152466 -227.872233376148</f>
        <v>-912.70766036346504</v>
      </c>
      <c r="Q745">
        <f>-392.412193665458 -8.91002012842864 -344.187394448086</f>
        <v>-745.50960824197273</v>
      </c>
      <c r="R745" t="s">
        <v>15542</v>
      </c>
      <c r="S745" t="s">
        <v>15543</v>
      </c>
      <c r="T745" t="s">
        <v>15544</v>
      </c>
      <c r="U745" t="s">
        <v>15545</v>
      </c>
      <c r="V745" t="s">
        <v>15546</v>
      </c>
      <c r="W745" t="s">
        <v>15547</v>
      </c>
      <c r="X745" t="s">
        <v>15548</v>
      </c>
      <c r="Y745" t="s">
        <v>15549</v>
      </c>
    </row>
    <row r="746" spans="1:25" x14ac:dyDescent="0.3">
      <c r="A746">
        <v>37250</v>
      </c>
      <c r="B746" t="s">
        <v>15550</v>
      </c>
      <c r="C746" t="s">
        <v>15551</v>
      </c>
      <c r="D746" t="s">
        <v>15552</v>
      </c>
      <c r="E746" t="s">
        <v>15553</v>
      </c>
      <c r="F746" t="s">
        <v>15554</v>
      </c>
      <c r="G746" t="s">
        <v>15555</v>
      </c>
      <c r="H746" t="s">
        <v>15556</v>
      </c>
      <c r="I746" t="s">
        <v>15557</v>
      </c>
      <c r="J746" t="s">
        <v>15558</v>
      </c>
      <c r="K746" t="s">
        <v>15559</v>
      </c>
      <c r="L746" t="s">
        <v>15560</v>
      </c>
      <c r="M746" t="s">
        <v>15561</v>
      </c>
      <c r="N746" t="s">
        <v>15562</v>
      </c>
      <c r="O746">
        <f>-572.053306204636 -96.3283184529419 -504.878116014527</f>
        <v>-1173.2597406721047</v>
      </c>
      <c r="P746">
        <f>-546.011429936409 -139.611800579339 -227.340865312854</f>
        <v>-912.96409582860201</v>
      </c>
      <c r="Q746">
        <f>-393.455945148543 -8.94148060328098 -343.962729267468</f>
        <v>-746.36015501929194</v>
      </c>
      <c r="R746" t="s">
        <v>15563</v>
      </c>
      <c r="S746" t="s">
        <v>15564</v>
      </c>
      <c r="T746" t="s">
        <v>15565</v>
      </c>
      <c r="U746" t="s">
        <v>15566</v>
      </c>
      <c r="V746" t="s">
        <v>15567</v>
      </c>
      <c r="W746" t="s">
        <v>15568</v>
      </c>
      <c r="X746" t="s">
        <v>15569</v>
      </c>
      <c r="Y746" t="s">
        <v>15570</v>
      </c>
    </row>
    <row r="747" spans="1:25" x14ac:dyDescent="0.3">
      <c r="A747">
        <v>37300</v>
      </c>
      <c r="B747" t="s">
        <v>15571</v>
      </c>
      <c r="C747" t="s">
        <v>15572</v>
      </c>
      <c r="D747" t="s">
        <v>15573</v>
      </c>
      <c r="E747" t="s">
        <v>15574</v>
      </c>
      <c r="F747" t="s">
        <v>15575</v>
      </c>
      <c r="G747" t="s">
        <v>15576</v>
      </c>
      <c r="H747" t="s">
        <v>15577</v>
      </c>
      <c r="I747" t="s">
        <v>15578</v>
      </c>
      <c r="J747" t="s">
        <v>15579</v>
      </c>
      <c r="K747" t="s">
        <v>15580</v>
      </c>
      <c r="L747" t="s">
        <v>15581</v>
      </c>
      <c r="M747" t="s">
        <v>15582</v>
      </c>
      <c r="N747" t="s">
        <v>15583</v>
      </c>
      <c r="O747">
        <f>-572.628254295316 -96.4732248938913 -504.615746433105</f>
        <v>-1173.7172256223123</v>
      </c>
      <c r="P747">
        <f>-546.585678242655 -139.44135229009 -227.029526630462</f>
        <v>-913.056557163207</v>
      </c>
      <c r="Q747">
        <f>-393.977573806849 -8.95724949023133 -343.79065778062</f>
        <v>-746.72548107770035</v>
      </c>
      <c r="R747" t="s">
        <v>15584</v>
      </c>
      <c r="S747" t="s">
        <v>15585</v>
      </c>
      <c r="T747" t="s">
        <v>15586</v>
      </c>
      <c r="U747" t="s">
        <v>15587</v>
      </c>
      <c r="V747" t="s">
        <v>15588</v>
      </c>
      <c r="W747" t="s">
        <v>15589</v>
      </c>
      <c r="X747" t="s">
        <v>15590</v>
      </c>
      <c r="Y747" t="s">
        <v>15591</v>
      </c>
    </row>
    <row r="748" spans="1:25" x14ac:dyDescent="0.3">
      <c r="A748">
        <v>37350</v>
      </c>
      <c r="B748" t="s">
        <v>15592</v>
      </c>
      <c r="C748" t="s">
        <v>15593</v>
      </c>
      <c r="D748" t="s">
        <v>15594</v>
      </c>
      <c r="E748" t="s">
        <v>15595</v>
      </c>
      <c r="F748" t="s">
        <v>15596</v>
      </c>
      <c r="G748" t="s">
        <v>15597</v>
      </c>
      <c r="H748" t="s">
        <v>15598</v>
      </c>
      <c r="I748" t="s">
        <v>15599</v>
      </c>
      <c r="J748" t="s">
        <v>15600</v>
      </c>
      <c r="K748" t="s">
        <v>15601</v>
      </c>
      <c r="L748" t="s">
        <v>15602</v>
      </c>
      <c r="M748" t="s">
        <v>15603</v>
      </c>
      <c r="N748" t="s">
        <v>15604</v>
      </c>
      <c r="O748">
        <f>-573.480139047688 -96.7818023910249 -504.161319934925</f>
        <v>-1174.4232613736381</v>
      </c>
      <c r="P748">
        <f>-547.730149308702 -139.143508468458 -226.454567016741</f>
        <v>-913.32822479390097</v>
      </c>
      <c r="Q748">
        <f>-394.988030119724 -9.00004133196671 -343.42038418253</f>
        <v>-747.40845563422067</v>
      </c>
      <c r="R748" t="s">
        <v>15605</v>
      </c>
      <c r="S748" t="s">
        <v>15606</v>
      </c>
      <c r="T748" t="s">
        <v>15607</v>
      </c>
      <c r="U748" t="s">
        <v>15608</v>
      </c>
      <c r="V748" t="s">
        <v>15609</v>
      </c>
      <c r="W748" t="s">
        <v>15610</v>
      </c>
      <c r="X748" t="s">
        <v>15611</v>
      </c>
      <c r="Y748" t="s">
        <v>15612</v>
      </c>
    </row>
    <row r="749" spans="1:25" x14ac:dyDescent="0.3">
      <c r="A749">
        <v>37400</v>
      </c>
      <c r="B749" t="s">
        <v>15613</v>
      </c>
      <c r="C749" t="s">
        <v>15614</v>
      </c>
      <c r="D749" t="s">
        <v>15615</v>
      </c>
      <c r="E749" t="s">
        <v>15616</v>
      </c>
      <c r="F749" t="s">
        <v>15617</v>
      </c>
      <c r="G749" t="s">
        <v>15618</v>
      </c>
      <c r="H749" t="s">
        <v>15619</v>
      </c>
      <c r="I749" t="s">
        <v>15620</v>
      </c>
      <c r="J749" t="s">
        <v>15621</v>
      </c>
      <c r="K749" t="s">
        <v>15622</v>
      </c>
      <c r="L749" t="s">
        <v>15623</v>
      </c>
      <c r="M749" t="s">
        <v>15624</v>
      </c>
      <c r="N749" t="s">
        <v>15625</v>
      </c>
      <c r="O749">
        <f>-573.747984799232 -96.9499328817797 -503.947601385011</f>
        <v>-1174.6455190660226</v>
      </c>
      <c r="P749">
        <f>-548.106273438975 -138.962839451872 -226.177891555267</f>
        <v>-913.24700444611403</v>
      </c>
      <c r="Q749">
        <f>-395.282393347685 -8.99082743536292 -343.227540319689</f>
        <v>-747.50076110273699</v>
      </c>
      <c r="R749" t="s">
        <v>15626</v>
      </c>
      <c r="S749" t="s">
        <v>15627</v>
      </c>
      <c r="T749" t="s">
        <v>15628</v>
      </c>
      <c r="U749" t="s">
        <v>15629</v>
      </c>
      <c r="V749" t="s">
        <v>15630</v>
      </c>
      <c r="W749" t="s">
        <v>15631</v>
      </c>
      <c r="X749" t="s">
        <v>15632</v>
      </c>
      <c r="Y749" t="s">
        <v>15633</v>
      </c>
    </row>
    <row r="750" spans="1:25" x14ac:dyDescent="0.3">
      <c r="A750">
        <v>37450</v>
      </c>
      <c r="B750" t="s">
        <v>15634</v>
      </c>
      <c r="C750" t="s">
        <v>15635</v>
      </c>
      <c r="D750" t="s">
        <v>15636</v>
      </c>
      <c r="E750" t="s">
        <v>15637</v>
      </c>
      <c r="F750" t="s">
        <v>15638</v>
      </c>
      <c r="G750" t="s">
        <v>15639</v>
      </c>
      <c r="H750" t="s">
        <v>15640</v>
      </c>
      <c r="I750" t="s">
        <v>15641</v>
      </c>
      <c r="J750" t="s">
        <v>15642</v>
      </c>
      <c r="K750" t="s">
        <v>15643</v>
      </c>
      <c r="L750" t="s">
        <v>15644</v>
      </c>
      <c r="M750" t="s">
        <v>15645</v>
      </c>
      <c r="N750" t="s">
        <v>15646</v>
      </c>
      <c r="O750">
        <f>-574.358623431419 -97.2097433161348 -503.519900497899</f>
        <v>-1175.0882672454527</v>
      </c>
      <c r="P750">
        <f>-548.538062012248 -138.819674897228 -225.70604232941</f>
        <v>-913.06377923888601</v>
      </c>
      <c r="Q750">
        <f>-395.76954436503 -8.96919749849576 -342.962773975501</f>
        <v>-747.7015158390268</v>
      </c>
      <c r="R750" t="s">
        <v>15647</v>
      </c>
      <c r="S750" t="s">
        <v>15648</v>
      </c>
      <c r="T750" t="s">
        <v>15649</v>
      </c>
      <c r="U750" t="s">
        <v>15650</v>
      </c>
      <c r="V750" t="s">
        <v>15651</v>
      </c>
      <c r="W750" t="s">
        <v>15652</v>
      </c>
      <c r="X750" t="s">
        <v>15653</v>
      </c>
      <c r="Y750" t="s">
        <v>15654</v>
      </c>
    </row>
    <row r="751" spans="1:25" x14ac:dyDescent="0.3">
      <c r="A751">
        <v>37500</v>
      </c>
      <c r="B751" t="s">
        <v>15655</v>
      </c>
      <c r="C751" t="s">
        <v>15656</v>
      </c>
      <c r="D751" t="s">
        <v>15657</v>
      </c>
      <c r="E751" t="s">
        <v>15658</v>
      </c>
      <c r="F751" t="s">
        <v>15659</v>
      </c>
      <c r="G751" t="s">
        <v>15660</v>
      </c>
      <c r="H751" t="s">
        <v>15661</v>
      </c>
      <c r="I751" t="s">
        <v>15662</v>
      </c>
      <c r="J751" t="s">
        <v>15663</v>
      </c>
      <c r="K751" t="s">
        <v>15664</v>
      </c>
      <c r="L751" t="s">
        <v>15665</v>
      </c>
      <c r="M751" t="s">
        <v>15666</v>
      </c>
      <c r="N751" t="s">
        <v>15667</v>
      </c>
      <c r="O751">
        <f>-574.43638754158 -97.4422873563194 -503.417671184162</f>
        <v>-1175.2963460820613</v>
      </c>
      <c r="P751">
        <f>-548.469440967402 -138.913899042338 -225.596909943449</f>
        <v>-912.98024995318895</v>
      </c>
      <c r="Q751">
        <f>-395.780275649524 -9.07208291633015 -342.966729482735</f>
        <v>-747.81908804858915</v>
      </c>
      <c r="R751" t="s">
        <v>15668</v>
      </c>
      <c r="S751" t="s">
        <v>15669</v>
      </c>
      <c r="T751" t="s">
        <v>15670</v>
      </c>
      <c r="U751" t="s">
        <v>15671</v>
      </c>
      <c r="V751" t="s">
        <v>15672</v>
      </c>
      <c r="W751" t="s">
        <v>15673</v>
      </c>
      <c r="X751" t="s">
        <v>15674</v>
      </c>
      <c r="Y751" t="s">
        <v>15675</v>
      </c>
    </row>
    <row r="752" spans="1:25" x14ac:dyDescent="0.3">
      <c r="A752">
        <v>37550</v>
      </c>
      <c r="B752" t="s">
        <v>15676</v>
      </c>
      <c r="C752" t="s">
        <v>15677</v>
      </c>
      <c r="D752" t="s">
        <v>15678</v>
      </c>
      <c r="E752" t="s">
        <v>15679</v>
      </c>
      <c r="F752" t="s">
        <v>15680</v>
      </c>
      <c r="G752" t="s">
        <v>15681</v>
      </c>
      <c r="H752" t="s">
        <v>15682</v>
      </c>
      <c r="I752" t="s">
        <v>15683</v>
      </c>
      <c r="J752" t="s">
        <v>15684</v>
      </c>
      <c r="K752" t="s">
        <v>15685</v>
      </c>
      <c r="L752" t="s">
        <v>15686</v>
      </c>
      <c r="M752" t="s">
        <v>15687</v>
      </c>
      <c r="N752" t="s">
        <v>15688</v>
      </c>
      <c r="O752">
        <f>-574.361241113569 -97.6707206752203 -503.350575316935</f>
        <v>-1175.3825371057244</v>
      </c>
      <c r="P752">
        <f>-548.244241773144 -139.15964972143 -225.546363928001</f>
        <v>-912.95025542257508</v>
      </c>
      <c r="Q752">
        <f>-395.701811784416 -9.25245903986979 -343.034711086158</f>
        <v>-747.98898191044373</v>
      </c>
      <c r="R752" t="s">
        <v>15689</v>
      </c>
      <c r="S752" t="s">
        <v>15690</v>
      </c>
      <c r="T752" t="s">
        <v>15691</v>
      </c>
      <c r="U752" t="s">
        <v>15692</v>
      </c>
      <c r="V752" t="s">
        <v>15693</v>
      </c>
      <c r="W752" t="s">
        <v>15694</v>
      </c>
      <c r="X752" t="s">
        <v>15695</v>
      </c>
      <c r="Y752" t="s">
        <v>15696</v>
      </c>
    </row>
    <row r="753" spans="1:25" x14ac:dyDescent="0.3">
      <c r="A753">
        <v>37600</v>
      </c>
      <c r="B753" t="s">
        <v>15697</v>
      </c>
      <c r="C753" t="s">
        <v>15698</v>
      </c>
      <c r="D753" t="s">
        <v>15699</v>
      </c>
      <c r="E753" t="s">
        <v>15700</v>
      </c>
      <c r="F753" t="s">
        <v>15701</v>
      </c>
      <c r="G753" t="s">
        <v>15702</v>
      </c>
      <c r="H753" t="s">
        <v>15703</v>
      </c>
      <c r="I753" t="s">
        <v>15704</v>
      </c>
      <c r="J753" t="s">
        <v>15705</v>
      </c>
      <c r="K753" t="s">
        <v>15706</v>
      </c>
      <c r="L753" t="s">
        <v>15707</v>
      </c>
      <c r="M753" t="s">
        <v>15708</v>
      </c>
      <c r="N753" t="s">
        <v>15709</v>
      </c>
      <c r="O753">
        <f>-574.224801641386 -97.7939207886802 -503.430531205383</f>
        <v>-1175.4492536354492</v>
      </c>
      <c r="P753">
        <f>-548.24621559364 -139.357535430298 -225.624669500407</f>
        <v>-913.22842052434498</v>
      </c>
      <c r="Q753">
        <f>-395.678807740891 -9.41044799662177 -343.035934386079</f>
        <v>-748.12519012359178</v>
      </c>
      <c r="R753" t="s">
        <v>15710</v>
      </c>
      <c r="S753" t="s">
        <v>15711</v>
      </c>
      <c r="T753" t="s">
        <v>15712</v>
      </c>
      <c r="U753" t="s">
        <v>15713</v>
      </c>
      <c r="V753" t="s">
        <v>15714</v>
      </c>
      <c r="W753" t="s">
        <v>15715</v>
      </c>
      <c r="X753" t="s">
        <v>15716</v>
      </c>
      <c r="Y753" t="s">
        <v>15717</v>
      </c>
    </row>
    <row r="754" spans="1:25" x14ac:dyDescent="0.3">
      <c r="A754">
        <v>37650</v>
      </c>
      <c r="B754" t="s">
        <v>15718</v>
      </c>
      <c r="C754" t="s">
        <v>15719</v>
      </c>
      <c r="D754" t="s">
        <v>15720</v>
      </c>
      <c r="E754" t="s">
        <v>15721</v>
      </c>
      <c r="F754" t="s">
        <v>15722</v>
      </c>
      <c r="G754" t="s">
        <v>15723</v>
      </c>
      <c r="H754" t="s">
        <v>15724</v>
      </c>
      <c r="I754" t="s">
        <v>15725</v>
      </c>
      <c r="J754" t="s">
        <v>15726</v>
      </c>
      <c r="K754" t="s">
        <v>15727</v>
      </c>
      <c r="L754" t="s">
        <v>15728</v>
      </c>
      <c r="M754" t="s">
        <v>15729</v>
      </c>
      <c r="N754" t="s">
        <v>15730</v>
      </c>
      <c r="O754">
        <f>-574.375162571276 -98.0827757140173 -503.547248939852</f>
        <v>-1176.0051872251452</v>
      </c>
      <c r="P754">
        <f>-548.65919562737 -139.962992864654 -225.764557127145</f>
        <v>-914.38674561916901</v>
      </c>
      <c r="Q754">
        <f>-395.959032005503 -9.83201493344814 -342.799224082268</f>
        <v>-748.59027102121911</v>
      </c>
      <c r="R754" t="s">
        <v>15731</v>
      </c>
      <c r="S754" t="s">
        <v>15732</v>
      </c>
      <c r="T754" t="s">
        <v>15733</v>
      </c>
      <c r="U754" t="s">
        <v>15734</v>
      </c>
      <c r="V754" t="s">
        <v>15735</v>
      </c>
      <c r="W754" t="s">
        <v>15736</v>
      </c>
      <c r="X754" t="s">
        <v>15737</v>
      </c>
      <c r="Y754" t="s">
        <v>15738</v>
      </c>
    </row>
    <row r="755" spans="1:25" x14ac:dyDescent="0.3">
      <c r="A755">
        <v>37700</v>
      </c>
      <c r="B755" t="s">
        <v>15739</v>
      </c>
      <c r="C755" t="s">
        <v>15740</v>
      </c>
      <c r="D755" t="s">
        <v>15741</v>
      </c>
      <c r="E755" t="s">
        <v>15742</v>
      </c>
      <c r="F755" t="s">
        <v>15743</v>
      </c>
      <c r="G755" t="s">
        <v>15744</v>
      </c>
      <c r="H755" t="s">
        <v>15745</v>
      </c>
      <c r="I755" t="s">
        <v>15746</v>
      </c>
      <c r="J755" t="s">
        <v>15747</v>
      </c>
      <c r="K755" t="s">
        <v>15748</v>
      </c>
      <c r="L755" t="s">
        <v>15749</v>
      </c>
      <c r="M755" t="s">
        <v>15750</v>
      </c>
      <c r="N755" t="s">
        <v>15751</v>
      </c>
      <c r="O755">
        <f>-574.530663675412 -98.2458406781134 -503.618107591902</f>
        <v>-1176.3946119454274</v>
      </c>
      <c r="P755">
        <f>-548.925257430114 -140.189591596476 -225.834644399043</f>
        <v>-914.94949342563302</v>
      </c>
      <c r="Q755">
        <f>-396.15900612651 -9.99517467096257 -342.712745445634</f>
        <v>-748.8669262431066</v>
      </c>
      <c r="R755" t="s">
        <v>15752</v>
      </c>
      <c r="S755" t="s">
        <v>15753</v>
      </c>
      <c r="T755" t="s">
        <v>15754</v>
      </c>
      <c r="U755" t="s">
        <v>15755</v>
      </c>
      <c r="V755" t="s">
        <v>15756</v>
      </c>
      <c r="W755" t="s">
        <v>15757</v>
      </c>
      <c r="X755" t="s">
        <v>15758</v>
      </c>
      <c r="Y755" t="s">
        <v>15759</v>
      </c>
    </row>
    <row r="756" spans="1:25" x14ac:dyDescent="0.3">
      <c r="A756">
        <v>37750</v>
      </c>
      <c r="B756" t="s">
        <v>15760</v>
      </c>
      <c r="C756" t="s">
        <v>15761</v>
      </c>
      <c r="D756" t="s">
        <v>15762</v>
      </c>
      <c r="E756" t="s">
        <v>15763</v>
      </c>
      <c r="F756" t="s">
        <v>15764</v>
      </c>
      <c r="G756" t="s">
        <v>15765</v>
      </c>
      <c r="H756" t="s">
        <v>15766</v>
      </c>
      <c r="I756" t="s">
        <v>15767</v>
      </c>
      <c r="J756" t="s">
        <v>15768</v>
      </c>
      <c r="K756" t="s">
        <v>15769</v>
      </c>
      <c r="L756" t="s">
        <v>15770</v>
      </c>
      <c r="M756" t="s">
        <v>15771</v>
      </c>
      <c r="N756" t="s">
        <v>15772</v>
      </c>
      <c r="O756">
        <f>-574.485334336167 -98.5235036302392 -503.725319812431</f>
        <v>-1176.7341577788372</v>
      </c>
      <c r="P756">
        <f>-549.21962385788 -140.194896291544 -225.869802579595</f>
        <v>-915.2843227290191</v>
      </c>
      <c r="Q756">
        <f>-396.33002571718 -10.1320695579261 -342.732628988183</f>
        <v>-749.19472426328912</v>
      </c>
      <c r="R756" t="s">
        <v>15773</v>
      </c>
      <c r="S756" t="s">
        <v>15774</v>
      </c>
      <c r="T756" t="s">
        <v>15775</v>
      </c>
      <c r="U756" t="s">
        <v>15776</v>
      </c>
      <c r="V756" t="s">
        <v>15777</v>
      </c>
      <c r="W756" t="s">
        <v>15778</v>
      </c>
      <c r="X756" t="s">
        <v>15779</v>
      </c>
      <c r="Y756" t="s">
        <v>15780</v>
      </c>
    </row>
    <row r="757" spans="1:25" x14ac:dyDescent="0.3">
      <c r="A757">
        <v>37800</v>
      </c>
      <c r="B757" t="s">
        <v>15781</v>
      </c>
      <c r="C757" t="s">
        <v>15782</v>
      </c>
      <c r="D757" t="s">
        <v>15783</v>
      </c>
      <c r="E757" t="s">
        <v>15784</v>
      </c>
      <c r="F757" t="s">
        <v>15785</v>
      </c>
      <c r="G757" t="s">
        <v>15786</v>
      </c>
      <c r="H757" t="s">
        <v>15787</v>
      </c>
      <c r="I757" t="s">
        <v>15788</v>
      </c>
      <c r="J757" t="s">
        <v>15789</v>
      </c>
      <c r="K757" t="s">
        <v>15790</v>
      </c>
      <c r="L757" t="s">
        <v>15791</v>
      </c>
      <c r="M757" t="s">
        <v>15792</v>
      </c>
      <c r="N757" t="s">
        <v>15793</v>
      </c>
      <c r="O757">
        <f>-574.357334520123 -98.6216287510033 -503.799483876315</f>
        <v>-1176.7784471474413</v>
      </c>
      <c r="P757">
        <f>-549.301897439162 -140.193551704393 -225.909846147917</f>
        <v>-915.40529529147193</v>
      </c>
      <c r="Q757">
        <f>-396.306889030511 -10.1992076513693 -342.711394198852</f>
        <v>-749.21749088073238</v>
      </c>
      <c r="R757" t="s">
        <v>15794</v>
      </c>
      <c r="S757" t="s">
        <v>15795</v>
      </c>
      <c r="T757" t="s">
        <v>15796</v>
      </c>
      <c r="U757" t="s">
        <v>15797</v>
      </c>
      <c r="V757" t="s">
        <v>15798</v>
      </c>
      <c r="W757" t="s">
        <v>15799</v>
      </c>
      <c r="X757" t="s">
        <v>15800</v>
      </c>
      <c r="Y757" t="s">
        <v>15801</v>
      </c>
    </row>
    <row r="758" spans="1:25" x14ac:dyDescent="0.3">
      <c r="A758">
        <v>37850</v>
      </c>
      <c r="B758" t="s">
        <v>15802</v>
      </c>
      <c r="C758" t="s">
        <v>15803</v>
      </c>
      <c r="D758" t="s">
        <v>15804</v>
      </c>
      <c r="E758" t="s">
        <v>15805</v>
      </c>
      <c r="F758" t="s">
        <v>15806</v>
      </c>
      <c r="G758" t="s">
        <v>15807</v>
      </c>
      <c r="H758" t="s">
        <v>15808</v>
      </c>
      <c r="I758" t="s">
        <v>15809</v>
      </c>
      <c r="J758" t="s">
        <v>15810</v>
      </c>
      <c r="K758" t="s">
        <v>15811</v>
      </c>
      <c r="L758" t="s">
        <v>15812</v>
      </c>
      <c r="M758" t="s">
        <v>15813</v>
      </c>
      <c r="N758" t="s">
        <v>15814</v>
      </c>
      <c r="O758">
        <f>-574.061585590983 -98.5471193927046 -504.120877527817</f>
        <v>-1176.7295825115048</v>
      </c>
      <c r="P758">
        <f>-549.323311582481 -140.222407867357 -226.218489223475</f>
        <v>-915.76420867331296</v>
      </c>
      <c r="Q758">
        <f>-396.266517736672 -9.86424462269997 -342.532334348893</f>
        <v>-748.6630967082649</v>
      </c>
      <c r="R758" t="s">
        <v>15815</v>
      </c>
      <c r="S758" t="s">
        <v>15816</v>
      </c>
      <c r="T758" t="s">
        <v>15817</v>
      </c>
      <c r="U758" t="s">
        <v>15818</v>
      </c>
      <c r="V758" t="s">
        <v>15819</v>
      </c>
      <c r="W758" t="s">
        <v>15820</v>
      </c>
      <c r="X758" t="s">
        <v>15821</v>
      </c>
      <c r="Y758" t="s">
        <v>15822</v>
      </c>
    </row>
    <row r="759" spans="1:25" x14ac:dyDescent="0.3">
      <c r="A759">
        <v>37900</v>
      </c>
      <c r="B759" t="s">
        <v>15823</v>
      </c>
      <c r="C759" t="s">
        <v>15824</v>
      </c>
      <c r="D759" t="s">
        <v>15825</v>
      </c>
      <c r="E759" t="s">
        <v>15826</v>
      </c>
      <c r="F759" t="s">
        <v>15827</v>
      </c>
      <c r="G759" t="s">
        <v>15828</v>
      </c>
      <c r="H759" t="s">
        <v>15829</v>
      </c>
      <c r="I759" t="s">
        <v>15830</v>
      </c>
      <c r="J759" t="s">
        <v>15831</v>
      </c>
      <c r="K759" t="s">
        <v>15832</v>
      </c>
      <c r="L759" t="s">
        <v>15833</v>
      </c>
      <c r="M759" t="s">
        <v>15834</v>
      </c>
      <c r="N759" t="s">
        <v>15835</v>
      </c>
      <c r="O759">
        <f>-573.768894324475 -98.3982849858799 -504.365416290194</f>
        <v>-1176.5325956005488</v>
      </c>
      <c r="P759">
        <f>-549.218302553195 -140.500300225572 -226.510686394877</f>
        <v>-916.22928917364402</v>
      </c>
      <c r="Q759">
        <f>-396.22012915619 -9.70270758278866 -342.407409278565</f>
        <v>-748.33024601754369</v>
      </c>
      <c r="R759" t="s">
        <v>15836</v>
      </c>
      <c r="S759" t="s">
        <v>15837</v>
      </c>
      <c r="T759" t="s">
        <v>15838</v>
      </c>
      <c r="U759" t="s">
        <v>15839</v>
      </c>
      <c r="V759" t="s">
        <v>15840</v>
      </c>
      <c r="W759" t="s">
        <v>15841</v>
      </c>
      <c r="X759" t="s">
        <v>15842</v>
      </c>
      <c r="Y759" t="s">
        <v>15843</v>
      </c>
    </row>
    <row r="760" spans="1:25" x14ac:dyDescent="0.3">
      <c r="A760">
        <v>37950</v>
      </c>
      <c r="B760" t="s">
        <v>15844</v>
      </c>
      <c r="C760" t="s">
        <v>15845</v>
      </c>
      <c r="D760" t="s">
        <v>15846</v>
      </c>
      <c r="E760" t="s">
        <v>15847</v>
      </c>
      <c r="F760" t="s">
        <v>15848</v>
      </c>
      <c r="G760" t="s">
        <v>15849</v>
      </c>
      <c r="H760" t="s">
        <v>15850</v>
      </c>
      <c r="I760" t="s">
        <v>15851</v>
      </c>
      <c r="J760" t="s">
        <v>15852</v>
      </c>
      <c r="K760" t="s">
        <v>15853</v>
      </c>
      <c r="L760" t="s">
        <v>15854</v>
      </c>
      <c r="M760" t="s">
        <v>15855</v>
      </c>
      <c r="N760" t="s">
        <v>15856</v>
      </c>
      <c r="O760">
        <f>-572.986497495658 -97.9212376640339 -504.990137427498</f>
        <v>-1175.8978725871898</v>
      </c>
      <c r="P760">
        <f>-549.015023991797 -140.964312968757 -227.229041250898</f>
        <v>-917.20837821145199</v>
      </c>
      <c r="Q760">
        <f>-395.978329775745 -9.35940986180231 -342.157273170435</f>
        <v>-747.49501280798233</v>
      </c>
      <c r="R760" t="s">
        <v>15857</v>
      </c>
      <c r="S760" t="s">
        <v>15858</v>
      </c>
      <c r="T760" t="s">
        <v>15859</v>
      </c>
      <c r="U760" t="s">
        <v>15860</v>
      </c>
      <c r="V760" t="s">
        <v>15861</v>
      </c>
      <c r="W760" t="s">
        <v>15862</v>
      </c>
      <c r="X760" t="s">
        <v>15863</v>
      </c>
      <c r="Y760" t="s">
        <v>15864</v>
      </c>
    </row>
    <row r="761" spans="1:25" x14ac:dyDescent="0.3">
      <c r="A761">
        <v>38000</v>
      </c>
      <c r="B761" t="s">
        <v>15865</v>
      </c>
      <c r="C761" t="s">
        <v>15866</v>
      </c>
      <c r="D761" t="s">
        <v>15867</v>
      </c>
      <c r="E761" t="s">
        <v>15868</v>
      </c>
      <c r="F761" t="s">
        <v>15869</v>
      </c>
      <c r="G761" t="s">
        <v>15870</v>
      </c>
      <c r="H761" t="s">
        <v>15871</v>
      </c>
      <c r="I761" t="s">
        <v>15872</v>
      </c>
      <c r="J761" t="s">
        <v>15873</v>
      </c>
      <c r="K761" t="s">
        <v>15874</v>
      </c>
      <c r="L761" t="s">
        <v>15875</v>
      </c>
      <c r="M761" t="s">
        <v>15876</v>
      </c>
      <c r="N761" t="s">
        <v>15877</v>
      </c>
      <c r="O761">
        <f>-572.498012852222 -97.588995351146 -505.301098789867</f>
        <v>-1175.3881069932349</v>
      </c>
      <c r="P761">
        <f>-548.908703536048 -140.984360187795 -227.562033902213</f>
        <v>-917.45509762605604</v>
      </c>
      <c r="Q761">
        <f>-395.727048007002 -9.1524141493951 -342.035974438257</f>
        <v>-746.91543659465412</v>
      </c>
      <c r="R761" t="s">
        <v>15878</v>
      </c>
      <c r="S761" t="s">
        <v>15879</v>
      </c>
      <c r="T761" t="s">
        <v>15880</v>
      </c>
      <c r="U761" t="s">
        <v>15881</v>
      </c>
      <c r="V761" t="s">
        <v>15882</v>
      </c>
      <c r="W761" t="s">
        <v>15883</v>
      </c>
      <c r="X761" t="s">
        <v>15884</v>
      </c>
      <c r="Y761" t="s">
        <v>15885</v>
      </c>
    </row>
    <row r="762" spans="1:25" x14ac:dyDescent="0.3">
      <c r="A762">
        <v>38050</v>
      </c>
      <c r="B762" t="s">
        <v>15886</v>
      </c>
      <c r="C762" t="s">
        <v>15887</v>
      </c>
      <c r="D762" t="s">
        <v>15888</v>
      </c>
      <c r="E762" t="s">
        <v>15889</v>
      </c>
      <c r="F762" t="s">
        <v>15890</v>
      </c>
      <c r="G762" t="s">
        <v>15891</v>
      </c>
      <c r="H762" t="s">
        <v>15892</v>
      </c>
      <c r="I762" t="s">
        <v>15893</v>
      </c>
      <c r="J762" t="s">
        <v>15894</v>
      </c>
      <c r="K762" t="s">
        <v>15895</v>
      </c>
      <c r="L762" t="s">
        <v>15896</v>
      </c>
      <c r="M762" t="s">
        <v>15897</v>
      </c>
      <c r="N762" t="s">
        <v>15898</v>
      </c>
      <c r="O762">
        <f>-571.143529587165 -96.8729379351407 -505.898862547824</f>
        <v>-1173.9153300701296</v>
      </c>
      <c r="P762">
        <f>-548.258283860638 -141.002955118164 -228.216716912788</f>
        <v>-917.47795589159</v>
      </c>
      <c r="Q762">
        <f>-394.838947602977 -8.73533488570638 -341.866426192734</f>
        <v>-745.44070868141739</v>
      </c>
      <c r="R762" t="s">
        <v>15899</v>
      </c>
      <c r="S762" t="s">
        <v>15900</v>
      </c>
      <c r="T762" t="s">
        <v>15901</v>
      </c>
      <c r="U762" t="s">
        <v>15902</v>
      </c>
      <c r="V762" t="s">
        <v>15903</v>
      </c>
      <c r="W762" t="s">
        <v>15904</v>
      </c>
      <c r="X762" t="s">
        <v>15905</v>
      </c>
      <c r="Y762" t="s">
        <v>15906</v>
      </c>
    </row>
    <row r="763" spans="1:25" x14ac:dyDescent="0.3">
      <c r="A763">
        <v>38100</v>
      </c>
      <c r="B763" t="s">
        <v>15907</v>
      </c>
      <c r="C763" t="s">
        <v>15908</v>
      </c>
      <c r="D763" t="s">
        <v>15909</v>
      </c>
      <c r="E763" t="s">
        <v>15910</v>
      </c>
      <c r="F763" t="s">
        <v>15911</v>
      </c>
      <c r="G763" t="s">
        <v>15912</v>
      </c>
      <c r="H763" t="s">
        <v>15913</v>
      </c>
      <c r="I763" t="s">
        <v>15914</v>
      </c>
      <c r="J763" t="s">
        <v>15915</v>
      </c>
      <c r="K763" t="s">
        <v>15916</v>
      </c>
      <c r="L763" t="s">
        <v>15917</v>
      </c>
      <c r="M763" t="s">
        <v>15918</v>
      </c>
      <c r="N763" t="s">
        <v>15919</v>
      </c>
      <c r="O763">
        <f>-570.355677803969 -96.4768499394404 -506.125197857116</f>
        <v>-1172.9577256005255</v>
      </c>
      <c r="P763">
        <f>-547.800197444651 -140.944133719593 -228.46984700297</f>
        <v>-917.21417816721396</v>
      </c>
      <c r="Q763">
        <f>-394.255051480406 -8.4981808921184 -341.741724690958</f>
        <v>-744.49495706348239</v>
      </c>
      <c r="R763" t="s">
        <v>15920</v>
      </c>
      <c r="S763" t="s">
        <v>15921</v>
      </c>
      <c r="T763" t="s">
        <v>15922</v>
      </c>
      <c r="U763" t="s">
        <v>15923</v>
      </c>
      <c r="V763" t="s">
        <v>15924</v>
      </c>
      <c r="W763" t="s">
        <v>15925</v>
      </c>
      <c r="X763" t="s">
        <v>15926</v>
      </c>
      <c r="Y763" t="s">
        <v>15927</v>
      </c>
    </row>
    <row r="764" spans="1:25" x14ac:dyDescent="0.3">
      <c r="A764">
        <v>38150</v>
      </c>
      <c r="B764" t="s">
        <v>15928</v>
      </c>
      <c r="C764" t="s">
        <v>15929</v>
      </c>
      <c r="D764" t="s">
        <v>15930</v>
      </c>
      <c r="E764" t="s">
        <v>15931</v>
      </c>
      <c r="F764" t="s">
        <v>15932</v>
      </c>
      <c r="G764" t="s">
        <v>15933</v>
      </c>
      <c r="H764" t="s">
        <v>15934</v>
      </c>
      <c r="I764" t="s">
        <v>15935</v>
      </c>
      <c r="J764" t="s">
        <v>15936</v>
      </c>
      <c r="K764" t="s">
        <v>15937</v>
      </c>
      <c r="L764" t="s">
        <v>15938</v>
      </c>
      <c r="M764" t="s">
        <v>15939</v>
      </c>
      <c r="N764" t="s">
        <v>15940</v>
      </c>
      <c r="O764">
        <f>-568.409614700168 -95.7527937673167 -506.446805750476</f>
        <v>-1170.6092142179607</v>
      </c>
      <c r="P764">
        <f>-546.471421245414 -140.640779195077 -228.809709382215</f>
        <v>-915.92190982270608</v>
      </c>
      <c r="Q764">
        <f>-392.567883912412 -8.0333000224432 -341.404186565504</f>
        <v>-742.00537050035928</v>
      </c>
      <c r="R764" t="s">
        <v>15941</v>
      </c>
      <c r="S764" t="s">
        <v>15942</v>
      </c>
      <c r="T764" t="s">
        <v>15943</v>
      </c>
      <c r="U764" t="s">
        <v>15944</v>
      </c>
      <c r="V764" t="s">
        <v>15945</v>
      </c>
      <c r="W764" t="s">
        <v>15946</v>
      </c>
      <c r="X764" t="s">
        <v>15947</v>
      </c>
      <c r="Y764" t="s">
        <v>15948</v>
      </c>
    </row>
    <row r="765" spans="1:25" x14ac:dyDescent="0.3">
      <c r="A765">
        <v>38200</v>
      </c>
      <c r="B765" t="s">
        <v>15949</v>
      </c>
      <c r="C765" t="s">
        <v>15950</v>
      </c>
      <c r="D765" t="s">
        <v>15951</v>
      </c>
      <c r="E765" t="s">
        <v>15952</v>
      </c>
      <c r="F765" t="s">
        <v>15953</v>
      </c>
      <c r="G765" t="s">
        <v>15954</v>
      </c>
      <c r="H765" t="s">
        <v>15955</v>
      </c>
      <c r="I765" t="s">
        <v>15956</v>
      </c>
      <c r="J765" t="s">
        <v>15957</v>
      </c>
      <c r="K765" t="s">
        <v>15958</v>
      </c>
      <c r="L765" t="s">
        <v>15959</v>
      </c>
      <c r="M765" t="s">
        <v>15960</v>
      </c>
      <c r="N765" t="s">
        <v>15961</v>
      </c>
      <c r="O765">
        <f>-567.373732753844 -95.5395489098451 -506.575445157411</f>
        <v>-1169.4887268211</v>
      </c>
      <c r="P765">
        <f>-545.734304576717 -140.611537252956 -228.944676794631</f>
        <v>-915.29051862430401</v>
      </c>
      <c r="Q765">
        <f>-391.61682782663 -7.99807045401394 -341.239001383099</f>
        <v>-740.85389966374294</v>
      </c>
      <c r="R765" t="s">
        <v>15962</v>
      </c>
      <c r="S765" t="s">
        <v>15963</v>
      </c>
      <c r="T765" t="s">
        <v>15964</v>
      </c>
      <c r="U765" t="s">
        <v>15965</v>
      </c>
      <c r="V765" t="s">
        <v>15966</v>
      </c>
      <c r="W765" t="s">
        <v>15967</v>
      </c>
      <c r="X765" t="s">
        <v>15968</v>
      </c>
      <c r="Y765" t="s">
        <v>15969</v>
      </c>
    </row>
    <row r="766" spans="1:25" x14ac:dyDescent="0.3">
      <c r="A766">
        <v>38250</v>
      </c>
      <c r="B766" t="s">
        <v>15970</v>
      </c>
      <c r="C766" t="s">
        <v>15971</v>
      </c>
      <c r="D766" t="s">
        <v>15972</v>
      </c>
      <c r="E766" t="s">
        <v>15973</v>
      </c>
      <c r="F766" t="s">
        <v>15974</v>
      </c>
      <c r="G766" t="s">
        <v>15975</v>
      </c>
      <c r="H766" t="s">
        <v>15976</v>
      </c>
      <c r="I766" t="s">
        <v>15977</v>
      </c>
      <c r="J766" t="s">
        <v>15978</v>
      </c>
      <c r="K766" t="s">
        <v>15979</v>
      </c>
      <c r="L766" t="s">
        <v>15980</v>
      </c>
      <c r="M766" t="s">
        <v>15981</v>
      </c>
      <c r="N766" t="s">
        <v>15982</v>
      </c>
      <c r="O766">
        <f>-565.306741505879 -95.0409557842863 -506.8124469791</f>
        <v>-1167.1601442692654</v>
      </c>
      <c r="P766">
        <f>-544.363289984479 -140.562572524016 -229.201731111392</f>
        <v>-914.12759361988697</v>
      </c>
      <c r="Q766">
        <f>-389.905247245817 -7.78590994954675 -340.833101369233</f>
        <v>-738.52425856459672</v>
      </c>
      <c r="R766" t="s">
        <v>15983</v>
      </c>
      <c r="S766" t="s">
        <v>15984</v>
      </c>
      <c r="T766" t="s">
        <v>15985</v>
      </c>
      <c r="U766" t="s">
        <v>15986</v>
      </c>
      <c r="V766" t="s">
        <v>15987</v>
      </c>
      <c r="W766" t="s">
        <v>15988</v>
      </c>
      <c r="X766" t="s">
        <v>15989</v>
      </c>
      <c r="Y766" t="s">
        <v>15990</v>
      </c>
    </row>
    <row r="767" spans="1:25" x14ac:dyDescent="0.3">
      <c r="A767">
        <v>38300</v>
      </c>
      <c r="B767" t="s">
        <v>15991</v>
      </c>
      <c r="C767" t="s">
        <v>15992</v>
      </c>
      <c r="D767" t="s">
        <v>15993</v>
      </c>
      <c r="E767" t="s">
        <v>15994</v>
      </c>
      <c r="F767" t="s">
        <v>15995</v>
      </c>
      <c r="G767" t="s">
        <v>15996</v>
      </c>
      <c r="H767" t="s">
        <v>15997</v>
      </c>
      <c r="I767" t="s">
        <v>15998</v>
      </c>
      <c r="J767" t="s">
        <v>15999</v>
      </c>
      <c r="K767" t="s">
        <v>16000</v>
      </c>
      <c r="L767" t="s">
        <v>16001</v>
      </c>
      <c r="M767" t="s">
        <v>16002</v>
      </c>
      <c r="N767" t="s">
        <v>16003</v>
      </c>
      <c r="O767">
        <f>-564.299126974086 -94.6937405691006 -506.920887831225</f>
        <v>-1165.9137553744115</v>
      </c>
      <c r="P767">
        <f>-543.707833389584 -140.564533207915 -229.341147350038</f>
        <v>-913.61351394753706</v>
      </c>
      <c r="Q767">
        <f>-389.143086317854 -7.58813873318513 -340.586843418058</f>
        <v>-737.31806846909717</v>
      </c>
      <c r="R767" t="s">
        <v>16004</v>
      </c>
      <c r="S767" t="s">
        <v>16005</v>
      </c>
      <c r="T767" t="s">
        <v>16006</v>
      </c>
      <c r="U767" t="s">
        <v>16007</v>
      </c>
      <c r="V767" t="s">
        <v>16008</v>
      </c>
      <c r="W767" t="s">
        <v>16009</v>
      </c>
      <c r="X767" t="s">
        <v>16010</v>
      </c>
      <c r="Y767" t="s">
        <v>16011</v>
      </c>
    </row>
    <row r="768" spans="1:25" x14ac:dyDescent="0.3">
      <c r="A768">
        <v>38350</v>
      </c>
      <c r="B768" t="s">
        <v>16012</v>
      </c>
      <c r="C768" t="s">
        <v>16013</v>
      </c>
      <c r="D768" t="s">
        <v>16014</v>
      </c>
      <c r="E768" t="s">
        <v>16015</v>
      </c>
      <c r="F768" t="s">
        <v>16016</v>
      </c>
      <c r="G768" t="s">
        <v>16017</v>
      </c>
      <c r="H768" t="s">
        <v>16018</v>
      </c>
      <c r="I768" t="s">
        <v>16019</v>
      </c>
      <c r="J768" t="s">
        <v>16020</v>
      </c>
      <c r="K768" t="s">
        <v>16021</v>
      </c>
      <c r="L768" t="s">
        <v>16022</v>
      </c>
      <c r="M768" t="s">
        <v>16023</v>
      </c>
      <c r="N768" t="s">
        <v>16024</v>
      </c>
      <c r="O768">
        <f>-562.472129561512 -93.8183497925493 -507.004387331669</f>
        <v>-1163.2948666857303</v>
      </c>
      <c r="P768">
        <f>-542.133441979013 -139.992945423515 -229.45654304627</f>
        <v>-911.58293044879804</v>
      </c>
      <c r="Q768">
        <f>-387.372964532833 -6.65113279571233 -339.990410280286</f>
        <v>-734.01450760883131</v>
      </c>
      <c r="R768" t="s">
        <v>16025</v>
      </c>
      <c r="S768" t="s">
        <v>16026</v>
      </c>
      <c r="T768" t="s">
        <v>16027</v>
      </c>
      <c r="U768" t="s">
        <v>16028</v>
      </c>
      <c r="V768" t="s">
        <v>16029</v>
      </c>
      <c r="W768" t="s">
        <v>16030</v>
      </c>
      <c r="X768" t="s">
        <v>16031</v>
      </c>
      <c r="Y768" t="s">
        <v>16032</v>
      </c>
    </row>
    <row r="769" spans="1:25" x14ac:dyDescent="0.3">
      <c r="A769">
        <v>38400</v>
      </c>
      <c r="B769" t="s">
        <v>16033</v>
      </c>
      <c r="C769" t="s">
        <v>16034</v>
      </c>
      <c r="D769" t="s">
        <v>16035</v>
      </c>
      <c r="E769" t="s">
        <v>16036</v>
      </c>
      <c r="F769" t="s">
        <v>16037</v>
      </c>
      <c r="G769" t="s">
        <v>16038</v>
      </c>
      <c r="H769" t="s">
        <v>16039</v>
      </c>
      <c r="I769" t="s">
        <v>16040</v>
      </c>
      <c r="J769" t="s">
        <v>16041</v>
      </c>
      <c r="K769" t="s">
        <v>16042</v>
      </c>
      <c r="L769" t="s">
        <v>16043</v>
      </c>
      <c r="M769" t="s">
        <v>16044</v>
      </c>
      <c r="N769" t="s">
        <v>16045</v>
      </c>
      <c r="O769">
        <f>-561.55476039863 -93.2645858436531 -506.984227619429</f>
        <v>-1161.8035738617123</v>
      </c>
      <c r="P769">
        <f>-541.240513905077 -139.35254052943 -229.420050311515</f>
        <v>-910.01310474602201</v>
      </c>
      <c r="Q769">
        <f>-386.403599869754 -5.8923541525287 -339.703875209197</f>
        <v>-731.99982923147968</v>
      </c>
      <c r="R769" t="s">
        <v>16046</v>
      </c>
      <c r="S769" t="s">
        <v>16047</v>
      </c>
      <c r="T769" t="s">
        <v>16048</v>
      </c>
      <c r="U769" t="s">
        <v>16049</v>
      </c>
      <c r="V769" t="s">
        <v>16050</v>
      </c>
      <c r="W769" t="s">
        <v>16051</v>
      </c>
      <c r="X769" t="s">
        <v>16052</v>
      </c>
      <c r="Y769" t="s">
        <v>16053</v>
      </c>
    </row>
    <row r="770" spans="1:25" x14ac:dyDescent="0.3">
      <c r="A770">
        <v>38450</v>
      </c>
      <c r="B770" t="s">
        <v>16054</v>
      </c>
      <c r="C770" t="s">
        <v>16055</v>
      </c>
      <c r="D770" t="s">
        <v>16056</v>
      </c>
      <c r="E770" t="s">
        <v>16057</v>
      </c>
      <c r="F770" t="s">
        <v>16058</v>
      </c>
      <c r="G770" t="s">
        <v>16059</v>
      </c>
      <c r="H770" t="s">
        <v>16060</v>
      </c>
      <c r="I770" t="s">
        <v>16061</v>
      </c>
      <c r="J770" t="s">
        <v>16062</v>
      </c>
      <c r="K770" t="s">
        <v>16063</v>
      </c>
      <c r="L770" t="s">
        <v>16064</v>
      </c>
      <c r="M770" t="s">
        <v>16065</v>
      </c>
      <c r="N770" t="s">
        <v>16066</v>
      </c>
      <c r="O770">
        <f>-559.672366834411 -92.1640714156179 -506.97093803502</f>
        <v>-1158.807376285049</v>
      </c>
      <c r="P770">
        <f>-539.472603450516 -137.975536252748 -229.352695891749</f>
        <v>-906.80083559501293</v>
      </c>
      <c r="Q770">
        <f>-384.647666147212 -4.3177718364318 -339.413302109399</f>
        <v>-728.37874009304278</v>
      </c>
      <c r="R770" t="s">
        <v>16067</v>
      </c>
      <c r="S770" t="s">
        <v>16068</v>
      </c>
      <c r="T770" t="s">
        <v>16069</v>
      </c>
      <c r="U770" t="s">
        <v>16070</v>
      </c>
      <c r="V770" t="s">
        <v>16071</v>
      </c>
      <c r="W770" t="s">
        <v>16072</v>
      </c>
      <c r="X770" t="s">
        <v>16073</v>
      </c>
      <c r="Y770" t="s">
        <v>16074</v>
      </c>
    </row>
    <row r="771" spans="1:25" x14ac:dyDescent="0.3">
      <c r="A771">
        <v>38500</v>
      </c>
      <c r="B771" t="s">
        <v>16075</v>
      </c>
      <c r="C771" t="s">
        <v>16076</v>
      </c>
      <c r="D771" t="s">
        <v>16077</v>
      </c>
      <c r="E771" t="s">
        <v>16078</v>
      </c>
      <c r="F771" t="s">
        <v>16079</v>
      </c>
      <c r="G771" t="s">
        <v>16080</v>
      </c>
      <c r="H771" t="s">
        <v>16081</v>
      </c>
      <c r="I771" t="s">
        <v>16082</v>
      </c>
      <c r="J771" t="s">
        <v>16083</v>
      </c>
      <c r="K771" t="s">
        <v>16084</v>
      </c>
      <c r="L771" t="s">
        <v>16085</v>
      </c>
      <c r="M771" t="s">
        <v>16086</v>
      </c>
      <c r="N771" t="s">
        <v>16087</v>
      </c>
      <c r="O771">
        <f>-558.640942331842 -91.7399977410496 -506.973956825395</f>
        <v>-1157.3548968982866</v>
      </c>
      <c r="P771">
        <f>-538.519902393549 -137.530877783129 -229.34674644637</f>
        <v>-905.39752662304795</v>
      </c>
      <c r="Q771">
        <f>-383.701427067156 -3.80848156684078 -339.337839599154</f>
        <v>-726.8477482331507</v>
      </c>
      <c r="R771" t="s">
        <v>16088</v>
      </c>
      <c r="S771" t="s">
        <v>16089</v>
      </c>
      <c r="T771" t="s">
        <v>16090</v>
      </c>
      <c r="U771" t="s">
        <v>16091</v>
      </c>
      <c r="V771" t="s">
        <v>16092</v>
      </c>
      <c r="W771" t="s">
        <v>16093</v>
      </c>
      <c r="X771" t="s">
        <v>16094</v>
      </c>
      <c r="Y771" t="s">
        <v>16095</v>
      </c>
    </row>
    <row r="772" spans="1:25" x14ac:dyDescent="0.3">
      <c r="A772">
        <v>38550</v>
      </c>
      <c r="B772" t="s">
        <v>16096</v>
      </c>
      <c r="C772" t="s">
        <v>16097</v>
      </c>
      <c r="D772" t="s">
        <v>16098</v>
      </c>
      <c r="E772" t="s">
        <v>16099</v>
      </c>
      <c r="F772" t="s">
        <v>16100</v>
      </c>
      <c r="G772" t="s">
        <v>16101</v>
      </c>
      <c r="H772" t="s">
        <v>16102</v>
      </c>
      <c r="I772" t="s">
        <v>16103</v>
      </c>
      <c r="J772" t="s">
        <v>16104</v>
      </c>
      <c r="K772" t="s">
        <v>16105</v>
      </c>
      <c r="L772" t="s">
        <v>16106</v>
      </c>
      <c r="M772" t="s">
        <v>16107</v>
      </c>
      <c r="N772" t="s">
        <v>16108</v>
      </c>
      <c r="O772">
        <f>-556.949372402654 -91.1843047168904 -506.740566359748</f>
        <v>-1154.8742434792925</v>
      </c>
      <c r="P772">
        <f>-537.002117381405 -136.843636041713 -229.078972160438</f>
        <v>-902.92472558355598</v>
      </c>
      <c r="Q772">
        <f>-382.018172573604 -3.28675610675782 -339.03845115302</f>
        <v>-724.34337983338173</v>
      </c>
      <c r="R772" t="s">
        <v>16109</v>
      </c>
      <c r="S772" t="s">
        <v>16110</v>
      </c>
      <c r="T772" t="s">
        <v>16111</v>
      </c>
      <c r="U772" t="s">
        <v>16112</v>
      </c>
      <c r="V772" t="s">
        <v>16113</v>
      </c>
      <c r="W772" t="s">
        <v>16114</v>
      </c>
      <c r="X772" t="s">
        <v>16115</v>
      </c>
      <c r="Y772" t="s">
        <v>16116</v>
      </c>
    </row>
    <row r="773" spans="1:25" x14ac:dyDescent="0.3">
      <c r="A773">
        <v>38600</v>
      </c>
      <c r="B773" t="s">
        <v>16117</v>
      </c>
      <c r="C773" t="s">
        <v>16118</v>
      </c>
      <c r="D773" t="s">
        <v>16119</v>
      </c>
      <c r="E773" t="s">
        <v>16120</v>
      </c>
      <c r="F773" t="s">
        <v>16121</v>
      </c>
      <c r="G773" t="s">
        <v>16122</v>
      </c>
      <c r="H773" t="s">
        <v>16123</v>
      </c>
      <c r="I773" t="s">
        <v>16124</v>
      </c>
      <c r="J773" t="s">
        <v>16125</v>
      </c>
      <c r="K773" t="s">
        <v>16126</v>
      </c>
      <c r="L773" t="s">
        <v>16127</v>
      </c>
      <c r="M773" t="s">
        <v>16128</v>
      </c>
      <c r="N773" t="s">
        <v>16129</v>
      </c>
      <c r="O773">
        <f>-556.332776771068 -90.8730092460742 -506.616495974827</f>
        <v>-1153.8222819919692</v>
      </c>
      <c r="P773">
        <f>-536.413808882524 -136.285080194833 -228.912421053365</f>
        <v>-901.6113101307219</v>
      </c>
      <c r="Q773">
        <f>-381.401550144728 -2.78671760560655 -338.903350149818</f>
        <v>-723.09161790015253</v>
      </c>
      <c r="R773" t="s">
        <v>16130</v>
      </c>
      <c r="S773" t="s">
        <v>16131</v>
      </c>
      <c r="T773" t="s">
        <v>16132</v>
      </c>
      <c r="U773" t="s">
        <v>16133</v>
      </c>
      <c r="V773" t="s">
        <v>16134</v>
      </c>
      <c r="W773" t="s">
        <v>16135</v>
      </c>
      <c r="X773" t="s">
        <v>16136</v>
      </c>
      <c r="Y773" t="s">
        <v>16137</v>
      </c>
    </row>
    <row r="774" spans="1:25" x14ac:dyDescent="0.3">
      <c r="A774">
        <v>38650</v>
      </c>
      <c r="B774" t="s">
        <v>16138</v>
      </c>
      <c r="C774" t="s">
        <v>16139</v>
      </c>
      <c r="D774" t="s">
        <v>16140</v>
      </c>
      <c r="E774" t="s">
        <v>16141</v>
      </c>
      <c r="F774" t="s">
        <v>16142</v>
      </c>
      <c r="G774" t="s">
        <v>16143</v>
      </c>
      <c r="H774" t="s">
        <v>16144</v>
      </c>
      <c r="I774" t="s">
        <v>16145</v>
      </c>
      <c r="J774" t="s">
        <v>16146</v>
      </c>
      <c r="K774" t="s">
        <v>16147</v>
      </c>
      <c r="L774" t="s">
        <v>16148</v>
      </c>
      <c r="M774" t="s">
        <v>16149</v>
      </c>
      <c r="N774" t="s">
        <v>16150</v>
      </c>
      <c r="O774">
        <f>-555.232177824429 -90.2703360670034 -506.426525704691</f>
        <v>-1151.9290395961234</v>
      </c>
      <c r="P774">
        <f>-535.405902917013 -135.209934370157 -228.638987909875</f>
        <v>-899.25482519704508</v>
      </c>
      <c r="Q774">
        <f>-380.190945808118 -2.02417783958208 -338.722959154006</f>
        <v>-720.93808280170606</v>
      </c>
      <c r="R774" t="s">
        <v>16151</v>
      </c>
      <c r="S774" t="s">
        <v>16152</v>
      </c>
      <c r="T774" t="s">
        <v>16153</v>
      </c>
      <c r="U774" t="s">
        <v>16154</v>
      </c>
      <c r="V774" t="s">
        <v>16155</v>
      </c>
      <c r="W774" t="s">
        <v>16156</v>
      </c>
      <c r="X774" t="s">
        <v>16157</v>
      </c>
      <c r="Y774" t="s">
        <v>16158</v>
      </c>
    </row>
    <row r="775" spans="1:25" x14ac:dyDescent="0.3">
      <c r="A775">
        <v>38700</v>
      </c>
      <c r="B775" t="s">
        <v>16159</v>
      </c>
      <c r="C775" t="s">
        <v>16160</v>
      </c>
      <c r="D775" t="s">
        <v>16161</v>
      </c>
      <c r="E775" t="s">
        <v>16162</v>
      </c>
      <c r="F775" t="s">
        <v>16163</v>
      </c>
      <c r="G775" t="s">
        <v>16164</v>
      </c>
      <c r="H775" t="s">
        <v>16165</v>
      </c>
      <c r="I775" t="s">
        <v>16166</v>
      </c>
      <c r="J775" t="s">
        <v>16167</v>
      </c>
      <c r="K775" t="s">
        <v>16168</v>
      </c>
      <c r="L775" t="s">
        <v>16169</v>
      </c>
      <c r="M775" t="s">
        <v>16170</v>
      </c>
      <c r="N775" t="s">
        <v>16171</v>
      </c>
      <c r="O775">
        <f>-554.767754387838 -89.9129274582074 -506.354344921561</f>
        <v>-1151.0350267676063</v>
      </c>
      <c r="P775">
        <f>-534.879308139749 -134.889437742183 -228.577242031496</f>
        <v>-898.34598791342796</v>
      </c>
      <c r="Q775">
        <f>-379.934530355605 -1.43974310681415 -338.721627873338</f>
        <v>-720.09590133575716</v>
      </c>
      <c r="R775" t="s">
        <v>16172</v>
      </c>
      <c r="S775" t="s">
        <v>16173</v>
      </c>
      <c r="T775" t="s">
        <v>16174</v>
      </c>
      <c r="U775" t="s">
        <v>16175</v>
      </c>
      <c r="V775" t="s">
        <v>16176</v>
      </c>
      <c r="W775" t="s">
        <v>16177</v>
      </c>
      <c r="X775" t="s">
        <v>16178</v>
      </c>
      <c r="Y775" t="s">
        <v>16179</v>
      </c>
    </row>
    <row r="776" spans="1:25" x14ac:dyDescent="0.3">
      <c r="A776">
        <v>38750</v>
      </c>
      <c r="B776" t="s">
        <v>16180</v>
      </c>
      <c r="C776" t="s">
        <v>16181</v>
      </c>
      <c r="D776" t="s">
        <v>16182</v>
      </c>
      <c r="E776" t="s">
        <v>16183</v>
      </c>
      <c r="F776" t="s">
        <v>16184</v>
      </c>
      <c r="G776" t="s">
        <v>16185</v>
      </c>
      <c r="H776" t="s">
        <v>16186</v>
      </c>
      <c r="I776" t="s">
        <v>16187</v>
      </c>
      <c r="J776" t="s">
        <v>16188</v>
      </c>
      <c r="K776" t="s">
        <v>16189</v>
      </c>
      <c r="L776" t="s">
        <v>16190</v>
      </c>
      <c r="M776" t="s">
        <v>16191</v>
      </c>
      <c r="N776" t="s">
        <v>16192</v>
      </c>
      <c r="O776">
        <f>-553.9374027652 -89.2479218151097 -506.34290166173</f>
        <v>-1149.5282262420396</v>
      </c>
      <c r="P776">
        <f>-533.716689111746 -134.376451235476 -228.614384221646</f>
        <v>-896.70752456886794</v>
      </c>
      <c r="Q776" t="s">
        <v>16193</v>
      </c>
      <c r="R776" t="s">
        <v>16194</v>
      </c>
      <c r="S776" t="s">
        <v>16195</v>
      </c>
      <c r="T776" t="s">
        <v>16196</v>
      </c>
      <c r="U776" t="s">
        <v>16197</v>
      </c>
      <c r="V776" t="s">
        <v>16198</v>
      </c>
      <c r="W776" t="s">
        <v>16199</v>
      </c>
      <c r="X776" t="s">
        <v>16200</v>
      </c>
      <c r="Y776" t="s">
        <v>16201</v>
      </c>
    </row>
    <row r="777" spans="1:25" x14ac:dyDescent="0.3">
      <c r="A777">
        <v>38800</v>
      </c>
      <c r="B777" t="s">
        <v>16202</v>
      </c>
      <c r="C777" t="s">
        <v>16203</v>
      </c>
      <c r="D777" t="s">
        <v>16204</v>
      </c>
      <c r="E777" t="s">
        <v>16205</v>
      </c>
      <c r="F777" t="s">
        <v>16206</v>
      </c>
      <c r="G777" t="s">
        <v>16207</v>
      </c>
      <c r="H777" t="s">
        <v>16208</v>
      </c>
      <c r="I777" t="s">
        <v>16209</v>
      </c>
      <c r="J777" t="s">
        <v>16210</v>
      </c>
      <c r="K777" t="s">
        <v>16211</v>
      </c>
      <c r="L777" t="s">
        <v>16212</v>
      </c>
      <c r="M777" t="s">
        <v>16213</v>
      </c>
      <c r="N777" t="s">
        <v>16214</v>
      </c>
      <c r="O777">
        <f>-553.703773049487 -88.8935902789603 -506.350307328073</f>
        <v>-1148.9476706565204</v>
      </c>
      <c r="P777">
        <f>-533.147134487619 -134.02497514085 -228.646898156564</f>
        <v>-895.81900778503302</v>
      </c>
      <c r="Q777" t="s">
        <v>16215</v>
      </c>
      <c r="R777" t="s">
        <v>16216</v>
      </c>
      <c r="S777" t="s">
        <v>16217</v>
      </c>
      <c r="T777" t="s">
        <v>16218</v>
      </c>
      <c r="U777" t="s">
        <v>16219</v>
      </c>
      <c r="V777" t="s">
        <v>16220</v>
      </c>
      <c r="W777" t="s">
        <v>16221</v>
      </c>
      <c r="X777" t="s">
        <v>16222</v>
      </c>
      <c r="Y777" t="s">
        <v>16223</v>
      </c>
    </row>
    <row r="778" spans="1:25" x14ac:dyDescent="0.3">
      <c r="A778">
        <v>38850</v>
      </c>
      <c r="B778" t="s">
        <v>16224</v>
      </c>
      <c r="C778" t="s">
        <v>16225</v>
      </c>
      <c r="D778" t="s">
        <v>16226</v>
      </c>
      <c r="E778" t="s">
        <v>16227</v>
      </c>
      <c r="F778" t="s">
        <v>16228</v>
      </c>
      <c r="G778" t="s">
        <v>16229</v>
      </c>
      <c r="H778" t="s">
        <v>16230</v>
      </c>
      <c r="I778" t="s">
        <v>16231</v>
      </c>
      <c r="J778" t="s">
        <v>16232</v>
      </c>
      <c r="K778" t="s">
        <v>16233</v>
      </c>
      <c r="L778" t="s">
        <v>16234</v>
      </c>
      <c r="M778" t="s">
        <v>16235</v>
      </c>
      <c r="N778" t="s">
        <v>16236</v>
      </c>
      <c r="O778">
        <f>-553.378088610382 -88.3250000417106 -506.38192151157</f>
        <v>-1148.0850101636624</v>
      </c>
      <c r="P778">
        <f>-532.177411309314 -133.617449969435 -228.753165847947</f>
        <v>-894.54802712669607</v>
      </c>
      <c r="Q778" t="s">
        <v>16237</v>
      </c>
      <c r="R778" t="s">
        <v>16238</v>
      </c>
      <c r="S778" t="s">
        <v>16239</v>
      </c>
      <c r="T778" t="s">
        <v>16240</v>
      </c>
      <c r="U778" t="s">
        <v>16241</v>
      </c>
      <c r="V778" t="s">
        <v>16242</v>
      </c>
      <c r="W778" t="s">
        <v>16243</v>
      </c>
      <c r="X778" t="s">
        <v>16244</v>
      </c>
      <c r="Y778" t="s">
        <v>16245</v>
      </c>
    </row>
    <row r="779" spans="1:25" x14ac:dyDescent="0.3">
      <c r="A779">
        <v>38900</v>
      </c>
      <c r="B779" t="s">
        <v>16246</v>
      </c>
      <c r="C779" t="s">
        <v>16247</v>
      </c>
      <c r="D779" t="s">
        <v>16248</v>
      </c>
      <c r="E779" t="s">
        <v>16249</v>
      </c>
      <c r="F779" t="s">
        <v>16250</v>
      </c>
      <c r="G779" t="s">
        <v>16251</v>
      </c>
      <c r="H779" t="s">
        <v>16252</v>
      </c>
      <c r="I779" t="s">
        <v>16253</v>
      </c>
      <c r="J779" t="s">
        <v>16254</v>
      </c>
      <c r="K779" t="s">
        <v>16255</v>
      </c>
      <c r="L779" t="s">
        <v>16256</v>
      </c>
      <c r="M779" t="s">
        <v>16257</v>
      </c>
      <c r="N779" t="s">
        <v>16258</v>
      </c>
      <c r="O779">
        <f>-553.332313366155 -88.0718708856921 -506.425132989176</f>
        <v>-1147.8293172410231</v>
      </c>
      <c r="P779">
        <f>-531.637436185018 -133.291426113804 -228.82275628393</f>
        <v>-893.75161858275192</v>
      </c>
      <c r="Q779" t="s">
        <v>16259</v>
      </c>
      <c r="R779" t="s">
        <v>16260</v>
      </c>
      <c r="S779" t="s">
        <v>16261</v>
      </c>
      <c r="T779" t="s">
        <v>16262</v>
      </c>
      <c r="U779" t="s">
        <v>16263</v>
      </c>
      <c r="V779" t="s">
        <v>16264</v>
      </c>
      <c r="W779" t="s">
        <v>16265</v>
      </c>
      <c r="X779" t="s">
        <v>16266</v>
      </c>
      <c r="Y779" t="s">
        <v>16267</v>
      </c>
    </row>
    <row r="780" spans="1:25" x14ac:dyDescent="0.3">
      <c r="A780">
        <v>38950</v>
      </c>
      <c r="B780" t="s">
        <v>16268</v>
      </c>
      <c r="C780" t="s">
        <v>16269</v>
      </c>
      <c r="D780" t="s">
        <v>16270</v>
      </c>
      <c r="E780" t="s">
        <v>16271</v>
      </c>
      <c r="F780" t="s">
        <v>16272</v>
      </c>
      <c r="G780" t="s">
        <v>16273</v>
      </c>
      <c r="H780" t="s">
        <v>16274</v>
      </c>
      <c r="I780" t="s">
        <v>16275</v>
      </c>
      <c r="J780" t="s">
        <v>16276</v>
      </c>
      <c r="K780" t="s">
        <v>16277</v>
      </c>
      <c r="L780" t="s">
        <v>16278</v>
      </c>
      <c r="M780" t="s">
        <v>16279</v>
      </c>
      <c r="N780" t="s">
        <v>16280</v>
      </c>
      <c r="O780">
        <f>-553.591471822134 -87.8815583233354 -506.467518683842</f>
        <v>-1147.9405488293114</v>
      </c>
      <c r="P780">
        <f>-530.183002293714 -133.729119957079 -229.107499416174</f>
        <v>-893.01962166696694</v>
      </c>
      <c r="Q780" t="s">
        <v>16281</v>
      </c>
      <c r="R780" t="s">
        <v>16282</v>
      </c>
      <c r="S780" t="s">
        <v>16283</v>
      </c>
      <c r="T780" t="s">
        <v>16284</v>
      </c>
      <c r="U780" t="s">
        <v>16285</v>
      </c>
      <c r="V780" t="s">
        <v>16286</v>
      </c>
      <c r="W780" t="s">
        <v>16287</v>
      </c>
      <c r="X780" t="s">
        <v>16288</v>
      </c>
      <c r="Y780" t="s">
        <v>16289</v>
      </c>
    </row>
    <row r="781" spans="1:25" x14ac:dyDescent="0.3">
      <c r="A781">
        <v>39000</v>
      </c>
      <c r="B781" t="s">
        <v>16290</v>
      </c>
      <c r="C781" t="s">
        <v>16291</v>
      </c>
      <c r="D781" t="s">
        <v>16292</v>
      </c>
      <c r="E781" t="s">
        <v>16293</v>
      </c>
      <c r="F781" t="s">
        <v>16294</v>
      </c>
      <c r="G781" t="s">
        <v>16295</v>
      </c>
      <c r="H781" t="s">
        <v>16296</v>
      </c>
      <c r="I781" t="s">
        <v>16297</v>
      </c>
      <c r="J781" t="s">
        <v>16298</v>
      </c>
      <c r="K781" t="s">
        <v>16299</v>
      </c>
      <c r="L781" t="s">
        <v>16300</v>
      </c>
      <c r="M781" t="s">
        <v>16301</v>
      </c>
      <c r="N781" t="s">
        <v>16302</v>
      </c>
      <c r="O781">
        <f>-554.017691186528 -87.9906820417236 -506.39742367407</f>
        <v>-1148.4057969023218</v>
      </c>
      <c r="P781">
        <f>-529.260219917774 -134.347542770378 -229.239130399968</f>
        <v>-892.84689308811994</v>
      </c>
      <c r="Q781" t="s">
        <v>16303</v>
      </c>
      <c r="R781" t="s">
        <v>16304</v>
      </c>
      <c r="S781" t="s">
        <v>16305</v>
      </c>
      <c r="T781" t="s">
        <v>16306</v>
      </c>
      <c r="U781" t="s">
        <v>16307</v>
      </c>
      <c r="V781" t="s">
        <v>16308</v>
      </c>
      <c r="W781" t="s">
        <v>16309</v>
      </c>
      <c r="X781" t="s">
        <v>16310</v>
      </c>
      <c r="Y781" t="s">
        <v>16311</v>
      </c>
    </row>
    <row r="782" spans="1:25" x14ac:dyDescent="0.3">
      <c r="A782">
        <v>39050</v>
      </c>
      <c r="B782" t="s">
        <v>16312</v>
      </c>
      <c r="C782" t="s">
        <v>16313</v>
      </c>
      <c r="D782" t="s">
        <v>16314</v>
      </c>
      <c r="E782" t="s">
        <v>16315</v>
      </c>
      <c r="F782" t="s">
        <v>16316</v>
      </c>
      <c r="G782" t="s">
        <v>16317</v>
      </c>
      <c r="H782" t="s">
        <v>16318</v>
      </c>
      <c r="I782" t="s">
        <v>16319</v>
      </c>
      <c r="J782" t="s">
        <v>16320</v>
      </c>
      <c r="K782" t="s">
        <v>16321</v>
      </c>
      <c r="L782" t="s">
        <v>16322</v>
      </c>
      <c r="M782" t="s">
        <v>16323</v>
      </c>
      <c r="N782" t="s">
        <v>16324</v>
      </c>
      <c r="O782">
        <f>-555.403952837543 -88.4253848505718 -506.301351311253</f>
        <v>-1150.1306889993677</v>
      </c>
      <c r="P782">
        <f>-527.978917941262 -135.200815564362 -229.464670907273</f>
        <v>-892.64440441289696</v>
      </c>
      <c r="Q782" t="s">
        <v>16325</v>
      </c>
      <c r="R782" t="s">
        <v>16326</v>
      </c>
      <c r="S782" t="s">
        <v>16327</v>
      </c>
      <c r="T782" t="s">
        <v>16328</v>
      </c>
      <c r="U782" t="s">
        <v>16329</v>
      </c>
      <c r="V782" t="s">
        <v>16330</v>
      </c>
      <c r="W782" t="s">
        <v>16331</v>
      </c>
      <c r="X782" t="s">
        <v>16332</v>
      </c>
      <c r="Y782" t="s">
        <v>16333</v>
      </c>
    </row>
    <row r="783" spans="1:25" x14ac:dyDescent="0.3">
      <c r="A783">
        <v>39100</v>
      </c>
      <c r="B783" t="s">
        <v>16334</v>
      </c>
      <c r="C783" t="s">
        <v>16335</v>
      </c>
      <c r="D783" t="s">
        <v>16336</v>
      </c>
      <c r="E783" t="s">
        <v>16337</v>
      </c>
      <c r="F783" t="s">
        <v>16338</v>
      </c>
      <c r="G783" t="s">
        <v>16339</v>
      </c>
      <c r="H783" t="s">
        <v>16340</v>
      </c>
      <c r="I783" t="s">
        <v>16341</v>
      </c>
      <c r="J783" t="s">
        <v>16342</v>
      </c>
      <c r="K783" t="s">
        <v>16343</v>
      </c>
      <c r="L783" t="s">
        <v>16344</v>
      </c>
      <c r="M783" t="s">
        <v>16345</v>
      </c>
      <c r="N783" t="s">
        <v>16346</v>
      </c>
      <c r="O783">
        <f>-556.445343829759 -88.8318129066729 -506.196638130109</f>
        <v>-1151.4737948665411</v>
      </c>
      <c r="P783">
        <f>-527.953104375464 -135.269391655567 -229.410872180599</f>
        <v>-892.63336821163</v>
      </c>
      <c r="Q783" t="s">
        <v>16347</v>
      </c>
      <c r="R783" t="s">
        <v>16348</v>
      </c>
      <c r="S783" t="s">
        <v>16349</v>
      </c>
      <c r="T783" t="s">
        <v>16350</v>
      </c>
      <c r="U783" t="s">
        <v>16351</v>
      </c>
      <c r="V783" t="s">
        <v>16352</v>
      </c>
      <c r="W783" t="s">
        <v>16353</v>
      </c>
      <c r="X783" t="s">
        <v>16354</v>
      </c>
      <c r="Y783" t="s">
        <v>16355</v>
      </c>
    </row>
    <row r="784" spans="1:25" x14ac:dyDescent="0.3">
      <c r="A784">
        <v>39150</v>
      </c>
      <c r="B784" t="s">
        <v>16356</v>
      </c>
      <c r="C784" t="s">
        <v>16357</v>
      </c>
      <c r="D784" t="s">
        <v>16358</v>
      </c>
      <c r="E784" t="s">
        <v>16359</v>
      </c>
      <c r="F784" t="s">
        <v>16360</v>
      </c>
      <c r="G784" t="s">
        <v>16361</v>
      </c>
      <c r="H784" t="s">
        <v>16362</v>
      </c>
      <c r="I784" t="s">
        <v>16363</v>
      </c>
      <c r="J784" t="s">
        <v>16364</v>
      </c>
      <c r="K784" t="s">
        <v>16365</v>
      </c>
      <c r="L784" t="s">
        <v>16366</v>
      </c>
      <c r="M784" t="s">
        <v>16367</v>
      </c>
      <c r="N784" t="s">
        <v>16368</v>
      </c>
      <c r="O784">
        <f>-559.273301113869 -89.6862364033123 -505.747196984746</f>
        <v>-1154.7067345019273</v>
      </c>
      <c r="P784">
        <f>-529.362244512844 -134.792279861214 -228.891031649359</f>
        <v>-893.04555602341691</v>
      </c>
      <c r="Q784">
        <f>-379.650518640651 -1.51544481131941 -346.246166617396</f>
        <v>-727.41213006936641</v>
      </c>
      <c r="R784" t="s">
        <v>16369</v>
      </c>
      <c r="S784" t="s">
        <v>16370</v>
      </c>
      <c r="T784" t="s">
        <v>16371</v>
      </c>
      <c r="U784" t="s">
        <v>16372</v>
      </c>
      <c r="V784" t="s">
        <v>16373</v>
      </c>
      <c r="W784" t="s">
        <v>16374</v>
      </c>
      <c r="X784" t="s">
        <v>16375</v>
      </c>
      <c r="Y784" t="s">
        <v>16376</v>
      </c>
    </row>
    <row r="785" spans="1:25" x14ac:dyDescent="0.3">
      <c r="A785">
        <v>39200</v>
      </c>
      <c r="B785" t="s">
        <v>16377</v>
      </c>
      <c r="C785" t="s">
        <v>16378</v>
      </c>
      <c r="D785" t="s">
        <v>16379</v>
      </c>
      <c r="E785" t="s">
        <v>16380</v>
      </c>
      <c r="F785" t="s">
        <v>16381</v>
      </c>
      <c r="G785" t="s">
        <v>16382</v>
      </c>
      <c r="H785" t="s">
        <v>16383</v>
      </c>
      <c r="I785" t="s">
        <v>16384</v>
      </c>
      <c r="J785" t="s">
        <v>16385</v>
      </c>
      <c r="K785" t="s">
        <v>16386</v>
      </c>
      <c r="L785" t="s">
        <v>16387</v>
      </c>
      <c r="M785" t="s">
        <v>16388</v>
      </c>
      <c r="N785" t="s">
        <v>16389</v>
      </c>
      <c r="O785">
        <f>-560.600117149505 -90.2534545693102 -505.497851263991</f>
        <v>-1156.3514229828061</v>
      </c>
      <c r="P785">
        <f>-530.429240814971 -135.00239202038 -228.611953948428</f>
        <v>-894.04358678377889</v>
      </c>
      <c r="Q785">
        <f>-380.173383545305 -3.16021812310646 -346.888819367364</f>
        <v>-730.22242103577548</v>
      </c>
      <c r="R785" t="s">
        <v>16390</v>
      </c>
      <c r="S785" t="s">
        <v>16391</v>
      </c>
      <c r="T785" t="s">
        <v>16392</v>
      </c>
      <c r="U785" t="s">
        <v>16393</v>
      </c>
      <c r="V785" t="s">
        <v>16394</v>
      </c>
      <c r="W785" t="s">
        <v>16395</v>
      </c>
      <c r="X785" t="s">
        <v>16396</v>
      </c>
      <c r="Y785" t="s">
        <v>16397</v>
      </c>
    </row>
    <row r="786" spans="1:25" x14ac:dyDescent="0.3">
      <c r="A786">
        <v>39250</v>
      </c>
      <c r="B786" t="s">
        <v>16398</v>
      </c>
      <c r="C786" t="s">
        <v>16399</v>
      </c>
      <c r="D786" t="s">
        <v>16400</v>
      </c>
      <c r="E786" t="s">
        <v>16401</v>
      </c>
      <c r="F786" t="s">
        <v>16402</v>
      </c>
      <c r="G786" t="s">
        <v>16403</v>
      </c>
      <c r="H786" t="s">
        <v>16404</v>
      </c>
      <c r="I786" t="s">
        <v>16405</v>
      </c>
      <c r="J786" t="s">
        <v>16406</v>
      </c>
      <c r="K786" t="s">
        <v>16407</v>
      </c>
      <c r="L786" t="s">
        <v>16408</v>
      </c>
      <c r="M786" t="s">
        <v>16409</v>
      </c>
      <c r="N786" t="s">
        <v>16410</v>
      </c>
      <c r="O786">
        <f>-563.031006657984 -91.1554505196996 -505.229733301438</f>
        <v>-1159.4161904791215</v>
      </c>
      <c r="P786">
        <f>-533.428823376547 -135.108010428482 -228.154880245604</f>
        <v>-896.69171405063298</v>
      </c>
      <c r="Q786">
        <f>-381.324794835497 -6.61399654581828 -347.747097096533</f>
        <v>-735.68588847784827</v>
      </c>
      <c r="R786" t="s">
        <v>16411</v>
      </c>
      <c r="S786" t="s">
        <v>16412</v>
      </c>
      <c r="T786" t="s">
        <v>16413</v>
      </c>
      <c r="U786" t="s">
        <v>16414</v>
      </c>
      <c r="V786" t="s">
        <v>16415</v>
      </c>
      <c r="W786" t="s">
        <v>16416</v>
      </c>
      <c r="X786" t="s">
        <v>16417</v>
      </c>
      <c r="Y786" t="s">
        <v>16418</v>
      </c>
    </row>
    <row r="787" spans="1:25" x14ac:dyDescent="0.3">
      <c r="A787">
        <v>39300</v>
      </c>
      <c r="B787" t="s">
        <v>16419</v>
      </c>
      <c r="C787" t="s">
        <v>16420</v>
      </c>
      <c r="D787" t="s">
        <v>16421</v>
      </c>
      <c r="E787" t="s">
        <v>16422</v>
      </c>
      <c r="F787" t="s">
        <v>16423</v>
      </c>
      <c r="G787" t="s">
        <v>16424</v>
      </c>
      <c r="H787" t="s">
        <v>16425</v>
      </c>
      <c r="I787" t="s">
        <v>16426</v>
      </c>
      <c r="J787" t="s">
        <v>16427</v>
      </c>
      <c r="K787" t="s">
        <v>16428</v>
      </c>
      <c r="L787" t="s">
        <v>16429</v>
      </c>
      <c r="M787" t="s">
        <v>16430</v>
      </c>
      <c r="N787" t="s">
        <v>16431</v>
      </c>
      <c r="O787">
        <f>-564.235666395386 -91.4758473429733 -505.066433796399</f>
        <v>-1160.7779475347584</v>
      </c>
      <c r="P787">
        <f>-535.153521009491 -134.768243286448 -227.832644778356</f>
        <v>-897.75440907429504</v>
      </c>
      <c r="Q787">
        <f>-382.123057934321 -7.9370212596109 -348.016061896354</f>
        <v>-738.076141090286</v>
      </c>
      <c r="R787" t="s">
        <v>16432</v>
      </c>
      <c r="S787" t="s">
        <v>16433</v>
      </c>
      <c r="T787" t="s">
        <v>16434</v>
      </c>
      <c r="U787" t="s">
        <v>16435</v>
      </c>
      <c r="V787" t="s">
        <v>16436</v>
      </c>
      <c r="W787" t="s">
        <v>16437</v>
      </c>
      <c r="X787" t="s">
        <v>16438</v>
      </c>
      <c r="Y787" t="s">
        <v>16439</v>
      </c>
    </row>
    <row r="788" spans="1:25" x14ac:dyDescent="0.3">
      <c r="A788">
        <v>39350</v>
      </c>
      <c r="B788" t="s">
        <v>16440</v>
      </c>
      <c r="C788" t="s">
        <v>16441</v>
      </c>
      <c r="D788" t="s">
        <v>16442</v>
      </c>
      <c r="E788" t="s">
        <v>16443</v>
      </c>
      <c r="F788" t="s">
        <v>16444</v>
      </c>
      <c r="G788" t="s">
        <v>16445</v>
      </c>
      <c r="H788" t="s">
        <v>16446</v>
      </c>
      <c r="I788" t="s">
        <v>16447</v>
      </c>
      <c r="J788" t="s">
        <v>16448</v>
      </c>
      <c r="K788" t="s">
        <v>16449</v>
      </c>
      <c r="L788" t="s">
        <v>16450</v>
      </c>
      <c r="M788" t="s">
        <v>16451</v>
      </c>
      <c r="N788" t="s">
        <v>16452</v>
      </c>
      <c r="O788">
        <f>-565.950591156468 -92.1435166625965 -504.732652911808</f>
        <v>-1162.8267607308726</v>
      </c>
      <c r="P788">
        <f>-538.562325454737 -134.371570817581 -227.162282653329</f>
        <v>-900.09617892564688</v>
      </c>
      <c r="Q788">
        <f>-383.771167816203 -10.4248688961193 -348.097871742917</f>
        <v>-742.29390845523926</v>
      </c>
      <c r="R788" t="s">
        <v>16453</v>
      </c>
      <c r="S788" t="s">
        <v>16454</v>
      </c>
      <c r="T788" t="s">
        <v>16455</v>
      </c>
      <c r="U788" t="s">
        <v>16456</v>
      </c>
      <c r="V788" t="s">
        <v>16457</v>
      </c>
      <c r="W788" t="s">
        <v>16458</v>
      </c>
      <c r="X788" t="s">
        <v>16459</v>
      </c>
      <c r="Y788" t="s">
        <v>16460</v>
      </c>
    </row>
    <row r="789" spans="1:25" x14ac:dyDescent="0.3">
      <c r="A789">
        <v>39400</v>
      </c>
      <c r="B789" t="s">
        <v>16461</v>
      </c>
      <c r="C789" t="s">
        <v>16462</v>
      </c>
      <c r="D789" t="s">
        <v>16463</v>
      </c>
      <c r="E789" t="s">
        <v>16464</v>
      </c>
      <c r="F789" t="s">
        <v>16465</v>
      </c>
      <c r="G789" t="s">
        <v>16466</v>
      </c>
      <c r="H789" t="s">
        <v>16467</v>
      </c>
      <c r="I789" t="s">
        <v>16468</v>
      </c>
      <c r="J789" t="s">
        <v>16469</v>
      </c>
      <c r="K789" t="s">
        <v>16470</v>
      </c>
      <c r="L789" t="s">
        <v>16471</v>
      </c>
      <c r="M789" t="s">
        <v>16472</v>
      </c>
      <c r="N789" t="s">
        <v>16473</v>
      </c>
      <c r="O789">
        <f>-566.379226445673 -92.7259316053091 -504.619152299542</f>
        <v>-1163.7243103505241</v>
      </c>
      <c r="P789">
        <f>-539.915498869703 -134.963522091655 -226.960773338912</f>
        <v>-901.83979430027</v>
      </c>
      <c r="Q789">
        <f>-384.594686324076 -11.6384159903455 -347.852655612157</f>
        <v>-744.08575792657848</v>
      </c>
      <c r="R789" t="s">
        <v>16474</v>
      </c>
      <c r="S789" t="s">
        <v>16475</v>
      </c>
      <c r="T789" t="s">
        <v>16476</v>
      </c>
      <c r="U789" t="s">
        <v>16477</v>
      </c>
      <c r="V789" t="s">
        <v>16478</v>
      </c>
      <c r="W789" t="s">
        <v>16479</v>
      </c>
      <c r="X789" t="s">
        <v>16480</v>
      </c>
      <c r="Y789" t="s">
        <v>16481</v>
      </c>
    </row>
    <row r="790" spans="1:25" x14ac:dyDescent="0.3">
      <c r="A790">
        <v>39450</v>
      </c>
      <c r="B790" t="s">
        <v>16482</v>
      </c>
      <c r="C790" t="s">
        <v>16483</v>
      </c>
      <c r="D790" t="s">
        <v>16484</v>
      </c>
      <c r="E790" t="s">
        <v>16485</v>
      </c>
      <c r="F790" t="s">
        <v>16486</v>
      </c>
      <c r="G790" t="s">
        <v>16487</v>
      </c>
      <c r="H790" t="s">
        <v>16488</v>
      </c>
      <c r="I790" t="s">
        <v>16489</v>
      </c>
      <c r="J790" t="s">
        <v>16490</v>
      </c>
      <c r="K790" t="s">
        <v>16491</v>
      </c>
      <c r="L790" t="s">
        <v>16492</v>
      </c>
      <c r="M790" t="s">
        <v>16493</v>
      </c>
      <c r="N790" t="s">
        <v>16494</v>
      </c>
      <c r="O790">
        <f>-566.703757070184 -93.6727267691126 -504.80376985492</f>
        <v>-1165.1802536942166</v>
      </c>
      <c r="P790">
        <f>-541.706076543147 -135.994618439095 -227.022340157954</f>
        <v>-904.72303514019598</v>
      </c>
      <c r="Q790">
        <f>-385.802279071361 -13.2122984543157 -347.716200596916</f>
        <v>-746.73077812259271</v>
      </c>
      <c r="R790" t="s">
        <v>16495</v>
      </c>
      <c r="S790" t="s">
        <v>16496</v>
      </c>
      <c r="T790" t="s">
        <v>16497</v>
      </c>
      <c r="U790" t="s">
        <v>16498</v>
      </c>
      <c r="V790" t="s">
        <v>16499</v>
      </c>
      <c r="W790" t="s">
        <v>16500</v>
      </c>
      <c r="X790" t="s">
        <v>16501</v>
      </c>
      <c r="Y790" t="s">
        <v>16502</v>
      </c>
    </row>
    <row r="791" spans="1:25" x14ac:dyDescent="0.3">
      <c r="A791">
        <v>39500</v>
      </c>
      <c r="B791" t="s">
        <v>16503</v>
      </c>
      <c r="C791" t="s">
        <v>16504</v>
      </c>
      <c r="D791" t="s">
        <v>16505</v>
      </c>
      <c r="E791" t="s">
        <v>16506</v>
      </c>
      <c r="F791" t="s">
        <v>16507</v>
      </c>
      <c r="G791" t="s">
        <v>16508</v>
      </c>
      <c r="H791" t="s">
        <v>16509</v>
      </c>
      <c r="I791" t="s">
        <v>16510</v>
      </c>
      <c r="J791" t="s">
        <v>16511</v>
      </c>
      <c r="K791" t="s">
        <v>16512</v>
      </c>
      <c r="L791" t="s">
        <v>16513</v>
      </c>
      <c r="M791" t="s">
        <v>16514</v>
      </c>
      <c r="N791" t="s">
        <v>16515</v>
      </c>
      <c r="O791">
        <f>-566.740795734513 -94.0403592249545 -504.935108876243</f>
        <v>-1165.7162638357104</v>
      </c>
      <c r="P791">
        <f>-542.078333310473 -136.499398307166 -227.144604634027</f>
        <v>-905.72233625166598</v>
      </c>
      <c r="Q791">
        <f>-386.12744077359 -13.808099424964 -347.870388853652</f>
        <v>-747.80592905220601</v>
      </c>
      <c r="R791" t="s">
        <v>16516</v>
      </c>
      <c r="S791" t="s">
        <v>16517</v>
      </c>
      <c r="T791" t="s">
        <v>16518</v>
      </c>
      <c r="U791" t="s">
        <v>16519</v>
      </c>
      <c r="V791" t="s">
        <v>16520</v>
      </c>
      <c r="W791" t="s">
        <v>16521</v>
      </c>
      <c r="X791" t="s">
        <v>16522</v>
      </c>
      <c r="Y791" t="s">
        <v>16523</v>
      </c>
    </row>
    <row r="792" spans="1:25" x14ac:dyDescent="0.3">
      <c r="A792">
        <v>39550</v>
      </c>
      <c r="B792" t="s">
        <v>16524</v>
      </c>
      <c r="C792" t="s">
        <v>16525</v>
      </c>
      <c r="D792" t="s">
        <v>16526</v>
      </c>
      <c r="E792" t="s">
        <v>16527</v>
      </c>
      <c r="F792" t="s">
        <v>16528</v>
      </c>
      <c r="G792" t="s">
        <v>16529</v>
      </c>
      <c r="H792" t="s">
        <v>16530</v>
      </c>
      <c r="I792" t="s">
        <v>16531</v>
      </c>
      <c r="J792" t="s">
        <v>16532</v>
      </c>
      <c r="K792" t="s">
        <v>16533</v>
      </c>
      <c r="L792" t="s">
        <v>16534</v>
      </c>
      <c r="M792" t="s">
        <v>16535</v>
      </c>
      <c r="N792" t="s">
        <v>16536</v>
      </c>
      <c r="O792">
        <f>-566.318711909037 -94.4583300015875 -505.640118526583</f>
        <v>-1166.4171604372075</v>
      </c>
      <c r="P792">
        <f>-541.8870182737 -137.439051449333 -227.909332617516</f>
        <v>-907.23540234054894</v>
      </c>
      <c r="Q792">
        <f>-385.786426044549 -14.5437773460899 -348.233454513647</f>
        <v>-748.56365790428595</v>
      </c>
      <c r="R792" t="s">
        <v>16537</v>
      </c>
      <c r="S792" t="s">
        <v>16538</v>
      </c>
      <c r="T792" t="s">
        <v>16539</v>
      </c>
      <c r="U792" t="s">
        <v>16540</v>
      </c>
      <c r="V792" t="s">
        <v>16541</v>
      </c>
      <c r="W792" t="s">
        <v>16542</v>
      </c>
      <c r="X792" t="s">
        <v>16543</v>
      </c>
      <c r="Y792" t="s">
        <v>16544</v>
      </c>
    </row>
    <row r="793" spans="1:25" x14ac:dyDescent="0.3">
      <c r="A793">
        <v>39600</v>
      </c>
      <c r="B793" t="s">
        <v>16545</v>
      </c>
      <c r="C793" t="s">
        <v>16546</v>
      </c>
      <c r="D793" t="s">
        <v>16547</v>
      </c>
      <c r="E793" t="s">
        <v>16548</v>
      </c>
      <c r="F793" t="s">
        <v>16549</v>
      </c>
      <c r="G793" t="s">
        <v>16550</v>
      </c>
      <c r="H793" t="s">
        <v>16551</v>
      </c>
      <c r="I793" t="s">
        <v>16552</v>
      </c>
      <c r="J793" t="s">
        <v>16553</v>
      </c>
      <c r="K793" t="s">
        <v>16554</v>
      </c>
      <c r="L793" t="s">
        <v>16555</v>
      </c>
      <c r="M793" t="s">
        <v>16556</v>
      </c>
      <c r="N793" t="s">
        <v>16557</v>
      </c>
      <c r="O793">
        <f>-566.116874047596 -94.4024312108222 -506.191020200072</f>
        <v>-1166.7103254584902</v>
      </c>
      <c r="P793">
        <f>-541.409400998456 -137.734769967516 -228.539360713553</f>
        <v>-907.68353167952512</v>
      </c>
      <c r="Q793">
        <f>-385.34696887674 -14.4396007986852 -348.5032909651</f>
        <v>-748.28986064052515</v>
      </c>
      <c r="R793" t="s">
        <v>16558</v>
      </c>
      <c r="S793" t="s">
        <v>16559</v>
      </c>
      <c r="T793" t="s">
        <v>16560</v>
      </c>
      <c r="U793" t="s">
        <v>16561</v>
      </c>
      <c r="V793" t="s">
        <v>16562</v>
      </c>
      <c r="W793" t="s">
        <v>16563</v>
      </c>
      <c r="X793" t="s">
        <v>16564</v>
      </c>
      <c r="Y793" t="s">
        <v>16565</v>
      </c>
    </row>
    <row r="794" spans="1:25" x14ac:dyDescent="0.3">
      <c r="A794">
        <v>39650</v>
      </c>
      <c r="B794" t="s">
        <v>16566</v>
      </c>
      <c r="C794" t="s">
        <v>16567</v>
      </c>
      <c r="D794" t="s">
        <v>16568</v>
      </c>
      <c r="E794" t="s">
        <v>16569</v>
      </c>
      <c r="F794" t="s">
        <v>16570</v>
      </c>
      <c r="G794" t="s">
        <v>16571</v>
      </c>
      <c r="H794" t="s">
        <v>16572</v>
      </c>
      <c r="I794" t="s">
        <v>16573</v>
      </c>
      <c r="J794" t="s">
        <v>16574</v>
      </c>
      <c r="K794" t="s">
        <v>16575</v>
      </c>
      <c r="L794" t="s">
        <v>16576</v>
      </c>
      <c r="M794" t="s">
        <v>16577</v>
      </c>
      <c r="N794" t="s">
        <v>16578</v>
      </c>
      <c r="O794">
        <f>-565.586978965708 -94.2209502771479 -507.417084269246</f>
        <v>-1167.2250135121019</v>
      </c>
      <c r="P794">
        <f>-539.743119520714 -139.395630270192 -230.162744244629</f>
        <v>-909.30149403553503</v>
      </c>
      <c r="Q794">
        <f>-384.139883395676 -14.2769674511915 -348.828012804076</f>
        <v>-747.24486365094356</v>
      </c>
      <c r="R794" t="s">
        <v>16579</v>
      </c>
      <c r="S794" t="s">
        <v>16580</v>
      </c>
      <c r="T794" t="s">
        <v>16581</v>
      </c>
      <c r="U794" t="s">
        <v>16582</v>
      </c>
      <c r="V794" t="s">
        <v>16583</v>
      </c>
      <c r="W794" t="s">
        <v>16584</v>
      </c>
      <c r="X794" t="s">
        <v>16585</v>
      </c>
      <c r="Y794" t="s">
        <v>16586</v>
      </c>
    </row>
    <row r="795" spans="1:25" x14ac:dyDescent="0.3">
      <c r="A795">
        <v>39700</v>
      </c>
      <c r="B795" t="s">
        <v>16587</v>
      </c>
      <c r="C795" t="s">
        <v>16588</v>
      </c>
      <c r="D795" t="s">
        <v>16589</v>
      </c>
      <c r="E795" t="s">
        <v>16590</v>
      </c>
      <c r="F795" t="s">
        <v>16591</v>
      </c>
      <c r="G795" t="s">
        <v>16592</v>
      </c>
      <c r="H795" t="s">
        <v>16593</v>
      </c>
      <c r="I795" t="s">
        <v>16594</v>
      </c>
      <c r="J795" t="s">
        <v>16595</v>
      </c>
      <c r="K795" t="s">
        <v>16596</v>
      </c>
      <c r="L795" t="s">
        <v>16597</v>
      </c>
      <c r="M795" t="s">
        <v>16598</v>
      </c>
      <c r="N795" t="s">
        <v>16599</v>
      </c>
      <c r="O795">
        <f>-565.159411614812 -94.4134928510589 -507.858379271779</f>
        <v>-1167.4312837376499</v>
      </c>
      <c r="P795">
        <f>-538.819899428023 -140.249466035924 -230.759407579267</f>
        <v>-909.82877304321391</v>
      </c>
      <c r="Q795">
        <f>-383.730583329664 -14.1892544137172 -349.100792102792</f>
        <v>-747.02062984617328</v>
      </c>
      <c r="R795" t="s">
        <v>16600</v>
      </c>
      <c r="S795" t="s">
        <v>16601</v>
      </c>
      <c r="T795" t="s">
        <v>16602</v>
      </c>
      <c r="U795" t="s">
        <v>16603</v>
      </c>
      <c r="V795" t="s">
        <v>16604</v>
      </c>
      <c r="W795" t="s">
        <v>16605</v>
      </c>
      <c r="X795" t="s">
        <v>16606</v>
      </c>
      <c r="Y795" t="s">
        <v>16607</v>
      </c>
    </row>
    <row r="796" spans="1:25" x14ac:dyDescent="0.3">
      <c r="A796">
        <v>39750</v>
      </c>
      <c r="B796" t="s">
        <v>16608</v>
      </c>
      <c r="C796" t="s">
        <v>16609</v>
      </c>
      <c r="D796" t="s">
        <v>16610</v>
      </c>
      <c r="E796" t="s">
        <v>16611</v>
      </c>
      <c r="F796" t="s">
        <v>16612</v>
      </c>
      <c r="G796" t="s">
        <v>16613</v>
      </c>
      <c r="H796" t="s">
        <v>16614</v>
      </c>
      <c r="I796" t="s">
        <v>16615</v>
      </c>
      <c r="J796" t="s">
        <v>16616</v>
      </c>
      <c r="K796" t="s">
        <v>16617</v>
      </c>
      <c r="L796" t="s">
        <v>16618</v>
      </c>
      <c r="M796" t="s">
        <v>16619</v>
      </c>
      <c r="N796" t="s">
        <v>16620</v>
      </c>
      <c r="O796">
        <f>-564.508230929928 -94.7629534408825 -508.512464764035</f>
        <v>-1167.7836491348455</v>
      </c>
      <c r="P796">
        <f>-537.586436191559 -140.328339398137 -231.424805909508</f>
        <v>-909.33958149920397</v>
      </c>
      <c r="Q796">
        <f>-383.186663917063 -13.6822843800514 -350.041690798807</f>
        <v>-746.9106390959214</v>
      </c>
      <c r="R796" t="s">
        <v>16621</v>
      </c>
      <c r="S796" t="s">
        <v>16622</v>
      </c>
      <c r="T796" t="s">
        <v>16623</v>
      </c>
      <c r="U796" t="s">
        <v>16624</v>
      </c>
      <c r="V796" t="s">
        <v>16625</v>
      </c>
      <c r="W796" t="s">
        <v>16626</v>
      </c>
      <c r="X796" t="s">
        <v>16627</v>
      </c>
      <c r="Y796" t="s">
        <v>16628</v>
      </c>
    </row>
    <row r="797" spans="1:25" x14ac:dyDescent="0.3">
      <c r="A797">
        <v>39800</v>
      </c>
      <c r="B797" t="s">
        <v>16629</v>
      </c>
      <c r="C797" t="s">
        <v>16630</v>
      </c>
      <c r="D797" t="s">
        <v>16631</v>
      </c>
      <c r="E797" t="s">
        <v>16632</v>
      </c>
      <c r="F797" t="s">
        <v>16633</v>
      </c>
      <c r="G797" t="s">
        <v>16634</v>
      </c>
      <c r="H797" t="s">
        <v>16635</v>
      </c>
      <c r="I797" t="s">
        <v>16636</v>
      </c>
      <c r="J797" t="s">
        <v>16637</v>
      </c>
      <c r="K797" t="s">
        <v>16638</v>
      </c>
      <c r="L797" t="s">
        <v>16639</v>
      </c>
      <c r="M797" t="s">
        <v>16640</v>
      </c>
      <c r="N797" t="s">
        <v>16641</v>
      </c>
      <c r="O797">
        <f>-564.277873699493 -94.8752694576947 -508.835565329163</f>
        <v>-1167.9887084863508</v>
      </c>
      <c r="P797">
        <f>-537.215815992547 -140.168099551368 -231.716820075694</f>
        <v>-909.10073561960894</v>
      </c>
      <c r="Q797">
        <f>-382.924432017318 -13.2210700398673 -350.153260235148</f>
        <v>-746.29876229233332</v>
      </c>
      <c r="R797" t="s">
        <v>16642</v>
      </c>
      <c r="S797" t="s">
        <v>16643</v>
      </c>
      <c r="T797" t="s">
        <v>16644</v>
      </c>
      <c r="U797" t="s">
        <v>16645</v>
      </c>
      <c r="V797" t="s">
        <v>16646</v>
      </c>
      <c r="W797" t="s">
        <v>16647</v>
      </c>
      <c r="X797" t="s">
        <v>16648</v>
      </c>
      <c r="Y797" t="s">
        <v>16649</v>
      </c>
    </row>
    <row r="798" spans="1:25" x14ac:dyDescent="0.3">
      <c r="A798">
        <v>39850</v>
      </c>
      <c r="B798" t="s">
        <v>16650</v>
      </c>
      <c r="C798" t="s">
        <v>16651</v>
      </c>
      <c r="D798" t="s">
        <v>16652</v>
      </c>
      <c r="E798" t="s">
        <v>16653</v>
      </c>
      <c r="F798" t="s">
        <v>16654</v>
      </c>
      <c r="G798" t="s">
        <v>16655</v>
      </c>
      <c r="H798" t="s">
        <v>16656</v>
      </c>
      <c r="I798" t="s">
        <v>16657</v>
      </c>
      <c r="J798" t="s">
        <v>16658</v>
      </c>
      <c r="K798" t="s">
        <v>16659</v>
      </c>
      <c r="L798" t="s">
        <v>16660</v>
      </c>
      <c r="M798" t="s">
        <v>16661</v>
      </c>
      <c r="N798" t="s">
        <v>16662</v>
      </c>
      <c r="O798">
        <f>-563.986856601349 -94.9351928820765 -509.462263626637</f>
        <v>-1168.3843131100625</v>
      </c>
      <c r="P798">
        <f>-537.295577065995 -140.581100446493 -232.36543955777</f>
        <v>-910.24211707025802</v>
      </c>
      <c r="Q798">
        <f>-383.494228376787 -12.2561507555411 -349.950786331424</f>
        <v>-745.7011654637522</v>
      </c>
      <c r="R798" t="s">
        <v>16663</v>
      </c>
      <c r="S798" t="s">
        <v>16664</v>
      </c>
      <c r="T798" t="s">
        <v>16665</v>
      </c>
      <c r="U798" t="s">
        <v>16666</v>
      </c>
      <c r="V798" t="s">
        <v>16667</v>
      </c>
      <c r="W798" t="s">
        <v>16668</v>
      </c>
      <c r="X798" t="s">
        <v>16669</v>
      </c>
      <c r="Y798" t="s">
        <v>16670</v>
      </c>
    </row>
    <row r="799" spans="1:25" x14ac:dyDescent="0.3">
      <c r="A799">
        <v>39900</v>
      </c>
      <c r="B799" t="s">
        <v>16671</v>
      </c>
      <c r="C799" t="s">
        <v>16672</v>
      </c>
      <c r="D799" t="s">
        <v>16673</v>
      </c>
      <c r="E799" t="s">
        <v>16674</v>
      </c>
      <c r="F799" t="s">
        <v>16675</v>
      </c>
      <c r="G799" t="s">
        <v>16676</v>
      </c>
      <c r="H799" t="s">
        <v>16677</v>
      </c>
      <c r="I799" t="s">
        <v>16678</v>
      </c>
      <c r="J799" t="s">
        <v>16679</v>
      </c>
      <c r="K799" t="s">
        <v>16680</v>
      </c>
      <c r="L799" t="s">
        <v>16681</v>
      </c>
      <c r="M799" t="s">
        <v>16682</v>
      </c>
      <c r="N799" t="s">
        <v>16683</v>
      </c>
      <c r="O799">
        <f>-563.852836469351 -94.8917480277646 -509.726786901499</f>
        <v>-1168.4713713986146</v>
      </c>
      <c r="P799">
        <f>-537.440613841917 -141.047147415562 -232.687558370308</f>
        <v>-911.17531962778696</v>
      </c>
      <c r="Q799">
        <f>-384.309934226464 -11.6788548347281 -350.004798063555</f>
        <v>-745.99358712474714</v>
      </c>
      <c r="R799" t="s">
        <v>16684</v>
      </c>
      <c r="S799" t="s">
        <v>16685</v>
      </c>
      <c r="T799" t="s">
        <v>16686</v>
      </c>
      <c r="U799" t="s">
        <v>16687</v>
      </c>
      <c r="V799" t="s">
        <v>16688</v>
      </c>
      <c r="W799" t="s">
        <v>16689</v>
      </c>
      <c r="X799" t="s">
        <v>16690</v>
      </c>
      <c r="Y799" t="s">
        <v>16691</v>
      </c>
    </row>
    <row r="800" spans="1:25" x14ac:dyDescent="0.3">
      <c r="A800">
        <v>39950</v>
      </c>
      <c r="B800" t="s">
        <v>16692</v>
      </c>
      <c r="C800" t="s">
        <v>16693</v>
      </c>
      <c r="D800" t="s">
        <v>16694</v>
      </c>
      <c r="E800" t="s">
        <v>16695</v>
      </c>
      <c r="F800" t="s">
        <v>16696</v>
      </c>
      <c r="G800" t="s">
        <v>16697</v>
      </c>
      <c r="H800" t="s">
        <v>16698</v>
      </c>
      <c r="I800" t="s">
        <v>16699</v>
      </c>
      <c r="J800" t="s">
        <v>16700</v>
      </c>
      <c r="K800" t="s">
        <v>16701</v>
      </c>
      <c r="L800" t="s">
        <v>16702</v>
      </c>
      <c r="M800" t="s">
        <v>16703</v>
      </c>
      <c r="N800" t="s">
        <v>16704</v>
      </c>
      <c r="O800">
        <f>-563.536995560019 -94.7547141096447 -510.101358522274</f>
        <v>-1168.3930681919378</v>
      </c>
      <c r="P800">
        <f>-538.127002267116 -141.547715818221 -233.075445081671</f>
        <v>-912.75016316700805</v>
      </c>
      <c r="Q800">
        <f>-385.65288962692 -10.7708720609021 -349.684237150588</f>
        <v>-746.10799883841014</v>
      </c>
      <c r="R800" t="s">
        <v>16705</v>
      </c>
      <c r="S800" t="s">
        <v>16706</v>
      </c>
      <c r="T800" t="s">
        <v>16707</v>
      </c>
      <c r="U800" t="s">
        <v>16708</v>
      </c>
      <c r="V800" t="s">
        <v>16709</v>
      </c>
      <c r="W800" t="s">
        <v>16710</v>
      </c>
      <c r="X800" t="s">
        <v>16711</v>
      </c>
      <c r="Y800" t="s">
        <v>16712</v>
      </c>
    </row>
    <row r="801" spans="1:25" x14ac:dyDescent="0.3">
      <c r="A801">
        <v>40000</v>
      </c>
      <c r="B801" t="s">
        <v>16713</v>
      </c>
      <c r="C801" t="s">
        <v>16714</v>
      </c>
      <c r="D801" t="s">
        <v>16715</v>
      </c>
      <c r="E801" t="s">
        <v>16716</v>
      </c>
      <c r="F801" t="s">
        <v>16717</v>
      </c>
      <c r="G801" t="s">
        <v>16718</v>
      </c>
      <c r="H801" t="s">
        <v>16719</v>
      </c>
      <c r="I801" t="s">
        <v>16720</v>
      </c>
      <c r="J801" t="s">
        <v>16721</v>
      </c>
      <c r="K801" t="s">
        <v>16722</v>
      </c>
      <c r="L801" t="s">
        <v>16723</v>
      </c>
      <c r="M801" t="s">
        <v>16724</v>
      </c>
      <c r="N801" t="s">
        <v>16725</v>
      </c>
      <c r="O801">
        <f>-563.348748652006 -94.6603940466771 -510.165342599182</f>
        <v>-1168.174485297865</v>
      </c>
      <c r="P801">
        <f>-538.346282593812 -141.670462388391 -233.1393168761</f>
        <v>-913.15606185830302</v>
      </c>
      <c r="Q801">
        <f>-386.270197338138 -10.1263587418803 -349.403981998292</f>
        <v>-745.80053807831041</v>
      </c>
      <c r="R801" t="s">
        <v>16726</v>
      </c>
      <c r="S801" t="s">
        <v>16727</v>
      </c>
      <c r="T801" t="s">
        <v>16728</v>
      </c>
      <c r="U801" t="s">
        <v>16729</v>
      </c>
      <c r="V801" t="s">
        <v>16730</v>
      </c>
      <c r="W801" t="s">
        <v>16731</v>
      </c>
      <c r="X801" t="s">
        <v>16732</v>
      </c>
      <c r="Y801" t="s">
        <v>16733</v>
      </c>
    </row>
    <row r="802" spans="1:25" x14ac:dyDescent="0.3">
      <c r="A802">
        <v>40050</v>
      </c>
      <c r="B802" t="s">
        <v>16734</v>
      </c>
      <c r="C802" t="s">
        <v>16735</v>
      </c>
      <c r="D802" t="s">
        <v>16736</v>
      </c>
      <c r="E802" t="s">
        <v>16737</v>
      </c>
      <c r="F802" t="s">
        <v>16738</v>
      </c>
      <c r="G802" t="s">
        <v>16739</v>
      </c>
      <c r="H802" t="s">
        <v>16740</v>
      </c>
      <c r="I802" t="s">
        <v>16741</v>
      </c>
      <c r="J802" t="s">
        <v>16742</v>
      </c>
      <c r="K802" t="s">
        <v>16743</v>
      </c>
      <c r="L802" t="s">
        <v>16744</v>
      </c>
      <c r="M802" t="s">
        <v>16745</v>
      </c>
      <c r="N802" t="s">
        <v>16746</v>
      </c>
      <c r="O802">
        <f>-563.038437683403 -94.433872803123 -510.303530132046</f>
        <v>-1167.7758406185719</v>
      </c>
      <c r="P802">
        <f>-538.265947971554 -141.687547180659 -233.298098772843</f>
        <v>-913.251593925056</v>
      </c>
      <c r="Q802">
        <f>-386.97959497799 -8.83062442634537 -349.099752388998</f>
        <v>-744.9099717933334</v>
      </c>
      <c r="R802" t="s">
        <v>16747</v>
      </c>
      <c r="S802" t="s">
        <v>16748</v>
      </c>
      <c r="T802" t="s">
        <v>16749</v>
      </c>
      <c r="U802" t="s">
        <v>16750</v>
      </c>
      <c r="V802" t="s">
        <v>16751</v>
      </c>
      <c r="W802" t="s">
        <v>16752</v>
      </c>
      <c r="X802" t="s">
        <v>16753</v>
      </c>
      <c r="Y802" t="s">
        <v>16754</v>
      </c>
    </row>
    <row r="803" spans="1:25" x14ac:dyDescent="0.3">
      <c r="A803">
        <v>40100</v>
      </c>
      <c r="B803" t="s">
        <v>16755</v>
      </c>
      <c r="C803" t="s">
        <v>16756</v>
      </c>
      <c r="D803" t="s">
        <v>16757</v>
      </c>
      <c r="E803" t="s">
        <v>16758</v>
      </c>
      <c r="F803" t="s">
        <v>16759</v>
      </c>
      <c r="G803" t="s">
        <v>16760</v>
      </c>
      <c r="H803" t="s">
        <v>16761</v>
      </c>
      <c r="I803" t="s">
        <v>16762</v>
      </c>
      <c r="J803" t="s">
        <v>16763</v>
      </c>
      <c r="K803" t="s">
        <v>16764</v>
      </c>
      <c r="L803" t="s">
        <v>16765</v>
      </c>
      <c r="M803" t="s">
        <v>16766</v>
      </c>
      <c r="N803" t="s">
        <v>16767</v>
      </c>
      <c r="O803">
        <f>-562.965119686458 -94.3166359533334 -510.325692873419</f>
        <v>-1167.6074485132103</v>
      </c>
      <c r="P803">
        <f>-537.967894965672 -141.615768869355 -233.348264090777</f>
        <v>-912.93192792580396</v>
      </c>
      <c r="Q803">
        <f>-387.099652227845 -8.29326335562473 -349.160235909305</f>
        <v>-744.55315149277476</v>
      </c>
      <c r="R803" t="s">
        <v>16768</v>
      </c>
      <c r="S803" t="s">
        <v>16769</v>
      </c>
      <c r="T803" t="s">
        <v>16770</v>
      </c>
      <c r="U803" t="s">
        <v>16771</v>
      </c>
      <c r="V803" t="s">
        <v>16772</v>
      </c>
      <c r="W803" t="s">
        <v>16773</v>
      </c>
      <c r="X803" t="s">
        <v>16774</v>
      </c>
      <c r="Y803" t="s">
        <v>16775</v>
      </c>
    </row>
    <row r="804" spans="1:25" x14ac:dyDescent="0.3">
      <c r="A804">
        <v>40150</v>
      </c>
      <c r="B804" t="s">
        <v>16776</v>
      </c>
      <c r="C804" t="s">
        <v>16777</v>
      </c>
      <c r="D804" t="s">
        <v>16778</v>
      </c>
      <c r="E804" t="s">
        <v>16779</v>
      </c>
      <c r="F804" t="s">
        <v>16780</v>
      </c>
      <c r="G804" t="s">
        <v>16781</v>
      </c>
      <c r="H804" t="s">
        <v>16782</v>
      </c>
      <c r="I804" t="s">
        <v>16783</v>
      </c>
      <c r="J804" t="s">
        <v>16784</v>
      </c>
      <c r="K804" t="s">
        <v>16785</v>
      </c>
      <c r="L804" t="s">
        <v>16786</v>
      </c>
      <c r="M804" t="s">
        <v>16787</v>
      </c>
      <c r="N804" t="s">
        <v>16788</v>
      </c>
      <c r="O804">
        <f>-562.607931744889 -94.2577823088682 -510.395569623279</f>
        <v>-1167.2612836770363</v>
      </c>
      <c r="P804">
        <f>-536.805108997773 -141.597283632381 -233.498820297682</f>
        <v>-911.90121292783601</v>
      </c>
      <c r="Q804">
        <f>-386.652702395425 -7.88429786434881 -349.79014520582</f>
        <v>-744.32714546559384</v>
      </c>
      <c r="R804" t="s">
        <v>16789</v>
      </c>
      <c r="S804" t="s">
        <v>16790</v>
      </c>
      <c r="T804" t="s">
        <v>16791</v>
      </c>
      <c r="U804" t="s">
        <v>16792</v>
      </c>
      <c r="V804" t="s">
        <v>16793</v>
      </c>
      <c r="W804" t="s">
        <v>16794</v>
      </c>
      <c r="X804" t="s">
        <v>16795</v>
      </c>
      <c r="Y804" t="s">
        <v>16796</v>
      </c>
    </row>
    <row r="805" spans="1:25" x14ac:dyDescent="0.3">
      <c r="A805">
        <v>40200</v>
      </c>
      <c r="B805" t="s">
        <v>16797</v>
      </c>
      <c r="C805" t="s">
        <v>16798</v>
      </c>
      <c r="D805" t="s">
        <v>16799</v>
      </c>
      <c r="E805" t="s">
        <v>16800</v>
      </c>
      <c r="F805" t="s">
        <v>16801</v>
      </c>
      <c r="G805" t="s">
        <v>16802</v>
      </c>
      <c r="H805" t="s">
        <v>16803</v>
      </c>
      <c r="I805" t="s">
        <v>16804</v>
      </c>
      <c r="J805" t="s">
        <v>16805</v>
      </c>
      <c r="K805" t="s">
        <v>16806</v>
      </c>
      <c r="L805" t="s">
        <v>16807</v>
      </c>
      <c r="M805" t="s">
        <v>16808</v>
      </c>
      <c r="N805" t="s">
        <v>16809</v>
      </c>
      <c r="O805">
        <f>-562.58943335717 -94.3802856177676 -510.32174944882</f>
        <v>-1167.2914684237576</v>
      </c>
      <c r="P805">
        <f>-536.175289124348 -141.793730630767 -233.495383444334</f>
        <v>-911.46440319944895</v>
      </c>
      <c r="Q805">
        <f>-386.484831270743 -7.98662083457793 -350.272585433678</f>
        <v>-744.7440375389989</v>
      </c>
      <c r="R805" t="s">
        <v>16810</v>
      </c>
      <c r="S805" t="s">
        <v>16811</v>
      </c>
      <c r="T805" t="s">
        <v>16812</v>
      </c>
      <c r="U805" t="s">
        <v>16813</v>
      </c>
      <c r="V805" t="s">
        <v>16814</v>
      </c>
      <c r="W805" t="s">
        <v>16815</v>
      </c>
      <c r="X805" t="s">
        <v>16816</v>
      </c>
      <c r="Y805" t="s">
        <v>16817</v>
      </c>
    </row>
    <row r="806" spans="1:25" x14ac:dyDescent="0.3">
      <c r="A806">
        <v>40250</v>
      </c>
      <c r="B806" t="s">
        <v>16818</v>
      </c>
      <c r="C806" t="s">
        <v>16819</v>
      </c>
      <c r="D806" t="s">
        <v>16820</v>
      </c>
      <c r="E806" t="s">
        <v>16821</v>
      </c>
      <c r="F806" t="s">
        <v>16822</v>
      </c>
      <c r="G806" t="s">
        <v>16823</v>
      </c>
      <c r="H806" t="s">
        <v>16824</v>
      </c>
      <c r="I806" t="s">
        <v>16825</v>
      </c>
      <c r="J806" t="s">
        <v>16826</v>
      </c>
      <c r="K806" t="s">
        <v>16827</v>
      </c>
      <c r="L806" t="s">
        <v>16828</v>
      </c>
      <c r="M806" t="s">
        <v>16829</v>
      </c>
      <c r="N806" t="s">
        <v>16830</v>
      </c>
      <c r="O806">
        <f>-563.070159578104 -94.5810546946327 -510.059109221982</f>
        <v>-1167.7103234947188</v>
      </c>
      <c r="P806">
        <f>-534.645602779318 -141.540236893074 -233.354401354098</f>
        <v>-909.54024102648987</v>
      </c>
      <c r="Q806">
        <f>-386.06537950725 -7.71655811599885 -351.521999953975</f>
        <v>-745.30393757722391</v>
      </c>
      <c r="R806" t="s">
        <v>16831</v>
      </c>
      <c r="S806" t="s">
        <v>16832</v>
      </c>
      <c r="T806" t="s">
        <v>16833</v>
      </c>
      <c r="U806" t="s">
        <v>16834</v>
      </c>
      <c r="V806" t="s">
        <v>16835</v>
      </c>
      <c r="W806" t="s">
        <v>16836</v>
      </c>
      <c r="X806" t="s">
        <v>16837</v>
      </c>
      <c r="Y806" t="s">
        <v>16838</v>
      </c>
    </row>
    <row r="807" spans="1:25" x14ac:dyDescent="0.3">
      <c r="A807">
        <v>40300</v>
      </c>
      <c r="B807" t="s">
        <v>16839</v>
      </c>
      <c r="C807" t="s">
        <v>16840</v>
      </c>
      <c r="D807" t="s">
        <v>16841</v>
      </c>
      <c r="E807" t="s">
        <v>16842</v>
      </c>
      <c r="F807" t="s">
        <v>16843</v>
      </c>
      <c r="G807" t="s">
        <v>16844</v>
      </c>
      <c r="H807" t="s">
        <v>16845</v>
      </c>
      <c r="I807" t="s">
        <v>16846</v>
      </c>
      <c r="J807" t="s">
        <v>16847</v>
      </c>
      <c r="K807" t="s">
        <v>16848</v>
      </c>
      <c r="L807" t="s">
        <v>16849</v>
      </c>
      <c r="M807" t="s">
        <v>16850</v>
      </c>
      <c r="N807" t="s">
        <v>16851</v>
      </c>
      <c r="O807">
        <f>-563.494697089302 -94.6768946277075 -509.892629788952</f>
        <v>-1168.0642215059615</v>
      </c>
      <c r="P807">
        <f>-534.015787389368 -141.31781452223 -233.244384681388</f>
        <v>-908.57798659298601</v>
      </c>
      <c r="Q807">
        <f>-385.799997736579 -7.67176231008034 -352.068864083974</f>
        <v>-745.54062413063332</v>
      </c>
      <c r="R807" t="s">
        <v>16852</v>
      </c>
      <c r="S807" t="s">
        <v>16853</v>
      </c>
      <c r="T807" t="s">
        <v>16854</v>
      </c>
      <c r="U807" t="s">
        <v>16855</v>
      </c>
      <c r="V807" t="s">
        <v>16856</v>
      </c>
      <c r="W807" t="s">
        <v>16857</v>
      </c>
      <c r="X807" t="s">
        <v>16858</v>
      </c>
      <c r="Y807" t="s">
        <v>16859</v>
      </c>
    </row>
    <row r="808" spans="1:25" x14ac:dyDescent="0.3">
      <c r="A808">
        <v>40350</v>
      </c>
      <c r="B808" t="s">
        <v>16860</v>
      </c>
      <c r="C808" t="s">
        <v>16861</v>
      </c>
      <c r="D808" t="s">
        <v>16862</v>
      </c>
      <c r="E808" t="s">
        <v>16863</v>
      </c>
      <c r="F808" t="s">
        <v>16864</v>
      </c>
      <c r="G808" t="s">
        <v>16865</v>
      </c>
      <c r="H808" t="s">
        <v>16866</v>
      </c>
      <c r="I808" t="s">
        <v>16867</v>
      </c>
      <c r="J808" t="s">
        <v>16868</v>
      </c>
      <c r="K808" t="s">
        <v>16869</v>
      </c>
      <c r="L808" t="s">
        <v>16870</v>
      </c>
      <c r="M808" t="s">
        <v>16871</v>
      </c>
      <c r="N808" t="s">
        <v>16872</v>
      </c>
      <c r="O808">
        <f>-564.411453368212 -94.7573510866555 -509.574316376378</f>
        <v>-1168.7431208312455</v>
      </c>
      <c r="P808">
        <f>-533.477156983524 -140.864541482558 -232.995575933685</f>
        <v>-907.33727439976701</v>
      </c>
      <c r="Q808">
        <f>-385.253145233742 -7.65788754662435 -352.302616931872</f>
        <v>-745.21364971223829</v>
      </c>
      <c r="R808" t="s">
        <v>16873</v>
      </c>
      <c r="S808" t="s">
        <v>16874</v>
      </c>
      <c r="T808" t="s">
        <v>16875</v>
      </c>
      <c r="U808" t="s">
        <v>16876</v>
      </c>
      <c r="V808" t="s">
        <v>16877</v>
      </c>
      <c r="W808" t="s">
        <v>16878</v>
      </c>
      <c r="X808" t="s">
        <v>16879</v>
      </c>
      <c r="Y808" t="s">
        <v>16880</v>
      </c>
    </row>
    <row r="809" spans="1:25" x14ac:dyDescent="0.3">
      <c r="A809">
        <v>40400</v>
      </c>
      <c r="B809" t="s">
        <v>16881</v>
      </c>
      <c r="C809" t="s">
        <v>16882</v>
      </c>
      <c r="D809" t="s">
        <v>16883</v>
      </c>
      <c r="E809" t="s">
        <v>16884</v>
      </c>
      <c r="F809" t="s">
        <v>16885</v>
      </c>
      <c r="G809" t="s">
        <v>16886</v>
      </c>
      <c r="H809" t="s">
        <v>16887</v>
      </c>
      <c r="I809" t="s">
        <v>16888</v>
      </c>
      <c r="J809" t="s">
        <v>16889</v>
      </c>
      <c r="K809" t="s">
        <v>16890</v>
      </c>
      <c r="L809" t="s">
        <v>16891</v>
      </c>
      <c r="M809" t="s">
        <v>16892</v>
      </c>
      <c r="N809" t="s">
        <v>16893</v>
      </c>
      <c r="O809">
        <f>-564.56447570228 -94.6580364417337 -509.545247118376</f>
        <v>-1168.7677592623895</v>
      </c>
      <c r="P809">
        <f>-533.457160253099 -140.899864678618 -233.008363554713</f>
        <v>-907.36538848642999</v>
      </c>
      <c r="Q809">
        <f>-385.122992059573 -7.77375755630328 -352.268292721887</f>
        <v>-745.16504233776323</v>
      </c>
      <c r="R809" t="s">
        <v>16894</v>
      </c>
      <c r="S809" t="s">
        <v>16895</v>
      </c>
      <c r="T809" t="s">
        <v>16896</v>
      </c>
      <c r="U809" t="s">
        <v>16897</v>
      </c>
      <c r="V809" t="s">
        <v>16898</v>
      </c>
      <c r="W809" t="s">
        <v>16899</v>
      </c>
      <c r="X809" t="s">
        <v>16900</v>
      </c>
      <c r="Y809" t="s">
        <v>16901</v>
      </c>
    </row>
    <row r="810" spans="1:25" x14ac:dyDescent="0.3">
      <c r="A810">
        <v>40450</v>
      </c>
      <c r="B810" t="s">
        <v>16902</v>
      </c>
      <c r="C810" t="s">
        <v>16903</v>
      </c>
      <c r="D810" t="s">
        <v>16904</v>
      </c>
      <c r="E810" t="s">
        <v>16905</v>
      </c>
      <c r="F810" t="s">
        <v>16906</v>
      </c>
      <c r="G810" t="s">
        <v>16907</v>
      </c>
      <c r="H810" t="s">
        <v>16908</v>
      </c>
      <c r="I810" t="s">
        <v>16909</v>
      </c>
      <c r="J810" t="s">
        <v>16910</v>
      </c>
      <c r="K810" t="s">
        <v>16911</v>
      </c>
      <c r="L810" t="s">
        <v>16912</v>
      </c>
      <c r="M810" t="s">
        <v>16913</v>
      </c>
      <c r="N810" t="s">
        <v>16914</v>
      </c>
      <c r="O810">
        <f>-564.475110874711 -94.4571451531046 -509.80899911203</f>
        <v>-1168.7412551398456</v>
      </c>
      <c r="P810">
        <f>-534.065418690297 -141.00575584867 -233.246114321904</f>
        <v>-908.31728886087092</v>
      </c>
      <c r="Q810">
        <f>-385.04624101284 -8.11378976766036 -351.911525006546</f>
        <v>-745.07155578704646</v>
      </c>
      <c r="R810" t="s">
        <v>16915</v>
      </c>
      <c r="S810" t="s">
        <v>16916</v>
      </c>
      <c r="T810" t="s">
        <v>16917</v>
      </c>
      <c r="U810" t="s">
        <v>16918</v>
      </c>
      <c r="V810" t="s">
        <v>16919</v>
      </c>
      <c r="W810" t="s">
        <v>16920</v>
      </c>
      <c r="X810" t="s">
        <v>16921</v>
      </c>
      <c r="Y810" t="s">
        <v>16922</v>
      </c>
    </row>
    <row r="811" spans="1:25" x14ac:dyDescent="0.3">
      <c r="A811">
        <v>40500</v>
      </c>
      <c r="B811" t="s">
        <v>16923</v>
      </c>
      <c r="C811" t="s">
        <v>16924</v>
      </c>
      <c r="D811" t="s">
        <v>16925</v>
      </c>
      <c r="E811" t="s">
        <v>16926</v>
      </c>
      <c r="F811" t="s">
        <v>16927</v>
      </c>
      <c r="G811" t="s">
        <v>16928</v>
      </c>
      <c r="H811" t="s">
        <v>16929</v>
      </c>
      <c r="I811" t="s">
        <v>16930</v>
      </c>
      <c r="J811" t="s">
        <v>16931</v>
      </c>
      <c r="K811" t="s">
        <v>16932</v>
      </c>
      <c r="L811" t="s">
        <v>16933</v>
      </c>
      <c r="M811" t="s">
        <v>16934</v>
      </c>
      <c r="N811" t="s">
        <v>16935</v>
      </c>
      <c r="O811">
        <f>-564.512195858955 -94.2729974658805 -509.94329910556</f>
        <v>-1168.7284924303956</v>
      </c>
      <c r="P811">
        <f>-534.198974742935 -140.938994636588 -233.389450359328</f>
        <v>-908.52741973885099</v>
      </c>
      <c r="Q811">
        <f>-384.769870571876 -8.09623106607842 -351.594165215286</f>
        <v>-744.46026685324046</v>
      </c>
      <c r="R811" t="s">
        <v>16936</v>
      </c>
      <c r="S811" t="s">
        <v>16937</v>
      </c>
      <c r="T811" t="s">
        <v>16938</v>
      </c>
      <c r="U811" t="s">
        <v>16939</v>
      </c>
      <c r="V811" t="s">
        <v>16940</v>
      </c>
      <c r="W811" t="s">
        <v>16941</v>
      </c>
      <c r="X811" t="s">
        <v>16942</v>
      </c>
      <c r="Y811" t="s">
        <v>16943</v>
      </c>
    </row>
    <row r="812" spans="1:25" x14ac:dyDescent="0.3">
      <c r="A812">
        <v>40550</v>
      </c>
      <c r="B812" t="s">
        <v>16944</v>
      </c>
      <c r="C812" t="s">
        <v>16945</v>
      </c>
      <c r="D812" t="s">
        <v>16946</v>
      </c>
      <c r="E812" t="s">
        <v>16947</v>
      </c>
      <c r="F812" t="s">
        <v>16948</v>
      </c>
      <c r="G812" t="s">
        <v>16949</v>
      </c>
      <c r="H812" t="s">
        <v>16950</v>
      </c>
      <c r="I812" t="s">
        <v>16951</v>
      </c>
      <c r="J812" t="s">
        <v>16952</v>
      </c>
      <c r="K812" t="s">
        <v>16953</v>
      </c>
      <c r="L812" t="s">
        <v>16954</v>
      </c>
      <c r="M812" t="s">
        <v>16955</v>
      </c>
      <c r="N812" t="s">
        <v>16956</v>
      </c>
      <c r="O812">
        <f>-564.704572489483 -93.9738059100991 -510.061907914747</f>
        <v>-1168.7402863143291</v>
      </c>
      <c r="P812">
        <f>-534.23260394637 -140.906914665906 -233.570863978969</f>
        <v>-908.71038259124498</v>
      </c>
      <c r="Q812">
        <f>-384.668293850963 -7.70368434118927 -351.19701315735</f>
        <v>-743.56899134950231</v>
      </c>
      <c r="R812" t="s">
        <v>16957</v>
      </c>
      <c r="S812" t="s">
        <v>16958</v>
      </c>
      <c r="T812" t="s">
        <v>16959</v>
      </c>
      <c r="U812" t="s">
        <v>16960</v>
      </c>
      <c r="V812" t="s">
        <v>16961</v>
      </c>
      <c r="W812" t="s">
        <v>16962</v>
      </c>
      <c r="X812" t="s">
        <v>16963</v>
      </c>
      <c r="Y812" t="s">
        <v>16964</v>
      </c>
    </row>
    <row r="813" spans="1:25" x14ac:dyDescent="0.3">
      <c r="A813">
        <v>40600</v>
      </c>
      <c r="B813" t="s">
        <v>16965</v>
      </c>
      <c r="C813" t="s">
        <v>16966</v>
      </c>
      <c r="D813" t="s">
        <v>16967</v>
      </c>
      <c r="E813" t="s">
        <v>16968</v>
      </c>
      <c r="F813" t="s">
        <v>16969</v>
      </c>
      <c r="G813" t="s">
        <v>16970</v>
      </c>
      <c r="H813" t="s">
        <v>16971</v>
      </c>
      <c r="I813" t="s">
        <v>16972</v>
      </c>
      <c r="J813" t="s">
        <v>16973</v>
      </c>
      <c r="K813" t="s">
        <v>16974</v>
      </c>
      <c r="L813" t="s">
        <v>16975</v>
      </c>
      <c r="M813" t="s">
        <v>16976</v>
      </c>
      <c r="N813" t="s">
        <v>16977</v>
      </c>
      <c r="O813">
        <f>-564.607317546456 -93.6692341646067 -510.227300677638</f>
        <v>-1168.5038523887006</v>
      </c>
      <c r="P813">
        <f>-534.110071507049 -140.7430467283 -233.763028588048</f>
        <v>-908.616146823397</v>
      </c>
      <c r="Q813">
        <f>-384.659898454202 -7.26672963367901 -351.224712360335</f>
        <v>-743.15134044821593</v>
      </c>
      <c r="R813" t="s">
        <v>16978</v>
      </c>
      <c r="S813" t="s">
        <v>16979</v>
      </c>
      <c r="T813" t="s">
        <v>16980</v>
      </c>
      <c r="U813" t="s">
        <v>16981</v>
      </c>
      <c r="V813" t="s">
        <v>16982</v>
      </c>
      <c r="W813" t="s">
        <v>16983</v>
      </c>
      <c r="X813" t="s">
        <v>16984</v>
      </c>
      <c r="Y813" t="s">
        <v>16985</v>
      </c>
    </row>
    <row r="814" spans="1:25" x14ac:dyDescent="0.3">
      <c r="A814">
        <v>40650</v>
      </c>
      <c r="B814" t="s">
        <v>16986</v>
      </c>
      <c r="C814" t="s">
        <v>16987</v>
      </c>
      <c r="D814" t="s">
        <v>16988</v>
      </c>
      <c r="E814" t="s">
        <v>16989</v>
      </c>
      <c r="F814" t="s">
        <v>16990</v>
      </c>
      <c r="G814" t="s">
        <v>16991</v>
      </c>
      <c r="H814" t="s">
        <v>16992</v>
      </c>
      <c r="I814" t="s">
        <v>16993</v>
      </c>
      <c r="J814" t="s">
        <v>16994</v>
      </c>
      <c r="K814" t="s">
        <v>16995</v>
      </c>
      <c r="L814" t="s">
        <v>16996</v>
      </c>
      <c r="M814" t="s">
        <v>16997</v>
      </c>
      <c r="N814" t="s">
        <v>16998</v>
      </c>
      <c r="O814">
        <f>-564.292760270512 -92.9835942942445 -510.626094249636</f>
        <v>-1167.9024488143925</v>
      </c>
      <c r="P814">
        <f>-533.589163107724 -140.769730670356 -234.306813255976</f>
        <v>-908.66570703405591</v>
      </c>
      <c r="Q814">
        <f>-384.669496454115 -6.28199395706042 -351.28751452329</f>
        <v>-742.23900493446536</v>
      </c>
      <c r="R814" t="s">
        <v>16999</v>
      </c>
      <c r="S814" t="s">
        <v>17000</v>
      </c>
      <c r="T814" t="s">
        <v>17001</v>
      </c>
      <c r="U814" t="s">
        <v>17002</v>
      </c>
      <c r="V814" t="s">
        <v>17003</v>
      </c>
      <c r="W814" t="s">
        <v>17004</v>
      </c>
      <c r="X814" t="s">
        <v>17005</v>
      </c>
      <c r="Y814" t="s">
        <v>17006</v>
      </c>
    </row>
    <row r="815" spans="1:25" x14ac:dyDescent="0.3">
      <c r="A815">
        <v>40700</v>
      </c>
      <c r="B815" t="s">
        <v>17007</v>
      </c>
      <c r="C815" t="s">
        <v>17008</v>
      </c>
      <c r="D815" t="s">
        <v>17009</v>
      </c>
      <c r="E815" t="s">
        <v>17010</v>
      </c>
      <c r="F815" t="s">
        <v>17011</v>
      </c>
      <c r="G815" t="s">
        <v>17012</v>
      </c>
      <c r="H815" t="s">
        <v>17013</v>
      </c>
      <c r="I815" t="s">
        <v>17014</v>
      </c>
      <c r="J815" t="s">
        <v>17015</v>
      </c>
      <c r="K815" t="s">
        <v>17016</v>
      </c>
      <c r="L815" t="s">
        <v>17017</v>
      </c>
      <c r="M815" t="s">
        <v>17018</v>
      </c>
      <c r="N815" t="s">
        <v>17019</v>
      </c>
      <c r="O815">
        <f>-563.993950782349 -92.6019115533218 -510.820816530817</f>
        <v>-1167.4166788664877</v>
      </c>
      <c r="P815">
        <f>-533.16236223271 -140.884951585927 -234.602129865866</f>
        <v>-908.64944368450313</v>
      </c>
      <c r="Q815">
        <f>-384.574834742622 -5.75345427255388 -351.262916550527</f>
        <v>-741.59120556570292</v>
      </c>
      <c r="R815" t="s">
        <v>17020</v>
      </c>
      <c r="S815" t="s">
        <v>17021</v>
      </c>
      <c r="T815" t="s">
        <v>17022</v>
      </c>
      <c r="U815" t="s">
        <v>17023</v>
      </c>
      <c r="V815" t="s">
        <v>17024</v>
      </c>
      <c r="W815" t="s">
        <v>17025</v>
      </c>
      <c r="X815" t="s">
        <v>17026</v>
      </c>
      <c r="Y815" t="s">
        <v>17027</v>
      </c>
    </row>
    <row r="816" spans="1:25" x14ac:dyDescent="0.3">
      <c r="A816">
        <v>40750</v>
      </c>
      <c r="B816" t="s">
        <v>17028</v>
      </c>
      <c r="C816" t="s">
        <v>17029</v>
      </c>
      <c r="D816" t="s">
        <v>17030</v>
      </c>
      <c r="E816" t="s">
        <v>17031</v>
      </c>
      <c r="F816" t="s">
        <v>17032</v>
      </c>
      <c r="G816" t="s">
        <v>17033</v>
      </c>
      <c r="H816" t="s">
        <v>17034</v>
      </c>
      <c r="I816" t="s">
        <v>17035</v>
      </c>
      <c r="J816" t="s">
        <v>17036</v>
      </c>
      <c r="K816" t="s">
        <v>17037</v>
      </c>
      <c r="L816" t="s">
        <v>17038</v>
      </c>
      <c r="M816" t="s">
        <v>17039</v>
      </c>
      <c r="N816" t="s">
        <v>17040</v>
      </c>
      <c r="O816">
        <f>-563.234082710517 -91.634814329675 -511.245706795098</f>
        <v>-1166.1146038352899</v>
      </c>
      <c r="P816">
        <f>-532.033137198149 -140.742796196668 -235.214055770562</f>
        <v>-907.98998916537903</v>
      </c>
      <c r="Q816">
        <f>-384.093661718113 -4.2419653784591 -351.10220077236</f>
        <v>-739.43782786893212</v>
      </c>
      <c r="R816" t="s">
        <v>17041</v>
      </c>
      <c r="S816" t="s">
        <v>17042</v>
      </c>
      <c r="T816" t="s">
        <v>17043</v>
      </c>
      <c r="U816" t="s">
        <v>17044</v>
      </c>
      <c r="V816" t="s">
        <v>17045</v>
      </c>
      <c r="W816" t="s">
        <v>17046</v>
      </c>
      <c r="X816" t="s">
        <v>17047</v>
      </c>
      <c r="Y816" t="s">
        <v>17048</v>
      </c>
    </row>
    <row r="817" spans="1:25" x14ac:dyDescent="0.3">
      <c r="A817">
        <v>40800</v>
      </c>
      <c r="B817" t="s">
        <v>17049</v>
      </c>
      <c r="C817" t="s">
        <v>17050</v>
      </c>
      <c r="D817" t="s">
        <v>17051</v>
      </c>
      <c r="E817" t="s">
        <v>17052</v>
      </c>
      <c r="F817" t="s">
        <v>17053</v>
      </c>
      <c r="G817" t="s">
        <v>17054</v>
      </c>
      <c r="H817" t="s">
        <v>17055</v>
      </c>
      <c r="I817" t="s">
        <v>17056</v>
      </c>
      <c r="J817" t="s">
        <v>17057</v>
      </c>
      <c r="K817" t="s">
        <v>17058</v>
      </c>
      <c r="L817" t="s">
        <v>17059</v>
      </c>
      <c r="M817" t="s">
        <v>17060</v>
      </c>
      <c r="N817" t="s">
        <v>17061</v>
      </c>
      <c r="O817">
        <f>-562.830486906454 -91.1673397643362 -511.457425604111</f>
        <v>-1165.4552522749013</v>
      </c>
      <c r="P817">
        <f>-531.599836619577 -140.594118662376 -235.485863093212</f>
        <v>-907.67981837516504</v>
      </c>
      <c r="Q817">
        <f>-383.928344628133 -3.50298557376118 -351.01837588719</f>
        <v>-738.4497060890842</v>
      </c>
      <c r="R817" t="s">
        <v>17062</v>
      </c>
      <c r="S817" t="s">
        <v>17063</v>
      </c>
      <c r="T817" t="s">
        <v>17064</v>
      </c>
      <c r="U817" t="s">
        <v>17065</v>
      </c>
      <c r="V817" t="s">
        <v>17066</v>
      </c>
      <c r="W817" t="s">
        <v>17067</v>
      </c>
      <c r="X817" t="s">
        <v>17068</v>
      </c>
      <c r="Y817" t="s">
        <v>17069</v>
      </c>
    </row>
    <row r="818" spans="1:25" x14ac:dyDescent="0.3">
      <c r="A818">
        <v>40850</v>
      </c>
      <c r="B818" t="s">
        <v>17070</v>
      </c>
      <c r="C818" t="s">
        <v>17071</v>
      </c>
      <c r="D818" t="s">
        <v>17072</v>
      </c>
      <c r="E818" t="s">
        <v>17073</v>
      </c>
      <c r="F818" t="s">
        <v>17074</v>
      </c>
      <c r="G818" t="s">
        <v>17075</v>
      </c>
      <c r="H818" t="s">
        <v>17076</v>
      </c>
      <c r="I818" t="s">
        <v>17077</v>
      </c>
      <c r="J818" t="s">
        <v>17078</v>
      </c>
      <c r="K818" t="s">
        <v>17079</v>
      </c>
      <c r="L818" t="s">
        <v>17080</v>
      </c>
      <c r="M818" t="s">
        <v>17081</v>
      </c>
      <c r="N818" t="s">
        <v>17082</v>
      </c>
      <c r="O818">
        <f>-561.875187287347 -90.3774392486148 -511.853540591744</f>
        <v>-1164.1061671277057</v>
      </c>
      <c r="P818">
        <f>-530.601170542894 -140.443223965633 -236.002293145603</f>
        <v>-907.04668765412998</v>
      </c>
      <c r="Q818">
        <f>-383.377547374225 -2.2089626560014 -350.741155650148</f>
        <v>-736.32766568037437</v>
      </c>
      <c r="R818" t="s">
        <v>17083</v>
      </c>
      <c r="S818" t="s">
        <v>17084</v>
      </c>
      <c r="T818" t="s">
        <v>17085</v>
      </c>
      <c r="U818" t="s">
        <v>17086</v>
      </c>
      <c r="V818" t="s">
        <v>17087</v>
      </c>
      <c r="W818" t="s">
        <v>17088</v>
      </c>
      <c r="X818" t="s">
        <v>17089</v>
      </c>
      <c r="Y818" t="s">
        <v>17090</v>
      </c>
    </row>
    <row r="819" spans="1:25" x14ac:dyDescent="0.3">
      <c r="A819">
        <v>40900</v>
      </c>
      <c r="B819" t="s">
        <v>17091</v>
      </c>
      <c r="C819" t="s">
        <v>17092</v>
      </c>
      <c r="D819" t="s">
        <v>17093</v>
      </c>
      <c r="E819" t="s">
        <v>17094</v>
      </c>
      <c r="F819" t="s">
        <v>17095</v>
      </c>
      <c r="G819" t="s">
        <v>17096</v>
      </c>
      <c r="H819" t="s">
        <v>17097</v>
      </c>
      <c r="I819" t="s">
        <v>17098</v>
      </c>
      <c r="J819" t="s">
        <v>17099</v>
      </c>
      <c r="K819" t="s">
        <v>17100</v>
      </c>
      <c r="L819" t="s">
        <v>17101</v>
      </c>
      <c r="M819" t="s">
        <v>17102</v>
      </c>
      <c r="N819" t="s">
        <v>17103</v>
      </c>
      <c r="O819">
        <f>-561.39403448751 -89.9729440576989 -512.066065425449</f>
        <v>-1163.4330439706578</v>
      </c>
      <c r="P819">
        <f>-530.276581943118 -140.345700714017 -236.25304728163</f>
        <v>-906.87532993876493</v>
      </c>
      <c r="Q819">
        <f>-383.221278946984 -1.60360413735179 -350.593761642908</f>
        <v>-735.41864472724387</v>
      </c>
      <c r="R819" t="s">
        <v>17104</v>
      </c>
      <c r="S819" t="s">
        <v>17105</v>
      </c>
      <c r="T819" t="s">
        <v>17106</v>
      </c>
      <c r="U819" t="s">
        <v>17107</v>
      </c>
      <c r="V819" t="s">
        <v>17108</v>
      </c>
      <c r="W819" t="s">
        <v>17109</v>
      </c>
      <c r="X819" t="s">
        <v>17110</v>
      </c>
      <c r="Y819" t="s">
        <v>17111</v>
      </c>
    </row>
    <row r="820" spans="1:25" x14ac:dyDescent="0.3">
      <c r="A820">
        <v>40950</v>
      </c>
      <c r="B820" t="s">
        <v>17112</v>
      </c>
      <c r="C820" t="s">
        <v>17113</v>
      </c>
      <c r="D820" t="s">
        <v>17114</v>
      </c>
      <c r="E820" t="s">
        <v>17115</v>
      </c>
      <c r="F820" t="s">
        <v>17116</v>
      </c>
      <c r="G820" t="s">
        <v>17117</v>
      </c>
      <c r="H820" t="s">
        <v>17118</v>
      </c>
      <c r="I820" t="s">
        <v>17119</v>
      </c>
      <c r="J820" t="s">
        <v>17120</v>
      </c>
      <c r="K820" t="s">
        <v>17121</v>
      </c>
      <c r="L820" t="s">
        <v>17122</v>
      </c>
      <c r="M820" t="s">
        <v>17123</v>
      </c>
      <c r="N820" t="s">
        <v>17124</v>
      </c>
      <c r="O820">
        <f>-560.251564153638 -89.3388780604746 -512.459784748651</f>
        <v>-1162.0502269627636</v>
      </c>
      <c r="P820">
        <f>-529.574840158615 -140.173734127445 -236.682153620023</f>
        <v>-906.43072790608289</v>
      </c>
      <c r="Q820">
        <f>-382.79379923269 -0.651631552714662 -350.424719348513</f>
        <v>-733.8701501339176</v>
      </c>
      <c r="R820" t="s">
        <v>17125</v>
      </c>
      <c r="S820" t="s">
        <v>17126</v>
      </c>
      <c r="T820" t="s">
        <v>17127</v>
      </c>
      <c r="U820" t="s">
        <v>17128</v>
      </c>
      <c r="V820" t="s">
        <v>17129</v>
      </c>
      <c r="W820" t="s">
        <v>17130</v>
      </c>
      <c r="X820" t="s">
        <v>17131</v>
      </c>
      <c r="Y820" t="s">
        <v>17132</v>
      </c>
    </row>
    <row r="821" spans="1:25" x14ac:dyDescent="0.3">
      <c r="A821">
        <v>41000</v>
      </c>
      <c r="B821" t="s">
        <v>17133</v>
      </c>
      <c r="C821" t="s">
        <v>17134</v>
      </c>
      <c r="D821" t="s">
        <v>17135</v>
      </c>
      <c r="E821" t="s">
        <v>17136</v>
      </c>
      <c r="F821" t="s">
        <v>17137</v>
      </c>
      <c r="G821" t="s">
        <v>17138</v>
      </c>
      <c r="H821" t="s">
        <v>17139</v>
      </c>
      <c r="I821" t="s">
        <v>17140</v>
      </c>
      <c r="J821" t="s">
        <v>17141</v>
      </c>
      <c r="K821" t="s">
        <v>17142</v>
      </c>
      <c r="L821" t="s">
        <v>17143</v>
      </c>
      <c r="M821" t="s">
        <v>17144</v>
      </c>
      <c r="N821" t="s">
        <v>17145</v>
      </c>
      <c r="O821">
        <f>-559.81795174629 -89.0307159696836 -512.504696127957</f>
        <v>-1161.3533638439305</v>
      </c>
      <c r="P821">
        <f>-529.207029549081 -140.009610634233 -236.746296559152</f>
        <v>-905.96293674246601</v>
      </c>
      <c r="Q821">
        <f>-382.528138128247 -0.190889722980501 -350.25648003962</f>
        <v>-732.97550789084744</v>
      </c>
      <c r="R821" t="s">
        <v>17146</v>
      </c>
      <c r="S821" t="s">
        <v>17147</v>
      </c>
      <c r="T821" t="s">
        <v>17148</v>
      </c>
      <c r="U821" t="s">
        <v>17149</v>
      </c>
      <c r="V821" t="s">
        <v>17150</v>
      </c>
      <c r="W821" t="s">
        <v>17151</v>
      </c>
      <c r="X821" t="s">
        <v>17152</v>
      </c>
      <c r="Y821" t="s">
        <v>17153</v>
      </c>
    </row>
    <row r="822" spans="1:25" x14ac:dyDescent="0.3">
      <c r="A822">
        <v>41050</v>
      </c>
      <c r="B822" t="s">
        <v>17154</v>
      </c>
      <c r="C822" t="s">
        <v>17155</v>
      </c>
      <c r="D822" t="s">
        <v>17156</v>
      </c>
      <c r="E822" t="s">
        <v>17157</v>
      </c>
      <c r="F822" t="s">
        <v>17158</v>
      </c>
      <c r="G822" t="s">
        <v>17159</v>
      </c>
      <c r="H822" t="s">
        <v>17160</v>
      </c>
      <c r="I822" t="s">
        <v>17161</v>
      </c>
      <c r="J822" t="s">
        <v>17162</v>
      </c>
      <c r="K822" t="s">
        <v>17163</v>
      </c>
      <c r="L822" t="s">
        <v>17164</v>
      </c>
      <c r="M822" t="s">
        <v>17165</v>
      </c>
      <c r="N822" t="s">
        <v>17166</v>
      </c>
      <c r="O822">
        <f>-558.694184563973 -88.6379283893434 -512.534003163808</f>
        <v>-1159.8661161171244</v>
      </c>
      <c r="P822">
        <f>-528.345453470605 -139.451106048753 -236.715994708876</f>
        <v>-904.51255422823397</v>
      </c>
      <c r="Q822" t="s">
        <v>17167</v>
      </c>
      <c r="R822" t="s">
        <v>17168</v>
      </c>
      <c r="S822" t="s">
        <v>17169</v>
      </c>
      <c r="T822" t="s">
        <v>17170</v>
      </c>
      <c r="U822" t="s">
        <v>17171</v>
      </c>
      <c r="V822" t="s">
        <v>17172</v>
      </c>
      <c r="W822" t="s">
        <v>17173</v>
      </c>
      <c r="X822" t="s">
        <v>17174</v>
      </c>
      <c r="Y822" t="s">
        <v>17175</v>
      </c>
    </row>
    <row r="823" spans="1:25" x14ac:dyDescent="0.3">
      <c r="A823">
        <v>41100</v>
      </c>
      <c r="B823" t="s">
        <v>17176</v>
      </c>
      <c r="C823" t="s">
        <v>17177</v>
      </c>
      <c r="D823" t="s">
        <v>17178</v>
      </c>
      <c r="E823" t="s">
        <v>17179</v>
      </c>
      <c r="F823" t="s">
        <v>17180</v>
      </c>
      <c r="G823" t="s">
        <v>17181</v>
      </c>
      <c r="H823" t="s">
        <v>17182</v>
      </c>
      <c r="I823" t="s">
        <v>17183</v>
      </c>
      <c r="J823" t="s">
        <v>17184</v>
      </c>
      <c r="K823" t="s">
        <v>17185</v>
      </c>
      <c r="L823" t="s">
        <v>17186</v>
      </c>
      <c r="M823" t="s">
        <v>17187</v>
      </c>
      <c r="N823" t="s">
        <v>17188</v>
      </c>
      <c r="O823">
        <f>-558.004521449951 -88.4456409314544 -512.530295674708</f>
        <v>-1158.9804580561133</v>
      </c>
      <c r="P823">
        <f>-527.890009515675 -139.152452120338 -236.66699078548</f>
        <v>-903.7094524214931</v>
      </c>
      <c r="Q823" t="s">
        <v>17189</v>
      </c>
      <c r="R823" t="s">
        <v>17190</v>
      </c>
      <c r="S823" t="s">
        <v>17191</v>
      </c>
      <c r="T823" t="s">
        <v>17192</v>
      </c>
      <c r="U823" t="s">
        <v>17193</v>
      </c>
      <c r="V823" t="s">
        <v>17194</v>
      </c>
      <c r="W823" t="s">
        <v>17195</v>
      </c>
      <c r="X823" t="s">
        <v>17196</v>
      </c>
      <c r="Y823" t="s">
        <v>17197</v>
      </c>
    </row>
    <row r="824" spans="1:25" x14ac:dyDescent="0.3">
      <c r="A824">
        <v>41150</v>
      </c>
      <c r="B824" t="s">
        <v>17198</v>
      </c>
      <c r="C824" t="s">
        <v>17199</v>
      </c>
      <c r="D824" t="s">
        <v>17200</v>
      </c>
      <c r="E824" t="s">
        <v>17201</v>
      </c>
      <c r="F824" t="s">
        <v>17202</v>
      </c>
      <c r="G824" t="s">
        <v>17203</v>
      </c>
      <c r="H824" t="s">
        <v>17204</v>
      </c>
      <c r="I824" t="s">
        <v>17205</v>
      </c>
      <c r="J824" t="s">
        <v>17206</v>
      </c>
      <c r="K824" t="s">
        <v>17207</v>
      </c>
      <c r="L824" t="s">
        <v>17208</v>
      </c>
      <c r="M824" t="s">
        <v>17209</v>
      </c>
      <c r="N824" t="s">
        <v>17210</v>
      </c>
      <c r="O824">
        <f>-556.598296286261 -88.1512934334992 -512.504390418272</f>
        <v>-1157.2539801380321</v>
      </c>
      <c r="P824">
        <f>-526.956189550156 -138.760270165387 -236.572107535341</f>
        <v>-902.28856725088394</v>
      </c>
      <c r="Q824" t="s">
        <v>17211</v>
      </c>
      <c r="R824" t="s">
        <v>17212</v>
      </c>
      <c r="S824" t="s">
        <v>17213</v>
      </c>
      <c r="T824" t="s">
        <v>17214</v>
      </c>
      <c r="U824" t="s">
        <v>17215</v>
      </c>
      <c r="V824" t="s">
        <v>17216</v>
      </c>
      <c r="W824" t="s">
        <v>17217</v>
      </c>
      <c r="X824" t="s">
        <v>17218</v>
      </c>
      <c r="Y824" t="s">
        <v>17219</v>
      </c>
    </row>
    <row r="825" spans="1:25" x14ac:dyDescent="0.3">
      <c r="A825">
        <v>41200</v>
      </c>
      <c r="B825" t="s">
        <v>17220</v>
      </c>
      <c r="C825" t="s">
        <v>17221</v>
      </c>
      <c r="D825" t="s">
        <v>17222</v>
      </c>
      <c r="E825" t="s">
        <v>17223</v>
      </c>
      <c r="F825" t="s">
        <v>17224</v>
      </c>
      <c r="G825" t="s">
        <v>17225</v>
      </c>
      <c r="H825" t="s">
        <v>17226</v>
      </c>
      <c r="I825" t="s">
        <v>17227</v>
      </c>
      <c r="J825" t="s">
        <v>17228</v>
      </c>
      <c r="K825" t="s">
        <v>17229</v>
      </c>
      <c r="L825" t="s">
        <v>17230</v>
      </c>
      <c r="M825" t="s">
        <v>17231</v>
      </c>
      <c r="N825" t="s">
        <v>17232</v>
      </c>
      <c r="O825">
        <f>-555.805869528089 -88.1924472529363 -512.46204276252</f>
        <v>-1156.4603595435453</v>
      </c>
      <c r="P825">
        <f>-526.448743786701 -138.715525378042 -236.483411846855</f>
        <v>-901.64768101159802</v>
      </c>
      <c r="Q825" t="s">
        <v>17233</v>
      </c>
      <c r="R825" t="s">
        <v>17234</v>
      </c>
      <c r="S825" t="s">
        <v>17235</v>
      </c>
      <c r="T825" t="s">
        <v>17236</v>
      </c>
      <c r="U825" t="s">
        <v>17237</v>
      </c>
      <c r="V825" t="s">
        <v>17238</v>
      </c>
      <c r="W825" t="s">
        <v>17239</v>
      </c>
      <c r="X825" t="s">
        <v>17240</v>
      </c>
      <c r="Y825" t="s">
        <v>17241</v>
      </c>
    </row>
    <row r="826" spans="1:25" x14ac:dyDescent="0.3">
      <c r="A826">
        <v>41250</v>
      </c>
      <c r="B826" t="s">
        <v>17242</v>
      </c>
      <c r="C826" t="s">
        <v>17243</v>
      </c>
      <c r="D826" t="s">
        <v>17244</v>
      </c>
      <c r="E826" t="s">
        <v>17245</v>
      </c>
      <c r="F826" t="s">
        <v>17246</v>
      </c>
      <c r="G826" t="s">
        <v>17247</v>
      </c>
      <c r="H826" t="s">
        <v>17248</v>
      </c>
      <c r="I826" t="s">
        <v>17249</v>
      </c>
      <c r="J826" t="s">
        <v>17250</v>
      </c>
      <c r="K826" t="s">
        <v>17251</v>
      </c>
      <c r="L826" t="s">
        <v>17252</v>
      </c>
      <c r="M826" t="s">
        <v>17253</v>
      </c>
      <c r="N826" t="s">
        <v>17254</v>
      </c>
      <c r="O826">
        <f>-554.382673695838 -88.1366552457384 -512.264373917933</f>
        <v>-1154.7837028595095</v>
      </c>
      <c r="P826">
        <f>-525.416939256795 -138.333554132734 -236.184972633337</f>
        <v>-899.93546602286597</v>
      </c>
      <c r="Q826" t="s">
        <v>17255</v>
      </c>
      <c r="R826" t="s">
        <v>17256</v>
      </c>
      <c r="S826" t="s">
        <v>17257</v>
      </c>
      <c r="T826" t="s">
        <v>17258</v>
      </c>
      <c r="U826" t="s">
        <v>17259</v>
      </c>
      <c r="V826" t="s">
        <v>17260</v>
      </c>
      <c r="W826" t="s">
        <v>17261</v>
      </c>
      <c r="X826" t="s">
        <v>17262</v>
      </c>
      <c r="Y826" t="s">
        <v>17263</v>
      </c>
    </row>
    <row r="827" spans="1:25" x14ac:dyDescent="0.3">
      <c r="A827">
        <v>41300</v>
      </c>
      <c r="B827" t="s">
        <v>17264</v>
      </c>
      <c r="C827" t="s">
        <v>17265</v>
      </c>
      <c r="D827" t="s">
        <v>17266</v>
      </c>
      <c r="E827" t="s">
        <v>17267</v>
      </c>
      <c r="F827" t="s">
        <v>17268</v>
      </c>
      <c r="G827" t="s">
        <v>17269</v>
      </c>
      <c r="H827" t="s">
        <v>17270</v>
      </c>
      <c r="I827" t="s">
        <v>17271</v>
      </c>
      <c r="J827" t="s">
        <v>17272</v>
      </c>
      <c r="K827" t="s">
        <v>17273</v>
      </c>
      <c r="L827" t="s">
        <v>17274</v>
      </c>
      <c r="M827" t="s">
        <v>17275</v>
      </c>
      <c r="N827" t="s">
        <v>17276</v>
      </c>
      <c r="O827">
        <f>-553.614508861502 -88.0219653258846 -512.139089625146</f>
        <v>-1153.7755638125327</v>
      </c>
      <c r="P827">
        <f>-524.816777503462 -138.064697694054 -236.014207129953</f>
        <v>-898.89568232746899</v>
      </c>
      <c r="Q827" t="s">
        <v>17277</v>
      </c>
      <c r="R827" t="s">
        <v>17278</v>
      </c>
      <c r="S827" t="s">
        <v>17279</v>
      </c>
      <c r="T827" t="s">
        <v>17280</v>
      </c>
      <c r="U827" t="s">
        <v>17281</v>
      </c>
      <c r="V827" t="s">
        <v>17282</v>
      </c>
      <c r="W827" t="s">
        <v>17283</v>
      </c>
      <c r="X827" t="s">
        <v>17284</v>
      </c>
      <c r="Y827" t="s">
        <v>17285</v>
      </c>
    </row>
    <row r="828" spans="1:25" x14ac:dyDescent="0.3">
      <c r="A828">
        <v>41350</v>
      </c>
      <c r="B828" t="s">
        <v>17286</v>
      </c>
      <c r="C828" t="s">
        <v>17287</v>
      </c>
      <c r="D828" t="s">
        <v>17288</v>
      </c>
      <c r="E828" t="s">
        <v>17289</v>
      </c>
      <c r="F828" t="s">
        <v>17290</v>
      </c>
      <c r="G828" t="s">
        <v>17291</v>
      </c>
      <c r="H828" t="s">
        <v>17292</v>
      </c>
      <c r="I828" t="s">
        <v>17293</v>
      </c>
      <c r="J828" t="s">
        <v>17294</v>
      </c>
      <c r="K828" t="s">
        <v>17295</v>
      </c>
      <c r="L828" t="s">
        <v>17296</v>
      </c>
      <c r="M828" t="s">
        <v>17297</v>
      </c>
      <c r="N828" t="s">
        <v>17298</v>
      </c>
      <c r="O828">
        <f>-552.290936992029 -88.0604237542348 -511.904482615874</f>
        <v>-1152.2558433621377</v>
      </c>
      <c r="P828">
        <f>-523.84725785375 -137.616544338492 -235.65497186832</f>
        <v>-897.11877406056192</v>
      </c>
      <c r="Q828" t="s">
        <v>17299</v>
      </c>
      <c r="R828" t="s">
        <v>17300</v>
      </c>
      <c r="S828" t="s">
        <v>17301</v>
      </c>
      <c r="T828" t="s">
        <v>17302</v>
      </c>
      <c r="U828" t="s">
        <v>17303</v>
      </c>
      <c r="V828" t="s">
        <v>17304</v>
      </c>
      <c r="W828" t="s">
        <v>17305</v>
      </c>
      <c r="X828" t="s">
        <v>17306</v>
      </c>
      <c r="Y828" t="s">
        <v>17307</v>
      </c>
    </row>
    <row r="829" spans="1:25" x14ac:dyDescent="0.3">
      <c r="A829">
        <v>41400</v>
      </c>
      <c r="B829" t="s">
        <v>17308</v>
      </c>
      <c r="C829" t="s">
        <v>17309</v>
      </c>
      <c r="D829" t="s">
        <v>17310</v>
      </c>
      <c r="E829" t="s">
        <v>17311</v>
      </c>
      <c r="F829" t="s">
        <v>17312</v>
      </c>
      <c r="G829" t="s">
        <v>17313</v>
      </c>
      <c r="H829" t="s">
        <v>17314</v>
      </c>
      <c r="I829" t="s">
        <v>17315</v>
      </c>
      <c r="J829" t="s">
        <v>17316</v>
      </c>
      <c r="K829" t="s">
        <v>17317</v>
      </c>
      <c r="L829" t="s">
        <v>17318</v>
      </c>
      <c r="M829" t="s">
        <v>17319</v>
      </c>
      <c r="N829" t="s">
        <v>17320</v>
      </c>
      <c r="O829">
        <f>-551.850273745639 -88.1765129065998 -511.762365142171</f>
        <v>-1151.7891517944099</v>
      </c>
      <c r="P829">
        <f>-523.466785254698 -137.496177606119 -235.464352239102</f>
        <v>-896.42731509991904</v>
      </c>
      <c r="Q829" t="s">
        <v>17321</v>
      </c>
      <c r="R829" t="s">
        <v>17322</v>
      </c>
      <c r="S829" t="s">
        <v>17323</v>
      </c>
      <c r="T829" t="s">
        <v>17324</v>
      </c>
      <c r="U829" t="s">
        <v>17325</v>
      </c>
      <c r="V829" t="s">
        <v>17326</v>
      </c>
      <c r="W829" t="s">
        <v>17327</v>
      </c>
      <c r="X829" t="s">
        <v>17328</v>
      </c>
      <c r="Y829" t="s">
        <v>17329</v>
      </c>
    </row>
    <row r="830" spans="1:25" x14ac:dyDescent="0.3">
      <c r="A830">
        <v>41450</v>
      </c>
      <c r="B830" t="s">
        <v>17330</v>
      </c>
      <c r="C830" t="s">
        <v>17331</v>
      </c>
      <c r="D830" t="s">
        <v>17332</v>
      </c>
      <c r="E830" t="s">
        <v>17333</v>
      </c>
      <c r="F830" t="s">
        <v>17334</v>
      </c>
      <c r="G830" t="s">
        <v>17335</v>
      </c>
      <c r="H830" t="s">
        <v>17336</v>
      </c>
      <c r="I830" t="s">
        <v>17337</v>
      </c>
      <c r="J830" t="s">
        <v>17338</v>
      </c>
      <c r="K830" t="s">
        <v>17339</v>
      </c>
      <c r="L830" t="s">
        <v>17340</v>
      </c>
      <c r="M830" t="s">
        <v>17341</v>
      </c>
      <c r="N830" t="s">
        <v>17342</v>
      </c>
      <c r="O830">
        <f>-550.978145678267 -88.5429705395477 -511.559690992171</f>
        <v>-1151.0808072099858</v>
      </c>
      <c r="P830">
        <f>-522.980940884161 -137.688171318202 -235.191226668042</f>
        <v>-895.86033887040492</v>
      </c>
      <c r="Q830" t="s">
        <v>17343</v>
      </c>
      <c r="R830" t="s">
        <v>17344</v>
      </c>
      <c r="S830" t="s">
        <v>17345</v>
      </c>
      <c r="T830" t="s">
        <v>17346</v>
      </c>
      <c r="U830" t="s">
        <v>17347</v>
      </c>
      <c r="V830" t="s">
        <v>17348</v>
      </c>
      <c r="W830" t="s">
        <v>17349</v>
      </c>
      <c r="X830" t="s">
        <v>17350</v>
      </c>
      <c r="Y830" t="s">
        <v>17351</v>
      </c>
    </row>
    <row r="831" spans="1:25" x14ac:dyDescent="0.3">
      <c r="A831">
        <v>41500</v>
      </c>
      <c r="B831" t="s">
        <v>17352</v>
      </c>
      <c r="C831" t="s">
        <v>17353</v>
      </c>
      <c r="D831" t="s">
        <v>17354</v>
      </c>
      <c r="E831" t="s">
        <v>17355</v>
      </c>
      <c r="F831" t="s">
        <v>17356</v>
      </c>
      <c r="G831" t="s">
        <v>17357</v>
      </c>
      <c r="H831" t="s">
        <v>17358</v>
      </c>
      <c r="I831" t="s">
        <v>17359</v>
      </c>
      <c r="J831" t="s">
        <v>17360</v>
      </c>
      <c r="K831" t="s">
        <v>17361</v>
      </c>
      <c r="L831" t="s">
        <v>17362</v>
      </c>
      <c r="M831" t="s">
        <v>17363</v>
      </c>
      <c r="N831" t="s">
        <v>17364</v>
      </c>
      <c r="O831">
        <f>-550.49682646521 -88.6746317503807 -511.530409750818</f>
        <v>-1150.7018679664088</v>
      </c>
      <c r="P831">
        <f>-522.753164677782 -137.911678464543 -235.152798742422</f>
        <v>-895.81764188474699</v>
      </c>
      <c r="Q831" t="s">
        <v>17365</v>
      </c>
      <c r="R831" t="s">
        <v>17366</v>
      </c>
      <c r="S831" t="s">
        <v>17367</v>
      </c>
      <c r="T831" t="s">
        <v>17368</v>
      </c>
      <c r="U831" t="s">
        <v>17369</v>
      </c>
      <c r="V831" t="s">
        <v>17370</v>
      </c>
      <c r="W831" t="s">
        <v>17371</v>
      </c>
      <c r="X831" t="s">
        <v>17372</v>
      </c>
      <c r="Y831" t="s">
        <v>17373</v>
      </c>
    </row>
    <row r="832" spans="1:25" x14ac:dyDescent="0.3">
      <c r="A832">
        <v>41550</v>
      </c>
      <c r="B832" t="s">
        <v>17374</v>
      </c>
      <c r="C832" t="s">
        <v>17375</v>
      </c>
      <c r="D832" t="s">
        <v>17376</v>
      </c>
      <c r="E832" t="s">
        <v>17377</v>
      </c>
      <c r="F832" t="s">
        <v>17378</v>
      </c>
      <c r="G832" t="s">
        <v>17379</v>
      </c>
      <c r="H832" t="s">
        <v>17380</v>
      </c>
      <c r="I832" t="s">
        <v>17381</v>
      </c>
      <c r="J832" t="s">
        <v>17382</v>
      </c>
      <c r="K832" t="s">
        <v>17383</v>
      </c>
      <c r="L832" t="s">
        <v>17384</v>
      </c>
      <c r="M832" t="s">
        <v>17385</v>
      </c>
      <c r="N832" t="s">
        <v>17386</v>
      </c>
      <c r="O832">
        <f>-549.548205343348 -88.9538654047628 -511.410489366807</f>
        <v>-1149.9125601149178</v>
      </c>
      <c r="P832">
        <f>-522.428897311231 -138.148556628558 -234.963223418431</f>
        <v>-895.54067735822002</v>
      </c>
      <c r="Q832" t="s">
        <v>17387</v>
      </c>
      <c r="R832" t="s">
        <v>17388</v>
      </c>
      <c r="S832" t="s">
        <v>17389</v>
      </c>
      <c r="T832" t="s">
        <v>17390</v>
      </c>
      <c r="U832" t="s">
        <v>17391</v>
      </c>
      <c r="V832" t="s">
        <v>17392</v>
      </c>
      <c r="W832" t="s">
        <v>17393</v>
      </c>
      <c r="X832" t="s">
        <v>17394</v>
      </c>
      <c r="Y832" t="s">
        <v>17395</v>
      </c>
    </row>
    <row r="833" spans="1:25" x14ac:dyDescent="0.3">
      <c r="A833">
        <v>41600</v>
      </c>
      <c r="B833" t="s">
        <v>17396</v>
      </c>
      <c r="C833" t="s">
        <v>17397</v>
      </c>
      <c r="D833" t="s">
        <v>17398</v>
      </c>
      <c r="E833" t="s">
        <v>17399</v>
      </c>
      <c r="F833" t="s">
        <v>17400</v>
      </c>
      <c r="G833" t="s">
        <v>17401</v>
      </c>
      <c r="H833" t="s">
        <v>17402</v>
      </c>
      <c r="I833" t="s">
        <v>17403</v>
      </c>
      <c r="J833" t="s">
        <v>17404</v>
      </c>
      <c r="K833" t="s">
        <v>17405</v>
      </c>
      <c r="L833" t="s">
        <v>17406</v>
      </c>
      <c r="M833" t="s">
        <v>17407</v>
      </c>
      <c r="N833" t="s">
        <v>17408</v>
      </c>
      <c r="O833">
        <f>-549.18595761797 -89.0765046477468 -511.261195617764</f>
        <v>-1149.5236578834806</v>
      </c>
      <c r="P833">
        <f>-522.396001121009 -138.095597699281 -234.750749078547</f>
        <v>-895.24234789883701</v>
      </c>
      <c r="Q833">
        <f>-373.765360142567 -0.117078115714321 -347.973257101959</f>
        <v>-721.85569536024036</v>
      </c>
      <c r="R833" t="s">
        <v>17409</v>
      </c>
      <c r="S833" t="s">
        <v>17410</v>
      </c>
      <c r="T833" t="s">
        <v>17411</v>
      </c>
      <c r="U833" t="s">
        <v>17412</v>
      </c>
      <c r="V833" t="s">
        <v>17413</v>
      </c>
      <c r="W833" t="s">
        <v>17414</v>
      </c>
      <c r="X833" t="s">
        <v>17415</v>
      </c>
      <c r="Y833" t="s">
        <v>17416</v>
      </c>
    </row>
    <row r="834" spans="1:25" x14ac:dyDescent="0.3">
      <c r="A834">
        <v>41650</v>
      </c>
      <c r="B834" t="s">
        <v>17417</v>
      </c>
      <c r="C834" t="s">
        <v>17418</v>
      </c>
      <c r="D834" t="s">
        <v>17419</v>
      </c>
      <c r="E834" t="s">
        <v>17420</v>
      </c>
      <c r="F834" t="s">
        <v>17421</v>
      </c>
      <c r="G834" t="s">
        <v>17422</v>
      </c>
      <c r="H834" t="s">
        <v>17423</v>
      </c>
      <c r="I834" t="s">
        <v>17424</v>
      </c>
      <c r="J834" t="s">
        <v>17425</v>
      </c>
      <c r="K834" t="s">
        <v>17426</v>
      </c>
      <c r="L834" t="s">
        <v>17427</v>
      </c>
      <c r="M834" t="s">
        <v>17428</v>
      </c>
      <c r="N834" t="s">
        <v>17429</v>
      </c>
      <c r="O834">
        <f>-548.26106230975 -89.1958975385724 -511.004573014824</f>
        <v>-1148.4615328631462</v>
      </c>
      <c r="P834">
        <f>-522.442639117828 -137.874800815286 -234.341659434299</f>
        <v>-894.65909936741298</v>
      </c>
      <c r="Q834">
        <f>-373.405981816015 -0.275491355759641 -347.492245369594</f>
        <v>-721.17371854136866</v>
      </c>
      <c r="R834" t="s">
        <v>17430</v>
      </c>
      <c r="S834" t="s">
        <v>17431</v>
      </c>
      <c r="T834" t="s">
        <v>17432</v>
      </c>
      <c r="U834" t="s">
        <v>17433</v>
      </c>
      <c r="V834" t="s">
        <v>17434</v>
      </c>
      <c r="W834" t="s">
        <v>17435</v>
      </c>
      <c r="X834" t="s">
        <v>17436</v>
      </c>
      <c r="Y834" t="s">
        <v>17437</v>
      </c>
    </row>
    <row r="835" spans="1:25" x14ac:dyDescent="0.3">
      <c r="A835">
        <v>41700</v>
      </c>
      <c r="B835" t="s">
        <v>17438</v>
      </c>
      <c r="C835" t="s">
        <v>17439</v>
      </c>
      <c r="D835" t="s">
        <v>17440</v>
      </c>
      <c r="E835" t="s">
        <v>17441</v>
      </c>
      <c r="F835" t="s">
        <v>17442</v>
      </c>
      <c r="G835" t="s">
        <v>17443</v>
      </c>
      <c r="H835" t="s">
        <v>17444</v>
      </c>
      <c r="I835" t="s">
        <v>17445</v>
      </c>
      <c r="J835" t="s">
        <v>17446</v>
      </c>
      <c r="K835" t="s">
        <v>17447</v>
      </c>
      <c r="L835" t="s">
        <v>17448</v>
      </c>
      <c r="M835" t="s">
        <v>17449</v>
      </c>
      <c r="N835" t="s">
        <v>17450</v>
      </c>
      <c r="O835">
        <f>-546.926902661774 -89.0995868000514 -510.868194198423</f>
        <v>-1146.8946836602483</v>
      </c>
      <c r="P835">
        <f>-522.043268599698 -137.457578478551 -234.063279197863</f>
        <v>-893.56412627611201</v>
      </c>
      <c r="Q835" t="s">
        <v>17451</v>
      </c>
      <c r="R835" t="s">
        <v>17452</v>
      </c>
      <c r="S835" t="s">
        <v>17453</v>
      </c>
      <c r="T835" t="s">
        <v>17454</v>
      </c>
      <c r="U835" t="s">
        <v>17455</v>
      </c>
      <c r="V835" t="s">
        <v>17456</v>
      </c>
      <c r="W835" t="s">
        <v>17457</v>
      </c>
      <c r="X835" t="s">
        <v>17458</v>
      </c>
      <c r="Y835" t="s">
        <v>17459</v>
      </c>
    </row>
    <row r="836" spans="1:25" x14ac:dyDescent="0.3">
      <c r="A836">
        <v>41750</v>
      </c>
      <c r="B836" t="s">
        <v>17460</v>
      </c>
      <c r="C836" t="s">
        <v>17461</v>
      </c>
      <c r="D836" t="s">
        <v>17462</v>
      </c>
      <c r="E836" t="s">
        <v>17463</v>
      </c>
      <c r="F836" t="s">
        <v>17464</v>
      </c>
      <c r="G836" t="s">
        <v>17465</v>
      </c>
      <c r="H836" t="s">
        <v>17466</v>
      </c>
      <c r="I836" t="s">
        <v>17467</v>
      </c>
      <c r="J836" t="s">
        <v>17468</v>
      </c>
      <c r="K836" t="s">
        <v>17469</v>
      </c>
      <c r="L836" t="s">
        <v>17470</v>
      </c>
      <c r="M836" t="s">
        <v>17471</v>
      </c>
      <c r="N836" t="s">
        <v>17472</v>
      </c>
      <c r="O836">
        <f>-546.220692966241 -88.9779228393877 -510.75716538542</f>
        <v>-1145.9557811910488</v>
      </c>
      <c r="P836">
        <f>-521.772143389673 -137.200887274231 -233.890005130181</f>
        <v>-892.86303579408514</v>
      </c>
      <c r="Q836" t="s">
        <v>17473</v>
      </c>
      <c r="R836" t="s">
        <v>17474</v>
      </c>
      <c r="S836" t="s">
        <v>17475</v>
      </c>
      <c r="T836" t="s">
        <v>17476</v>
      </c>
      <c r="U836" t="s">
        <v>17477</v>
      </c>
      <c r="V836" t="s">
        <v>17478</v>
      </c>
      <c r="W836" t="s">
        <v>17479</v>
      </c>
      <c r="X836" t="s">
        <v>17480</v>
      </c>
      <c r="Y836" t="s">
        <v>17481</v>
      </c>
    </row>
    <row r="837" spans="1:25" x14ac:dyDescent="0.3">
      <c r="A837">
        <v>41800</v>
      </c>
      <c r="B837" t="s">
        <v>17482</v>
      </c>
      <c r="C837" t="s">
        <v>17483</v>
      </c>
      <c r="D837" t="s">
        <v>17484</v>
      </c>
      <c r="E837" t="s">
        <v>17485</v>
      </c>
      <c r="F837" t="s">
        <v>17486</v>
      </c>
      <c r="G837" t="s">
        <v>17487</v>
      </c>
      <c r="H837" t="s">
        <v>17488</v>
      </c>
      <c r="I837" t="s">
        <v>17489</v>
      </c>
      <c r="J837" t="s">
        <v>17490</v>
      </c>
      <c r="K837" t="s">
        <v>17491</v>
      </c>
      <c r="L837" t="s">
        <v>17492</v>
      </c>
      <c r="M837" t="s">
        <v>17493</v>
      </c>
      <c r="N837" t="s">
        <v>17494</v>
      </c>
      <c r="O837">
        <f>-545.53522243827 -88.9224763747065 -510.587469865102</f>
        <v>-1145.0451686780784</v>
      </c>
      <c r="P837">
        <f>-521.367773803251 -137.071165498087 -233.682732630126</f>
        <v>-892.12167193146399</v>
      </c>
      <c r="Q837" t="s">
        <v>17495</v>
      </c>
      <c r="R837" t="s">
        <v>17496</v>
      </c>
      <c r="S837" t="s">
        <v>17497</v>
      </c>
      <c r="T837" t="s">
        <v>17498</v>
      </c>
      <c r="U837" t="s">
        <v>17499</v>
      </c>
      <c r="V837" t="s">
        <v>17500</v>
      </c>
      <c r="W837" t="s">
        <v>17501</v>
      </c>
      <c r="X837" t="s">
        <v>17502</v>
      </c>
      <c r="Y837" t="s">
        <v>17503</v>
      </c>
    </row>
    <row r="838" spans="1:25" x14ac:dyDescent="0.3">
      <c r="A838">
        <v>41850</v>
      </c>
      <c r="B838" t="s">
        <v>17504</v>
      </c>
      <c r="C838" t="s">
        <v>17505</v>
      </c>
      <c r="D838" t="s">
        <v>17506</v>
      </c>
      <c r="E838" t="s">
        <v>17507</v>
      </c>
      <c r="F838" t="s">
        <v>17508</v>
      </c>
      <c r="G838" t="s">
        <v>17509</v>
      </c>
      <c r="H838" t="s">
        <v>17510</v>
      </c>
      <c r="I838" t="s">
        <v>17511</v>
      </c>
      <c r="J838" t="s">
        <v>17512</v>
      </c>
      <c r="K838" t="s">
        <v>17513</v>
      </c>
      <c r="L838" t="s">
        <v>17514</v>
      </c>
      <c r="M838" t="s">
        <v>17515</v>
      </c>
      <c r="N838" t="s">
        <v>17516</v>
      </c>
      <c r="O838">
        <f>-544.436032818621 -88.8611755656025 -510.290154763499</f>
        <v>-1143.5873631477225</v>
      </c>
      <c r="P838">
        <f>-520.75736081175 -136.501137864975 -233.255277555649</f>
        <v>-890.51377623237408</v>
      </c>
      <c r="Q838" t="s">
        <v>17517</v>
      </c>
      <c r="R838" t="s">
        <v>17518</v>
      </c>
      <c r="S838" t="s">
        <v>17519</v>
      </c>
      <c r="T838" t="s">
        <v>17520</v>
      </c>
      <c r="U838" t="s">
        <v>17521</v>
      </c>
      <c r="V838" t="s">
        <v>17522</v>
      </c>
      <c r="W838" t="s">
        <v>17523</v>
      </c>
      <c r="X838" t="s">
        <v>17524</v>
      </c>
      <c r="Y838" t="s">
        <v>17525</v>
      </c>
    </row>
    <row r="839" spans="1:25" x14ac:dyDescent="0.3">
      <c r="A839">
        <v>41900</v>
      </c>
      <c r="B839" t="s">
        <v>17526</v>
      </c>
      <c r="C839" t="s">
        <v>17527</v>
      </c>
      <c r="D839" t="s">
        <v>17528</v>
      </c>
      <c r="E839" t="s">
        <v>17529</v>
      </c>
      <c r="F839" t="s">
        <v>17530</v>
      </c>
      <c r="G839" t="s">
        <v>17531</v>
      </c>
      <c r="H839" t="s">
        <v>17532</v>
      </c>
      <c r="I839" t="s">
        <v>17533</v>
      </c>
      <c r="J839" t="s">
        <v>17534</v>
      </c>
      <c r="K839" t="s">
        <v>17535</v>
      </c>
      <c r="L839" t="s">
        <v>17536</v>
      </c>
      <c r="M839" t="s">
        <v>17537</v>
      </c>
      <c r="N839" t="s">
        <v>17538</v>
      </c>
      <c r="O839">
        <f>-544.101417649032 -88.8252837911286 -510.126415831738</f>
        <v>-1143.0531172718986</v>
      </c>
      <c r="P839">
        <f>-520.512468292371 -136.176051075497 -233.034372800914</f>
        <v>-889.72289216878198</v>
      </c>
      <c r="Q839" t="s">
        <v>17539</v>
      </c>
      <c r="R839" t="s">
        <v>17540</v>
      </c>
      <c r="S839" t="s">
        <v>17541</v>
      </c>
      <c r="T839" t="s">
        <v>17542</v>
      </c>
      <c r="U839" t="s">
        <v>17543</v>
      </c>
      <c r="V839" t="s">
        <v>17544</v>
      </c>
      <c r="W839" t="s">
        <v>17545</v>
      </c>
      <c r="X839" t="s">
        <v>17546</v>
      </c>
      <c r="Y839" t="s">
        <v>17547</v>
      </c>
    </row>
    <row r="840" spans="1:25" x14ac:dyDescent="0.3">
      <c r="A840">
        <v>41950</v>
      </c>
      <c r="B840" t="s">
        <v>17548</v>
      </c>
      <c r="C840" t="s">
        <v>17549</v>
      </c>
      <c r="D840" t="s">
        <v>17550</v>
      </c>
      <c r="E840" t="s">
        <v>17551</v>
      </c>
      <c r="F840" t="s">
        <v>17552</v>
      </c>
      <c r="G840" t="s">
        <v>17553</v>
      </c>
      <c r="H840" t="s">
        <v>17554</v>
      </c>
      <c r="I840" t="s">
        <v>17555</v>
      </c>
      <c r="J840" t="s">
        <v>17556</v>
      </c>
      <c r="K840" t="s">
        <v>17557</v>
      </c>
      <c r="L840" t="s">
        <v>17558</v>
      </c>
      <c r="M840" t="s">
        <v>17559</v>
      </c>
      <c r="N840" t="s">
        <v>17560</v>
      </c>
      <c r="O840">
        <f>-543.380954763556 -88.6276496891323 -509.876864782983</f>
        <v>-1141.8854692356713</v>
      </c>
      <c r="P840">
        <f>-519.995209681542 -135.433437032146 -232.67495335276</f>
        <v>-888.10360006644794</v>
      </c>
      <c r="Q840" t="s">
        <v>17561</v>
      </c>
      <c r="R840" t="s">
        <v>17562</v>
      </c>
      <c r="S840" t="s">
        <v>17563</v>
      </c>
      <c r="T840" t="s">
        <v>17564</v>
      </c>
      <c r="U840" t="s">
        <v>17565</v>
      </c>
      <c r="V840" t="s">
        <v>17566</v>
      </c>
      <c r="W840" t="s">
        <v>17567</v>
      </c>
      <c r="X840" t="s">
        <v>17568</v>
      </c>
      <c r="Y840" t="s">
        <v>17569</v>
      </c>
    </row>
    <row r="841" spans="1:25" x14ac:dyDescent="0.3">
      <c r="A841">
        <v>42000</v>
      </c>
      <c r="B841" t="s">
        <v>17570</v>
      </c>
      <c r="C841" t="s">
        <v>17571</v>
      </c>
      <c r="D841" t="s">
        <v>17572</v>
      </c>
      <c r="E841" t="s">
        <v>17573</v>
      </c>
      <c r="F841" t="s">
        <v>17574</v>
      </c>
      <c r="G841" t="s">
        <v>17575</v>
      </c>
      <c r="H841" t="s">
        <v>17576</v>
      </c>
      <c r="I841" t="s">
        <v>17577</v>
      </c>
      <c r="J841" t="s">
        <v>17578</v>
      </c>
      <c r="K841" t="s">
        <v>17579</v>
      </c>
      <c r="L841" t="s">
        <v>17580</v>
      </c>
      <c r="M841" t="s">
        <v>17581</v>
      </c>
      <c r="N841" t="s">
        <v>17582</v>
      </c>
      <c r="O841">
        <f>-542.991440365888 -88.4338417538665 -509.723542132147</f>
        <v>-1141.1488242519015</v>
      </c>
      <c r="P841">
        <f>-519.757617985948 -134.980085488777 -232.465233033527</f>
        <v>-887.20293650825192</v>
      </c>
      <c r="Q841" t="s">
        <v>17583</v>
      </c>
      <c r="R841" t="s">
        <v>17584</v>
      </c>
      <c r="S841" t="s">
        <v>17585</v>
      </c>
      <c r="T841" t="s">
        <v>17586</v>
      </c>
      <c r="U841" t="s">
        <v>17587</v>
      </c>
      <c r="V841" t="s">
        <v>17588</v>
      </c>
      <c r="W841" t="s">
        <v>17589</v>
      </c>
      <c r="X841" t="s">
        <v>17590</v>
      </c>
      <c r="Y841" t="s">
        <v>17591</v>
      </c>
    </row>
    <row r="842" spans="1:25" x14ac:dyDescent="0.3">
      <c r="A842">
        <v>42050</v>
      </c>
      <c r="B842" t="s">
        <v>17592</v>
      </c>
      <c r="C842" t="s">
        <v>17593</v>
      </c>
      <c r="D842" t="s">
        <v>17594</v>
      </c>
      <c r="E842" t="s">
        <v>17595</v>
      </c>
      <c r="F842" t="s">
        <v>17596</v>
      </c>
      <c r="G842" t="s">
        <v>17597</v>
      </c>
      <c r="H842" t="s">
        <v>17598</v>
      </c>
      <c r="I842" t="s">
        <v>17599</v>
      </c>
      <c r="J842" t="s">
        <v>17600</v>
      </c>
      <c r="K842" t="s">
        <v>17601</v>
      </c>
      <c r="L842" t="s">
        <v>17602</v>
      </c>
      <c r="M842" t="s">
        <v>17603</v>
      </c>
      <c r="N842" t="s">
        <v>17604</v>
      </c>
      <c r="O842">
        <f>-542.644778854093 -88.2739998125708 -509.590618606017</f>
        <v>-1140.5093972726809</v>
      </c>
      <c r="P842">
        <f>-519.371109128221 -134.633928323337 -232.304283875816</f>
        <v>-886.30932132737394</v>
      </c>
      <c r="Q842" t="s">
        <v>17605</v>
      </c>
      <c r="R842" t="s">
        <v>17606</v>
      </c>
      <c r="S842" t="s">
        <v>17607</v>
      </c>
      <c r="T842" t="s">
        <v>17608</v>
      </c>
      <c r="U842" t="s">
        <v>17609</v>
      </c>
      <c r="V842" t="s">
        <v>17610</v>
      </c>
      <c r="W842" t="s">
        <v>17611</v>
      </c>
      <c r="X842" t="s">
        <v>17612</v>
      </c>
      <c r="Y842" t="s">
        <v>17613</v>
      </c>
    </row>
    <row r="843" spans="1:25" x14ac:dyDescent="0.3">
      <c r="A843">
        <v>42100</v>
      </c>
      <c r="B843" t="s">
        <v>17614</v>
      </c>
      <c r="C843" t="s">
        <v>17615</v>
      </c>
      <c r="D843" t="s">
        <v>17616</v>
      </c>
      <c r="E843" t="s">
        <v>17617</v>
      </c>
      <c r="F843" t="s">
        <v>17618</v>
      </c>
      <c r="G843" t="s">
        <v>17619</v>
      </c>
      <c r="H843" t="s">
        <v>17620</v>
      </c>
      <c r="I843" t="s">
        <v>17621</v>
      </c>
      <c r="J843" t="s">
        <v>17622</v>
      </c>
      <c r="K843" t="s">
        <v>17623</v>
      </c>
      <c r="L843" t="s">
        <v>17624</v>
      </c>
      <c r="M843" t="s">
        <v>17625</v>
      </c>
      <c r="N843" t="s">
        <v>17626</v>
      </c>
      <c r="O843">
        <f>-542.550806124737 -88.1089794590721 -509.51362575721</f>
        <v>-1140.1734113410191</v>
      </c>
      <c r="P843">
        <f>-519.003650840186 -134.407991080641 -232.240411485461</f>
        <v>-885.65205340628791</v>
      </c>
      <c r="Q843" t="s">
        <v>17627</v>
      </c>
      <c r="R843" t="s">
        <v>17628</v>
      </c>
      <c r="S843" t="s">
        <v>17629</v>
      </c>
      <c r="T843" t="s">
        <v>17630</v>
      </c>
      <c r="U843" t="s">
        <v>17631</v>
      </c>
      <c r="V843" t="s">
        <v>17632</v>
      </c>
      <c r="W843" t="s">
        <v>17633</v>
      </c>
      <c r="X843" t="s">
        <v>17634</v>
      </c>
      <c r="Y843" t="s">
        <v>17635</v>
      </c>
    </row>
    <row r="844" spans="1:25" x14ac:dyDescent="0.3">
      <c r="A844">
        <v>42150</v>
      </c>
      <c r="B844" t="s">
        <v>17636</v>
      </c>
      <c r="C844" t="s">
        <v>17637</v>
      </c>
      <c r="D844" t="s">
        <v>17638</v>
      </c>
      <c r="E844" t="s">
        <v>17639</v>
      </c>
      <c r="F844" t="s">
        <v>17640</v>
      </c>
      <c r="G844" t="s">
        <v>17641</v>
      </c>
      <c r="H844" t="s">
        <v>17642</v>
      </c>
      <c r="I844" t="s">
        <v>17643</v>
      </c>
      <c r="J844" t="s">
        <v>17644</v>
      </c>
      <c r="K844" t="s">
        <v>17645</v>
      </c>
      <c r="L844" t="s">
        <v>17646</v>
      </c>
      <c r="M844" t="s">
        <v>17647</v>
      </c>
      <c r="N844" t="s">
        <v>17648</v>
      </c>
      <c r="O844">
        <f>-542.465374224237 -87.9730882286622 -509.357793966288</f>
        <v>-1139.7962564191871</v>
      </c>
      <c r="P844">
        <f>-517.950814192623 -134.409673795393 -232.191387954494</f>
        <v>-884.55187594251004</v>
      </c>
      <c r="Q844" t="s">
        <v>17649</v>
      </c>
      <c r="R844" t="s">
        <v>17650</v>
      </c>
      <c r="S844" t="s">
        <v>17651</v>
      </c>
      <c r="T844" t="s">
        <v>17652</v>
      </c>
      <c r="U844" t="s">
        <v>17653</v>
      </c>
      <c r="V844" t="s">
        <v>17654</v>
      </c>
      <c r="W844" t="s">
        <v>17655</v>
      </c>
      <c r="X844" t="s">
        <v>17656</v>
      </c>
      <c r="Y844" t="s">
        <v>17657</v>
      </c>
    </row>
    <row r="845" spans="1:25" x14ac:dyDescent="0.3">
      <c r="A845">
        <v>42200</v>
      </c>
      <c r="B845" t="s">
        <v>17658</v>
      </c>
      <c r="C845" t="s">
        <v>17659</v>
      </c>
      <c r="D845" t="s">
        <v>17660</v>
      </c>
      <c r="E845" t="s">
        <v>17661</v>
      </c>
      <c r="F845" t="s">
        <v>17662</v>
      </c>
      <c r="G845" t="s">
        <v>17663</v>
      </c>
      <c r="H845" t="s">
        <v>17664</v>
      </c>
      <c r="I845" t="s">
        <v>17665</v>
      </c>
      <c r="J845" t="s">
        <v>17666</v>
      </c>
      <c r="K845" t="s">
        <v>17667</v>
      </c>
      <c r="L845" t="s">
        <v>17668</v>
      </c>
      <c r="M845" t="s">
        <v>17669</v>
      </c>
      <c r="N845" t="s">
        <v>17670</v>
      </c>
      <c r="O845">
        <f>-542.564693251964 -87.9589167839213 -509.304086469774</f>
        <v>-1139.8276965056593</v>
      </c>
      <c r="P845">
        <f>-517.165472538863 -134.615823252969 -232.254361319727</f>
        <v>-884.03565711155898</v>
      </c>
      <c r="Q845" t="s">
        <v>17671</v>
      </c>
      <c r="R845" t="s">
        <v>17672</v>
      </c>
      <c r="S845" t="s">
        <v>17673</v>
      </c>
      <c r="T845" t="s">
        <v>17674</v>
      </c>
      <c r="U845" t="s">
        <v>17675</v>
      </c>
      <c r="V845" t="s">
        <v>17676</v>
      </c>
      <c r="W845" t="s">
        <v>17677</v>
      </c>
      <c r="X845" t="s">
        <v>17678</v>
      </c>
      <c r="Y845" t="s">
        <v>17679</v>
      </c>
    </row>
    <row r="846" spans="1:25" x14ac:dyDescent="0.3">
      <c r="A846">
        <v>42250</v>
      </c>
      <c r="B846" t="s">
        <v>17680</v>
      </c>
      <c r="C846" t="s">
        <v>17681</v>
      </c>
      <c r="D846" t="s">
        <v>17682</v>
      </c>
      <c r="E846" t="s">
        <v>17683</v>
      </c>
      <c r="F846" t="s">
        <v>17684</v>
      </c>
      <c r="G846" t="s">
        <v>17685</v>
      </c>
      <c r="H846" t="s">
        <v>17686</v>
      </c>
      <c r="I846" t="s">
        <v>17687</v>
      </c>
      <c r="J846" t="s">
        <v>17688</v>
      </c>
      <c r="K846" t="s">
        <v>17689</v>
      </c>
      <c r="L846" t="s">
        <v>17690</v>
      </c>
      <c r="M846" t="s">
        <v>17691</v>
      </c>
      <c r="N846" t="s">
        <v>17692</v>
      </c>
      <c r="O846">
        <f>-543.23279256654 -87.9748943528402 -509.297090195253</f>
        <v>-1140.5047771146333</v>
      </c>
      <c r="P846">
        <f>-515.579458674404 -135.455000224478 -232.603055629493</f>
        <v>-883.63751452837505</v>
      </c>
      <c r="Q846" t="s">
        <v>17693</v>
      </c>
      <c r="R846" t="s">
        <v>17694</v>
      </c>
      <c r="S846" t="s">
        <v>17695</v>
      </c>
      <c r="T846" t="s">
        <v>17696</v>
      </c>
      <c r="U846" t="s">
        <v>17697</v>
      </c>
      <c r="V846" t="s">
        <v>17698</v>
      </c>
      <c r="W846" t="s">
        <v>17699</v>
      </c>
      <c r="X846" t="s">
        <v>17700</v>
      </c>
      <c r="Y846" t="s">
        <v>17701</v>
      </c>
    </row>
    <row r="847" spans="1:25" x14ac:dyDescent="0.3">
      <c r="A847">
        <v>42300</v>
      </c>
      <c r="B847" t="s">
        <v>17702</v>
      </c>
      <c r="C847" t="s">
        <v>17703</v>
      </c>
      <c r="D847" t="s">
        <v>17704</v>
      </c>
      <c r="E847" t="s">
        <v>17705</v>
      </c>
      <c r="F847" t="s">
        <v>17706</v>
      </c>
      <c r="G847" t="s">
        <v>17707</v>
      </c>
      <c r="H847" t="s">
        <v>17708</v>
      </c>
      <c r="I847" t="s">
        <v>17709</v>
      </c>
      <c r="J847" t="s">
        <v>17710</v>
      </c>
      <c r="K847" t="s">
        <v>17711</v>
      </c>
      <c r="L847" t="s">
        <v>17712</v>
      </c>
      <c r="M847" t="s">
        <v>17713</v>
      </c>
      <c r="N847" t="s">
        <v>17714</v>
      </c>
      <c r="O847">
        <f>-543.292731477587 -87.7212690029419 -509.485558704245</f>
        <v>-1140.4995591847739</v>
      </c>
      <c r="P847">
        <f>-514.758173866428 -135.431557104971 -232.920673189165</f>
        <v>-883.11040416056403</v>
      </c>
      <c r="Q847" t="s">
        <v>17715</v>
      </c>
      <c r="R847" t="s">
        <v>17716</v>
      </c>
      <c r="S847" t="s">
        <v>17717</v>
      </c>
      <c r="T847" t="s">
        <v>17718</v>
      </c>
      <c r="U847" t="s">
        <v>17719</v>
      </c>
      <c r="V847" t="s">
        <v>17720</v>
      </c>
      <c r="W847" t="s">
        <v>17721</v>
      </c>
      <c r="X847" t="s">
        <v>17722</v>
      </c>
      <c r="Y847" t="s">
        <v>17723</v>
      </c>
    </row>
    <row r="848" spans="1:25" x14ac:dyDescent="0.3">
      <c r="A848">
        <v>42350</v>
      </c>
      <c r="B848" t="s">
        <v>17724</v>
      </c>
      <c r="C848" t="s">
        <v>17725</v>
      </c>
      <c r="D848" t="s">
        <v>17726</v>
      </c>
      <c r="E848" t="s">
        <v>17727</v>
      </c>
      <c r="F848" t="s">
        <v>17728</v>
      </c>
      <c r="G848" t="s">
        <v>17729</v>
      </c>
      <c r="H848" t="s">
        <v>17730</v>
      </c>
      <c r="I848" t="s">
        <v>17731</v>
      </c>
      <c r="J848" t="s">
        <v>17732</v>
      </c>
      <c r="K848" t="s">
        <v>17733</v>
      </c>
      <c r="L848" t="s">
        <v>17734</v>
      </c>
      <c r="M848" t="s">
        <v>17735</v>
      </c>
      <c r="N848" t="s">
        <v>17736</v>
      </c>
      <c r="O848">
        <f>-543.281556652899 -87.1291678244816 -510.007699848033</f>
        <v>-1140.4184243254135</v>
      </c>
      <c r="P848">
        <f>-513.272795716472 -135.606390129604 -233.732306709521</f>
        <v>-882.61149255559712</v>
      </c>
      <c r="Q848" t="s">
        <v>17737</v>
      </c>
      <c r="R848" t="s">
        <v>17738</v>
      </c>
      <c r="S848" t="s">
        <v>17739</v>
      </c>
      <c r="T848" t="s">
        <v>17740</v>
      </c>
      <c r="U848" t="s">
        <v>17741</v>
      </c>
      <c r="V848" t="s">
        <v>17742</v>
      </c>
      <c r="W848" t="s">
        <v>17743</v>
      </c>
      <c r="X848" t="s">
        <v>17744</v>
      </c>
      <c r="Y848" t="s">
        <v>17745</v>
      </c>
    </row>
    <row r="849" spans="1:25" x14ac:dyDescent="0.3">
      <c r="A849">
        <v>42400</v>
      </c>
      <c r="B849" t="s">
        <v>17746</v>
      </c>
      <c r="C849" t="s">
        <v>17747</v>
      </c>
      <c r="D849" t="s">
        <v>17748</v>
      </c>
      <c r="E849" t="s">
        <v>17749</v>
      </c>
      <c r="F849" t="s">
        <v>17750</v>
      </c>
      <c r="G849" t="s">
        <v>17751</v>
      </c>
      <c r="H849" t="s">
        <v>17752</v>
      </c>
      <c r="I849" t="s">
        <v>17753</v>
      </c>
      <c r="J849" t="s">
        <v>17754</v>
      </c>
      <c r="K849" t="s">
        <v>17755</v>
      </c>
      <c r="L849" t="s">
        <v>17756</v>
      </c>
      <c r="M849" t="s">
        <v>17757</v>
      </c>
      <c r="N849" t="s">
        <v>17758</v>
      </c>
      <c r="O849">
        <f>-543.529205351624 -86.8335851546194 -510.264553183786</f>
        <v>-1140.6273436900294</v>
      </c>
      <c r="P849">
        <f>-512.338514198113 -135.935944743884 -234.230848381358</f>
        <v>-882.50530732335494</v>
      </c>
      <c r="Q849" t="s">
        <v>17759</v>
      </c>
      <c r="R849" t="s">
        <v>17760</v>
      </c>
      <c r="S849" t="s">
        <v>17761</v>
      </c>
      <c r="T849" t="s">
        <v>17762</v>
      </c>
      <c r="U849" t="s">
        <v>17763</v>
      </c>
      <c r="V849" t="s">
        <v>17764</v>
      </c>
      <c r="W849" t="s">
        <v>17765</v>
      </c>
      <c r="X849" t="s">
        <v>17766</v>
      </c>
      <c r="Y849" t="s">
        <v>17767</v>
      </c>
    </row>
    <row r="850" spans="1:25" x14ac:dyDescent="0.3">
      <c r="A850">
        <v>42450</v>
      </c>
      <c r="B850" t="s">
        <v>17768</v>
      </c>
      <c r="C850" t="s">
        <v>17769</v>
      </c>
      <c r="D850" t="s">
        <v>17770</v>
      </c>
      <c r="E850" t="s">
        <v>17771</v>
      </c>
      <c r="F850" t="s">
        <v>17772</v>
      </c>
      <c r="G850" t="s">
        <v>17773</v>
      </c>
      <c r="H850" t="s">
        <v>17774</v>
      </c>
      <c r="I850" t="s">
        <v>17775</v>
      </c>
      <c r="J850" t="s">
        <v>17776</v>
      </c>
      <c r="K850" t="s">
        <v>17777</v>
      </c>
      <c r="L850" t="s">
        <v>17778</v>
      </c>
      <c r="M850" t="s">
        <v>17779</v>
      </c>
      <c r="N850" t="s">
        <v>17780</v>
      </c>
      <c r="O850">
        <f>-544.363103630277 -86.4210525102412 -510.746183932669</f>
        <v>-1141.5303400731873</v>
      </c>
      <c r="P850">
        <f>-510.023252834621 -137.167451774249 -235.384370506915</f>
        <v>-882.57507511578501</v>
      </c>
      <c r="Q850" t="s">
        <v>17781</v>
      </c>
      <c r="R850" t="s">
        <v>17782</v>
      </c>
      <c r="S850" t="s">
        <v>17783</v>
      </c>
      <c r="T850" t="s">
        <v>17784</v>
      </c>
      <c r="U850" t="s">
        <v>17785</v>
      </c>
      <c r="V850" t="s">
        <v>17786</v>
      </c>
      <c r="W850" t="s">
        <v>17787</v>
      </c>
      <c r="X850" t="s">
        <v>17788</v>
      </c>
      <c r="Y850" t="s">
        <v>17789</v>
      </c>
    </row>
    <row r="851" spans="1:25" x14ac:dyDescent="0.3">
      <c r="A851">
        <v>42500</v>
      </c>
      <c r="B851" t="s">
        <v>17790</v>
      </c>
      <c r="C851" t="s">
        <v>17791</v>
      </c>
      <c r="D851" t="s">
        <v>17792</v>
      </c>
      <c r="E851" t="s">
        <v>17793</v>
      </c>
      <c r="F851" t="s">
        <v>17794</v>
      </c>
      <c r="G851" t="s">
        <v>17795</v>
      </c>
      <c r="H851" t="s">
        <v>17796</v>
      </c>
      <c r="I851" t="s">
        <v>17797</v>
      </c>
      <c r="J851" t="s">
        <v>17798</v>
      </c>
      <c r="K851" t="s">
        <v>17799</v>
      </c>
      <c r="L851" t="s">
        <v>17800</v>
      </c>
      <c r="M851" t="s">
        <v>17801</v>
      </c>
      <c r="N851" t="s">
        <v>17802</v>
      </c>
      <c r="O851">
        <f>-544.740360044992 -86.4336021588188 -511.059774256568</f>
        <v>-1142.2337364603789</v>
      </c>
      <c r="P851">
        <f>-508.793934767597 -138.089472493594 -236.072170856968</f>
        <v>-882.955578118159</v>
      </c>
      <c r="Q851" t="s">
        <v>17803</v>
      </c>
      <c r="R851" t="s">
        <v>17804</v>
      </c>
      <c r="S851" t="s">
        <v>17805</v>
      </c>
      <c r="T851" t="s">
        <v>17806</v>
      </c>
      <c r="U851" t="s">
        <v>17807</v>
      </c>
      <c r="V851" t="s">
        <v>17808</v>
      </c>
      <c r="W851" t="s">
        <v>17809</v>
      </c>
      <c r="X851" t="s">
        <v>17810</v>
      </c>
      <c r="Y851" t="s">
        <v>17811</v>
      </c>
    </row>
    <row r="852" spans="1:25" x14ac:dyDescent="0.3">
      <c r="A852">
        <v>42550</v>
      </c>
      <c r="B852" t="s">
        <v>17812</v>
      </c>
      <c r="C852" t="s">
        <v>17813</v>
      </c>
      <c r="D852" t="s">
        <v>17814</v>
      </c>
      <c r="E852" t="s">
        <v>17815</v>
      </c>
      <c r="F852" t="s">
        <v>17816</v>
      </c>
      <c r="G852" t="s">
        <v>17817</v>
      </c>
      <c r="H852" t="s">
        <v>17818</v>
      </c>
      <c r="I852" t="s">
        <v>17819</v>
      </c>
      <c r="J852" t="s">
        <v>17820</v>
      </c>
      <c r="K852" t="s">
        <v>17821</v>
      </c>
      <c r="L852" t="s">
        <v>17822</v>
      </c>
      <c r="M852" t="s">
        <v>17823</v>
      </c>
      <c r="N852" t="s">
        <v>17824</v>
      </c>
      <c r="O852">
        <f>-545.967143512427 -86.7965585132929 -511.452297530926</f>
        <v>-1144.2159995566458</v>
      </c>
      <c r="P852">
        <f>-507.116251169483 -139.905139531049 -237.137471170949</f>
        <v>-884.15886187148101</v>
      </c>
      <c r="Q852" t="s">
        <v>17825</v>
      </c>
      <c r="R852" t="s">
        <v>17826</v>
      </c>
      <c r="S852" t="s">
        <v>17827</v>
      </c>
      <c r="T852" t="s">
        <v>17828</v>
      </c>
      <c r="U852" t="s">
        <v>17829</v>
      </c>
      <c r="V852" t="s">
        <v>17830</v>
      </c>
      <c r="W852" t="s">
        <v>17831</v>
      </c>
      <c r="X852" t="s">
        <v>17832</v>
      </c>
      <c r="Y852" t="s">
        <v>17833</v>
      </c>
    </row>
    <row r="853" spans="1:25" x14ac:dyDescent="0.3">
      <c r="A853">
        <v>42600</v>
      </c>
      <c r="B853" t="s">
        <v>17834</v>
      </c>
      <c r="C853" t="s">
        <v>17835</v>
      </c>
      <c r="D853" t="s">
        <v>17836</v>
      </c>
      <c r="E853" t="s">
        <v>17837</v>
      </c>
      <c r="F853" t="s">
        <v>17838</v>
      </c>
      <c r="G853" t="s">
        <v>17839</v>
      </c>
      <c r="H853" t="s">
        <v>17840</v>
      </c>
      <c r="I853" t="s">
        <v>17841</v>
      </c>
      <c r="J853" t="s">
        <v>17842</v>
      </c>
      <c r="K853" t="s">
        <v>17843</v>
      </c>
      <c r="L853" t="s">
        <v>17844</v>
      </c>
      <c r="M853" t="s">
        <v>17845</v>
      </c>
      <c r="N853" t="s">
        <v>17846</v>
      </c>
      <c r="O853">
        <f>-546.671685610336 -87.1068620222086 -511.571730709296</f>
        <v>-1145.3502783418405</v>
      </c>
      <c r="P853">
        <f>-506.738247385708 -140.663589260158 -237.499562873887</f>
        <v>-884.90139951975311</v>
      </c>
      <c r="Q853" t="s">
        <v>17847</v>
      </c>
      <c r="R853" t="s">
        <v>17848</v>
      </c>
      <c r="S853" t="s">
        <v>17849</v>
      </c>
      <c r="T853" t="s">
        <v>17850</v>
      </c>
      <c r="U853" t="s">
        <v>17851</v>
      </c>
      <c r="V853" t="s">
        <v>17852</v>
      </c>
      <c r="W853" t="s">
        <v>17853</v>
      </c>
      <c r="X853" t="s">
        <v>17854</v>
      </c>
      <c r="Y853" t="s">
        <v>17855</v>
      </c>
    </row>
    <row r="854" spans="1:25" x14ac:dyDescent="0.3">
      <c r="A854">
        <v>42650</v>
      </c>
      <c r="B854" t="s">
        <v>17856</v>
      </c>
      <c r="C854" t="s">
        <v>17857</v>
      </c>
      <c r="D854" t="s">
        <v>17858</v>
      </c>
      <c r="E854" t="s">
        <v>17859</v>
      </c>
      <c r="F854" t="s">
        <v>17860</v>
      </c>
      <c r="G854" t="s">
        <v>17861</v>
      </c>
      <c r="H854" t="s">
        <v>17862</v>
      </c>
      <c r="I854" t="s">
        <v>17863</v>
      </c>
      <c r="J854" t="s">
        <v>17864</v>
      </c>
      <c r="K854" t="s">
        <v>17865</v>
      </c>
      <c r="L854" t="s">
        <v>17866</v>
      </c>
      <c r="M854" t="s">
        <v>17867</v>
      </c>
      <c r="N854" t="s">
        <v>17868</v>
      </c>
      <c r="O854">
        <f>-548.23098669248 -87.6648067153774 -511.845853631057</f>
        <v>-1147.7416470389144</v>
      </c>
      <c r="P854">
        <f>-506.697612559272 -141.765815564511 -238.11858059342</f>
        <v>-886.58200871720294</v>
      </c>
      <c r="Q854" t="s">
        <v>17869</v>
      </c>
      <c r="R854" t="s">
        <v>17870</v>
      </c>
      <c r="S854" t="s">
        <v>17871</v>
      </c>
      <c r="T854" t="s">
        <v>17872</v>
      </c>
      <c r="U854" t="s">
        <v>17873</v>
      </c>
      <c r="V854" t="s">
        <v>17874</v>
      </c>
      <c r="W854" t="s">
        <v>17875</v>
      </c>
      <c r="X854" t="s">
        <v>17876</v>
      </c>
      <c r="Y854" t="s">
        <v>17877</v>
      </c>
    </row>
    <row r="855" spans="1:25" x14ac:dyDescent="0.3">
      <c r="A855">
        <v>42700</v>
      </c>
      <c r="B855" t="s">
        <v>17878</v>
      </c>
      <c r="C855" t="s">
        <v>17879</v>
      </c>
      <c r="D855" t="s">
        <v>17880</v>
      </c>
      <c r="E855" t="s">
        <v>17881</v>
      </c>
      <c r="F855" t="s">
        <v>17882</v>
      </c>
      <c r="G855" t="s">
        <v>17883</v>
      </c>
      <c r="H855" t="s">
        <v>17884</v>
      </c>
      <c r="I855" t="s">
        <v>17885</v>
      </c>
      <c r="J855" t="s">
        <v>17886</v>
      </c>
      <c r="K855" t="s">
        <v>17887</v>
      </c>
      <c r="L855" t="s">
        <v>17888</v>
      </c>
      <c r="M855" t="s">
        <v>17889</v>
      </c>
      <c r="N855" t="s">
        <v>17890</v>
      </c>
      <c r="O855">
        <f>-548.985630714487 -87.917306208431 -511.947719704168</f>
        <v>-1148.850656627086</v>
      </c>
      <c r="P855">
        <f>-506.941369844511 -142.242553525461 -238.342787202501</f>
        <v>-887.52671057247301</v>
      </c>
      <c r="Q855" t="s">
        <v>17891</v>
      </c>
      <c r="R855" t="s">
        <v>17892</v>
      </c>
      <c r="S855" t="s">
        <v>17893</v>
      </c>
      <c r="T855" t="s">
        <v>17894</v>
      </c>
      <c r="U855" t="s">
        <v>17895</v>
      </c>
      <c r="V855" t="s">
        <v>17896</v>
      </c>
      <c r="W855" t="s">
        <v>17897</v>
      </c>
      <c r="X855" t="s">
        <v>17898</v>
      </c>
      <c r="Y855" t="s">
        <v>17899</v>
      </c>
    </row>
    <row r="856" spans="1:25" x14ac:dyDescent="0.3">
      <c r="A856">
        <v>42750</v>
      </c>
      <c r="B856" t="s">
        <v>17900</v>
      </c>
      <c r="C856" t="s">
        <v>17901</v>
      </c>
      <c r="D856" t="s">
        <v>17902</v>
      </c>
      <c r="E856" t="s">
        <v>17903</v>
      </c>
      <c r="F856" t="s">
        <v>17904</v>
      </c>
      <c r="G856" t="s">
        <v>17905</v>
      </c>
      <c r="H856" t="s">
        <v>17906</v>
      </c>
      <c r="I856" t="s">
        <v>17907</v>
      </c>
      <c r="J856" t="s">
        <v>17908</v>
      </c>
      <c r="K856" t="s">
        <v>17909</v>
      </c>
      <c r="L856" t="s">
        <v>17910</v>
      </c>
      <c r="M856" t="s">
        <v>17911</v>
      </c>
      <c r="N856" t="s">
        <v>17912</v>
      </c>
      <c r="O856">
        <f>-550.603369779701 -88.2558702581896 -511.953425325936</f>
        <v>-1150.8126653638265</v>
      </c>
      <c r="P856">
        <f>-507.747729255338 -142.733732570936 -238.504830060632</f>
        <v>-888.98629188690597</v>
      </c>
      <c r="Q856" t="s">
        <v>17913</v>
      </c>
      <c r="R856" t="s">
        <v>17914</v>
      </c>
      <c r="S856" t="s">
        <v>17915</v>
      </c>
      <c r="T856" t="s">
        <v>17916</v>
      </c>
      <c r="U856" t="s">
        <v>17917</v>
      </c>
      <c r="V856" t="s">
        <v>17918</v>
      </c>
      <c r="W856" t="s">
        <v>17919</v>
      </c>
      <c r="X856" t="s">
        <v>17920</v>
      </c>
      <c r="Y856" t="s">
        <v>17921</v>
      </c>
    </row>
    <row r="857" spans="1:25" x14ac:dyDescent="0.3">
      <c r="A857">
        <v>42800</v>
      </c>
      <c r="B857" t="s">
        <v>17922</v>
      </c>
      <c r="C857" t="s">
        <v>17923</v>
      </c>
      <c r="D857" t="s">
        <v>17924</v>
      </c>
      <c r="E857" t="s">
        <v>17925</v>
      </c>
      <c r="F857" t="s">
        <v>17926</v>
      </c>
      <c r="G857" t="s">
        <v>17927</v>
      </c>
      <c r="H857" t="s">
        <v>17928</v>
      </c>
      <c r="I857" t="s">
        <v>17929</v>
      </c>
      <c r="J857" t="s">
        <v>17930</v>
      </c>
      <c r="K857" t="s">
        <v>17931</v>
      </c>
      <c r="L857" t="s">
        <v>17932</v>
      </c>
      <c r="M857" t="s">
        <v>17933</v>
      </c>
      <c r="N857" t="s">
        <v>17934</v>
      </c>
      <c r="O857">
        <f>-551.312796521752 -88.4730357624703 -511.835852998835</f>
        <v>-1151.6216852830573</v>
      </c>
      <c r="P857">
        <f>-508.236400393119 -142.802977328099 -238.392473495149</f>
        <v>-889.43185121636702</v>
      </c>
      <c r="Q857" t="s">
        <v>17935</v>
      </c>
      <c r="R857" t="s">
        <v>17936</v>
      </c>
      <c r="S857" t="s">
        <v>17937</v>
      </c>
      <c r="T857" t="s">
        <v>17938</v>
      </c>
      <c r="U857" t="s">
        <v>17939</v>
      </c>
      <c r="V857" t="s">
        <v>17940</v>
      </c>
      <c r="W857" t="s">
        <v>17941</v>
      </c>
      <c r="X857" t="s">
        <v>17942</v>
      </c>
      <c r="Y857" t="s">
        <v>17943</v>
      </c>
    </row>
    <row r="858" spans="1:25" x14ac:dyDescent="0.3">
      <c r="A858">
        <v>42850</v>
      </c>
      <c r="B858" t="s">
        <v>17944</v>
      </c>
      <c r="C858" t="s">
        <v>17945</v>
      </c>
      <c r="D858" t="s">
        <v>17946</v>
      </c>
      <c r="E858" t="s">
        <v>17947</v>
      </c>
      <c r="F858" t="s">
        <v>17948</v>
      </c>
      <c r="G858" t="s">
        <v>17949</v>
      </c>
      <c r="H858" t="s">
        <v>17950</v>
      </c>
      <c r="I858" t="s">
        <v>17951</v>
      </c>
      <c r="J858" t="s">
        <v>17952</v>
      </c>
      <c r="K858" t="s">
        <v>17953</v>
      </c>
      <c r="L858" t="s">
        <v>17954</v>
      </c>
      <c r="M858" t="s">
        <v>17955</v>
      </c>
      <c r="N858" t="s">
        <v>17956</v>
      </c>
      <c r="O858">
        <f>-552.779311250254 -88.905956782758 -511.309385835739</f>
        <v>-1152.9946538687509</v>
      </c>
      <c r="P858">
        <f>-509.868826475782 -142.473753945336 -237.689555989037</f>
        <v>-890.03213641015498</v>
      </c>
      <c r="Q858" t="s">
        <v>17957</v>
      </c>
      <c r="R858" t="s">
        <v>17958</v>
      </c>
      <c r="S858" t="s">
        <v>17959</v>
      </c>
      <c r="T858" t="s">
        <v>17960</v>
      </c>
      <c r="U858" t="s">
        <v>17961</v>
      </c>
      <c r="V858" t="s">
        <v>17962</v>
      </c>
      <c r="W858" t="s">
        <v>17963</v>
      </c>
      <c r="X858" t="s">
        <v>17964</v>
      </c>
      <c r="Y858" t="s">
        <v>17965</v>
      </c>
    </row>
    <row r="859" spans="1:25" x14ac:dyDescent="0.3">
      <c r="A859">
        <v>42900</v>
      </c>
      <c r="B859" t="s">
        <v>17966</v>
      </c>
      <c r="C859" t="s">
        <v>17967</v>
      </c>
      <c r="D859" t="s">
        <v>17968</v>
      </c>
      <c r="E859" t="s">
        <v>17969</v>
      </c>
      <c r="F859" t="s">
        <v>17970</v>
      </c>
      <c r="G859" t="s">
        <v>17971</v>
      </c>
      <c r="H859" t="s">
        <v>17972</v>
      </c>
      <c r="I859" t="s">
        <v>17973</v>
      </c>
      <c r="J859" t="s">
        <v>17974</v>
      </c>
      <c r="K859" t="s">
        <v>17975</v>
      </c>
      <c r="L859" t="s">
        <v>17976</v>
      </c>
      <c r="M859" t="s">
        <v>17977</v>
      </c>
      <c r="N859" t="s">
        <v>17978</v>
      </c>
      <c r="O859">
        <f>-553.583355493954 -89.2156089733262 -510.995524745552</f>
        <v>-1153.7944892128321</v>
      </c>
      <c r="P859">
        <f>-510.981212166639 -142.086949874711 -237.192297559531</f>
        <v>-890.26045960088095</v>
      </c>
      <c r="Q859" t="s">
        <v>17979</v>
      </c>
      <c r="R859" t="s">
        <v>17980</v>
      </c>
      <c r="S859" t="s">
        <v>17981</v>
      </c>
      <c r="T859" t="s">
        <v>17982</v>
      </c>
      <c r="U859" t="s">
        <v>17983</v>
      </c>
      <c r="V859" t="s">
        <v>17984</v>
      </c>
      <c r="W859" t="s">
        <v>17985</v>
      </c>
      <c r="X859" t="s">
        <v>17986</v>
      </c>
      <c r="Y859" t="s">
        <v>17987</v>
      </c>
    </row>
    <row r="860" spans="1:25" x14ac:dyDescent="0.3">
      <c r="A860">
        <v>42950</v>
      </c>
      <c r="B860" t="s">
        <v>17988</v>
      </c>
      <c r="C860" t="s">
        <v>17989</v>
      </c>
      <c r="D860" t="s">
        <v>17990</v>
      </c>
      <c r="E860" t="s">
        <v>17991</v>
      </c>
      <c r="F860" t="s">
        <v>17992</v>
      </c>
      <c r="G860" t="s">
        <v>17993</v>
      </c>
      <c r="H860" t="s">
        <v>17994</v>
      </c>
      <c r="I860" t="s">
        <v>17995</v>
      </c>
      <c r="J860" t="s">
        <v>17996</v>
      </c>
      <c r="K860" t="s">
        <v>17997</v>
      </c>
      <c r="L860" t="s">
        <v>17998</v>
      </c>
      <c r="M860" t="s">
        <v>17999</v>
      </c>
      <c r="N860" t="s">
        <v>18000</v>
      </c>
      <c r="O860">
        <f>-555.3766486197 -89.8483608065399 -510.214141021172</f>
        <v>-1155.4391504474117</v>
      </c>
      <c r="P860">
        <f>-513.226456296174 -141.276564236825 -236.066251862462</f>
        <v>-890.56927239546098</v>
      </c>
      <c r="Q860" t="s">
        <v>18001</v>
      </c>
      <c r="R860" t="s">
        <v>18002</v>
      </c>
      <c r="S860" t="s">
        <v>18003</v>
      </c>
      <c r="T860" t="s">
        <v>18004</v>
      </c>
      <c r="U860" t="s">
        <v>18005</v>
      </c>
      <c r="V860" t="s">
        <v>18006</v>
      </c>
      <c r="W860" t="s">
        <v>18007</v>
      </c>
      <c r="X860" t="s">
        <v>18008</v>
      </c>
      <c r="Y860" t="s">
        <v>18009</v>
      </c>
    </row>
    <row r="861" spans="1:25" x14ac:dyDescent="0.3">
      <c r="A861">
        <v>43000</v>
      </c>
      <c r="B861" t="s">
        <v>18010</v>
      </c>
      <c r="C861" t="s">
        <v>18011</v>
      </c>
      <c r="D861" t="s">
        <v>18012</v>
      </c>
      <c r="E861" t="s">
        <v>18013</v>
      </c>
      <c r="F861" t="s">
        <v>18014</v>
      </c>
      <c r="G861" t="s">
        <v>18015</v>
      </c>
      <c r="H861" t="s">
        <v>18016</v>
      </c>
      <c r="I861" t="s">
        <v>18017</v>
      </c>
      <c r="J861" t="s">
        <v>18018</v>
      </c>
      <c r="K861" t="s">
        <v>18019</v>
      </c>
      <c r="L861" t="s">
        <v>18020</v>
      </c>
      <c r="M861" t="s">
        <v>18021</v>
      </c>
      <c r="N861" t="s">
        <v>18022</v>
      </c>
      <c r="O861">
        <f>-556.287703589282 -90.2537183021773 -509.762126500639</f>
        <v>-1156.3035483920983</v>
      </c>
      <c r="P861">
        <f>-514.192797335738 -141.105758385418 -235.498325073283</f>
        <v>-890.79688079443895</v>
      </c>
      <c r="Q861" t="s">
        <v>18023</v>
      </c>
      <c r="R861" t="s">
        <v>18024</v>
      </c>
      <c r="S861" t="s">
        <v>18025</v>
      </c>
      <c r="T861" t="s">
        <v>18026</v>
      </c>
      <c r="U861" t="s">
        <v>18027</v>
      </c>
      <c r="V861" t="s">
        <v>18028</v>
      </c>
      <c r="W861" t="s">
        <v>18029</v>
      </c>
      <c r="X861" t="s">
        <v>18030</v>
      </c>
      <c r="Y861" t="s">
        <v>18031</v>
      </c>
    </row>
    <row r="862" spans="1:25" x14ac:dyDescent="0.3">
      <c r="A862">
        <v>43050</v>
      </c>
      <c r="B862" t="s">
        <v>18032</v>
      </c>
      <c r="C862" t="s">
        <v>18033</v>
      </c>
      <c r="D862" t="s">
        <v>18034</v>
      </c>
      <c r="E862" t="s">
        <v>18035</v>
      </c>
      <c r="F862" t="s">
        <v>18036</v>
      </c>
      <c r="G862" t="s">
        <v>18037</v>
      </c>
      <c r="H862" t="s">
        <v>18038</v>
      </c>
      <c r="I862" t="s">
        <v>18039</v>
      </c>
      <c r="J862" t="s">
        <v>18040</v>
      </c>
      <c r="K862" t="s">
        <v>18041</v>
      </c>
      <c r="L862" t="s">
        <v>18042</v>
      </c>
      <c r="M862" t="s">
        <v>18043</v>
      </c>
      <c r="N862" t="s">
        <v>18044</v>
      </c>
      <c r="O862">
        <f>-557.784488108922 -91.3446295647091 -508.932634730915</f>
        <v>-1158.061752404546</v>
      </c>
      <c r="P862">
        <f>-515.6848504171 -141.088578208888 -234.466471190353</f>
        <v>-891.23989981634111</v>
      </c>
      <c r="Q862" t="s">
        <v>18045</v>
      </c>
      <c r="R862" t="s">
        <v>18046</v>
      </c>
      <c r="S862" t="s">
        <v>18047</v>
      </c>
      <c r="T862" t="s">
        <v>18048</v>
      </c>
      <c r="U862" t="s">
        <v>18049</v>
      </c>
      <c r="V862" t="s">
        <v>18050</v>
      </c>
      <c r="W862" t="s">
        <v>18051</v>
      </c>
      <c r="X862" t="s">
        <v>18052</v>
      </c>
      <c r="Y862" t="s">
        <v>18053</v>
      </c>
    </row>
    <row r="863" spans="1:25" x14ac:dyDescent="0.3">
      <c r="A863">
        <v>43100</v>
      </c>
      <c r="B863" t="s">
        <v>18054</v>
      </c>
      <c r="C863" t="s">
        <v>18055</v>
      </c>
      <c r="D863" t="s">
        <v>18056</v>
      </c>
      <c r="E863" t="s">
        <v>18057</v>
      </c>
      <c r="F863" t="s">
        <v>18058</v>
      </c>
      <c r="G863" t="s">
        <v>18059</v>
      </c>
      <c r="H863" t="s">
        <v>18060</v>
      </c>
      <c r="I863" t="s">
        <v>18061</v>
      </c>
      <c r="J863" t="s">
        <v>18062</v>
      </c>
      <c r="K863" t="s">
        <v>18063</v>
      </c>
      <c r="L863" t="s">
        <v>18064</v>
      </c>
      <c r="M863" t="s">
        <v>18065</v>
      </c>
      <c r="N863" t="s">
        <v>18066</v>
      </c>
      <c r="O863">
        <f>-558.440123709791 -91.8951794656655 -508.548801844865</f>
        <v>-1158.8841050203214</v>
      </c>
      <c r="P863">
        <f>-516.281483184255 -141.097660894321 -233.993942252366</f>
        <v>-891.37308633094199</v>
      </c>
      <c r="Q863" t="s">
        <v>18067</v>
      </c>
      <c r="R863" t="s">
        <v>18068</v>
      </c>
      <c r="S863" t="s">
        <v>18069</v>
      </c>
      <c r="T863" t="s">
        <v>18070</v>
      </c>
      <c r="U863" t="s">
        <v>18071</v>
      </c>
      <c r="V863" t="s">
        <v>18072</v>
      </c>
      <c r="W863" t="s">
        <v>18073</v>
      </c>
      <c r="X863" t="s">
        <v>18074</v>
      </c>
      <c r="Y863" t="s">
        <v>18075</v>
      </c>
    </row>
    <row r="864" spans="1:25" x14ac:dyDescent="0.3">
      <c r="A864">
        <v>43150</v>
      </c>
      <c r="B864" t="s">
        <v>18076</v>
      </c>
      <c r="C864" t="s">
        <v>18077</v>
      </c>
      <c r="D864" t="s">
        <v>18078</v>
      </c>
      <c r="E864" t="s">
        <v>18079</v>
      </c>
      <c r="F864" t="s">
        <v>18080</v>
      </c>
      <c r="G864" t="s">
        <v>18081</v>
      </c>
      <c r="H864" t="s">
        <v>18082</v>
      </c>
      <c r="I864" t="s">
        <v>18083</v>
      </c>
      <c r="J864" t="s">
        <v>18084</v>
      </c>
      <c r="K864" t="s">
        <v>18085</v>
      </c>
      <c r="L864" t="s">
        <v>18086</v>
      </c>
      <c r="M864" t="s">
        <v>18087</v>
      </c>
      <c r="N864" t="s">
        <v>18088</v>
      </c>
      <c r="O864">
        <f>-559.743593666082 -92.7541175387823 -507.84498987659</f>
        <v>-1160.3427010814544</v>
      </c>
      <c r="P864">
        <f>-517.423450090215 -140.972135539264 -233.140322402207</f>
        <v>-891.53590803168595</v>
      </c>
      <c r="Q864" t="s">
        <v>18089</v>
      </c>
      <c r="R864" t="s">
        <v>18090</v>
      </c>
      <c r="S864" t="s">
        <v>18091</v>
      </c>
      <c r="T864" t="s">
        <v>18092</v>
      </c>
      <c r="U864" t="s">
        <v>18093</v>
      </c>
      <c r="V864" t="s">
        <v>18094</v>
      </c>
      <c r="W864" t="s">
        <v>18095</v>
      </c>
      <c r="X864" t="s">
        <v>18096</v>
      </c>
      <c r="Y864" t="s">
        <v>18097</v>
      </c>
    </row>
    <row r="865" spans="1:25" x14ac:dyDescent="0.3">
      <c r="A865">
        <v>43200</v>
      </c>
      <c r="B865" t="s">
        <v>18098</v>
      </c>
      <c r="C865" t="s">
        <v>18099</v>
      </c>
      <c r="D865" t="s">
        <v>18100</v>
      </c>
      <c r="E865" t="s">
        <v>18101</v>
      </c>
      <c r="F865" t="s">
        <v>18102</v>
      </c>
      <c r="G865" t="s">
        <v>18103</v>
      </c>
      <c r="H865" t="s">
        <v>18104</v>
      </c>
      <c r="I865" t="s">
        <v>18105</v>
      </c>
      <c r="J865" t="s">
        <v>18106</v>
      </c>
      <c r="K865" t="s">
        <v>18107</v>
      </c>
      <c r="L865" t="s">
        <v>18108</v>
      </c>
      <c r="M865" t="s">
        <v>18109</v>
      </c>
      <c r="N865" t="s">
        <v>18110</v>
      </c>
      <c r="O865">
        <f>-560.19389500172 -93.0197749728572 -507.58146215923</f>
        <v>-1160.7951321338073</v>
      </c>
      <c r="P865">
        <f>-517.890153902304 -140.735268718006 -232.786712361823</f>
        <v>-891.41213498213301</v>
      </c>
      <c r="Q865" t="s">
        <v>18111</v>
      </c>
      <c r="R865" t="s">
        <v>18112</v>
      </c>
      <c r="S865" t="s">
        <v>18113</v>
      </c>
      <c r="T865" t="s">
        <v>18114</v>
      </c>
      <c r="U865" t="s">
        <v>18115</v>
      </c>
      <c r="V865" t="s">
        <v>18116</v>
      </c>
      <c r="W865" t="s">
        <v>18117</v>
      </c>
      <c r="X865" t="s">
        <v>18118</v>
      </c>
      <c r="Y865" t="s">
        <v>18119</v>
      </c>
    </row>
    <row r="866" spans="1:25" x14ac:dyDescent="0.3">
      <c r="A866">
        <v>43250</v>
      </c>
      <c r="B866" t="s">
        <v>18120</v>
      </c>
      <c r="C866" t="s">
        <v>18121</v>
      </c>
      <c r="D866" t="s">
        <v>18122</v>
      </c>
      <c r="E866" t="s">
        <v>18123</v>
      </c>
      <c r="F866" t="s">
        <v>18124</v>
      </c>
      <c r="G866" t="s">
        <v>18125</v>
      </c>
      <c r="H866" t="s">
        <v>18126</v>
      </c>
      <c r="I866" t="s">
        <v>18127</v>
      </c>
      <c r="J866" t="s">
        <v>18128</v>
      </c>
      <c r="K866" t="s">
        <v>18129</v>
      </c>
      <c r="L866" t="s">
        <v>18130</v>
      </c>
      <c r="M866" t="s">
        <v>18131</v>
      </c>
      <c r="N866" t="s">
        <v>18132</v>
      </c>
      <c r="O866">
        <f>-560.654667606169 -93.2400354134361 -507.323197493419</f>
        <v>-1161.2179005130242</v>
      </c>
      <c r="P866">
        <f>-518.744689457136 -139.966402858739 -232.298138514476</f>
        <v>-891.00923083035104</v>
      </c>
      <c r="Q866" t="s">
        <v>18133</v>
      </c>
      <c r="R866" t="s">
        <v>18134</v>
      </c>
      <c r="S866" t="s">
        <v>18135</v>
      </c>
      <c r="T866" t="s">
        <v>18136</v>
      </c>
      <c r="U866" t="s">
        <v>18137</v>
      </c>
      <c r="V866" t="s">
        <v>18138</v>
      </c>
      <c r="W866" t="s">
        <v>18139</v>
      </c>
      <c r="X866" t="s">
        <v>18140</v>
      </c>
      <c r="Y866" t="s">
        <v>18141</v>
      </c>
    </row>
    <row r="867" spans="1:25" x14ac:dyDescent="0.3">
      <c r="A867">
        <v>43300</v>
      </c>
      <c r="B867" t="s">
        <v>18142</v>
      </c>
      <c r="C867" t="s">
        <v>18143</v>
      </c>
      <c r="D867" t="s">
        <v>18144</v>
      </c>
      <c r="E867" t="s">
        <v>18145</v>
      </c>
      <c r="F867" t="s">
        <v>18146</v>
      </c>
      <c r="G867" t="s">
        <v>18147</v>
      </c>
      <c r="H867" t="s">
        <v>18148</v>
      </c>
      <c r="I867" t="s">
        <v>18149</v>
      </c>
      <c r="J867" t="s">
        <v>18150</v>
      </c>
      <c r="K867" t="s">
        <v>18151</v>
      </c>
      <c r="L867" t="s">
        <v>18152</v>
      </c>
      <c r="M867" t="s">
        <v>18153</v>
      </c>
      <c r="N867" t="s">
        <v>18154</v>
      </c>
      <c r="O867">
        <f>-560.588390463006 -93.2291871891648 -507.323701130417</f>
        <v>-1161.141278782588</v>
      </c>
      <c r="P867">
        <f>-519.259282085599 -139.29781779124 -232.099889524417</f>
        <v>-890.65698940125594</v>
      </c>
      <c r="Q867" t="s">
        <v>18155</v>
      </c>
      <c r="R867" t="s">
        <v>18156</v>
      </c>
      <c r="S867" t="s">
        <v>18157</v>
      </c>
      <c r="T867" t="s">
        <v>18158</v>
      </c>
      <c r="U867" t="s">
        <v>18159</v>
      </c>
      <c r="V867" t="s">
        <v>18160</v>
      </c>
      <c r="W867" t="s">
        <v>18161</v>
      </c>
      <c r="X867" t="s">
        <v>18162</v>
      </c>
      <c r="Y867" t="s">
        <v>18163</v>
      </c>
    </row>
    <row r="868" spans="1:25" x14ac:dyDescent="0.3">
      <c r="A868">
        <v>43350</v>
      </c>
      <c r="B868" t="s">
        <v>18164</v>
      </c>
      <c r="C868" t="s">
        <v>18165</v>
      </c>
      <c r="D868" t="s">
        <v>18166</v>
      </c>
      <c r="E868" t="s">
        <v>18167</v>
      </c>
      <c r="F868" t="s">
        <v>18168</v>
      </c>
      <c r="G868" t="s">
        <v>18169</v>
      </c>
      <c r="H868" t="s">
        <v>18170</v>
      </c>
      <c r="I868" t="s">
        <v>18171</v>
      </c>
      <c r="J868" t="s">
        <v>18172</v>
      </c>
      <c r="K868" t="s">
        <v>18173</v>
      </c>
      <c r="L868" t="s">
        <v>18174</v>
      </c>
      <c r="M868" t="s">
        <v>18175</v>
      </c>
      <c r="N868" t="s">
        <v>18176</v>
      </c>
      <c r="O868">
        <f>-560.155337404647 -93.0222133388538 -507.252249896404</f>
        <v>-1160.4298006399049</v>
      </c>
      <c r="P868">
        <f>-519.831038497619 -138.137355619783 -231.721659193055</f>
        <v>-889.69005331045696</v>
      </c>
      <c r="Q868" t="s">
        <v>18177</v>
      </c>
      <c r="R868" t="s">
        <v>18178</v>
      </c>
      <c r="S868" t="s">
        <v>18179</v>
      </c>
      <c r="T868" t="s">
        <v>18180</v>
      </c>
      <c r="U868" t="s">
        <v>18181</v>
      </c>
      <c r="V868" t="s">
        <v>18182</v>
      </c>
      <c r="W868" t="s">
        <v>18183</v>
      </c>
      <c r="X868" t="s">
        <v>18184</v>
      </c>
      <c r="Y868" t="s">
        <v>18185</v>
      </c>
    </row>
    <row r="869" spans="1:25" x14ac:dyDescent="0.3">
      <c r="A869">
        <v>43400</v>
      </c>
      <c r="B869" t="s">
        <v>18186</v>
      </c>
      <c r="C869" t="s">
        <v>18187</v>
      </c>
      <c r="D869" t="s">
        <v>18188</v>
      </c>
      <c r="E869" t="s">
        <v>18189</v>
      </c>
      <c r="F869" t="s">
        <v>18190</v>
      </c>
      <c r="G869" t="s">
        <v>18191</v>
      </c>
      <c r="H869" t="s">
        <v>18192</v>
      </c>
      <c r="I869" t="s">
        <v>18193</v>
      </c>
      <c r="J869" t="s">
        <v>18194</v>
      </c>
      <c r="K869" t="s">
        <v>18195</v>
      </c>
      <c r="L869" t="s">
        <v>18196</v>
      </c>
      <c r="M869" t="s">
        <v>18197</v>
      </c>
      <c r="N869" t="s">
        <v>18198</v>
      </c>
      <c r="O869">
        <f>-560.001389181958 -92.910863138733 -507.203044569248</f>
        <v>-1160.1152968899389</v>
      </c>
      <c r="P869">
        <f>-519.683291990785 -138.052302621489 -231.67574934928</f>
        <v>-889.41134396155417</v>
      </c>
      <c r="Q869" t="s">
        <v>18199</v>
      </c>
      <c r="R869" t="s">
        <v>18200</v>
      </c>
      <c r="S869" t="s">
        <v>18201</v>
      </c>
      <c r="T869" t="s">
        <v>18202</v>
      </c>
      <c r="U869" t="s">
        <v>18203</v>
      </c>
      <c r="V869" t="s">
        <v>18204</v>
      </c>
      <c r="W869" t="s">
        <v>18205</v>
      </c>
      <c r="X869" t="s">
        <v>18206</v>
      </c>
      <c r="Y869" t="s">
        <v>18207</v>
      </c>
    </row>
    <row r="870" spans="1:25" x14ac:dyDescent="0.3">
      <c r="A870">
        <v>43450</v>
      </c>
      <c r="B870" t="s">
        <v>18208</v>
      </c>
      <c r="C870" t="s">
        <v>18209</v>
      </c>
      <c r="D870" t="s">
        <v>18210</v>
      </c>
      <c r="E870" t="s">
        <v>18211</v>
      </c>
      <c r="F870" t="s">
        <v>18212</v>
      </c>
      <c r="G870" t="s">
        <v>18213</v>
      </c>
      <c r="H870" t="s">
        <v>18214</v>
      </c>
      <c r="I870" t="s">
        <v>18215</v>
      </c>
      <c r="J870" t="s">
        <v>18216</v>
      </c>
      <c r="K870" t="s">
        <v>18217</v>
      </c>
      <c r="L870" t="s">
        <v>18218</v>
      </c>
      <c r="M870" t="s">
        <v>18219</v>
      </c>
      <c r="N870" t="s">
        <v>18220</v>
      </c>
      <c r="O870">
        <f>-560.092511000519 -92.6301229398327 -507.107869477041</f>
        <v>-1159.8305034173927</v>
      </c>
      <c r="P870">
        <f>-519.348307420567 -137.968222332302 -231.675578473456</f>
        <v>-888.99210822632494</v>
      </c>
      <c r="Q870" t="s">
        <v>18221</v>
      </c>
      <c r="R870" t="s">
        <v>18222</v>
      </c>
      <c r="S870" t="s">
        <v>18223</v>
      </c>
      <c r="T870" t="s">
        <v>18224</v>
      </c>
      <c r="U870" t="s">
        <v>18225</v>
      </c>
      <c r="V870" t="s">
        <v>18226</v>
      </c>
      <c r="W870" t="s">
        <v>18227</v>
      </c>
      <c r="X870" t="s">
        <v>18228</v>
      </c>
      <c r="Y870" t="s">
        <v>18229</v>
      </c>
    </row>
    <row r="871" spans="1:25" x14ac:dyDescent="0.3">
      <c r="A871">
        <v>43500</v>
      </c>
      <c r="B871" t="s">
        <v>18230</v>
      </c>
      <c r="C871" t="s">
        <v>18231</v>
      </c>
      <c r="D871" t="s">
        <v>18232</v>
      </c>
      <c r="E871" t="s">
        <v>18233</v>
      </c>
      <c r="F871" t="s">
        <v>18234</v>
      </c>
      <c r="G871" t="s">
        <v>18235</v>
      </c>
      <c r="H871" t="s">
        <v>18236</v>
      </c>
      <c r="I871" t="s">
        <v>18237</v>
      </c>
      <c r="J871" t="s">
        <v>18238</v>
      </c>
      <c r="K871" t="s">
        <v>18239</v>
      </c>
      <c r="L871" t="s">
        <v>18240</v>
      </c>
      <c r="M871" t="s">
        <v>18241</v>
      </c>
      <c r="N871" t="s">
        <v>18242</v>
      </c>
      <c r="O871">
        <f>-560.022061853136 -92.4469431809835 -507.095131800206</f>
        <v>-1159.5641368343254</v>
      </c>
      <c r="P871">
        <f>-518.909580774684 -137.881683137015 -231.733341064717</f>
        <v>-888.52460497641596</v>
      </c>
      <c r="Q871" t="s">
        <v>18243</v>
      </c>
      <c r="R871" t="s">
        <v>18244</v>
      </c>
      <c r="S871" t="s">
        <v>18245</v>
      </c>
      <c r="T871" t="s">
        <v>18246</v>
      </c>
      <c r="U871" t="s">
        <v>18247</v>
      </c>
      <c r="V871" t="s">
        <v>18248</v>
      </c>
      <c r="W871" t="s">
        <v>18249</v>
      </c>
      <c r="X871" t="s">
        <v>18250</v>
      </c>
      <c r="Y871" t="s">
        <v>18251</v>
      </c>
    </row>
    <row r="872" spans="1:25" x14ac:dyDescent="0.3">
      <c r="A872">
        <v>43550</v>
      </c>
      <c r="B872" t="s">
        <v>18252</v>
      </c>
      <c r="C872" t="s">
        <v>18253</v>
      </c>
      <c r="D872" t="s">
        <v>18254</v>
      </c>
      <c r="E872" t="s">
        <v>18255</v>
      </c>
      <c r="F872" t="s">
        <v>18256</v>
      </c>
      <c r="G872" t="s">
        <v>18257</v>
      </c>
      <c r="H872" t="s">
        <v>18258</v>
      </c>
      <c r="I872" t="s">
        <v>18259</v>
      </c>
      <c r="J872" t="s">
        <v>18260</v>
      </c>
      <c r="K872" t="s">
        <v>18261</v>
      </c>
      <c r="L872" t="s">
        <v>18262</v>
      </c>
      <c r="M872" t="s">
        <v>18263</v>
      </c>
      <c r="N872" t="s">
        <v>18264</v>
      </c>
      <c r="O872">
        <f>-559.676062566892 -92.0831150114486 -507.023979126963</f>
        <v>-1158.7831567053036</v>
      </c>
      <c r="P872">
        <f>-518.154056658707 -137.881131867513 -231.783946276684</f>
        <v>-887.81913480290393</v>
      </c>
      <c r="Q872" t="s">
        <v>18265</v>
      </c>
      <c r="R872" t="s">
        <v>18266</v>
      </c>
      <c r="S872" t="s">
        <v>18267</v>
      </c>
      <c r="T872" t="s">
        <v>18268</v>
      </c>
      <c r="U872" t="s">
        <v>18269</v>
      </c>
      <c r="V872" t="s">
        <v>18270</v>
      </c>
      <c r="W872" t="s">
        <v>18271</v>
      </c>
      <c r="X872" t="s">
        <v>18272</v>
      </c>
      <c r="Y872" t="s">
        <v>18273</v>
      </c>
    </row>
    <row r="873" spans="1:25" x14ac:dyDescent="0.3">
      <c r="A873">
        <v>43600</v>
      </c>
      <c r="B873" t="s">
        <v>18274</v>
      </c>
      <c r="C873" t="s">
        <v>18275</v>
      </c>
      <c r="D873" t="s">
        <v>18276</v>
      </c>
      <c r="E873" t="s">
        <v>18277</v>
      </c>
      <c r="F873" t="s">
        <v>18278</v>
      </c>
      <c r="G873" t="s">
        <v>18279</v>
      </c>
      <c r="H873" t="s">
        <v>18280</v>
      </c>
      <c r="I873" t="s">
        <v>18281</v>
      </c>
      <c r="J873" t="s">
        <v>18282</v>
      </c>
      <c r="K873" t="s">
        <v>18283</v>
      </c>
      <c r="L873" t="s">
        <v>18284</v>
      </c>
      <c r="M873" t="s">
        <v>18285</v>
      </c>
      <c r="N873" t="s">
        <v>18286</v>
      </c>
      <c r="O873">
        <f>-559.364433770565 -91.787595178082 -507.08447936246</f>
        <v>-1158.2365083111072</v>
      </c>
      <c r="P873">
        <f>-517.860781764502 -137.91960632749 -231.897475310357</f>
        <v>-887.67786340234898</v>
      </c>
      <c r="Q873" t="s">
        <v>18287</v>
      </c>
      <c r="R873" t="s">
        <v>18288</v>
      </c>
      <c r="S873" t="s">
        <v>18289</v>
      </c>
      <c r="T873" t="s">
        <v>18290</v>
      </c>
      <c r="U873" t="s">
        <v>18291</v>
      </c>
      <c r="V873" t="s">
        <v>18292</v>
      </c>
      <c r="W873" t="s">
        <v>18293</v>
      </c>
      <c r="X873" t="s">
        <v>18294</v>
      </c>
      <c r="Y873" t="s">
        <v>18295</v>
      </c>
    </row>
    <row r="874" spans="1:25" x14ac:dyDescent="0.3">
      <c r="A874">
        <v>43650</v>
      </c>
      <c r="B874" t="s">
        <v>18296</v>
      </c>
      <c r="C874" t="s">
        <v>18297</v>
      </c>
      <c r="D874" t="s">
        <v>18298</v>
      </c>
      <c r="E874" t="s">
        <v>18299</v>
      </c>
      <c r="F874" t="s">
        <v>18300</v>
      </c>
      <c r="G874" t="s">
        <v>18301</v>
      </c>
      <c r="H874" t="s">
        <v>18302</v>
      </c>
      <c r="I874" t="s">
        <v>18303</v>
      </c>
      <c r="J874" t="s">
        <v>18304</v>
      </c>
      <c r="K874" t="s">
        <v>18305</v>
      </c>
      <c r="L874" t="s">
        <v>18306</v>
      </c>
      <c r="M874" t="s">
        <v>18307</v>
      </c>
      <c r="N874" t="s">
        <v>18308</v>
      </c>
      <c r="O874">
        <f>-558.879075194848 -91.1314298009165 -507.219723068064</f>
        <v>-1157.2302280638287</v>
      </c>
      <c r="P874">
        <f>-517.589014982136 -137.84536087131 -232.098775712669</f>
        <v>-887.53315156611507</v>
      </c>
      <c r="Q874" t="s">
        <v>18309</v>
      </c>
      <c r="R874" t="s">
        <v>18310</v>
      </c>
      <c r="S874" t="s">
        <v>18311</v>
      </c>
      <c r="T874" t="s">
        <v>18312</v>
      </c>
      <c r="U874" t="s">
        <v>18313</v>
      </c>
      <c r="V874" t="s">
        <v>18314</v>
      </c>
      <c r="W874" t="s">
        <v>18315</v>
      </c>
      <c r="X874" t="s">
        <v>18316</v>
      </c>
      <c r="Y874" t="s">
        <v>18317</v>
      </c>
    </row>
    <row r="875" spans="1:25" x14ac:dyDescent="0.3">
      <c r="A875">
        <v>43700</v>
      </c>
      <c r="B875" t="s">
        <v>18318</v>
      </c>
      <c r="C875" t="s">
        <v>18319</v>
      </c>
      <c r="D875" t="s">
        <v>18320</v>
      </c>
      <c r="E875" t="s">
        <v>18321</v>
      </c>
      <c r="F875" t="s">
        <v>18322</v>
      </c>
      <c r="G875" t="s">
        <v>18323</v>
      </c>
      <c r="H875" t="s">
        <v>18324</v>
      </c>
      <c r="I875" t="s">
        <v>18325</v>
      </c>
      <c r="J875" t="s">
        <v>18326</v>
      </c>
      <c r="K875" t="s">
        <v>18327</v>
      </c>
      <c r="L875" t="s">
        <v>18328</v>
      </c>
      <c r="M875" t="s">
        <v>18329</v>
      </c>
      <c r="N875" t="s">
        <v>18330</v>
      </c>
      <c r="O875">
        <f>-558.672158036283 -90.8912344453724 -507.242835819808</f>
        <v>-1156.8062283014635</v>
      </c>
      <c r="P875">
        <f>-517.518561960082 -137.64129547682 -232.107685376155</f>
        <v>-887.26754281305705</v>
      </c>
      <c r="Q875" t="s">
        <v>18331</v>
      </c>
      <c r="R875" t="s">
        <v>18332</v>
      </c>
      <c r="S875" t="s">
        <v>18333</v>
      </c>
      <c r="T875" t="s">
        <v>18334</v>
      </c>
      <c r="U875" t="s">
        <v>18335</v>
      </c>
      <c r="V875" t="s">
        <v>18336</v>
      </c>
      <c r="W875" t="s">
        <v>18337</v>
      </c>
      <c r="X875" t="s">
        <v>18338</v>
      </c>
      <c r="Y875" t="s">
        <v>18339</v>
      </c>
    </row>
    <row r="876" spans="1:25" x14ac:dyDescent="0.3">
      <c r="A876">
        <v>43750</v>
      </c>
      <c r="B876" t="s">
        <v>18340</v>
      </c>
      <c r="C876" t="s">
        <v>18341</v>
      </c>
      <c r="D876" t="s">
        <v>18342</v>
      </c>
      <c r="E876" t="s">
        <v>18343</v>
      </c>
      <c r="F876" t="s">
        <v>18344</v>
      </c>
      <c r="G876" t="s">
        <v>18345</v>
      </c>
      <c r="H876" t="s">
        <v>18346</v>
      </c>
      <c r="I876" t="s">
        <v>18347</v>
      </c>
      <c r="J876" t="s">
        <v>18348</v>
      </c>
      <c r="K876" t="s">
        <v>18349</v>
      </c>
      <c r="L876" t="s">
        <v>18350</v>
      </c>
      <c r="M876" t="s">
        <v>18351</v>
      </c>
      <c r="N876" t="s">
        <v>18352</v>
      </c>
      <c r="O876">
        <f>-558.359730204444 -90.4113381259735 -507.198757237378</f>
        <v>-1155.9698255677954</v>
      </c>
      <c r="P876">
        <f>-517.311714319465 -136.99630643501 -232.01959607704</f>
        <v>-886.32761683151489</v>
      </c>
      <c r="Q876" t="s">
        <v>18353</v>
      </c>
      <c r="R876" t="s">
        <v>18354</v>
      </c>
      <c r="S876" t="s">
        <v>18355</v>
      </c>
      <c r="T876" t="s">
        <v>18356</v>
      </c>
      <c r="U876" t="s">
        <v>18357</v>
      </c>
      <c r="V876" t="s">
        <v>18358</v>
      </c>
      <c r="W876" t="s">
        <v>18359</v>
      </c>
      <c r="X876" t="s">
        <v>18360</v>
      </c>
      <c r="Y876" t="s">
        <v>18361</v>
      </c>
    </row>
    <row r="877" spans="1:25" x14ac:dyDescent="0.3">
      <c r="A877">
        <v>43800</v>
      </c>
      <c r="B877" t="s">
        <v>18362</v>
      </c>
      <c r="C877" t="s">
        <v>18363</v>
      </c>
      <c r="D877" t="s">
        <v>18364</v>
      </c>
      <c r="E877" t="s">
        <v>18365</v>
      </c>
      <c r="F877" t="s">
        <v>18366</v>
      </c>
      <c r="G877" t="s">
        <v>18367</v>
      </c>
      <c r="H877" t="s">
        <v>18368</v>
      </c>
      <c r="I877" t="s">
        <v>18369</v>
      </c>
      <c r="J877" t="s">
        <v>18370</v>
      </c>
      <c r="K877" t="s">
        <v>18371</v>
      </c>
      <c r="L877" t="s">
        <v>18372</v>
      </c>
      <c r="M877" t="s">
        <v>18373</v>
      </c>
      <c r="N877" t="s">
        <v>18374</v>
      </c>
      <c r="O877">
        <f>-558.264234653366 -90.190738828685 -507.253297338615</f>
        <v>-1155.708270820666</v>
      </c>
      <c r="P877">
        <f>-517.327695832469 -136.779394126218 -232.05829931348</f>
        <v>-886.16538927216698</v>
      </c>
      <c r="Q877" t="s">
        <v>18375</v>
      </c>
      <c r="R877" t="s">
        <v>18376</v>
      </c>
      <c r="S877" t="s">
        <v>18377</v>
      </c>
      <c r="T877" t="s">
        <v>18378</v>
      </c>
      <c r="U877" t="s">
        <v>18379</v>
      </c>
      <c r="V877" t="s">
        <v>18380</v>
      </c>
      <c r="W877" t="s">
        <v>18381</v>
      </c>
      <c r="X877" t="s">
        <v>18382</v>
      </c>
      <c r="Y877" t="s">
        <v>18383</v>
      </c>
    </row>
    <row r="878" spans="1:25" x14ac:dyDescent="0.3">
      <c r="A878">
        <v>43850</v>
      </c>
      <c r="B878" t="s">
        <v>18384</v>
      </c>
      <c r="C878" t="s">
        <v>18385</v>
      </c>
      <c r="D878" t="s">
        <v>18386</v>
      </c>
      <c r="E878" t="s">
        <v>18387</v>
      </c>
      <c r="F878" t="s">
        <v>18388</v>
      </c>
      <c r="G878" t="s">
        <v>18389</v>
      </c>
      <c r="H878" t="s">
        <v>18390</v>
      </c>
      <c r="I878" t="s">
        <v>18391</v>
      </c>
      <c r="J878" t="s">
        <v>18392</v>
      </c>
      <c r="K878" t="s">
        <v>18393</v>
      </c>
      <c r="L878" t="s">
        <v>18394</v>
      </c>
      <c r="M878" t="s">
        <v>18395</v>
      </c>
      <c r="N878" t="s">
        <v>18396</v>
      </c>
      <c r="O878">
        <f>-557.687348795523 -89.8148680187492 -507.621683711617</f>
        <v>-1155.1239005258892</v>
      </c>
      <c r="P878">
        <f>-517.449260561772 -136.85873492491 -232.401064046615</f>
        <v>-886.70905953329702</v>
      </c>
      <c r="Q878" t="s">
        <v>18397</v>
      </c>
      <c r="R878" t="s">
        <v>18398</v>
      </c>
      <c r="S878" t="s">
        <v>18399</v>
      </c>
      <c r="T878" t="s">
        <v>18400</v>
      </c>
      <c r="U878" t="s">
        <v>18401</v>
      </c>
      <c r="V878" t="s">
        <v>18402</v>
      </c>
      <c r="W878" t="s">
        <v>18403</v>
      </c>
      <c r="X878" t="s">
        <v>18404</v>
      </c>
      <c r="Y878" t="s">
        <v>18405</v>
      </c>
    </row>
    <row r="879" spans="1:25" x14ac:dyDescent="0.3">
      <c r="A879">
        <v>43900</v>
      </c>
      <c r="B879" t="s">
        <v>18406</v>
      </c>
      <c r="C879" t="s">
        <v>18407</v>
      </c>
      <c r="D879" t="s">
        <v>18408</v>
      </c>
      <c r="E879" t="s">
        <v>18409</v>
      </c>
      <c r="F879" t="s">
        <v>18410</v>
      </c>
      <c r="G879" t="s">
        <v>18411</v>
      </c>
      <c r="H879" t="s">
        <v>18412</v>
      </c>
      <c r="I879" t="s">
        <v>18413</v>
      </c>
      <c r="J879" t="s">
        <v>18414</v>
      </c>
      <c r="K879" t="s">
        <v>18415</v>
      </c>
      <c r="L879" t="s">
        <v>18416</v>
      </c>
      <c r="M879" t="s">
        <v>18417</v>
      </c>
      <c r="N879" t="s">
        <v>18418</v>
      </c>
      <c r="O879">
        <f>-557.191447754023 -89.638835865353 -507.889504091256</f>
        <v>-1154.7197877106321</v>
      </c>
      <c r="P879">
        <f>-517.492407751179 -136.956615914848 -232.637619406814</f>
        <v>-887.08664307284096</v>
      </c>
      <c r="Q879" t="s">
        <v>18419</v>
      </c>
      <c r="R879" t="s">
        <v>18420</v>
      </c>
      <c r="S879" t="s">
        <v>18421</v>
      </c>
      <c r="T879" t="s">
        <v>18422</v>
      </c>
      <c r="U879" t="s">
        <v>18423</v>
      </c>
      <c r="V879" t="s">
        <v>18424</v>
      </c>
      <c r="W879" t="s">
        <v>18425</v>
      </c>
      <c r="X879" t="s">
        <v>18426</v>
      </c>
      <c r="Y879" t="s">
        <v>18427</v>
      </c>
    </row>
    <row r="880" spans="1:25" x14ac:dyDescent="0.3">
      <c r="A880">
        <v>43950</v>
      </c>
      <c r="B880" t="s">
        <v>18428</v>
      </c>
      <c r="C880" t="s">
        <v>18429</v>
      </c>
      <c r="D880" t="s">
        <v>18430</v>
      </c>
      <c r="E880" t="s">
        <v>18431</v>
      </c>
      <c r="F880" t="s">
        <v>18432</v>
      </c>
      <c r="G880" t="s">
        <v>18433</v>
      </c>
      <c r="H880" t="s">
        <v>18434</v>
      </c>
      <c r="I880" t="s">
        <v>18435</v>
      </c>
      <c r="J880" t="s">
        <v>18436</v>
      </c>
      <c r="K880" t="s">
        <v>18437</v>
      </c>
      <c r="L880" t="s">
        <v>18438</v>
      </c>
      <c r="M880" t="s">
        <v>18439</v>
      </c>
      <c r="N880" t="s">
        <v>18440</v>
      </c>
      <c r="O880">
        <f>-556.085687749233 -89.2068090426988 -508.385871855295</f>
        <v>-1153.6783686472268</v>
      </c>
      <c r="P880">
        <f>-517.413754061824 -136.991287835936 -233.068377211413</f>
        <v>-887.47341910917294</v>
      </c>
      <c r="Q880" t="s">
        <v>18441</v>
      </c>
      <c r="R880" t="s">
        <v>18442</v>
      </c>
      <c r="S880" t="s">
        <v>18443</v>
      </c>
      <c r="T880" t="s">
        <v>18444</v>
      </c>
      <c r="U880" t="s">
        <v>18445</v>
      </c>
      <c r="V880" t="s">
        <v>18446</v>
      </c>
      <c r="W880" t="s">
        <v>18447</v>
      </c>
      <c r="X880" t="s">
        <v>18448</v>
      </c>
      <c r="Y880" t="s">
        <v>18449</v>
      </c>
    </row>
    <row r="881" spans="1:25" x14ac:dyDescent="0.3">
      <c r="A881">
        <v>44000</v>
      </c>
      <c r="B881" t="s">
        <v>18450</v>
      </c>
      <c r="C881" t="s">
        <v>18451</v>
      </c>
      <c r="D881" t="s">
        <v>18452</v>
      </c>
      <c r="E881" t="s">
        <v>18453</v>
      </c>
      <c r="F881" t="s">
        <v>18454</v>
      </c>
      <c r="G881" t="s">
        <v>18455</v>
      </c>
      <c r="H881" t="s">
        <v>18456</v>
      </c>
      <c r="I881" t="s">
        <v>18457</v>
      </c>
      <c r="J881" t="s">
        <v>18458</v>
      </c>
      <c r="K881" t="s">
        <v>18459</v>
      </c>
      <c r="L881" t="s">
        <v>18460</v>
      </c>
      <c r="M881" t="s">
        <v>18461</v>
      </c>
      <c r="N881" t="s">
        <v>18462</v>
      </c>
      <c r="O881">
        <f>-555.233830789989 -88.9149170672522 -508.646232915012</f>
        <v>-1152.7949807722532</v>
      </c>
      <c r="P881">
        <f>-517.343677296844 -136.758047476806 -233.23022367682</f>
        <v>-887.33194845047001</v>
      </c>
      <c r="Q881" t="s">
        <v>18463</v>
      </c>
      <c r="R881" t="s">
        <v>18464</v>
      </c>
      <c r="S881" t="s">
        <v>18465</v>
      </c>
      <c r="T881" t="s">
        <v>18466</v>
      </c>
      <c r="U881" t="s">
        <v>18467</v>
      </c>
      <c r="V881" t="s">
        <v>18468</v>
      </c>
      <c r="W881" t="s">
        <v>18469</v>
      </c>
      <c r="X881" t="s">
        <v>18470</v>
      </c>
      <c r="Y881" t="s">
        <v>18471</v>
      </c>
    </row>
    <row r="882" spans="1:25" x14ac:dyDescent="0.3">
      <c r="A882">
        <v>44050</v>
      </c>
      <c r="B882" t="s">
        <v>18472</v>
      </c>
      <c r="C882" t="s">
        <v>18473</v>
      </c>
      <c r="D882" t="s">
        <v>18474</v>
      </c>
      <c r="E882" t="s">
        <v>18475</v>
      </c>
      <c r="F882" t="s">
        <v>18476</v>
      </c>
      <c r="G882" t="s">
        <v>18477</v>
      </c>
      <c r="H882" t="s">
        <v>18478</v>
      </c>
      <c r="I882" t="s">
        <v>18479</v>
      </c>
      <c r="J882" t="s">
        <v>18480</v>
      </c>
      <c r="K882" t="s">
        <v>18481</v>
      </c>
      <c r="L882" t="s">
        <v>18482</v>
      </c>
      <c r="M882" t="s">
        <v>18483</v>
      </c>
      <c r="N882" t="s">
        <v>18484</v>
      </c>
      <c r="O882">
        <f>-553.400604560855 -88.0323170497477 -509.086039775194</f>
        <v>-1150.5189613857967</v>
      </c>
      <c r="P882">
        <f>-517.116917432277 -135.952224658949 -233.467115466121</f>
        <v>-886.53625755734697</v>
      </c>
      <c r="Q882" t="s">
        <v>18485</v>
      </c>
      <c r="R882" t="s">
        <v>18486</v>
      </c>
      <c r="S882" t="s">
        <v>18487</v>
      </c>
      <c r="T882" t="s">
        <v>18488</v>
      </c>
      <c r="U882" t="s">
        <v>18489</v>
      </c>
      <c r="V882" t="s">
        <v>18490</v>
      </c>
      <c r="W882" t="s">
        <v>18491</v>
      </c>
      <c r="X882" t="s">
        <v>18492</v>
      </c>
      <c r="Y882" t="s">
        <v>18493</v>
      </c>
    </row>
    <row r="883" spans="1:25" x14ac:dyDescent="0.3">
      <c r="A883">
        <v>44100</v>
      </c>
      <c r="B883" t="s">
        <v>18494</v>
      </c>
      <c r="C883" t="s">
        <v>18495</v>
      </c>
      <c r="D883" t="s">
        <v>18496</v>
      </c>
      <c r="E883" t="s">
        <v>18497</v>
      </c>
      <c r="F883" t="s">
        <v>18498</v>
      </c>
      <c r="G883" t="s">
        <v>18499</v>
      </c>
      <c r="H883" t="s">
        <v>18500</v>
      </c>
      <c r="I883" t="s">
        <v>18501</v>
      </c>
      <c r="J883" t="s">
        <v>18502</v>
      </c>
      <c r="K883" t="s">
        <v>18503</v>
      </c>
      <c r="L883" t="s">
        <v>18504</v>
      </c>
      <c r="M883" t="s">
        <v>18505</v>
      </c>
      <c r="N883" t="s">
        <v>18506</v>
      </c>
      <c r="O883">
        <f>-552.606877655426 -87.7266464113923 -509.153981205242</f>
        <v>-1149.4875052720604</v>
      </c>
      <c r="P883">
        <f>-516.987319358532 -135.916355183824 -233.495489654848</f>
        <v>-886.39916419720396</v>
      </c>
      <c r="Q883" t="s">
        <v>18507</v>
      </c>
      <c r="R883" t="s">
        <v>18508</v>
      </c>
      <c r="S883" t="s">
        <v>18509</v>
      </c>
      <c r="T883" t="s">
        <v>18510</v>
      </c>
      <c r="U883" t="s">
        <v>18511</v>
      </c>
      <c r="V883" t="s">
        <v>18512</v>
      </c>
      <c r="W883" t="s">
        <v>18513</v>
      </c>
      <c r="X883" t="s">
        <v>18514</v>
      </c>
      <c r="Y883" t="s">
        <v>18515</v>
      </c>
    </row>
    <row r="884" spans="1:25" x14ac:dyDescent="0.3">
      <c r="A884">
        <v>44150</v>
      </c>
      <c r="B884" t="s">
        <v>18516</v>
      </c>
      <c r="C884" t="s">
        <v>18517</v>
      </c>
      <c r="D884" t="s">
        <v>18518</v>
      </c>
      <c r="E884" t="s">
        <v>18519</v>
      </c>
      <c r="F884" t="s">
        <v>18520</v>
      </c>
      <c r="G884" t="s">
        <v>18521</v>
      </c>
      <c r="H884" t="s">
        <v>18522</v>
      </c>
      <c r="I884" t="s">
        <v>18523</v>
      </c>
      <c r="J884" t="s">
        <v>18524</v>
      </c>
      <c r="K884" t="s">
        <v>18525</v>
      </c>
      <c r="L884" t="s">
        <v>18526</v>
      </c>
      <c r="M884" t="s">
        <v>18527</v>
      </c>
      <c r="N884" t="s">
        <v>18528</v>
      </c>
      <c r="O884">
        <f>-552.039410182661 -87.478792782314 -509.116570738392</f>
        <v>-1148.634773703367</v>
      </c>
      <c r="P884">
        <f>-517.079776400621 -135.906335640302 -233.415407264561</f>
        <v>-886.40151930548404</v>
      </c>
      <c r="Q884" t="s">
        <v>18529</v>
      </c>
      <c r="R884" t="s">
        <v>18530</v>
      </c>
      <c r="S884" t="s">
        <v>18531</v>
      </c>
      <c r="T884" t="s">
        <v>18532</v>
      </c>
      <c r="U884" t="s">
        <v>18533</v>
      </c>
      <c r="V884" t="s">
        <v>18534</v>
      </c>
      <c r="W884" t="s">
        <v>18535</v>
      </c>
      <c r="X884" t="s">
        <v>18536</v>
      </c>
      <c r="Y884" t="s">
        <v>18537</v>
      </c>
    </row>
    <row r="885" spans="1:25" x14ac:dyDescent="0.3">
      <c r="A885">
        <v>44200</v>
      </c>
      <c r="B885" t="s">
        <v>18538</v>
      </c>
      <c r="C885" t="s">
        <v>18539</v>
      </c>
      <c r="D885" t="s">
        <v>18540</v>
      </c>
      <c r="E885" t="s">
        <v>18541</v>
      </c>
      <c r="F885" t="s">
        <v>18542</v>
      </c>
      <c r="G885" t="s">
        <v>18543</v>
      </c>
      <c r="H885" t="s">
        <v>18544</v>
      </c>
      <c r="I885" t="s">
        <v>18545</v>
      </c>
      <c r="J885" t="s">
        <v>18546</v>
      </c>
      <c r="K885" t="s">
        <v>18547</v>
      </c>
      <c r="L885" t="s">
        <v>18548</v>
      </c>
      <c r="M885" t="s">
        <v>18549</v>
      </c>
      <c r="N885" t="s">
        <v>18550</v>
      </c>
      <c r="O885">
        <f>-551.393068692548 -87.0720364107124 -508.902401572047</f>
        <v>-1147.3675066753074</v>
      </c>
      <c r="P885">
        <f>-517.031743830597 -135.475205222814 -233.121668864085</f>
        <v>-885.62861791749594</v>
      </c>
      <c r="Q885" t="s">
        <v>18551</v>
      </c>
      <c r="R885" t="s">
        <v>18552</v>
      </c>
      <c r="S885" t="s">
        <v>18553</v>
      </c>
      <c r="T885" t="s">
        <v>18554</v>
      </c>
      <c r="U885" t="s">
        <v>18555</v>
      </c>
      <c r="V885" t="s">
        <v>18556</v>
      </c>
      <c r="W885" t="s">
        <v>18557</v>
      </c>
      <c r="X885" t="s">
        <v>18558</v>
      </c>
      <c r="Y885" t="s">
        <v>18559</v>
      </c>
    </row>
    <row r="886" spans="1:25" x14ac:dyDescent="0.3">
      <c r="A886">
        <v>44250</v>
      </c>
      <c r="B886" t="s">
        <v>18560</v>
      </c>
      <c r="C886" t="s">
        <v>18561</v>
      </c>
      <c r="D886" t="s">
        <v>18562</v>
      </c>
      <c r="E886" t="s">
        <v>18563</v>
      </c>
      <c r="F886" t="s">
        <v>18564</v>
      </c>
      <c r="G886" t="s">
        <v>18565</v>
      </c>
      <c r="H886" t="s">
        <v>18566</v>
      </c>
      <c r="I886" t="s">
        <v>18567</v>
      </c>
      <c r="J886" t="s">
        <v>18568</v>
      </c>
      <c r="K886" t="s">
        <v>18569</v>
      </c>
      <c r="L886" t="s">
        <v>18570</v>
      </c>
      <c r="M886" t="s">
        <v>18571</v>
      </c>
      <c r="N886" t="s">
        <v>18572</v>
      </c>
      <c r="O886">
        <f>-551.102745155818 -86.926017937702 -508.4402152148</f>
        <v>-1146.4689783083199</v>
      </c>
      <c r="P886">
        <f>-516.538337858693 -134.478000078365 -232.536830866748</f>
        <v>-883.55316880380599</v>
      </c>
      <c r="Q886" t="s">
        <v>18573</v>
      </c>
      <c r="R886" t="s">
        <v>18574</v>
      </c>
      <c r="S886" t="s">
        <v>18575</v>
      </c>
      <c r="T886" t="s">
        <v>18576</v>
      </c>
      <c r="U886" t="s">
        <v>18577</v>
      </c>
      <c r="V886" t="s">
        <v>18578</v>
      </c>
      <c r="W886" t="s">
        <v>18579</v>
      </c>
      <c r="X886" t="s">
        <v>18580</v>
      </c>
      <c r="Y886" t="s">
        <v>18581</v>
      </c>
    </row>
    <row r="887" spans="1:25" x14ac:dyDescent="0.3">
      <c r="A887">
        <v>44300</v>
      </c>
      <c r="B887" t="s">
        <v>18582</v>
      </c>
      <c r="C887" t="s">
        <v>18583</v>
      </c>
      <c r="D887" t="s">
        <v>18584</v>
      </c>
      <c r="E887" t="s">
        <v>18585</v>
      </c>
      <c r="F887" t="s">
        <v>18586</v>
      </c>
      <c r="G887" t="s">
        <v>18587</v>
      </c>
      <c r="H887" t="s">
        <v>18588</v>
      </c>
      <c r="I887" t="s">
        <v>18589</v>
      </c>
      <c r="J887" t="s">
        <v>18590</v>
      </c>
      <c r="K887" t="s">
        <v>18591</v>
      </c>
      <c r="L887" t="s">
        <v>18592</v>
      </c>
      <c r="M887" t="s">
        <v>18593</v>
      </c>
      <c r="N887" t="s">
        <v>18594</v>
      </c>
      <c r="O887">
        <f>-550.810402939814 -86.9274282892002 -508.248674853054</f>
        <v>-1145.9865060820682</v>
      </c>
      <c r="P887">
        <f>-516.197089660162 -134.100197545724 -232.28624702012</f>
        <v>-882.5835342260059</v>
      </c>
      <c r="Q887" t="s">
        <v>18595</v>
      </c>
      <c r="R887" t="s">
        <v>18596</v>
      </c>
      <c r="S887" t="s">
        <v>18597</v>
      </c>
      <c r="T887" t="s">
        <v>18598</v>
      </c>
      <c r="U887" t="s">
        <v>18599</v>
      </c>
      <c r="V887" t="s">
        <v>18600</v>
      </c>
      <c r="W887" t="s">
        <v>18601</v>
      </c>
      <c r="X887" t="s">
        <v>18602</v>
      </c>
      <c r="Y887" t="s">
        <v>18603</v>
      </c>
    </row>
    <row r="888" spans="1:25" x14ac:dyDescent="0.3">
      <c r="A888">
        <v>44350</v>
      </c>
      <c r="B888" t="s">
        <v>18604</v>
      </c>
      <c r="C888" t="s">
        <v>18605</v>
      </c>
      <c r="D888" t="s">
        <v>18606</v>
      </c>
      <c r="E888" t="s">
        <v>18607</v>
      </c>
      <c r="F888" t="s">
        <v>18608</v>
      </c>
      <c r="G888" t="s">
        <v>18609</v>
      </c>
      <c r="H888" t="s">
        <v>18610</v>
      </c>
      <c r="I888" t="s">
        <v>18611</v>
      </c>
      <c r="J888" t="s">
        <v>18612</v>
      </c>
      <c r="K888" t="s">
        <v>18613</v>
      </c>
      <c r="L888" t="s">
        <v>18614</v>
      </c>
      <c r="M888" t="s">
        <v>18615</v>
      </c>
      <c r="N888" t="s">
        <v>18616</v>
      </c>
      <c r="O888">
        <f>-550.121697194969 -86.961672284066 -508.0027388738</f>
        <v>-1145.086108352835</v>
      </c>
      <c r="P888">
        <f>-516.28489674239 -133.901369166384 -231.90438382334</f>
        <v>-882.090649732114</v>
      </c>
      <c r="Q888" t="s">
        <v>18617</v>
      </c>
      <c r="R888" t="s">
        <v>18618</v>
      </c>
      <c r="S888" t="s">
        <v>18619</v>
      </c>
      <c r="T888" t="s">
        <v>18620</v>
      </c>
      <c r="U888" t="s">
        <v>18621</v>
      </c>
      <c r="V888" t="s">
        <v>18622</v>
      </c>
      <c r="W888" t="s">
        <v>18623</v>
      </c>
      <c r="X888" t="s">
        <v>18624</v>
      </c>
      <c r="Y888" t="s">
        <v>18625</v>
      </c>
    </row>
    <row r="889" spans="1:25" x14ac:dyDescent="0.3">
      <c r="A889">
        <v>44400</v>
      </c>
      <c r="B889" t="s">
        <v>18626</v>
      </c>
      <c r="C889" t="s">
        <v>18627</v>
      </c>
      <c r="D889" t="s">
        <v>18628</v>
      </c>
      <c r="E889" t="s">
        <v>18629</v>
      </c>
      <c r="F889" t="s">
        <v>18630</v>
      </c>
      <c r="G889" t="s">
        <v>18631</v>
      </c>
      <c r="H889" t="s">
        <v>18632</v>
      </c>
      <c r="I889" t="s">
        <v>18633</v>
      </c>
      <c r="J889" t="s">
        <v>18634</v>
      </c>
      <c r="K889" t="s">
        <v>18635</v>
      </c>
      <c r="L889" t="s">
        <v>18636</v>
      </c>
      <c r="M889" t="s">
        <v>18637</v>
      </c>
      <c r="N889" t="s">
        <v>18638</v>
      </c>
      <c r="O889">
        <f>-549.848030370326 -86.9636658240061 -507.985983854918</f>
        <v>-1144.7976800492502</v>
      </c>
      <c r="P889">
        <f>-516.81489047454 -133.75571126369 -231.765162121079</f>
        <v>-882.33576385930894</v>
      </c>
      <c r="Q889" t="s">
        <v>18639</v>
      </c>
      <c r="R889" t="s">
        <v>18640</v>
      </c>
      <c r="S889" t="s">
        <v>18641</v>
      </c>
      <c r="T889" t="s">
        <v>18642</v>
      </c>
      <c r="U889" t="s">
        <v>18643</v>
      </c>
      <c r="V889" t="s">
        <v>18644</v>
      </c>
      <c r="W889" t="s">
        <v>18645</v>
      </c>
      <c r="X889" t="s">
        <v>18646</v>
      </c>
      <c r="Y889" t="s">
        <v>18647</v>
      </c>
    </row>
    <row r="890" spans="1:25" x14ac:dyDescent="0.3">
      <c r="A890">
        <v>44450</v>
      </c>
      <c r="B890" t="s">
        <v>18648</v>
      </c>
      <c r="C890" t="s">
        <v>18649</v>
      </c>
      <c r="D890" t="s">
        <v>18650</v>
      </c>
      <c r="E890" t="s">
        <v>18651</v>
      </c>
      <c r="F890" t="s">
        <v>18652</v>
      </c>
      <c r="G890" t="s">
        <v>18653</v>
      </c>
      <c r="H890" t="s">
        <v>18654</v>
      </c>
      <c r="I890" t="s">
        <v>18655</v>
      </c>
      <c r="J890" t="s">
        <v>18656</v>
      </c>
      <c r="K890" t="s">
        <v>18657</v>
      </c>
      <c r="L890" t="s">
        <v>18658</v>
      </c>
      <c r="M890" t="s">
        <v>18659</v>
      </c>
      <c r="N890" t="s">
        <v>18660</v>
      </c>
      <c r="O890">
        <f>-549.416565350664 -87.0081827930649 -507.986533626978</f>
        <v>-1144.4112817707069</v>
      </c>
      <c r="P890">
        <f>-518.282957117002 -133.291149307014 -231.459461196146</f>
        <v>-883.03356762016199</v>
      </c>
      <c r="Q890" t="s">
        <v>18661</v>
      </c>
      <c r="R890" t="s">
        <v>18662</v>
      </c>
      <c r="S890" t="s">
        <v>18663</v>
      </c>
      <c r="T890" t="s">
        <v>18664</v>
      </c>
      <c r="U890" t="s">
        <v>18665</v>
      </c>
      <c r="V890" t="s">
        <v>18666</v>
      </c>
      <c r="W890" t="s">
        <v>18667</v>
      </c>
      <c r="X890" t="s">
        <v>18668</v>
      </c>
      <c r="Y890" t="s">
        <v>18669</v>
      </c>
    </row>
    <row r="891" spans="1:25" x14ac:dyDescent="0.3">
      <c r="A891">
        <v>44500</v>
      </c>
      <c r="B891" t="s">
        <v>18670</v>
      </c>
      <c r="C891" t="s">
        <v>18671</v>
      </c>
      <c r="D891" t="s">
        <v>18672</v>
      </c>
      <c r="E891" t="s">
        <v>18673</v>
      </c>
      <c r="F891" t="s">
        <v>18674</v>
      </c>
      <c r="G891" t="s">
        <v>18675</v>
      </c>
      <c r="H891" t="s">
        <v>18676</v>
      </c>
      <c r="I891" t="s">
        <v>18677</v>
      </c>
      <c r="J891" t="s">
        <v>18678</v>
      </c>
      <c r="K891" t="s">
        <v>18679</v>
      </c>
      <c r="L891" t="s">
        <v>18680</v>
      </c>
      <c r="M891" t="s">
        <v>18681</v>
      </c>
      <c r="N891" t="s">
        <v>18682</v>
      </c>
      <c r="O891">
        <f>-549.202114674367 -87.09127173757 -507.96805117345</f>
        <v>-1144.2614375853868</v>
      </c>
      <c r="P891">
        <f>-519.067454923526 -133.068719988075 -231.279498650614</f>
        <v>-883.41567356221503</v>
      </c>
      <c r="Q891" t="s">
        <v>18683</v>
      </c>
      <c r="R891" t="s">
        <v>18684</v>
      </c>
      <c r="S891" t="s">
        <v>18685</v>
      </c>
      <c r="T891" t="s">
        <v>18686</v>
      </c>
      <c r="U891" t="s">
        <v>18687</v>
      </c>
      <c r="V891" t="s">
        <v>18688</v>
      </c>
      <c r="W891" t="s">
        <v>18689</v>
      </c>
      <c r="X891" t="s">
        <v>18690</v>
      </c>
      <c r="Y891" t="s">
        <v>18691</v>
      </c>
    </row>
    <row r="892" spans="1:25" x14ac:dyDescent="0.3">
      <c r="A892">
        <v>44550</v>
      </c>
      <c r="B892" t="s">
        <v>18692</v>
      </c>
      <c r="C892" t="s">
        <v>18693</v>
      </c>
      <c r="D892" t="s">
        <v>18694</v>
      </c>
      <c r="E892" t="s">
        <v>18695</v>
      </c>
      <c r="F892" t="s">
        <v>18696</v>
      </c>
      <c r="G892" t="s">
        <v>18697</v>
      </c>
      <c r="H892" t="s">
        <v>18698</v>
      </c>
      <c r="I892" t="s">
        <v>18699</v>
      </c>
      <c r="J892" t="s">
        <v>18700</v>
      </c>
      <c r="K892" t="s">
        <v>18701</v>
      </c>
      <c r="L892" t="s">
        <v>18702</v>
      </c>
      <c r="M892" t="s">
        <v>18703</v>
      </c>
      <c r="N892" t="s">
        <v>18704</v>
      </c>
      <c r="O892">
        <f>-548.912279828054 -87.4203202629392 -507.938134457228</f>
        <v>-1144.2707345482213</v>
      </c>
      <c r="P892">
        <f>-520.291367097928 -133.102613611488 -231.040170491674</f>
        <v>-884.43415120108989</v>
      </c>
      <c r="Q892" t="s">
        <v>18705</v>
      </c>
      <c r="R892" t="s">
        <v>18706</v>
      </c>
      <c r="S892" t="s">
        <v>18707</v>
      </c>
      <c r="T892" t="s">
        <v>18708</v>
      </c>
      <c r="U892" t="s">
        <v>18709</v>
      </c>
      <c r="V892" t="s">
        <v>18710</v>
      </c>
      <c r="W892" t="s">
        <v>18711</v>
      </c>
      <c r="X892" t="s">
        <v>18712</v>
      </c>
      <c r="Y892" t="s">
        <v>18713</v>
      </c>
    </row>
    <row r="893" spans="1:25" x14ac:dyDescent="0.3">
      <c r="A893">
        <v>44600</v>
      </c>
      <c r="B893" t="s">
        <v>18714</v>
      </c>
      <c r="C893" t="s">
        <v>18715</v>
      </c>
      <c r="D893" t="s">
        <v>18716</v>
      </c>
      <c r="E893" t="s">
        <v>18717</v>
      </c>
      <c r="F893" t="s">
        <v>18718</v>
      </c>
      <c r="G893" t="s">
        <v>18719</v>
      </c>
      <c r="H893" t="s">
        <v>18720</v>
      </c>
      <c r="I893" t="s">
        <v>18721</v>
      </c>
      <c r="J893" t="s">
        <v>18722</v>
      </c>
      <c r="K893" t="s">
        <v>18723</v>
      </c>
      <c r="L893" t="s">
        <v>18724</v>
      </c>
      <c r="M893" t="s">
        <v>18725</v>
      </c>
      <c r="N893" t="s">
        <v>18726</v>
      </c>
      <c r="O893">
        <f>-548.821496393414 -87.6582287877668 -507.902021145977</f>
        <v>-1144.3817463271578</v>
      </c>
      <c r="P893">
        <f>-520.391216017196 -133.078065145702 -230.941246414286</f>
        <v>-884.41052757718398</v>
      </c>
      <c r="Q893" t="s">
        <v>18727</v>
      </c>
      <c r="R893" t="s">
        <v>18728</v>
      </c>
      <c r="S893" t="s">
        <v>18729</v>
      </c>
      <c r="T893" t="s">
        <v>18730</v>
      </c>
      <c r="U893" t="s">
        <v>18731</v>
      </c>
      <c r="V893" t="s">
        <v>18732</v>
      </c>
      <c r="W893" t="s">
        <v>18733</v>
      </c>
      <c r="X893" t="s">
        <v>18734</v>
      </c>
      <c r="Y893" t="s">
        <v>18735</v>
      </c>
    </row>
    <row r="894" spans="1:25" x14ac:dyDescent="0.3">
      <c r="A894">
        <v>44650</v>
      </c>
      <c r="B894" t="s">
        <v>18736</v>
      </c>
      <c r="C894" t="s">
        <v>18737</v>
      </c>
      <c r="D894" t="s">
        <v>18738</v>
      </c>
      <c r="E894" t="s">
        <v>18739</v>
      </c>
      <c r="F894" t="s">
        <v>18740</v>
      </c>
      <c r="G894" t="s">
        <v>18741</v>
      </c>
      <c r="H894" t="s">
        <v>18742</v>
      </c>
      <c r="I894" t="s">
        <v>18743</v>
      </c>
      <c r="J894" t="s">
        <v>18744</v>
      </c>
      <c r="K894" t="s">
        <v>18745</v>
      </c>
      <c r="L894" t="s">
        <v>18746</v>
      </c>
      <c r="M894" t="s">
        <v>18747</v>
      </c>
      <c r="N894" t="s">
        <v>18748</v>
      </c>
      <c r="O894">
        <f>-549.064964224198 -88.1455194748869 -507.796579849501</f>
        <v>-1145.0070635485858</v>
      </c>
      <c r="P894">
        <f>-519.152417241839 -133.578408858938 -230.993944684661</f>
        <v>-883.72477078543795</v>
      </c>
      <c r="Q894" t="s">
        <v>18749</v>
      </c>
      <c r="R894" t="s">
        <v>18750</v>
      </c>
      <c r="S894" t="s">
        <v>18751</v>
      </c>
      <c r="T894" t="s">
        <v>18752</v>
      </c>
      <c r="U894" t="s">
        <v>18753</v>
      </c>
      <c r="V894" t="s">
        <v>18754</v>
      </c>
      <c r="W894" t="s">
        <v>18755</v>
      </c>
      <c r="X894" t="s">
        <v>18756</v>
      </c>
      <c r="Y894" t="s">
        <v>18757</v>
      </c>
    </row>
    <row r="895" spans="1:25" x14ac:dyDescent="0.3">
      <c r="A895">
        <v>44700</v>
      </c>
      <c r="B895" t="s">
        <v>18758</v>
      </c>
      <c r="C895" t="s">
        <v>18759</v>
      </c>
      <c r="D895" t="s">
        <v>18760</v>
      </c>
      <c r="E895" t="s">
        <v>18761</v>
      </c>
      <c r="F895" t="s">
        <v>18762</v>
      </c>
      <c r="G895" t="s">
        <v>18763</v>
      </c>
      <c r="H895" t="s">
        <v>18764</v>
      </c>
      <c r="I895" t="s">
        <v>18765</v>
      </c>
      <c r="J895" t="s">
        <v>18766</v>
      </c>
      <c r="K895" t="s">
        <v>18767</v>
      </c>
      <c r="L895" t="s">
        <v>18768</v>
      </c>
      <c r="M895" t="s">
        <v>18769</v>
      </c>
      <c r="N895" t="s">
        <v>18770</v>
      </c>
      <c r="O895">
        <f>-549.435860840807 -88.3479627767583 -507.791873280256</f>
        <v>-1145.5756968978212</v>
      </c>
      <c r="P895">
        <f>-517.516094470098 -134.295893336745 -231.298617412098</f>
        <v>-883.11060521894103</v>
      </c>
      <c r="Q895" t="s">
        <v>18771</v>
      </c>
      <c r="R895" t="s">
        <v>18772</v>
      </c>
      <c r="S895" t="s">
        <v>18773</v>
      </c>
      <c r="T895" t="s">
        <v>18774</v>
      </c>
      <c r="U895" t="s">
        <v>18775</v>
      </c>
      <c r="V895" t="s">
        <v>18776</v>
      </c>
      <c r="W895" t="s">
        <v>18777</v>
      </c>
      <c r="X895" t="s">
        <v>18778</v>
      </c>
      <c r="Y895" t="s">
        <v>18779</v>
      </c>
    </row>
    <row r="896" spans="1:25" x14ac:dyDescent="0.3">
      <c r="A896">
        <v>44750</v>
      </c>
      <c r="B896" t="s">
        <v>18780</v>
      </c>
      <c r="C896" t="s">
        <v>18781</v>
      </c>
      <c r="D896" t="s">
        <v>18782</v>
      </c>
      <c r="E896" t="s">
        <v>18783</v>
      </c>
      <c r="F896" t="s">
        <v>18784</v>
      </c>
      <c r="G896" t="s">
        <v>18785</v>
      </c>
      <c r="H896" t="s">
        <v>18786</v>
      </c>
      <c r="I896" t="s">
        <v>18787</v>
      </c>
      <c r="J896" t="s">
        <v>18788</v>
      </c>
      <c r="K896" t="s">
        <v>18789</v>
      </c>
      <c r="L896" t="s">
        <v>18790</v>
      </c>
      <c r="M896" t="s">
        <v>18791</v>
      </c>
      <c r="N896" t="s">
        <v>18792</v>
      </c>
      <c r="O896">
        <f>-550.089824819953 -88.7141105031328 -507.706690518204</f>
        <v>-1146.5106258412898</v>
      </c>
      <c r="P896">
        <f>-511.147900840164 -136.532667207937 -232.433230623272</f>
        <v>-880.11379867137305</v>
      </c>
      <c r="Q896" t="s">
        <v>18793</v>
      </c>
      <c r="R896" t="s">
        <v>18794</v>
      </c>
      <c r="S896" t="s">
        <v>18795</v>
      </c>
      <c r="T896" t="s">
        <v>18796</v>
      </c>
      <c r="U896" t="s">
        <v>18797</v>
      </c>
      <c r="V896" t="s">
        <v>18798</v>
      </c>
      <c r="W896" t="s">
        <v>18799</v>
      </c>
      <c r="X896" t="s">
        <v>18800</v>
      </c>
      <c r="Y896" t="s">
        <v>18801</v>
      </c>
    </row>
    <row r="897" spans="1:25" x14ac:dyDescent="0.3">
      <c r="A897">
        <v>44800</v>
      </c>
      <c r="B897" t="s">
        <v>18802</v>
      </c>
      <c r="C897" t="s">
        <v>18803</v>
      </c>
      <c r="D897" t="s">
        <v>18804</v>
      </c>
      <c r="E897" t="s">
        <v>18805</v>
      </c>
      <c r="F897" t="s">
        <v>18806</v>
      </c>
      <c r="G897" t="s">
        <v>18807</v>
      </c>
      <c r="H897" t="s">
        <v>18808</v>
      </c>
      <c r="I897" t="s">
        <v>18809</v>
      </c>
      <c r="J897" t="s">
        <v>18810</v>
      </c>
      <c r="K897" t="s">
        <v>18811</v>
      </c>
      <c r="L897" t="s">
        <v>18812</v>
      </c>
      <c r="M897" t="s">
        <v>18813</v>
      </c>
      <c r="N897" t="s">
        <v>18814</v>
      </c>
      <c r="O897">
        <f>-550.309391294754 -88.8581551766229 -507.755859365792</f>
        <v>-1146.923405837169</v>
      </c>
      <c r="P897">
        <f>-506.753172879926 -137.628007926592 -233.342013042437</f>
        <v>-877.72319384895502</v>
      </c>
      <c r="Q897" t="s">
        <v>18815</v>
      </c>
      <c r="R897" t="s">
        <v>18816</v>
      </c>
      <c r="S897" t="s">
        <v>18817</v>
      </c>
      <c r="T897" t="s">
        <v>18818</v>
      </c>
      <c r="U897" t="s">
        <v>18819</v>
      </c>
      <c r="V897" t="s">
        <v>18820</v>
      </c>
      <c r="W897" t="s">
        <v>18821</v>
      </c>
      <c r="X897" t="s">
        <v>18822</v>
      </c>
      <c r="Y897" t="s">
        <v>18823</v>
      </c>
    </row>
    <row r="898" spans="1:25" x14ac:dyDescent="0.3">
      <c r="A898">
        <v>44850</v>
      </c>
      <c r="B898" t="s">
        <v>18824</v>
      </c>
      <c r="C898" t="s">
        <v>18825</v>
      </c>
      <c r="D898" t="s">
        <v>18826</v>
      </c>
      <c r="E898" t="s">
        <v>18827</v>
      </c>
      <c r="F898" t="s">
        <v>18828</v>
      </c>
      <c r="G898" t="s">
        <v>18829</v>
      </c>
      <c r="H898" t="s">
        <v>18830</v>
      </c>
      <c r="I898" t="s">
        <v>18831</v>
      </c>
      <c r="J898" t="s">
        <v>18832</v>
      </c>
      <c r="K898" t="s">
        <v>18833</v>
      </c>
      <c r="L898" t="s">
        <v>18834</v>
      </c>
      <c r="M898" t="s">
        <v>18835</v>
      </c>
      <c r="N898" t="s">
        <v>18836</v>
      </c>
      <c r="O898">
        <f>-550.709730684116 -89.1490108206081 -507.892383782678</f>
        <v>-1147.7511252874021</v>
      </c>
      <c r="P898">
        <f>-496.09350638197 -139.505901670778 -235.752933066146</f>
        <v>-871.35234111889395</v>
      </c>
      <c r="Q898" t="s">
        <v>18837</v>
      </c>
      <c r="R898" t="s">
        <v>18838</v>
      </c>
      <c r="S898" t="s">
        <v>18839</v>
      </c>
      <c r="T898" t="s">
        <v>18840</v>
      </c>
      <c r="U898" t="s">
        <v>18841</v>
      </c>
      <c r="V898" t="s">
        <v>18842</v>
      </c>
      <c r="W898" t="s">
        <v>18843</v>
      </c>
      <c r="X898" t="s">
        <v>18844</v>
      </c>
      <c r="Y898" t="s">
        <v>18845</v>
      </c>
    </row>
    <row r="899" spans="1:25" x14ac:dyDescent="0.3">
      <c r="A899">
        <v>44900</v>
      </c>
      <c r="B899" t="s">
        <v>18846</v>
      </c>
      <c r="C899" t="s">
        <v>18847</v>
      </c>
      <c r="D899" t="s">
        <v>18848</v>
      </c>
      <c r="E899" t="s">
        <v>18849</v>
      </c>
      <c r="F899" t="s">
        <v>18850</v>
      </c>
      <c r="G899" t="s">
        <v>18851</v>
      </c>
      <c r="H899" t="s">
        <v>18852</v>
      </c>
      <c r="I899" t="s">
        <v>18853</v>
      </c>
      <c r="J899" t="s">
        <v>18854</v>
      </c>
      <c r="K899" t="s">
        <v>18855</v>
      </c>
      <c r="L899" t="s">
        <v>18856</v>
      </c>
      <c r="M899" t="s">
        <v>18857</v>
      </c>
      <c r="N899" t="s">
        <v>18858</v>
      </c>
      <c r="O899">
        <f>-551.178598516894 -89.3645732584982 -507.860841350281</f>
        <v>-1148.4040131256734</v>
      </c>
      <c r="P899">
        <f>-490.280017617638 -139.926882511968 -237.0963736721</f>
        <v>-867.30327380170593</v>
      </c>
      <c r="Q899" t="s">
        <v>18859</v>
      </c>
      <c r="R899" t="s">
        <v>18860</v>
      </c>
      <c r="S899" t="s">
        <v>18861</v>
      </c>
      <c r="T899" t="s">
        <v>18862</v>
      </c>
      <c r="U899" t="s">
        <v>18863</v>
      </c>
      <c r="V899" t="s">
        <v>18864</v>
      </c>
      <c r="W899" t="s">
        <v>18865</v>
      </c>
      <c r="X899" t="s">
        <v>18866</v>
      </c>
      <c r="Y899" t="s">
        <v>18867</v>
      </c>
    </row>
    <row r="900" spans="1:25" x14ac:dyDescent="0.3">
      <c r="A900">
        <v>44950</v>
      </c>
      <c r="B900" t="s">
        <v>18868</v>
      </c>
      <c r="C900" t="s">
        <v>18869</v>
      </c>
      <c r="D900" t="s">
        <v>18870</v>
      </c>
      <c r="E900" t="s">
        <v>18871</v>
      </c>
      <c r="F900" t="s">
        <v>18872</v>
      </c>
      <c r="G900" t="s">
        <v>18873</v>
      </c>
      <c r="H900" t="s">
        <v>18874</v>
      </c>
      <c r="I900" t="s">
        <v>18875</v>
      </c>
      <c r="J900" t="s">
        <v>18876</v>
      </c>
      <c r="K900" t="s">
        <v>18877</v>
      </c>
      <c r="L900" t="s">
        <v>18878</v>
      </c>
      <c r="M900" t="s">
        <v>18879</v>
      </c>
      <c r="N900" t="s">
        <v>18880</v>
      </c>
      <c r="O900">
        <f>-552.061971567822 -89.74933313053 -507.807019161071</f>
        <v>-1149.6183238594231</v>
      </c>
      <c r="P900">
        <f>-478.421817464123 -139.011832881698 -239.984509722734</f>
        <v>-857.41816006855493</v>
      </c>
      <c r="Q900" t="s">
        <v>18881</v>
      </c>
      <c r="R900" t="s">
        <v>18882</v>
      </c>
      <c r="S900" t="s">
        <v>18883</v>
      </c>
      <c r="T900" t="s">
        <v>18884</v>
      </c>
      <c r="U900" t="s">
        <v>18885</v>
      </c>
      <c r="V900" t="s">
        <v>18886</v>
      </c>
      <c r="W900" t="s">
        <v>18887</v>
      </c>
      <c r="X900" t="s">
        <v>18888</v>
      </c>
      <c r="Y900" t="s">
        <v>18889</v>
      </c>
    </row>
    <row r="901" spans="1:25" x14ac:dyDescent="0.3">
      <c r="A901">
        <v>45000</v>
      </c>
      <c r="B901" t="s">
        <v>18890</v>
      </c>
      <c r="C901" t="s">
        <v>18891</v>
      </c>
      <c r="D901" t="s">
        <v>18892</v>
      </c>
      <c r="E901" t="s">
        <v>18893</v>
      </c>
      <c r="F901" t="s">
        <v>18894</v>
      </c>
      <c r="G901" t="s">
        <v>18895</v>
      </c>
      <c r="H901" t="s">
        <v>18896</v>
      </c>
      <c r="I901" t="s">
        <v>18897</v>
      </c>
      <c r="J901" t="s">
        <v>18898</v>
      </c>
      <c r="K901" t="s">
        <v>18899</v>
      </c>
      <c r="L901" t="s">
        <v>18900</v>
      </c>
      <c r="M901" t="s">
        <v>18901</v>
      </c>
      <c r="N901" t="s">
        <v>18902</v>
      </c>
      <c r="O901">
        <f>-552.362749725657 -89.9754529572701 -507.730876012969</f>
        <v>-1150.0690786958962</v>
      </c>
      <c r="P901">
        <f>-472.688996448671 -137.806271800163 -241.379867356357</f>
        <v>-851.87513560519096</v>
      </c>
      <c r="Q901" t="s">
        <v>18903</v>
      </c>
      <c r="R901" t="s">
        <v>18904</v>
      </c>
      <c r="S901" t="s">
        <v>18905</v>
      </c>
      <c r="T901" t="s">
        <v>18906</v>
      </c>
      <c r="U901" t="s">
        <v>18907</v>
      </c>
      <c r="V901" t="s">
        <v>18908</v>
      </c>
      <c r="W901" t="s">
        <v>18909</v>
      </c>
      <c r="X901" t="s">
        <v>18910</v>
      </c>
      <c r="Y901" t="s">
        <v>18911</v>
      </c>
    </row>
    <row r="902" spans="1:25" x14ac:dyDescent="0.3">
      <c r="A902">
        <v>45050</v>
      </c>
      <c r="B902" t="s">
        <v>18912</v>
      </c>
      <c r="C902" t="s">
        <v>18913</v>
      </c>
      <c r="D902" t="s">
        <v>18914</v>
      </c>
      <c r="E902" t="s">
        <v>18915</v>
      </c>
      <c r="F902" t="s">
        <v>18916</v>
      </c>
      <c r="G902" t="s">
        <v>18917</v>
      </c>
      <c r="H902" t="s">
        <v>18918</v>
      </c>
      <c r="I902" t="s">
        <v>18919</v>
      </c>
      <c r="J902" t="s">
        <v>18920</v>
      </c>
      <c r="K902" t="s">
        <v>18921</v>
      </c>
      <c r="L902" t="s">
        <v>18922</v>
      </c>
      <c r="M902" t="s">
        <v>18923</v>
      </c>
      <c r="N902" t="s">
        <v>18924</v>
      </c>
      <c r="O902">
        <f>-552.4029958017 -90.4590668942474 -507.467925343521</f>
        <v>-1150.3299880394684</v>
      </c>
      <c r="P902">
        <f>-461.966124014523 -134.75591490531 -243.957901543945</f>
        <v>-840.67994046377805</v>
      </c>
      <c r="Q902" t="s">
        <v>18925</v>
      </c>
      <c r="R902" t="s">
        <v>18926</v>
      </c>
      <c r="S902" t="s">
        <v>18927</v>
      </c>
      <c r="T902" t="s">
        <v>18928</v>
      </c>
      <c r="U902" t="s">
        <v>18929</v>
      </c>
      <c r="V902" t="s">
        <v>18930</v>
      </c>
      <c r="W902" t="s">
        <v>18931</v>
      </c>
      <c r="X902" t="s">
        <v>18932</v>
      </c>
      <c r="Y902" t="s">
        <v>18933</v>
      </c>
    </row>
    <row r="903" spans="1:25" x14ac:dyDescent="0.3">
      <c r="A903">
        <v>45100</v>
      </c>
      <c r="B903" t="s">
        <v>18934</v>
      </c>
      <c r="C903" t="s">
        <v>18935</v>
      </c>
      <c r="D903" t="s">
        <v>18936</v>
      </c>
      <c r="E903" t="s">
        <v>18937</v>
      </c>
      <c r="F903" t="s">
        <v>18938</v>
      </c>
      <c r="G903" t="s">
        <v>18939</v>
      </c>
      <c r="H903" t="s">
        <v>18940</v>
      </c>
      <c r="I903" t="s">
        <v>18941</v>
      </c>
      <c r="J903" t="s">
        <v>18942</v>
      </c>
      <c r="K903" t="s">
        <v>18943</v>
      </c>
      <c r="L903" t="s">
        <v>18944</v>
      </c>
      <c r="M903" t="s">
        <v>18945</v>
      </c>
      <c r="N903" t="s">
        <v>18946</v>
      </c>
      <c r="O903">
        <f>-552.252196575079 -90.5494780065455 -507.508619304451</f>
        <v>-1150.3102938860754</v>
      </c>
      <c r="P903">
        <f>-457.369206994127 -133.061071955741 -245.271019529993</f>
        <v>-835.70129847986095</v>
      </c>
      <c r="Q903" t="s">
        <v>18947</v>
      </c>
      <c r="R903" t="s">
        <v>18948</v>
      </c>
      <c r="S903" t="s">
        <v>18949</v>
      </c>
      <c r="T903" t="s">
        <v>18950</v>
      </c>
      <c r="U903" t="s">
        <v>18951</v>
      </c>
      <c r="V903" t="s">
        <v>18952</v>
      </c>
      <c r="W903" t="s">
        <v>18953</v>
      </c>
      <c r="X903" t="s">
        <v>18954</v>
      </c>
      <c r="Y903" t="s">
        <v>18955</v>
      </c>
    </row>
    <row r="904" spans="1:25" x14ac:dyDescent="0.3">
      <c r="A904">
        <v>45150</v>
      </c>
      <c r="B904" t="s">
        <v>18956</v>
      </c>
      <c r="C904" t="s">
        <v>18957</v>
      </c>
      <c r="D904" t="s">
        <v>18958</v>
      </c>
      <c r="E904" t="s">
        <v>18959</v>
      </c>
      <c r="F904" t="s">
        <v>18960</v>
      </c>
      <c r="G904" t="s">
        <v>18961</v>
      </c>
      <c r="H904" t="s">
        <v>18962</v>
      </c>
      <c r="I904" t="s">
        <v>18963</v>
      </c>
      <c r="J904" t="s">
        <v>18964</v>
      </c>
      <c r="K904" t="s">
        <v>18965</v>
      </c>
      <c r="L904" t="s">
        <v>18966</v>
      </c>
      <c r="M904" t="s">
        <v>18967</v>
      </c>
      <c r="N904" t="s">
        <v>18968</v>
      </c>
      <c r="O904">
        <f>-552.203337293551 -90.2737842995812 -507.925019750017</f>
        <v>-1150.4021413431492</v>
      </c>
      <c r="P904">
        <f>-450.91844314842 -129.515646873114 -247.579050443981</f>
        <v>-828.01314046551511</v>
      </c>
      <c r="Q904" t="s">
        <v>18969</v>
      </c>
      <c r="R904" t="s">
        <v>18970</v>
      </c>
      <c r="S904" t="s">
        <v>18971</v>
      </c>
      <c r="T904" t="s">
        <v>18972</v>
      </c>
      <c r="U904" t="s">
        <v>18973</v>
      </c>
      <c r="V904" t="s">
        <v>18974</v>
      </c>
      <c r="W904" t="s">
        <v>18975</v>
      </c>
      <c r="X904" t="s">
        <v>18976</v>
      </c>
      <c r="Y904" t="s">
        <v>18977</v>
      </c>
    </row>
    <row r="905" spans="1:25" x14ac:dyDescent="0.3">
      <c r="A905">
        <v>45200</v>
      </c>
      <c r="B905" t="s">
        <v>18978</v>
      </c>
      <c r="C905" t="s">
        <v>18979</v>
      </c>
      <c r="D905" t="s">
        <v>18980</v>
      </c>
      <c r="E905" t="s">
        <v>18981</v>
      </c>
      <c r="F905" t="s">
        <v>18982</v>
      </c>
      <c r="G905" t="s">
        <v>18983</v>
      </c>
      <c r="H905" t="s">
        <v>18984</v>
      </c>
      <c r="I905" t="s">
        <v>18985</v>
      </c>
      <c r="J905" t="s">
        <v>18986</v>
      </c>
      <c r="K905" t="s">
        <v>18987</v>
      </c>
      <c r="L905" t="s">
        <v>18988</v>
      </c>
      <c r="M905" t="s">
        <v>18989</v>
      </c>
      <c r="N905" t="s">
        <v>18990</v>
      </c>
      <c r="O905">
        <f>-552.116158294878 -89.8977860277255 -508.156560127742</f>
        <v>-1150.1705044503456</v>
      </c>
      <c r="P905">
        <f>-448.810233351557 -127.365344389392 -248.343851062926</f>
        <v>-824.51942880387492</v>
      </c>
      <c r="Q905" t="s">
        <v>18991</v>
      </c>
      <c r="R905" t="s">
        <v>18992</v>
      </c>
      <c r="S905" t="s">
        <v>18993</v>
      </c>
      <c r="T905" t="s">
        <v>18994</v>
      </c>
      <c r="U905" t="s">
        <v>18995</v>
      </c>
      <c r="V905" t="s">
        <v>18996</v>
      </c>
      <c r="W905" t="s">
        <v>18997</v>
      </c>
      <c r="X905" t="s">
        <v>18998</v>
      </c>
      <c r="Y905" t="s">
        <v>18999</v>
      </c>
    </row>
    <row r="906" spans="1:25" x14ac:dyDescent="0.3">
      <c r="A906">
        <v>45250</v>
      </c>
      <c r="B906" t="s">
        <v>19000</v>
      </c>
      <c r="C906" t="s">
        <v>19001</v>
      </c>
      <c r="D906" t="s">
        <v>19002</v>
      </c>
      <c r="E906" t="s">
        <v>19003</v>
      </c>
      <c r="F906" t="s">
        <v>19004</v>
      </c>
      <c r="G906" t="s">
        <v>19005</v>
      </c>
      <c r="H906" t="s">
        <v>19006</v>
      </c>
      <c r="I906" t="s">
        <v>19007</v>
      </c>
      <c r="J906" t="s">
        <v>19008</v>
      </c>
      <c r="K906" t="s">
        <v>19009</v>
      </c>
      <c r="L906" t="s">
        <v>19010</v>
      </c>
      <c r="M906" t="s">
        <v>19011</v>
      </c>
      <c r="N906" t="s">
        <v>19012</v>
      </c>
      <c r="O906">
        <f>-551.836402040713 -89.3110527686831 -508.427709260932</f>
        <v>-1149.5751640703281</v>
      </c>
      <c r="P906">
        <f>-446.336147272047 -123.836304997822 -249.089483032613</f>
        <v>-819.26193530248202</v>
      </c>
      <c r="Q906" t="s">
        <v>19013</v>
      </c>
      <c r="R906" t="s">
        <v>19014</v>
      </c>
      <c r="S906" t="s">
        <v>19015</v>
      </c>
      <c r="T906" t="s">
        <v>19016</v>
      </c>
      <c r="U906" t="s">
        <v>19017</v>
      </c>
      <c r="V906" t="s">
        <v>19018</v>
      </c>
      <c r="W906" t="s">
        <v>19019</v>
      </c>
      <c r="X906" t="s">
        <v>19020</v>
      </c>
      <c r="Y906" t="s">
        <v>19021</v>
      </c>
    </row>
    <row r="907" spans="1:25" x14ac:dyDescent="0.3">
      <c r="A907">
        <v>45300</v>
      </c>
      <c r="B907" t="s">
        <v>19022</v>
      </c>
      <c r="C907" t="s">
        <v>19023</v>
      </c>
      <c r="D907" t="s">
        <v>19024</v>
      </c>
      <c r="E907" t="s">
        <v>19025</v>
      </c>
      <c r="F907" t="s">
        <v>19026</v>
      </c>
      <c r="G907" t="s">
        <v>19027</v>
      </c>
      <c r="H907" t="s">
        <v>19028</v>
      </c>
      <c r="I907" t="s">
        <v>19029</v>
      </c>
      <c r="J907" t="s">
        <v>19030</v>
      </c>
      <c r="K907" t="s">
        <v>19031</v>
      </c>
      <c r="L907" t="s">
        <v>19032</v>
      </c>
      <c r="M907" t="s">
        <v>19033</v>
      </c>
      <c r="N907" t="s">
        <v>19034</v>
      </c>
      <c r="O907">
        <f>-551.927314684193 -88.9810553596762 -508.496000534038</f>
        <v>-1149.4043705779072</v>
      </c>
      <c r="P907">
        <f>-445.953411288809 -122.551893332635 -249.225603605069</f>
        <v>-817.73090822651307</v>
      </c>
      <c r="Q907" t="s">
        <v>19035</v>
      </c>
      <c r="R907" t="s">
        <v>19036</v>
      </c>
      <c r="S907" t="s">
        <v>19037</v>
      </c>
      <c r="T907" t="s">
        <v>19038</v>
      </c>
      <c r="U907" t="s">
        <v>19039</v>
      </c>
      <c r="V907" t="s">
        <v>19040</v>
      </c>
      <c r="W907" t="s">
        <v>19041</v>
      </c>
      <c r="X907" t="s">
        <v>19042</v>
      </c>
      <c r="Y907" t="s">
        <v>19043</v>
      </c>
    </row>
    <row r="908" spans="1:25" x14ac:dyDescent="0.3">
      <c r="A908">
        <v>45350</v>
      </c>
      <c r="B908" t="s">
        <v>19044</v>
      </c>
      <c r="C908" t="s">
        <v>19045</v>
      </c>
      <c r="D908" t="s">
        <v>19046</v>
      </c>
      <c r="E908" t="s">
        <v>19047</v>
      </c>
      <c r="F908" t="s">
        <v>19048</v>
      </c>
      <c r="G908" t="s">
        <v>19049</v>
      </c>
      <c r="H908" t="s">
        <v>19050</v>
      </c>
      <c r="I908" t="s">
        <v>19051</v>
      </c>
      <c r="J908" t="s">
        <v>19052</v>
      </c>
      <c r="K908" t="s">
        <v>19053</v>
      </c>
      <c r="L908" t="s">
        <v>19054</v>
      </c>
      <c r="M908" t="s">
        <v>19055</v>
      </c>
      <c r="N908" t="s">
        <v>19056</v>
      </c>
      <c r="O908">
        <f>-552.296326819719 -88.4782198217572 -508.46312583429</f>
        <v>-1149.2376724757662</v>
      </c>
      <c r="P908">
        <f>-445.39108895899 -120.794303303488 -249.415716320134</f>
        <v>-815.60110858261203</v>
      </c>
      <c r="Q908" t="s">
        <v>19057</v>
      </c>
      <c r="R908" t="s">
        <v>19058</v>
      </c>
      <c r="S908" t="s">
        <v>19059</v>
      </c>
      <c r="T908" t="s">
        <v>19060</v>
      </c>
      <c r="U908" t="s">
        <v>19061</v>
      </c>
      <c r="V908" t="s">
        <v>19062</v>
      </c>
      <c r="W908" t="s">
        <v>19063</v>
      </c>
      <c r="X908" t="s">
        <v>19064</v>
      </c>
      <c r="Y908" t="s">
        <v>19065</v>
      </c>
    </row>
    <row r="909" spans="1:25" x14ac:dyDescent="0.3">
      <c r="A909">
        <v>45400</v>
      </c>
      <c r="B909" t="s">
        <v>19066</v>
      </c>
      <c r="C909" t="s">
        <v>19067</v>
      </c>
      <c r="D909" t="s">
        <v>19068</v>
      </c>
      <c r="E909" t="s">
        <v>19069</v>
      </c>
      <c r="F909" t="s">
        <v>19070</v>
      </c>
      <c r="G909" t="s">
        <v>19071</v>
      </c>
      <c r="H909" t="s">
        <v>19072</v>
      </c>
      <c r="I909" t="s">
        <v>19073</v>
      </c>
      <c r="J909" t="s">
        <v>19074</v>
      </c>
      <c r="K909" t="s">
        <v>19075</v>
      </c>
      <c r="L909" t="s">
        <v>19076</v>
      </c>
      <c r="M909" t="s">
        <v>19077</v>
      </c>
      <c r="N909" t="s">
        <v>19078</v>
      </c>
      <c r="O909">
        <f>-552.58695493654 -88.3468911066952 -508.328863823724</f>
        <v>-1149.2627098669593</v>
      </c>
      <c r="P909">
        <f>-445.235997546018 -120.616019238002 -249.460065173694</f>
        <v>-815.31208195771399</v>
      </c>
      <c r="Q909" t="s">
        <v>19079</v>
      </c>
      <c r="R909" t="s">
        <v>19080</v>
      </c>
      <c r="S909" t="s">
        <v>19081</v>
      </c>
      <c r="T909" t="s">
        <v>19082</v>
      </c>
      <c r="U909" t="s">
        <v>19083</v>
      </c>
      <c r="V909" t="s">
        <v>19084</v>
      </c>
      <c r="W909" t="s">
        <v>19085</v>
      </c>
      <c r="X909" t="s">
        <v>19086</v>
      </c>
      <c r="Y909" t="s">
        <v>19087</v>
      </c>
    </row>
    <row r="910" spans="1:25" x14ac:dyDescent="0.3">
      <c r="A910">
        <v>45450</v>
      </c>
      <c r="B910" t="s">
        <v>19088</v>
      </c>
      <c r="C910" t="s">
        <v>19089</v>
      </c>
      <c r="D910" t="s">
        <v>19090</v>
      </c>
      <c r="E910" t="s">
        <v>19091</v>
      </c>
      <c r="F910" t="s">
        <v>19092</v>
      </c>
      <c r="G910" t="s">
        <v>19093</v>
      </c>
      <c r="H910" t="s">
        <v>19094</v>
      </c>
      <c r="I910" t="s">
        <v>19095</v>
      </c>
      <c r="J910" t="s">
        <v>19096</v>
      </c>
      <c r="K910" t="s">
        <v>19097</v>
      </c>
      <c r="L910" t="s">
        <v>19098</v>
      </c>
      <c r="M910" t="s">
        <v>19099</v>
      </c>
      <c r="N910" t="s">
        <v>19100</v>
      </c>
      <c r="O910">
        <f>-553.681172690536 -88.1780854677254 -508.00408108483</f>
        <v>-1149.8633392430913</v>
      </c>
      <c r="P910">
        <f>-446.025478953272 -120.625698379753 -249.284281064326</f>
        <v>-815.935458397351</v>
      </c>
      <c r="Q910" t="s">
        <v>19101</v>
      </c>
      <c r="R910" t="s">
        <v>19102</v>
      </c>
      <c r="S910" t="s">
        <v>19103</v>
      </c>
      <c r="T910" t="s">
        <v>19104</v>
      </c>
      <c r="U910" t="s">
        <v>19105</v>
      </c>
      <c r="V910" t="s">
        <v>19106</v>
      </c>
      <c r="W910" t="s">
        <v>19107</v>
      </c>
      <c r="X910" t="s">
        <v>19108</v>
      </c>
      <c r="Y910" t="s">
        <v>19109</v>
      </c>
    </row>
    <row r="911" spans="1:25" x14ac:dyDescent="0.3">
      <c r="A911">
        <v>45500</v>
      </c>
      <c r="B911" t="s">
        <v>19110</v>
      </c>
      <c r="C911" t="s">
        <v>19111</v>
      </c>
      <c r="D911" t="s">
        <v>19112</v>
      </c>
      <c r="E911" t="s">
        <v>19113</v>
      </c>
      <c r="F911" t="s">
        <v>19114</v>
      </c>
      <c r="G911" t="s">
        <v>19115</v>
      </c>
      <c r="H911" t="s">
        <v>19116</v>
      </c>
      <c r="I911" t="s">
        <v>19117</v>
      </c>
      <c r="J911" t="s">
        <v>19118</v>
      </c>
      <c r="K911" t="s">
        <v>19119</v>
      </c>
      <c r="L911" t="s">
        <v>19120</v>
      </c>
      <c r="M911" t="s">
        <v>19121</v>
      </c>
      <c r="N911" t="s">
        <v>19122</v>
      </c>
      <c r="O911">
        <f>-554.248529266979 -88.0842505343139 -507.839929567129</f>
        <v>-1150.1727093684219</v>
      </c>
      <c r="P911">
        <f>-446.818736220289 -120.605773814315 -249.035412470017</f>
        <v>-816.45992250462109</v>
      </c>
      <c r="Q911" t="s">
        <v>19123</v>
      </c>
      <c r="R911" t="s">
        <v>19124</v>
      </c>
      <c r="S911" t="s">
        <v>19125</v>
      </c>
      <c r="T911" t="s">
        <v>19126</v>
      </c>
      <c r="U911" t="s">
        <v>19127</v>
      </c>
      <c r="V911" t="s">
        <v>19128</v>
      </c>
      <c r="W911" t="s">
        <v>19129</v>
      </c>
      <c r="X911" t="s">
        <v>19130</v>
      </c>
      <c r="Y911" t="s">
        <v>19131</v>
      </c>
    </row>
    <row r="912" spans="1:25" x14ac:dyDescent="0.3">
      <c r="A912">
        <v>45550</v>
      </c>
      <c r="B912" t="s">
        <v>19132</v>
      </c>
      <c r="C912" t="s">
        <v>19133</v>
      </c>
      <c r="D912" t="s">
        <v>19134</v>
      </c>
      <c r="E912" t="s">
        <v>19135</v>
      </c>
      <c r="F912" t="s">
        <v>19136</v>
      </c>
      <c r="G912" t="s">
        <v>19137</v>
      </c>
      <c r="H912" t="s">
        <v>19138</v>
      </c>
      <c r="I912" t="s">
        <v>19139</v>
      </c>
      <c r="J912" t="s">
        <v>19140</v>
      </c>
      <c r="K912" t="s">
        <v>19141</v>
      </c>
      <c r="L912" t="s">
        <v>19142</v>
      </c>
      <c r="M912" t="s">
        <v>19143</v>
      </c>
      <c r="N912" t="s">
        <v>19144</v>
      </c>
      <c r="O912">
        <f>-555.44894976843 -88.0236071310596 -507.582714963467</f>
        <v>-1151.0552718629567</v>
      </c>
      <c r="P912">
        <f>-448.652817019358 -120.485991455409 -248.508616896957</f>
        <v>-817.64742537172401</v>
      </c>
      <c r="Q912" t="s">
        <v>19145</v>
      </c>
      <c r="R912" t="s">
        <v>19146</v>
      </c>
      <c r="S912" t="s">
        <v>19147</v>
      </c>
      <c r="T912" t="s">
        <v>19148</v>
      </c>
      <c r="U912" t="s">
        <v>19149</v>
      </c>
      <c r="V912" t="s">
        <v>19150</v>
      </c>
      <c r="W912" t="s">
        <v>19151</v>
      </c>
      <c r="X912" t="s">
        <v>19152</v>
      </c>
      <c r="Y912" t="s">
        <v>19153</v>
      </c>
    </row>
    <row r="913" spans="1:25" x14ac:dyDescent="0.3">
      <c r="A913">
        <v>45600</v>
      </c>
      <c r="B913" t="s">
        <v>19154</v>
      </c>
      <c r="C913" t="s">
        <v>19155</v>
      </c>
      <c r="D913" t="s">
        <v>19156</v>
      </c>
      <c r="E913" t="s">
        <v>19157</v>
      </c>
      <c r="F913" t="s">
        <v>19158</v>
      </c>
      <c r="G913" t="s">
        <v>19159</v>
      </c>
      <c r="H913" t="s">
        <v>19160</v>
      </c>
      <c r="I913" t="s">
        <v>19161</v>
      </c>
      <c r="J913" t="s">
        <v>19162</v>
      </c>
      <c r="K913" t="s">
        <v>19163</v>
      </c>
      <c r="L913" t="s">
        <v>19164</v>
      </c>
      <c r="M913" t="s">
        <v>19165</v>
      </c>
      <c r="N913" t="s">
        <v>19166</v>
      </c>
      <c r="O913">
        <f>-556.151485299321 -88.0957824844968 -507.365802063621</f>
        <v>-1151.613069847439</v>
      </c>
      <c r="P913">
        <f>-449.621358936311 -120.286610557018 -248.148407847992</f>
        <v>-818.05637734132097</v>
      </c>
      <c r="Q913" t="s">
        <v>19167</v>
      </c>
      <c r="R913" t="s">
        <v>19168</v>
      </c>
      <c r="S913" t="s">
        <v>19169</v>
      </c>
      <c r="T913" t="s">
        <v>19170</v>
      </c>
      <c r="U913" t="s">
        <v>19171</v>
      </c>
      <c r="V913" t="s">
        <v>19172</v>
      </c>
      <c r="W913" t="s">
        <v>19173</v>
      </c>
      <c r="X913" t="s">
        <v>19174</v>
      </c>
      <c r="Y913" t="s">
        <v>19175</v>
      </c>
    </row>
    <row r="914" spans="1:25" x14ac:dyDescent="0.3">
      <c r="A914">
        <v>45650</v>
      </c>
      <c r="B914" t="s">
        <v>19176</v>
      </c>
      <c r="C914" t="s">
        <v>19177</v>
      </c>
      <c r="D914" t="s">
        <v>19178</v>
      </c>
      <c r="E914" t="s">
        <v>19179</v>
      </c>
      <c r="F914" t="s">
        <v>19180</v>
      </c>
      <c r="G914" t="s">
        <v>19181</v>
      </c>
      <c r="H914" t="s">
        <v>19182</v>
      </c>
      <c r="I914" t="s">
        <v>19183</v>
      </c>
      <c r="J914" t="s">
        <v>19184</v>
      </c>
      <c r="K914" t="s">
        <v>19185</v>
      </c>
      <c r="L914" t="s">
        <v>19186</v>
      </c>
      <c r="M914" t="s">
        <v>19187</v>
      </c>
      <c r="N914" t="s">
        <v>19188</v>
      </c>
      <c r="O914">
        <f>-557.642277330004 -88.1676331764525 -506.725486499133</f>
        <v>-1152.5353970055894</v>
      </c>
      <c r="P914">
        <f>-451.678462218433 -119.857232629782 -247.214391787043</f>
        <v>-818.75008663525807</v>
      </c>
      <c r="Q914" t="s">
        <v>19189</v>
      </c>
      <c r="R914" t="s">
        <v>19190</v>
      </c>
      <c r="S914" t="s">
        <v>19191</v>
      </c>
      <c r="T914" t="s">
        <v>19192</v>
      </c>
      <c r="U914" t="s">
        <v>19193</v>
      </c>
      <c r="V914" t="s">
        <v>19194</v>
      </c>
      <c r="W914" t="s">
        <v>19195</v>
      </c>
      <c r="X914" t="s">
        <v>19196</v>
      </c>
      <c r="Y914" t="s">
        <v>19197</v>
      </c>
    </row>
    <row r="915" spans="1:25" x14ac:dyDescent="0.3">
      <c r="A915">
        <v>45700</v>
      </c>
      <c r="B915" t="s">
        <v>19198</v>
      </c>
      <c r="C915" t="s">
        <v>19199</v>
      </c>
      <c r="D915" t="s">
        <v>19200</v>
      </c>
      <c r="E915" t="s">
        <v>19201</v>
      </c>
      <c r="F915" t="s">
        <v>19202</v>
      </c>
      <c r="G915" t="s">
        <v>19203</v>
      </c>
      <c r="H915" t="s">
        <v>19204</v>
      </c>
      <c r="I915" t="s">
        <v>19205</v>
      </c>
      <c r="J915" t="s">
        <v>19206</v>
      </c>
      <c r="K915" t="s">
        <v>19207</v>
      </c>
      <c r="L915" t="s">
        <v>19208</v>
      </c>
      <c r="M915" t="s">
        <v>19209</v>
      </c>
      <c r="N915" t="s">
        <v>19210</v>
      </c>
      <c r="O915">
        <f>-558.433938691855 -88.2813640551162 -506.37542155603</f>
        <v>-1153.0907243030013</v>
      </c>
      <c r="P915">
        <f>-452.810934271123 -119.343835300623 -246.649634288049</f>
        <v>-818.804403859795</v>
      </c>
      <c r="Q915" t="s">
        <v>19211</v>
      </c>
      <c r="R915" t="s">
        <v>19212</v>
      </c>
      <c r="S915" t="s">
        <v>19213</v>
      </c>
      <c r="T915" t="s">
        <v>19214</v>
      </c>
      <c r="U915" t="s">
        <v>19215</v>
      </c>
      <c r="V915" t="s">
        <v>19216</v>
      </c>
      <c r="W915" t="s">
        <v>19217</v>
      </c>
      <c r="X915" t="s">
        <v>19218</v>
      </c>
      <c r="Y915" t="s">
        <v>19219</v>
      </c>
    </row>
    <row r="916" spans="1:25" x14ac:dyDescent="0.3">
      <c r="A916">
        <v>45750</v>
      </c>
      <c r="B916" t="s">
        <v>19220</v>
      </c>
      <c r="C916" t="s">
        <v>19221</v>
      </c>
      <c r="D916" t="s">
        <v>19222</v>
      </c>
      <c r="E916" t="s">
        <v>19223</v>
      </c>
      <c r="F916" t="s">
        <v>19224</v>
      </c>
      <c r="G916" t="s">
        <v>19225</v>
      </c>
      <c r="H916" t="s">
        <v>19226</v>
      </c>
      <c r="I916" t="s">
        <v>19227</v>
      </c>
      <c r="J916" t="s">
        <v>19228</v>
      </c>
      <c r="K916" t="s">
        <v>19229</v>
      </c>
      <c r="L916" t="s">
        <v>19230</v>
      </c>
      <c r="M916" t="s">
        <v>19231</v>
      </c>
      <c r="N916" t="s">
        <v>19232</v>
      </c>
      <c r="O916">
        <f>-559.856861920255 -88.6927701858895 -505.762910198285</f>
        <v>-1154.3125423044294</v>
      </c>
      <c r="P916">
        <f>-455.040801411877 -118.325077690641 -245.543507916134</f>
        <v>-818.90938701865196</v>
      </c>
      <c r="Q916" t="s">
        <v>19233</v>
      </c>
      <c r="R916" t="s">
        <v>19234</v>
      </c>
      <c r="S916" t="s">
        <v>19235</v>
      </c>
      <c r="T916" t="s">
        <v>19236</v>
      </c>
      <c r="U916" t="s">
        <v>19237</v>
      </c>
      <c r="V916" t="s">
        <v>19238</v>
      </c>
      <c r="W916" t="s">
        <v>19239</v>
      </c>
      <c r="X916" t="s">
        <v>19240</v>
      </c>
      <c r="Y916" t="s">
        <v>19241</v>
      </c>
    </row>
    <row r="917" spans="1:25" x14ac:dyDescent="0.3">
      <c r="A917">
        <v>45800</v>
      </c>
      <c r="B917" t="s">
        <v>19242</v>
      </c>
      <c r="C917" t="s">
        <v>19243</v>
      </c>
      <c r="D917" t="s">
        <v>19244</v>
      </c>
      <c r="E917" t="s">
        <v>19245</v>
      </c>
      <c r="F917" t="s">
        <v>19246</v>
      </c>
      <c r="G917" t="s">
        <v>19247</v>
      </c>
      <c r="H917" t="s">
        <v>19248</v>
      </c>
      <c r="I917" t="s">
        <v>19249</v>
      </c>
      <c r="J917" t="s">
        <v>19250</v>
      </c>
      <c r="K917" t="s">
        <v>19251</v>
      </c>
      <c r="L917" t="s">
        <v>19252</v>
      </c>
      <c r="M917" t="s">
        <v>19253</v>
      </c>
      <c r="N917" t="s">
        <v>19254</v>
      </c>
      <c r="O917">
        <f>-560.325151635418 -88.7055570808971 -505.575181216398</f>
        <v>-1154.6058899327131</v>
      </c>
      <c r="P917">
        <f>-455.709352488815 -117.878496576811 -245.2233969567</f>
        <v>-818.81124602232592</v>
      </c>
      <c r="Q917" t="s">
        <v>19255</v>
      </c>
      <c r="R917" t="s">
        <v>19256</v>
      </c>
      <c r="S917" t="s">
        <v>19257</v>
      </c>
      <c r="T917" t="s">
        <v>19258</v>
      </c>
      <c r="U917" t="s">
        <v>19259</v>
      </c>
      <c r="V917" t="s">
        <v>19260</v>
      </c>
      <c r="W917" t="s">
        <v>19261</v>
      </c>
      <c r="X917" t="s">
        <v>19262</v>
      </c>
      <c r="Y917" t="s">
        <v>19263</v>
      </c>
    </row>
    <row r="918" spans="1:25" x14ac:dyDescent="0.3">
      <c r="A918">
        <v>45850</v>
      </c>
      <c r="B918" t="s">
        <v>19264</v>
      </c>
      <c r="C918" t="s">
        <v>19265</v>
      </c>
      <c r="D918" t="s">
        <v>19266</v>
      </c>
      <c r="E918" t="s">
        <v>19267</v>
      </c>
      <c r="F918" t="s">
        <v>19268</v>
      </c>
      <c r="G918" t="s">
        <v>19269</v>
      </c>
      <c r="H918" t="s">
        <v>19270</v>
      </c>
      <c r="I918" t="s">
        <v>19271</v>
      </c>
      <c r="J918" t="s">
        <v>19272</v>
      </c>
      <c r="K918" t="s">
        <v>19273</v>
      </c>
      <c r="L918" t="s">
        <v>19274</v>
      </c>
      <c r="M918" t="s">
        <v>19275</v>
      </c>
      <c r="N918" t="s">
        <v>19276</v>
      </c>
      <c r="O918">
        <f>-560.692805074722 -88.9147860797571 -505.459726187977</f>
        <v>-1155.0673173424561</v>
      </c>
      <c r="P918">
        <f>-455.378114390425 -118.207095039532 -245.403256835709</f>
        <v>-818.98846626566592</v>
      </c>
      <c r="Q918" t="s">
        <v>19277</v>
      </c>
      <c r="R918" t="s">
        <v>19278</v>
      </c>
      <c r="S918" t="s">
        <v>19279</v>
      </c>
      <c r="T918" t="s">
        <v>19280</v>
      </c>
      <c r="U918" t="s">
        <v>19281</v>
      </c>
      <c r="V918" t="s">
        <v>19282</v>
      </c>
      <c r="W918" t="s">
        <v>19283</v>
      </c>
      <c r="X918" t="s">
        <v>19284</v>
      </c>
      <c r="Y918" t="s">
        <v>19285</v>
      </c>
    </row>
    <row r="919" spans="1:25" x14ac:dyDescent="0.3">
      <c r="A919">
        <v>45900</v>
      </c>
      <c r="B919" t="s">
        <v>19286</v>
      </c>
      <c r="C919" t="s">
        <v>19287</v>
      </c>
      <c r="D919" t="s">
        <v>19288</v>
      </c>
      <c r="E919" t="s">
        <v>19289</v>
      </c>
      <c r="F919" t="s">
        <v>19290</v>
      </c>
      <c r="G919" t="s">
        <v>19291</v>
      </c>
      <c r="H919" t="s">
        <v>19292</v>
      </c>
      <c r="I919" t="s">
        <v>19293</v>
      </c>
      <c r="J919" t="s">
        <v>19294</v>
      </c>
      <c r="K919" t="s">
        <v>19295</v>
      </c>
      <c r="L919" t="s">
        <v>19296</v>
      </c>
      <c r="M919" t="s">
        <v>19297</v>
      </c>
      <c r="N919" t="s">
        <v>19298</v>
      </c>
      <c r="O919">
        <f>-560.979562398008 -89.0699910585813 -505.385559788122</f>
        <v>-1155.4351132447114</v>
      </c>
      <c r="P919">
        <f>-454.651729939565 -118.386515529114 -245.744495276049</f>
        <v>-818.78274074472802</v>
      </c>
      <c r="Q919" t="s">
        <v>19299</v>
      </c>
      <c r="R919" t="s">
        <v>19300</v>
      </c>
      <c r="S919" t="s">
        <v>19301</v>
      </c>
      <c r="T919" t="s">
        <v>19302</v>
      </c>
      <c r="U919" t="s">
        <v>19303</v>
      </c>
      <c r="V919" t="s">
        <v>19304</v>
      </c>
      <c r="W919" t="s">
        <v>19305</v>
      </c>
      <c r="X919" t="s">
        <v>19306</v>
      </c>
      <c r="Y919" t="s">
        <v>19307</v>
      </c>
    </row>
    <row r="920" spans="1:25" x14ac:dyDescent="0.3">
      <c r="A920">
        <v>45950</v>
      </c>
      <c r="B920" t="s">
        <v>19308</v>
      </c>
      <c r="C920" t="s">
        <v>19309</v>
      </c>
      <c r="D920" t="s">
        <v>19310</v>
      </c>
      <c r="E920" t="s">
        <v>19311</v>
      </c>
      <c r="F920" t="s">
        <v>19312</v>
      </c>
      <c r="G920" t="s">
        <v>19313</v>
      </c>
      <c r="H920" t="s">
        <v>19314</v>
      </c>
      <c r="I920" t="s">
        <v>19315</v>
      </c>
      <c r="J920" t="s">
        <v>19316</v>
      </c>
      <c r="K920" t="s">
        <v>19317</v>
      </c>
      <c r="L920" t="s">
        <v>19318</v>
      </c>
      <c r="M920" t="s">
        <v>19319</v>
      </c>
      <c r="N920" t="s">
        <v>19320</v>
      </c>
      <c r="O920">
        <f>-561.377767044004 -89.5623487823655 -505.288027833827</f>
        <v>-1156.2281436601966</v>
      </c>
      <c r="P920">
        <f>-452.543799530861 -118.506363929065 -246.645446799121</f>
        <v>-817.69561025904704</v>
      </c>
      <c r="Q920" t="s">
        <v>19321</v>
      </c>
      <c r="R920" t="s">
        <v>19322</v>
      </c>
      <c r="S920" t="s">
        <v>19323</v>
      </c>
      <c r="T920" t="s">
        <v>19324</v>
      </c>
      <c r="U920" t="s">
        <v>19325</v>
      </c>
      <c r="V920" t="s">
        <v>19326</v>
      </c>
      <c r="W920" t="s">
        <v>19327</v>
      </c>
      <c r="X920" t="s">
        <v>19328</v>
      </c>
      <c r="Y920" t="s">
        <v>19329</v>
      </c>
    </row>
    <row r="921" spans="1:25" x14ac:dyDescent="0.3">
      <c r="A921">
        <v>46000</v>
      </c>
      <c r="B921" t="s">
        <v>19330</v>
      </c>
      <c r="C921" t="s">
        <v>19331</v>
      </c>
      <c r="D921" t="s">
        <v>19332</v>
      </c>
      <c r="E921" t="s">
        <v>19333</v>
      </c>
      <c r="F921" t="s">
        <v>19334</v>
      </c>
      <c r="G921" t="s">
        <v>19335</v>
      </c>
      <c r="H921" t="s">
        <v>19336</v>
      </c>
      <c r="I921" t="s">
        <v>19337</v>
      </c>
      <c r="J921" t="s">
        <v>19338</v>
      </c>
      <c r="K921" t="s">
        <v>19339</v>
      </c>
      <c r="L921" t="s">
        <v>19340</v>
      </c>
      <c r="M921" t="s">
        <v>19341</v>
      </c>
      <c r="N921" t="s">
        <v>19342</v>
      </c>
      <c r="O921">
        <f>-561.542454084411 -89.7882705218899 -505.318543968898</f>
        <v>-1156.6492685751989</v>
      </c>
      <c r="P921">
        <f>-450.933485797484 -118.311791390873 -247.383226535494</f>
        <v>-816.62850372385105</v>
      </c>
      <c r="Q921" t="s">
        <v>19343</v>
      </c>
      <c r="R921" t="s">
        <v>19344</v>
      </c>
      <c r="S921" t="s">
        <v>19345</v>
      </c>
      <c r="T921" t="s">
        <v>19346</v>
      </c>
      <c r="U921" t="s">
        <v>19347</v>
      </c>
      <c r="V921" t="s">
        <v>19348</v>
      </c>
      <c r="W921" t="s">
        <v>19349</v>
      </c>
      <c r="X921" t="s">
        <v>19350</v>
      </c>
      <c r="Y921" t="s">
        <v>19351</v>
      </c>
    </row>
    <row r="922" spans="1:25" x14ac:dyDescent="0.3">
      <c r="A922">
        <v>46050</v>
      </c>
      <c r="B922" t="s">
        <v>19352</v>
      </c>
      <c r="C922" t="s">
        <v>19353</v>
      </c>
      <c r="D922" t="s">
        <v>19354</v>
      </c>
      <c r="E922" t="s">
        <v>19355</v>
      </c>
      <c r="F922" t="s">
        <v>19356</v>
      </c>
      <c r="G922" t="s">
        <v>19357</v>
      </c>
      <c r="H922" t="s">
        <v>19358</v>
      </c>
      <c r="I922" t="s">
        <v>19359</v>
      </c>
      <c r="J922" t="s">
        <v>19360</v>
      </c>
      <c r="K922" t="s">
        <v>19361</v>
      </c>
      <c r="L922" t="s">
        <v>19362</v>
      </c>
      <c r="M922" t="s">
        <v>19363</v>
      </c>
      <c r="N922" t="s">
        <v>19364</v>
      </c>
      <c r="O922">
        <f>-562.24863079705 -90.1994648624004 -505.233980330951</f>
        <v>-1157.6820759904015</v>
      </c>
      <c r="P922">
        <f>-447.119361051315 -117.575500682524 -249.158996674994</f>
        <v>-813.85385840883305</v>
      </c>
      <c r="Q922" t="s">
        <v>19365</v>
      </c>
      <c r="R922" t="s">
        <v>19366</v>
      </c>
      <c r="S922" t="s">
        <v>19367</v>
      </c>
      <c r="T922" t="s">
        <v>19368</v>
      </c>
      <c r="U922" t="s">
        <v>19369</v>
      </c>
      <c r="V922" t="s">
        <v>19370</v>
      </c>
      <c r="W922" t="s">
        <v>19371</v>
      </c>
      <c r="X922" t="s">
        <v>19372</v>
      </c>
      <c r="Y922" t="s">
        <v>19373</v>
      </c>
    </row>
    <row r="923" spans="1:25" x14ac:dyDescent="0.3">
      <c r="A923">
        <v>46100</v>
      </c>
      <c r="B923" t="s">
        <v>19374</v>
      </c>
      <c r="C923" t="s">
        <v>19375</v>
      </c>
      <c r="D923" t="s">
        <v>19376</v>
      </c>
      <c r="E923" t="s">
        <v>19377</v>
      </c>
      <c r="F923" t="s">
        <v>19378</v>
      </c>
      <c r="G923" t="s">
        <v>19379</v>
      </c>
      <c r="H923" t="s">
        <v>19380</v>
      </c>
      <c r="I923" t="s">
        <v>19381</v>
      </c>
      <c r="J923" t="s">
        <v>19382</v>
      </c>
      <c r="K923" t="s">
        <v>19383</v>
      </c>
      <c r="L923" t="s">
        <v>19384</v>
      </c>
      <c r="M923" t="s">
        <v>19385</v>
      </c>
      <c r="N923" t="s">
        <v>19386</v>
      </c>
      <c r="O923">
        <f>-562.489393959434 -90.4504998088928 -505.141487573271</f>
        <v>-1158.0813813415978</v>
      </c>
      <c r="P923">
        <f>-445.000157066596 -116.94679099793 -250.04770424555</f>
        <v>-811.99465231007594</v>
      </c>
      <c r="Q923" t="s">
        <v>19387</v>
      </c>
      <c r="R923" t="s">
        <v>19388</v>
      </c>
      <c r="S923" t="s">
        <v>19389</v>
      </c>
      <c r="T923" t="s">
        <v>19390</v>
      </c>
      <c r="U923" t="s">
        <v>19391</v>
      </c>
      <c r="V923" t="s">
        <v>19392</v>
      </c>
      <c r="W923" t="s">
        <v>19393</v>
      </c>
      <c r="X923" t="s">
        <v>19394</v>
      </c>
      <c r="Y923" t="s">
        <v>19395</v>
      </c>
    </row>
    <row r="924" spans="1:25" x14ac:dyDescent="0.3">
      <c r="A924">
        <v>46150</v>
      </c>
      <c r="B924" t="s">
        <v>19396</v>
      </c>
      <c r="C924" t="s">
        <v>19397</v>
      </c>
      <c r="D924" t="s">
        <v>19398</v>
      </c>
      <c r="E924" t="s">
        <v>19399</v>
      </c>
      <c r="F924" t="s">
        <v>19400</v>
      </c>
      <c r="G924" t="s">
        <v>19401</v>
      </c>
      <c r="H924" t="s">
        <v>19402</v>
      </c>
      <c r="I924" t="s">
        <v>19403</v>
      </c>
      <c r="J924" t="s">
        <v>19404</v>
      </c>
      <c r="K924" t="s">
        <v>19405</v>
      </c>
      <c r="L924" t="s">
        <v>19406</v>
      </c>
      <c r="M924" t="s">
        <v>19407</v>
      </c>
      <c r="N924" t="s">
        <v>19408</v>
      </c>
      <c r="O924">
        <f>-563.167496163774 -90.8028714132565 -505.017188421119</f>
        <v>-1158.9875559981494</v>
      </c>
      <c r="P924">
        <f>-441.315994390528 -115.436612154249 -251.790052671557</f>
        <v>-808.54265921633396</v>
      </c>
      <c r="Q924" t="s">
        <v>19409</v>
      </c>
      <c r="R924" t="s">
        <v>19410</v>
      </c>
      <c r="S924" t="s">
        <v>19411</v>
      </c>
      <c r="T924" t="s">
        <v>19412</v>
      </c>
      <c r="U924" t="s">
        <v>19413</v>
      </c>
      <c r="V924" t="s">
        <v>19414</v>
      </c>
      <c r="W924" t="s">
        <v>19415</v>
      </c>
      <c r="X924" t="s">
        <v>19416</v>
      </c>
      <c r="Y924" t="s">
        <v>19417</v>
      </c>
    </row>
    <row r="925" spans="1:25" x14ac:dyDescent="0.3">
      <c r="A925">
        <v>46200</v>
      </c>
      <c r="B925" t="s">
        <v>19418</v>
      </c>
      <c r="C925" t="s">
        <v>19419</v>
      </c>
      <c r="D925" t="s">
        <v>19420</v>
      </c>
      <c r="E925" t="s">
        <v>19421</v>
      </c>
      <c r="F925" t="s">
        <v>19422</v>
      </c>
      <c r="G925" t="s">
        <v>19423</v>
      </c>
      <c r="H925" t="s">
        <v>19424</v>
      </c>
      <c r="I925" t="s">
        <v>19425</v>
      </c>
      <c r="J925" t="s">
        <v>19426</v>
      </c>
      <c r="K925" t="s">
        <v>19427</v>
      </c>
      <c r="L925" t="s">
        <v>19428</v>
      </c>
      <c r="M925" t="s">
        <v>19429</v>
      </c>
      <c r="N925" t="s">
        <v>19430</v>
      </c>
      <c r="O925">
        <f>-563.564209799405 -90.8408403614544 -505.06092413299</f>
        <v>-1159.4659742938495</v>
      </c>
      <c r="P925">
        <f>-440.075297871462 -114.587709480276 -252.543108824384</f>
        <v>-807.20611617612201</v>
      </c>
      <c r="Q925" t="s">
        <v>19431</v>
      </c>
      <c r="R925" t="s">
        <v>19432</v>
      </c>
      <c r="S925" t="s">
        <v>19433</v>
      </c>
      <c r="T925" t="s">
        <v>19434</v>
      </c>
      <c r="U925" t="s">
        <v>19435</v>
      </c>
      <c r="V925" t="s">
        <v>19436</v>
      </c>
      <c r="W925" t="s">
        <v>19437</v>
      </c>
      <c r="X925" t="s">
        <v>19438</v>
      </c>
      <c r="Y925" t="s">
        <v>19439</v>
      </c>
    </row>
    <row r="926" spans="1:25" x14ac:dyDescent="0.3">
      <c r="A926">
        <v>46250</v>
      </c>
      <c r="B926" t="s">
        <v>19440</v>
      </c>
      <c r="C926" t="s">
        <v>19441</v>
      </c>
      <c r="D926" t="s">
        <v>19442</v>
      </c>
      <c r="E926" t="s">
        <v>19443</v>
      </c>
      <c r="F926" t="s">
        <v>19444</v>
      </c>
      <c r="G926" t="s">
        <v>19445</v>
      </c>
      <c r="H926" t="s">
        <v>19446</v>
      </c>
      <c r="I926" t="s">
        <v>19447</v>
      </c>
      <c r="J926" t="s">
        <v>19448</v>
      </c>
      <c r="K926" t="s">
        <v>19449</v>
      </c>
      <c r="L926" t="s">
        <v>19450</v>
      </c>
      <c r="M926" t="s">
        <v>19451</v>
      </c>
      <c r="N926" t="s">
        <v>19452</v>
      </c>
      <c r="O926">
        <f>-563.884046292758 -90.8565278236838 -505.199770294454</f>
        <v>-1159.9403444108957</v>
      </c>
      <c r="P926">
        <f>-438.451804367569 -113.808500248607 -253.568085350305</f>
        <v>-805.82838996648093</v>
      </c>
      <c r="Q926" t="s">
        <v>19453</v>
      </c>
      <c r="R926" t="s">
        <v>19454</v>
      </c>
      <c r="S926" t="s">
        <v>19455</v>
      </c>
      <c r="T926" t="s">
        <v>19456</v>
      </c>
      <c r="U926" t="s">
        <v>19457</v>
      </c>
      <c r="V926" t="s">
        <v>19458</v>
      </c>
      <c r="W926" t="s">
        <v>19459</v>
      </c>
      <c r="X926" t="s">
        <v>19460</v>
      </c>
      <c r="Y926" t="s">
        <v>19461</v>
      </c>
    </row>
    <row r="927" spans="1:25" x14ac:dyDescent="0.3">
      <c r="A927">
        <v>46300</v>
      </c>
      <c r="B927" t="s">
        <v>19462</v>
      </c>
      <c r="C927" t="s">
        <v>19463</v>
      </c>
      <c r="D927" t="s">
        <v>19464</v>
      </c>
      <c r="E927" t="s">
        <v>19465</v>
      </c>
      <c r="F927" t="s">
        <v>19466</v>
      </c>
      <c r="G927" t="s">
        <v>19467</v>
      </c>
      <c r="H927" t="s">
        <v>19468</v>
      </c>
      <c r="I927" t="s">
        <v>19469</v>
      </c>
      <c r="J927" t="s">
        <v>19470</v>
      </c>
      <c r="K927" t="s">
        <v>19471</v>
      </c>
      <c r="L927" t="s">
        <v>19472</v>
      </c>
      <c r="M927" t="s">
        <v>19473</v>
      </c>
      <c r="N927" t="s">
        <v>19474</v>
      </c>
      <c r="O927">
        <f>-564.053261504412 -90.8044798315118 -505.298004637765</f>
        <v>-1160.1557459736889</v>
      </c>
      <c r="P927">
        <f>-438.330941012745 -113.855457153474 -253.820045314547</f>
        <v>-806.00644348076594</v>
      </c>
      <c r="Q927" t="s">
        <v>19475</v>
      </c>
      <c r="R927" t="s">
        <v>19476</v>
      </c>
      <c r="S927" t="s">
        <v>19477</v>
      </c>
      <c r="T927" t="s">
        <v>19478</v>
      </c>
      <c r="U927" t="s">
        <v>19479</v>
      </c>
      <c r="V927" t="s">
        <v>19480</v>
      </c>
      <c r="W927" t="s">
        <v>19481</v>
      </c>
      <c r="X927" t="s">
        <v>19482</v>
      </c>
      <c r="Y927" t="s">
        <v>19483</v>
      </c>
    </row>
    <row r="928" spans="1:25" x14ac:dyDescent="0.3">
      <c r="A928">
        <v>46350</v>
      </c>
      <c r="B928" t="s">
        <v>19484</v>
      </c>
      <c r="C928" t="s">
        <v>19485</v>
      </c>
      <c r="D928" t="s">
        <v>19486</v>
      </c>
      <c r="E928" t="s">
        <v>19487</v>
      </c>
      <c r="F928" t="s">
        <v>19488</v>
      </c>
      <c r="G928" t="s">
        <v>19489</v>
      </c>
      <c r="H928" t="s">
        <v>19490</v>
      </c>
      <c r="I928" t="s">
        <v>19491</v>
      </c>
      <c r="J928" t="s">
        <v>19492</v>
      </c>
      <c r="K928" t="s">
        <v>19493</v>
      </c>
      <c r="L928" t="s">
        <v>19494</v>
      </c>
      <c r="M928" t="s">
        <v>19495</v>
      </c>
      <c r="N928" t="s">
        <v>19496</v>
      </c>
      <c r="O928">
        <f>-564.532829058816 -90.8951822794102 -505.522173618507</f>
        <v>-1160.9501849567332</v>
      </c>
      <c r="P928">
        <f>-439.333949697954 -114.237982383395 -253.810114507824</f>
        <v>-807.382046589173</v>
      </c>
      <c r="Q928" t="s">
        <v>19497</v>
      </c>
      <c r="R928" t="s">
        <v>19498</v>
      </c>
      <c r="S928" t="s">
        <v>19499</v>
      </c>
      <c r="T928" t="s">
        <v>19500</v>
      </c>
      <c r="U928" t="s">
        <v>19501</v>
      </c>
      <c r="V928" t="s">
        <v>19502</v>
      </c>
      <c r="W928" t="s">
        <v>19503</v>
      </c>
      <c r="X928" t="s">
        <v>19504</v>
      </c>
      <c r="Y928" t="s">
        <v>19505</v>
      </c>
    </row>
    <row r="929" spans="1:25" x14ac:dyDescent="0.3">
      <c r="A929">
        <v>46400</v>
      </c>
      <c r="B929" t="s">
        <v>19506</v>
      </c>
      <c r="C929" t="s">
        <v>19507</v>
      </c>
      <c r="D929" t="s">
        <v>19508</v>
      </c>
      <c r="E929" t="s">
        <v>19509</v>
      </c>
      <c r="F929" t="s">
        <v>19510</v>
      </c>
      <c r="G929" t="s">
        <v>19511</v>
      </c>
      <c r="H929" t="s">
        <v>19512</v>
      </c>
      <c r="I929" t="s">
        <v>19513</v>
      </c>
      <c r="J929" t="s">
        <v>19514</v>
      </c>
      <c r="K929" t="s">
        <v>19515</v>
      </c>
      <c r="L929" t="s">
        <v>19516</v>
      </c>
      <c r="M929" t="s">
        <v>19517</v>
      </c>
      <c r="N929" t="s">
        <v>19518</v>
      </c>
      <c r="O929">
        <f>-565.098465124296 -91.1757517430647 -505.445098754611</f>
        <v>-1161.7193156219716</v>
      </c>
      <c r="P929">
        <f>-440.373077940836 -114.6454285023 -253.509965685293</f>
        <v>-808.52847212842903</v>
      </c>
      <c r="Q929" t="s">
        <v>19519</v>
      </c>
      <c r="R929" t="s">
        <v>19520</v>
      </c>
      <c r="S929" t="s">
        <v>19521</v>
      </c>
      <c r="T929" t="s">
        <v>19522</v>
      </c>
      <c r="U929" t="s">
        <v>19523</v>
      </c>
      <c r="V929" t="s">
        <v>19524</v>
      </c>
      <c r="W929" t="s">
        <v>19525</v>
      </c>
      <c r="X929" t="s">
        <v>19526</v>
      </c>
      <c r="Y929" t="s">
        <v>19527</v>
      </c>
    </row>
    <row r="930" spans="1:25" x14ac:dyDescent="0.3">
      <c r="A930">
        <v>46450</v>
      </c>
      <c r="B930" t="s">
        <v>19528</v>
      </c>
      <c r="C930" t="s">
        <v>19529</v>
      </c>
      <c r="D930" t="s">
        <v>19530</v>
      </c>
      <c r="E930" t="s">
        <v>19531</v>
      </c>
      <c r="F930" t="s">
        <v>19532</v>
      </c>
      <c r="G930" t="s">
        <v>19533</v>
      </c>
      <c r="H930" t="s">
        <v>19534</v>
      </c>
      <c r="I930" t="s">
        <v>19535</v>
      </c>
      <c r="J930" t="s">
        <v>19536</v>
      </c>
      <c r="K930" t="s">
        <v>19537</v>
      </c>
      <c r="L930" t="s">
        <v>19538</v>
      </c>
      <c r="M930" t="s">
        <v>19539</v>
      </c>
      <c r="N930" t="s">
        <v>19540</v>
      </c>
      <c r="O930">
        <f>-566.682927779436 -91.7824663827892 -505.245899156675</f>
        <v>-1163.7112933189001</v>
      </c>
      <c r="P930">
        <f>-443.182170020018 -114.881572635141 -252.674056924794</f>
        <v>-810.73779957995293</v>
      </c>
      <c r="Q930" t="s">
        <v>19541</v>
      </c>
      <c r="R930" t="s">
        <v>19542</v>
      </c>
      <c r="S930" t="s">
        <v>19543</v>
      </c>
      <c r="T930" t="s">
        <v>19544</v>
      </c>
      <c r="U930" t="s">
        <v>19545</v>
      </c>
      <c r="V930" t="s">
        <v>19546</v>
      </c>
      <c r="W930" t="s">
        <v>19547</v>
      </c>
      <c r="X930" t="s">
        <v>19548</v>
      </c>
      <c r="Y930" t="s">
        <v>19549</v>
      </c>
    </row>
    <row r="931" spans="1:25" x14ac:dyDescent="0.3">
      <c r="A931">
        <v>46500</v>
      </c>
      <c r="B931" t="s">
        <v>19550</v>
      </c>
      <c r="C931" t="s">
        <v>19551</v>
      </c>
      <c r="D931" t="s">
        <v>19552</v>
      </c>
      <c r="E931" t="s">
        <v>19553</v>
      </c>
      <c r="F931" t="s">
        <v>19554</v>
      </c>
      <c r="G931" t="s">
        <v>19555</v>
      </c>
      <c r="H931" t="s">
        <v>19556</v>
      </c>
      <c r="I931" t="s">
        <v>19557</v>
      </c>
      <c r="J931" t="s">
        <v>19558</v>
      </c>
      <c r="K931" t="s">
        <v>19559</v>
      </c>
      <c r="L931" t="s">
        <v>19560</v>
      </c>
      <c r="M931" t="s">
        <v>19561</v>
      </c>
      <c r="N931" t="s">
        <v>19562</v>
      </c>
      <c r="O931">
        <f>-567.554591125941 -91.990535933533 -505.128866809673</f>
        <v>-1164.6739938691471</v>
      </c>
      <c r="P931">
        <f>-444.619633806848 -114.940243199414 -252.267459833464</f>
        <v>-811.82733683972606</v>
      </c>
      <c r="Q931" t="s">
        <v>19563</v>
      </c>
      <c r="R931" t="s">
        <v>19564</v>
      </c>
      <c r="S931" t="s">
        <v>19565</v>
      </c>
      <c r="T931" t="s">
        <v>19566</v>
      </c>
      <c r="U931" t="s">
        <v>19567</v>
      </c>
      <c r="V931" t="s">
        <v>19568</v>
      </c>
      <c r="W931" t="s">
        <v>19569</v>
      </c>
      <c r="X931" t="s">
        <v>19570</v>
      </c>
      <c r="Y931" t="s">
        <v>19571</v>
      </c>
    </row>
    <row r="932" spans="1:25" x14ac:dyDescent="0.3">
      <c r="A932">
        <v>46550</v>
      </c>
      <c r="B932" t="s">
        <v>19572</v>
      </c>
      <c r="C932" t="s">
        <v>19573</v>
      </c>
      <c r="D932" t="s">
        <v>19574</v>
      </c>
      <c r="E932" t="s">
        <v>19575</v>
      </c>
      <c r="F932" t="s">
        <v>19576</v>
      </c>
      <c r="G932" t="s">
        <v>19577</v>
      </c>
      <c r="H932" t="s">
        <v>19578</v>
      </c>
      <c r="I932" t="s">
        <v>19579</v>
      </c>
      <c r="J932" t="s">
        <v>19580</v>
      </c>
      <c r="K932" t="s">
        <v>19581</v>
      </c>
      <c r="L932" t="s">
        <v>19582</v>
      </c>
      <c r="M932" t="s">
        <v>19583</v>
      </c>
      <c r="N932" t="s">
        <v>19584</v>
      </c>
      <c r="O932">
        <f>-569.033315337845 -91.9078903154723 -504.981957880769</f>
        <v>-1165.9231635340864</v>
      </c>
      <c r="P932">
        <f>-446.811226470988 -114.920452282608 -251.780834600946</f>
        <v>-813.51251335454208</v>
      </c>
      <c r="Q932" t="s">
        <v>19585</v>
      </c>
      <c r="R932" t="s">
        <v>19586</v>
      </c>
      <c r="S932" t="s">
        <v>19587</v>
      </c>
      <c r="T932" t="s">
        <v>19588</v>
      </c>
      <c r="U932" t="s">
        <v>19589</v>
      </c>
      <c r="V932" t="s">
        <v>19590</v>
      </c>
      <c r="W932" t="s">
        <v>19591</v>
      </c>
      <c r="X932" t="s">
        <v>19592</v>
      </c>
      <c r="Y932" t="s">
        <v>19593</v>
      </c>
    </row>
    <row r="933" spans="1:25" x14ac:dyDescent="0.3">
      <c r="A933">
        <v>46600</v>
      </c>
      <c r="B933" t="s">
        <v>19594</v>
      </c>
      <c r="C933" t="s">
        <v>19595</v>
      </c>
      <c r="D933" t="s">
        <v>19596</v>
      </c>
      <c r="E933" t="s">
        <v>19597</v>
      </c>
      <c r="F933" t="s">
        <v>19598</v>
      </c>
      <c r="G933" t="s">
        <v>19599</v>
      </c>
      <c r="H933" t="s">
        <v>19600</v>
      </c>
      <c r="I933" t="s">
        <v>19601</v>
      </c>
      <c r="J933" t="s">
        <v>19602</v>
      </c>
      <c r="K933" t="s">
        <v>19603</v>
      </c>
      <c r="L933" t="s">
        <v>19604</v>
      </c>
      <c r="M933" t="s">
        <v>19605</v>
      </c>
      <c r="N933" t="s">
        <v>19606</v>
      </c>
      <c r="O933">
        <f>-569.875579420858 -91.8002467523902 -504.908115157212</f>
        <v>-1166.5839413304602</v>
      </c>
      <c r="P933">
        <f>-447.960885188725 -114.782905758417 -251.556228049277</f>
        <v>-814.300018996419</v>
      </c>
      <c r="Q933" t="s">
        <v>19607</v>
      </c>
      <c r="R933" t="s">
        <v>19608</v>
      </c>
      <c r="S933" t="s">
        <v>19609</v>
      </c>
      <c r="T933" t="s">
        <v>19610</v>
      </c>
      <c r="U933" t="s">
        <v>19611</v>
      </c>
      <c r="V933" t="s">
        <v>19612</v>
      </c>
      <c r="W933" t="s">
        <v>19613</v>
      </c>
      <c r="X933" t="s">
        <v>19614</v>
      </c>
      <c r="Y933" t="s">
        <v>19615</v>
      </c>
    </row>
    <row r="934" spans="1:25" x14ac:dyDescent="0.3">
      <c r="A934">
        <v>46650</v>
      </c>
      <c r="B934" t="s">
        <v>19616</v>
      </c>
      <c r="C934" t="s">
        <v>19617</v>
      </c>
      <c r="D934" t="s">
        <v>19618</v>
      </c>
      <c r="E934" t="s">
        <v>19619</v>
      </c>
      <c r="F934" t="s">
        <v>19620</v>
      </c>
      <c r="G934" t="s">
        <v>19621</v>
      </c>
      <c r="H934" t="s">
        <v>19622</v>
      </c>
      <c r="I934" t="s">
        <v>19623</v>
      </c>
      <c r="J934" t="s">
        <v>19624</v>
      </c>
      <c r="K934" t="s">
        <v>19625</v>
      </c>
      <c r="L934" t="s">
        <v>19626</v>
      </c>
      <c r="M934" t="s">
        <v>19627</v>
      </c>
      <c r="N934" t="s">
        <v>19628</v>
      </c>
      <c r="O934">
        <f>-571.049190296064 -91.7777341026576 -504.804610390464</f>
        <v>-1167.6315347891857</v>
      </c>
      <c r="P934">
        <f>-450.490302601914 -114.826442128489 -250.81079047584</f>
        <v>-816.12753520624301</v>
      </c>
      <c r="Q934" t="s">
        <v>19629</v>
      </c>
      <c r="R934" t="s">
        <v>19630</v>
      </c>
      <c r="S934" t="s">
        <v>19631</v>
      </c>
      <c r="T934" t="s">
        <v>19632</v>
      </c>
      <c r="U934" t="s">
        <v>19633</v>
      </c>
      <c r="V934" t="s">
        <v>19634</v>
      </c>
      <c r="W934" t="s">
        <v>19635</v>
      </c>
      <c r="X934" t="s">
        <v>19636</v>
      </c>
      <c r="Y934" t="s">
        <v>19637</v>
      </c>
    </row>
    <row r="935" spans="1:25" x14ac:dyDescent="0.3">
      <c r="A935">
        <v>46700</v>
      </c>
      <c r="B935" t="s">
        <v>19638</v>
      </c>
      <c r="C935" t="s">
        <v>19639</v>
      </c>
      <c r="D935" t="s">
        <v>19640</v>
      </c>
      <c r="E935" t="s">
        <v>19641</v>
      </c>
      <c r="F935" t="s">
        <v>19642</v>
      </c>
      <c r="G935" t="s">
        <v>19643</v>
      </c>
      <c r="H935" t="s">
        <v>19644</v>
      </c>
      <c r="I935" t="s">
        <v>19645</v>
      </c>
      <c r="J935" t="s">
        <v>19646</v>
      </c>
      <c r="K935" t="s">
        <v>19647</v>
      </c>
      <c r="L935" t="s">
        <v>19648</v>
      </c>
      <c r="M935" t="s">
        <v>19649</v>
      </c>
      <c r="N935" t="s">
        <v>19650</v>
      </c>
      <c r="O935">
        <f>-571.434928940007 -91.9685581008903 -504.766435581606</f>
        <v>-1168.1699226225032</v>
      </c>
      <c r="P935">
        <f>-452.186384199595 -115.200378949436 -250.171321822451</f>
        <v>-817.558084971482</v>
      </c>
      <c r="Q935" t="s">
        <v>19651</v>
      </c>
      <c r="R935" t="s">
        <v>19652</v>
      </c>
      <c r="S935" t="s">
        <v>19653</v>
      </c>
      <c r="T935" t="s">
        <v>19654</v>
      </c>
      <c r="U935" t="s">
        <v>19655</v>
      </c>
      <c r="V935" t="s">
        <v>19656</v>
      </c>
      <c r="W935" t="s">
        <v>19657</v>
      </c>
      <c r="X935" t="s">
        <v>19658</v>
      </c>
      <c r="Y935" t="s">
        <v>19659</v>
      </c>
    </row>
    <row r="936" spans="1:25" x14ac:dyDescent="0.3">
      <c r="A936">
        <v>46750</v>
      </c>
      <c r="B936" t="s">
        <v>19660</v>
      </c>
      <c r="C936" t="s">
        <v>19661</v>
      </c>
      <c r="D936" t="s">
        <v>19662</v>
      </c>
      <c r="E936" t="s">
        <v>19663</v>
      </c>
      <c r="F936" t="s">
        <v>19664</v>
      </c>
      <c r="G936" t="s">
        <v>19665</v>
      </c>
      <c r="H936" t="s">
        <v>19666</v>
      </c>
      <c r="I936" t="s">
        <v>19667</v>
      </c>
      <c r="J936" t="s">
        <v>19668</v>
      </c>
      <c r="K936" t="s">
        <v>19669</v>
      </c>
      <c r="L936" t="s">
        <v>19670</v>
      </c>
      <c r="M936" t="s">
        <v>19671</v>
      </c>
      <c r="N936" t="s">
        <v>19672</v>
      </c>
      <c r="O936">
        <f>-572.162380963697 -92.4938022708357 -504.671135635285</f>
        <v>-1169.3273188698176</v>
      </c>
      <c r="P936">
        <f>-456.370715993966 -115.988146796378 -248.509404915381</f>
        <v>-820.86826770572497</v>
      </c>
      <c r="Q936" t="s">
        <v>19673</v>
      </c>
      <c r="R936" t="s">
        <v>19674</v>
      </c>
      <c r="S936" t="s">
        <v>19675</v>
      </c>
      <c r="T936" t="s">
        <v>19676</v>
      </c>
      <c r="U936" t="s">
        <v>19677</v>
      </c>
      <c r="V936" t="s">
        <v>19678</v>
      </c>
      <c r="W936" t="s">
        <v>19679</v>
      </c>
      <c r="X936" t="s">
        <v>19680</v>
      </c>
      <c r="Y936" t="s">
        <v>19681</v>
      </c>
    </row>
    <row r="937" spans="1:25" x14ac:dyDescent="0.3">
      <c r="A937">
        <v>46800</v>
      </c>
      <c r="B937" t="s">
        <v>19682</v>
      </c>
      <c r="C937" t="s">
        <v>19683</v>
      </c>
      <c r="D937" t="s">
        <v>19684</v>
      </c>
      <c r="E937" t="s">
        <v>19685</v>
      </c>
      <c r="F937" t="s">
        <v>19686</v>
      </c>
      <c r="G937" t="s">
        <v>19687</v>
      </c>
      <c r="H937" t="s">
        <v>19688</v>
      </c>
      <c r="I937" t="s">
        <v>19689</v>
      </c>
      <c r="J937" t="s">
        <v>19690</v>
      </c>
      <c r="K937" t="s">
        <v>19691</v>
      </c>
      <c r="L937" t="s">
        <v>19692</v>
      </c>
      <c r="M937" t="s">
        <v>19693</v>
      </c>
      <c r="N937" t="s">
        <v>19694</v>
      </c>
      <c r="O937">
        <f>-572.462200723221 -92.7807616925529 -504.653042971683</f>
        <v>-1169.8960053874571</v>
      </c>
      <c r="P937">
        <f>-458.686900483341 -116.521399987794 -247.611990502029</f>
        <v>-822.82029097316399</v>
      </c>
      <c r="Q937" t="s">
        <v>19695</v>
      </c>
      <c r="R937" t="s">
        <v>19696</v>
      </c>
      <c r="S937" t="s">
        <v>19697</v>
      </c>
      <c r="T937" t="s">
        <v>19698</v>
      </c>
      <c r="U937" t="s">
        <v>19699</v>
      </c>
      <c r="V937" t="s">
        <v>19700</v>
      </c>
      <c r="W937" t="s">
        <v>19701</v>
      </c>
      <c r="X937" t="s">
        <v>19702</v>
      </c>
      <c r="Y937" t="s">
        <v>19703</v>
      </c>
    </row>
    <row r="938" spans="1:25" x14ac:dyDescent="0.3">
      <c r="A938">
        <v>46850</v>
      </c>
      <c r="B938" t="s">
        <v>19704</v>
      </c>
      <c r="C938" t="s">
        <v>19705</v>
      </c>
      <c r="D938" t="s">
        <v>19706</v>
      </c>
      <c r="E938" t="s">
        <v>19707</v>
      </c>
      <c r="F938" t="s">
        <v>19708</v>
      </c>
      <c r="G938" t="s">
        <v>19709</v>
      </c>
      <c r="H938" t="s">
        <v>19710</v>
      </c>
      <c r="I938" t="s">
        <v>19711</v>
      </c>
      <c r="J938" t="s">
        <v>19712</v>
      </c>
      <c r="K938" t="s">
        <v>19713</v>
      </c>
      <c r="L938" t="s">
        <v>19714</v>
      </c>
      <c r="M938" t="s">
        <v>19715</v>
      </c>
      <c r="N938" t="s">
        <v>19716</v>
      </c>
      <c r="O938">
        <f>-572.929047324811 -93.3613863523306 -504.693543119237</f>
        <v>-1170.9839767963786</v>
      </c>
      <c r="P938">
        <f>-463.890461616194 -118.048856772097 -245.696146838171</f>
        <v>-827.63546522646197</v>
      </c>
      <c r="Q938" t="s">
        <v>19717</v>
      </c>
      <c r="R938" t="s">
        <v>19718</v>
      </c>
      <c r="S938" t="s">
        <v>19719</v>
      </c>
      <c r="T938" t="s">
        <v>19720</v>
      </c>
      <c r="U938" t="s">
        <v>19721</v>
      </c>
      <c r="V938" t="s">
        <v>19722</v>
      </c>
      <c r="W938" t="s">
        <v>19723</v>
      </c>
      <c r="X938" t="s">
        <v>19724</v>
      </c>
      <c r="Y938" t="s">
        <v>19725</v>
      </c>
    </row>
    <row r="939" spans="1:25" x14ac:dyDescent="0.3">
      <c r="A939">
        <v>46900</v>
      </c>
      <c r="B939" t="s">
        <v>19726</v>
      </c>
      <c r="C939" t="s">
        <v>19727</v>
      </c>
      <c r="D939" t="s">
        <v>19728</v>
      </c>
      <c r="E939" t="s">
        <v>19729</v>
      </c>
      <c r="F939" t="s">
        <v>19730</v>
      </c>
      <c r="G939" t="s">
        <v>19731</v>
      </c>
      <c r="H939" t="s">
        <v>19732</v>
      </c>
      <c r="I939" t="s">
        <v>19733</v>
      </c>
      <c r="J939" t="s">
        <v>19734</v>
      </c>
      <c r="K939" t="s">
        <v>19735</v>
      </c>
      <c r="L939" t="s">
        <v>19736</v>
      </c>
      <c r="M939" t="s">
        <v>19737</v>
      </c>
      <c r="N939" t="s">
        <v>19738</v>
      </c>
      <c r="O939">
        <f>-573.109289286071 -93.6335162209157 -504.72727493083</f>
        <v>-1171.4700804378167</v>
      </c>
      <c r="P939">
        <f>-466.629253708633 -118.946551926945 -244.727540164912</f>
        <v>-830.30334580048998</v>
      </c>
      <c r="Q939" t="s">
        <v>19739</v>
      </c>
      <c r="R939" t="s">
        <v>19740</v>
      </c>
      <c r="S939" t="s">
        <v>19741</v>
      </c>
      <c r="T939" t="s">
        <v>19742</v>
      </c>
      <c r="U939" t="s">
        <v>19743</v>
      </c>
      <c r="V939" t="s">
        <v>19744</v>
      </c>
      <c r="W939" t="s">
        <v>19745</v>
      </c>
      <c r="X939" t="s">
        <v>19746</v>
      </c>
      <c r="Y939" t="s">
        <v>19747</v>
      </c>
    </row>
    <row r="940" spans="1:25" x14ac:dyDescent="0.3">
      <c r="A940">
        <v>46950</v>
      </c>
      <c r="B940" t="s">
        <v>19748</v>
      </c>
      <c r="C940" t="s">
        <v>19749</v>
      </c>
      <c r="D940" t="s">
        <v>19750</v>
      </c>
      <c r="E940" t="s">
        <v>19751</v>
      </c>
      <c r="F940" t="s">
        <v>19752</v>
      </c>
      <c r="G940" t="s">
        <v>19753</v>
      </c>
      <c r="H940" t="s">
        <v>19754</v>
      </c>
      <c r="I940" t="s">
        <v>19755</v>
      </c>
      <c r="J940" t="s">
        <v>19756</v>
      </c>
      <c r="K940" t="s">
        <v>19757</v>
      </c>
      <c r="L940" t="s">
        <v>19758</v>
      </c>
      <c r="M940" t="s">
        <v>19759</v>
      </c>
      <c r="N940" t="s">
        <v>19760</v>
      </c>
      <c r="O940">
        <f>-573.643736144026 -93.8528822992744 -504.713752403077</f>
        <v>-1172.2103708463774</v>
      </c>
      <c r="P940">
        <f>-472.641808083955 -121.131007568692 -242.734644930572</f>
        <v>-836.50746058321909</v>
      </c>
      <c r="Q940" t="s">
        <v>19761</v>
      </c>
      <c r="R940" t="s">
        <v>19762</v>
      </c>
      <c r="S940" t="s">
        <v>19763</v>
      </c>
      <c r="T940" t="s">
        <v>19764</v>
      </c>
      <c r="U940" t="s">
        <v>19765</v>
      </c>
      <c r="V940" t="s">
        <v>19766</v>
      </c>
      <c r="W940" t="s">
        <v>19767</v>
      </c>
      <c r="X940" t="s">
        <v>19768</v>
      </c>
      <c r="Y940" t="s">
        <v>19769</v>
      </c>
    </row>
    <row r="941" spans="1:25" x14ac:dyDescent="0.3">
      <c r="A941">
        <v>47000</v>
      </c>
      <c r="B941" t="s">
        <v>19770</v>
      </c>
      <c r="C941" t="s">
        <v>19771</v>
      </c>
      <c r="D941" t="s">
        <v>19772</v>
      </c>
      <c r="E941" t="s">
        <v>19773</v>
      </c>
      <c r="F941" t="s">
        <v>19774</v>
      </c>
      <c r="G941" t="s">
        <v>19775</v>
      </c>
      <c r="H941" t="s">
        <v>19776</v>
      </c>
      <c r="I941" t="s">
        <v>19777</v>
      </c>
      <c r="J941" t="s">
        <v>19778</v>
      </c>
      <c r="K941" t="s">
        <v>19779</v>
      </c>
      <c r="L941" t="s">
        <v>19780</v>
      </c>
      <c r="M941" t="s">
        <v>19781</v>
      </c>
      <c r="N941" t="s">
        <v>19782</v>
      </c>
      <c r="O941">
        <f>-573.91076420703 -93.9073557567367 -504.702481057814</f>
        <v>-1172.5206010215807</v>
      </c>
      <c r="P941">
        <f>-475.949684876556 -122.448570205654 -241.705113484269</f>
        <v>-840.10336856647893</v>
      </c>
      <c r="Q941" t="s">
        <v>19783</v>
      </c>
      <c r="R941" t="s">
        <v>19784</v>
      </c>
      <c r="S941" t="s">
        <v>19785</v>
      </c>
      <c r="T941" t="s">
        <v>19786</v>
      </c>
      <c r="U941" t="s">
        <v>19787</v>
      </c>
      <c r="V941" t="s">
        <v>19788</v>
      </c>
      <c r="W941" t="s">
        <v>19789</v>
      </c>
      <c r="X941" t="s">
        <v>19790</v>
      </c>
      <c r="Y941" t="s">
        <v>19791</v>
      </c>
    </row>
    <row r="942" spans="1:25" x14ac:dyDescent="0.3">
      <c r="A942">
        <v>47050</v>
      </c>
      <c r="B942" t="s">
        <v>19792</v>
      </c>
      <c r="C942" t="s">
        <v>19793</v>
      </c>
      <c r="D942" t="s">
        <v>19794</v>
      </c>
      <c r="E942" t="s">
        <v>19795</v>
      </c>
      <c r="F942" t="s">
        <v>19796</v>
      </c>
      <c r="G942" t="s">
        <v>19797</v>
      </c>
      <c r="H942" t="s">
        <v>19798</v>
      </c>
      <c r="I942" t="s">
        <v>19799</v>
      </c>
      <c r="J942" t="s">
        <v>19800</v>
      </c>
      <c r="K942" t="s">
        <v>19801</v>
      </c>
      <c r="L942" t="s">
        <v>19802</v>
      </c>
      <c r="M942" t="s">
        <v>19803</v>
      </c>
      <c r="N942" t="s">
        <v>19804</v>
      </c>
      <c r="O942">
        <f>-574.016515503059 -94.3464335742742 -504.876348153356</f>
        <v>-1173.2392972306893</v>
      </c>
      <c r="P942">
        <f>-483.516811160113 -125.670986335339 -239.532981105667</f>
        <v>-848.72077860111892</v>
      </c>
      <c r="Q942" t="s">
        <v>19805</v>
      </c>
      <c r="R942" t="s">
        <v>19806</v>
      </c>
      <c r="S942" t="s">
        <v>19807</v>
      </c>
      <c r="T942" t="s">
        <v>19808</v>
      </c>
      <c r="U942" t="s">
        <v>19809</v>
      </c>
      <c r="V942" t="s">
        <v>19810</v>
      </c>
      <c r="W942" t="s">
        <v>19811</v>
      </c>
      <c r="X942" t="s">
        <v>19812</v>
      </c>
      <c r="Y942" t="s">
        <v>19813</v>
      </c>
    </row>
    <row r="943" spans="1:25" x14ac:dyDescent="0.3">
      <c r="A943">
        <v>47100</v>
      </c>
      <c r="B943" t="s">
        <v>19814</v>
      </c>
      <c r="C943" t="s">
        <v>19815</v>
      </c>
      <c r="D943" t="s">
        <v>19816</v>
      </c>
      <c r="E943" t="s">
        <v>19817</v>
      </c>
      <c r="F943" t="s">
        <v>19818</v>
      </c>
      <c r="G943" t="s">
        <v>19819</v>
      </c>
      <c r="H943" t="s">
        <v>19820</v>
      </c>
      <c r="I943" t="s">
        <v>19821</v>
      </c>
      <c r="J943" t="s">
        <v>19822</v>
      </c>
      <c r="K943" t="s">
        <v>19823</v>
      </c>
      <c r="L943" t="s">
        <v>19824</v>
      </c>
      <c r="M943" t="s">
        <v>19825</v>
      </c>
      <c r="N943" t="s">
        <v>19826</v>
      </c>
      <c r="O943">
        <f>-574.120377300474 -94.5940975594026 -505.056542461597</f>
        <v>-1173.7710173214737</v>
      </c>
      <c r="P943">
        <f>-487.477762386971 -127.013917010533 -238.559550265016</f>
        <v>-853.05122966251997</v>
      </c>
      <c r="Q943" t="s">
        <v>19827</v>
      </c>
      <c r="R943" t="s">
        <v>19828</v>
      </c>
      <c r="S943" t="s">
        <v>19829</v>
      </c>
      <c r="T943" t="s">
        <v>19830</v>
      </c>
      <c r="U943" t="s">
        <v>19831</v>
      </c>
      <c r="V943" t="s">
        <v>19832</v>
      </c>
      <c r="W943" t="s">
        <v>19833</v>
      </c>
      <c r="X943" t="s">
        <v>19834</v>
      </c>
      <c r="Y943" t="s">
        <v>19835</v>
      </c>
    </row>
    <row r="944" spans="1:25" x14ac:dyDescent="0.3">
      <c r="A944">
        <v>47150</v>
      </c>
      <c r="B944" t="s">
        <v>19836</v>
      </c>
      <c r="C944" t="s">
        <v>19837</v>
      </c>
      <c r="D944" t="s">
        <v>19838</v>
      </c>
      <c r="E944" t="s">
        <v>19839</v>
      </c>
      <c r="F944" t="s">
        <v>19840</v>
      </c>
      <c r="G944" t="s">
        <v>19841</v>
      </c>
      <c r="H944" t="s">
        <v>19842</v>
      </c>
      <c r="I944" t="s">
        <v>19843</v>
      </c>
      <c r="J944" t="s">
        <v>19844</v>
      </c>
      <c r="K944" t="s">
        <v>19845</v>
      </c>
      <c r="L944" t="s">
        <v>19846</v>
      </c>
      <c r="M944" t="s">
        <v>19847</v>
      </c>
      <c r="N944" t="s">
        <v>19848</v>
      </c>
      <c r="O944">
        <f>-574.71071975585 -95.4414844250659 -505.002765372576</f>
        <v>-1175.154969553492</v>
      </c>
      <c r="P944">
        <f>-495.549121291855 -129.719527422722 -236.419313826673</f>
        <v>-861.68796254125004</v>
      </c>
      <c r="Q944" t="s">
        <v>19849</v>
      </c>
      <c r="R944" t="s">
        <v>19850</v>
      </c>
      <c r="S944" t="s">
        <v>19851</v>
      </c>
      <c r="T944" t="s">
        <v>19852</v>
      </c>
      <c r="U944" t="s">
        <v>19853</v>
      </c>
      <c r="V944" t="s">
        <v>19854</v>
      </c>
      <c r="W944" t="s">
        <v>19855</v>
      </c>
      <c r="X944" t="s">
        <v>19856</v>
      </c>
      <c r="Y944" t="s">
        <v>19857</v>
      </c>
    </row>
    <row r="945" spans="1:25" x14ac:dyDescent="0.3">
      <c r="A945">
        <v>47200</v>
      </c>
      <c r="B945" t="s">
        <v>19858</v>
      </c>
      <c r="C945" t="s">
        <v>19859</v>
      </c>
      <c r="D945" t="s">
        <v>19860</v>
      </c>
      <c r="E945" t="s">
        <v>19861</v>
      </c>
      <c r="F945" t="s">
        <v>19862</v>
      </c>
      <c r="G945" t="s">
        <v>19863</v>
      </c>
      <c r="H945" t="s">
        <v>19864</v>
      </c>
      <c r="I945" t="s">
        <v>19865</v>
      </c>
      <c r="J945" t="s">
        <v>19866</v>
      </c>
      <c r="K945" t="s">
        <v>19867</v>
      </c>
      <c r="L945" t="s">
        <v>19868</v>
      </c>
      <c r="M945" t="s">
        <v>19869</v>
      </c>
      <c r="N945" t="s">
        <v>19870</v>
      </c>
      <c r="O945">
        <f>-574.99101145792 -95.6875949739992 -504.940900887657</f>
        <v>-1175.6195073195763</v>
      </c>
      <c r="P945">
        <f>-499.636602463011 -130.534913285408 -235.337535060818</f>
        <v>-865.50905080923701</v>
      </c>
      <c r="Q945" t="s">
        <v>19871</v>
      </c>
      <c r="R945" t="s">
        <v>19872</v>
      </c>
      <c r="S945" t="s">
        <v>19873</v>
      </c>
      <c r="T945" t="s">
        <v>19874</v>
      </c>
      <c r="U945" t="s">
        <v>19875</v>
      </c>
      <c r="V945" t="s">
        <v>19876</v>
      </c>
      <c r="W945" t="s">
        <v>19877</v>
      </c>
      <c r="X945" t="s">
        <v>19878</v>
      </c>
      <c r="Y945" t="s">
        <v>19879</v>
      </c>
    </row>
    <row r="946" spans="1:25" x14ac:dyDescent="0.3">
      <c r="A946">
        <v>47250</v>
      </c>
      <c r="B946" t="s">
        <v>19880</v>
      </c>
      <c r="C946" t="s">
        <v>19881</v>
      </c>
      <c r="D946" t="s">
        <v>19882</v>
      </c>
      <c r="E946" t="s">
        <v>19883</v>
      </c>
      <c r="F946" t="s">
        <v>19884</v>
      </c>
      <c r="G946" t="s">
        <v>19885</v>
      </c>
      <c r="H946" t="s">
        <v>19886</v>
      </c>
      <c r="I946" t="s">
        <v>19887</v>
      </c>
      <c r="J946" t="s">
        <v>19888</v>
      </c>
      <c r="K946" t="s">
        <v>19889</v>
      </c>
      <c r="L946" t="s">
        <v>19890</v>
      </c>
      <c r="M946" t="s">
        <v>19891</v>
      </c>
      <c r="N946" t="s">
        <v>19892</v>
      </c>
      <c r="O946">
        <f>-574.916586583066 -96.2619613621528 -505.034066998785</f>
        <v>-1176.2126149440037</v>
      </c>
      <c r="P946">
        <f>-507.395754978435 -132.158078404322 -233.499643698364</f>
        <v>-873.05347708112095</v>
      </c>
      <c r="Q946" t="s">
        <v>19893</v>
      </c>
      <c r="R946" t="s">
        <v>19894</v>
      </c>
      <c r="S946" t="s">
        <v>19895</v>
      </c>
      <c r="T946" t="s">
        <v>19896</v>
      </c>
      <c r="U946" t="s">
        <v>19897</v>
      </c>
      <c r="V946" t="s">
        <v>19898</v>
      </c>
      <c r="W946" t="s">
        <v>19899</v>
      </c>
      <c r="X946" t="s">
        <v>19900</v>
      </c>
      <c r="Y946" t="s">
        <v>19901</v>
      </c>
    </row>
    <row r="947" spans="1:25" x14ac:dyDescent="0.3">
      <c r="A947">
        <v>47300</v>
      </c>
      <c r="B947" t="s">
        <v>19902</v>
      </c>
      <c r="C947" t="s">
        <v>19903</v>
      </c>
      <c r="D947" t="s">
        <v>19904</v>
      </c>
      <c r="E947" t="s">
        <v>19905</v>
      </c>
      <c r="F947" t="s">
        <v>19906</v>
      </c>
      <c r="G947" t="s">
        <v>19907</v>
      </c>
      <c r="H947" t="s">
        <v>19908</v>
      </c>
      <c r="I947" t="s">
        <v>19909</v>
      </c>
      <c r="J947" t="s">
        <v>19910</v>
      </c>
      <c r="K947" t="s">
        <v>19911</v>
      </c>
      <c r="L947" t="s">
        <v>19912</v>
      </c>
      <c r="M947" t="s">
        <v>19913</v>
      </c>
      <c r="N947" t="s">
        <v>19914</v>
      </c>
      <c r="O947">
        <f>-574.670298631135 -96.6800037030084 -505.230034508466</f>
        <v>-1176.5803368426095</v>
      </c>
      <c r="P947">
        <f>-511.161670033694 -132.750421469187 -232.752217229351</f>
        <v>-876.66430873223203</v>
      </c>
      <c r="Q947">
        <f>-372.674774938826 -2.52319855842825 -366.209423636777</f>
        <v>-741.40739713403127</v>
      </c>
      <c r="R947" t="s">
        <v>19915</v>
      </c>
      <c r="S947" t="s">
        <v>19916</v>
      </c>
      <c r="T947" t="s">
        <v>19917</v>
      </c>
      <c r="U947" t="s">
        <v>19918</v>
      </c>
      <c r="V947" t="s">
        <v>19919</v>
      </c>
      <c r="W947" t="s">
        <v>19920</v>
      </c>
      <c r="X947" t="s">
        <v>19921</v>
      </c>
      <c r="Y947" t="s">
        <v>19922</v>
      </c>
    </row>
    <row r="948" spans="1:25" x14ac:dyDescent="0.3">
      <c r="A948">
        <v>47350</v>
      </c>
      <c r="B948" t="s">
        <v>19923</v>
      </c>
      <c r="C948" t="s">
        <v>19924</v>
      </c>
      <c r="D948" t="s">
        <v>19925</v>
      </c>
      <c r="E948" t="s">
        <v>19926</v>
      </c>
      <c r="F948" t="s">
        <v>19927</v>
      </c>
      <c r="G948" t="s">
        <v>19928</v>
      </c>
      <c r="H948" t="s">
        <v>19929</v>
      </c>
      <c r="I948" t="s">
        <v>19930</v>
      </c>
      <c r="J948" t="s">
        <v>19931</v>
      </c>
      <c r="K948" t="s">
        <v>19932</v>
      </c>
      <c r="L948" t="s">
        <v>19933</v>
      </c>
      <c r="M948" t="s">
        <v>19934</v>
      </c>
      <c r="N948" t="s">
        <v>19935</v>
      </c>
      <c r="O948">
        <f>-574.359450676663 -97.3187370879809 -505.423359074062</f>
        <v>-1177.1015468387059</v>
      </c>
      <c r="P948">
        <f>-516.63588297524 -133.269484066859 -231.645833161275</f>
        <v>-881.55120020337404</v>
      </c>
      <c r="Q948">
        <f>-373.058895325363 -6.35490117404697 -362.896671957662</f>
        <v>-742.31046845707192</v>
      </c>
      <c r="R948" t="s">
        <v>19936</v>
      </c>
      <c r="S948" t="s">
        <v>19937</v>
      </c>
      <c r="T948" t="s">
        <v>19938</v>
      </c>
      <c r="U948" t="s">
        <v>19939</v>
      </c>
      <c r="V948" t="s">
        <v>19940</v>
      </c>
      <c r="W948" t="s">
        <v>19941</v>
      </c>
      <c r="X948" t="s">
        <v>19942</v>
      </c>
      <c r="Y948" t="s">
        <v>19943</v>
      </c>
    </row>
    <row r="949" spans="1:25" x14ac:dyDescent="0.3">
      <c r="A949">
        <v>47400</v>
      </c>
      <c r="B949" t="s">
        <v>19944</v>
      </c>
      <c r="C949" t="s">
        <v>19945</v>
      </c>
      <c r="D949" t="s">
        <v>19946</v>
      </c>
      <c r="E949" t="s">
        <v>19947</v>
      </c>
      <c r="F949" t="s">
        <v>19948</v>
      </c>
      <c r="G949" t="s">
        <v>19949</v>
      </c>
      <c r="H949" t="s">
        <v>19950</v>
      </c>
      <c r="I949" t="s">
        <v>19951</v>
      </c>
      <c r="J949" t="s">
        <v>19952</v>
      </c>
      <c r="K949" t="s">
        <v>19953</v>
      </c>
      <c r="L949" t="s">
        <v>19954</v>
      </c>
      <c r="M949" t="s">
        <v>19955</v>
      </c>
      <c r="N949" t="s">
        <v>19956</v>
      </c>
      <c r="O949">
        <f>-574.350468738616 -97.567317706716 -505.483582349837</f>
        <v>-1177.401368795169</v>
      </c>
      <c r="P949">
        <f>-518.250632737952 -133.426380542267 -231.356856484659</f>
        <v>-883.03386976487798</v>
      </c>
      <c r="Q949">
        <f>-372.992477267848 -7.75862297457707 -361.956430088169</f>
        <v>-742.70753033059407</v>
      </c>
      <c r="R949" t="s">
        <v>19957</v>
      </c>
      <c r="S949" t="s">
        <v>19958</v>
      </c>
      <c r="T949" t="s">
        <v>19959</v>
      </c>
      <c r="U949" t="s">
        <v>19960</v>
      </c>
      <c r="V949" t="s">
        <v>19961</v>
      </c>
      <c r="W949" t="s">
        <v>19962</v>
      </c>
      <c r="X949" t="s">
        <v>19963</v>
      </c>
      <c r="Y949" t="s">
        <v>19964</v>
      </c>
    </row>
    <row r="950" spans="1:25" x14ac:dyDescent="0.3">
      <c r="A950">
        <v>47450</v>
      </c>
      <c r="B950" t="s">
        <v>19965</v>
      </c>
      <c r="C950" t="s">
        <v>19966</v>
      </c>
      <c r="D950" t="s">
        <v>19967</v>
      </c>
      <c r="E950" t="s">
        <v>19968</v>
      </c>
      <c r="F950" t="s">
        <v>19969</v>
      </c>
      <c r="G950" t="s">
        <v>19970</v>
      </c>
      <c r="H950" t="s">
        <v>19971</v>
      </c>
      <c r="I950" t="s">
        <v>19972</v>
      </c>
      <c r="J950" t="s">
        <v>19973</v>
      </c>
      <c r="K950" t="s">
        <v>19974</v>
      </c>
      <c r="L950" t="s">
        <v>19975</v>
      </c>
      <c r="M950" t="s">
        <v>19976</v>
      </c>
      <c r="N950" t="s">
        <v>19977</v>
      </c>
      <c r="O950">
        <f>-574.494061489814 -97.9493218480561 -505.593986262848</f>
        <v>-1178.0373696007182</v>
      </c>
      <c r="P950">
        <f>-519.485564073055 -133.816635579697 -231.247119336152</f>
        <v>-884.54931898890402</v>
      </c>
      <c r="Q950">
        <f>-372.688824563322 -9.70310621790577 -361.612652269757</f>
        <v>-744.00458305098482</v>
      </c>
      <c r="R950" t="s">
        <v>19978</v>
      </c>
      <c r="S950" t="s">
        <v>19979</v>
      </c>
      <c r="T950" t="s">
        <v>19980</v>
      </c>
      <c r="U950" t="s">
        <v>19981</v>
      </c>
      <c r="V950" t="s">
        <v>19982</v>
      </c>
      <c r="W950" t="s">
        <v>19983</v>
      </c>
      <c r="X950" t="s">
        <v>19984</v>
      </c>
      <c r="Y950" t="s">
        <v>19985</v>
      </c>
    </row>
    <row r="951" spans="1:25" x14ac:dyDescent="0.3">
      <c r="A951">
        <v>47500</v>
      </c>
      <c r="B951" t="s">
        <v>19986</v>
      </c>
      <c r="C951" t="s">
        <v>19987</v>
      </c>
      <c r="D951" t="s">
        <v>19988</v>
      </c>
      <c r="E951" t="s">
        <v>19989</v>
      </c>
      <c r="F951" t="s">
        <v>19990</v>
      </c>
      <c r="G951" t="s">
        <v>19991</v>
      </c>
      <c r="H951" t="s">
        <v>19992</v>
      </c>
      <c r="I951" t="s">
        <v>19993</v>
      </c>
      <c r="J951" t="s">
        <v>19994</v>
      </c>
      <c r="K951" t="s">
        <v>19995</v>
      </c>
      <c r="L951" t="s">
        <v>19996</v>
      </c>
      <c r="M951" t="s">
        <v>19997</v>
      </c>
      <c r="N951" t="s">
        <v>19998</v>
      </c>
      <c r="O951">
        <f>-574.504011444337 -97.9721932602142 -505.72845696926</f>
        <v>-1178.2046616738112</v>
      </c>
      <c r="P951">
        <f>-519.200125209881 -133.910398262004 -231.450416358905</f>
        <v>-884.56093983078995</v>
      </c>
      <c r="Q951">
        <f>-372.414039204361 -9.98173293129094 -362.003255056907</f>
        <v>-744.39902719255895</v>
      </c>
      <c r="R951" t="s">
        <v>19999</v>
      </c>
      <c r="S951" t="s">
        <v>20000</v>
      </c>
      <c r="T951" t="s">
        <v>20001</v>
      </c>
      <c r="U951" t="s">
        <v>20002</v>
      </c>
      <c r="V951" t="s">
        <v>20003</v>
      </c>
      <c r="W951" t="s">
        <v>20004</v>
      </c>
      <c r="X951" t="s">
        <v>20005</v>
      </c>
      <c r="Y951" t="s">
        <v>20006</v>
      </c>
    </row>
    <row r="952" spans="1:25" x14ac:dyDescent="0.3">
      <c r="A952">
        <v>47550</v>
      </c>
      <c r="B952" t="s">
        <v>20007</v>
      </c>
      <c r="C952" t="s">
        <v>20008</v>
      </c>
      <c r="D952" t="s">
        <v>20009</v>
      </c>
      <c r="E952" t="s">
        <v>20010</v>
      </c>
      <c r="F952" t="s">
        <v>20011</v>
      </c>
      <c r="G952" t="s">
        <v>20012</v>
      </c>
      <c r="H952" t="s">
        <v>20013</v>
      </c>
      <c r="I952" t="s">
        <v>20014</v>
      </c>
      <c r="J952" t="s">
        <v>20015</v>
      </c>
      <c r="K952" t="s">
        <v>20016</v>
      </c>
      <c r="L952" t="s">
        <v>20017</v>
      </c>
      <c r="M952" t="s">
        <v>20018</v>
      </c>
      <c r="N952" t="s">
        <v>20019</v>
      </c>
      <c r="O952">
        <f>-574.423094424187 -98.0369365435886 -506.155749585306</f>
        <v>-1178.6157805530815</v>
      </c>
      <c r="P952">
        <f>-518.219683719526 -134.736857809216 -232.161421044118</f>
        <v>-885.11796257285994</v>
      </c>
      <c r="Q952">
        <f>-372.429908313628 -9.87572865726042 -362.942295656935</f>
        <v>-745.2479326278235</v>
      </c>
      <c r="R952" t="s">
        <v>20020</v>
      </c>
      <c r="S952" t="s">
        <v>20021</v>
      </c>
      <c r="T952" t="s">
        <v>20022</v>
      </c>
      <c r="U952" t="s">
        <v>20023</v>
      </c>
      <c r="V952" t="s">
        <v>20024</v>
      </c>
      <c r="W952" t="s">
        <v>20025</v>
      </c>
      <c r="X952" t="s">
        <v>20026</v>
      </c>
      <c r="Y952" t="s">
        <v>20027</v>
      </c>
    </row>
    <row r="953" spans="1:25" x14ac:dyDescent="0.3">
      <c r="A953">
        <v>47600</v>
      </c>
      <c r="B953" t="s">
        <v>20028</v>
      </c>
      <c r="C953" t="s">
        <v>20029</v>
      </c>
      <c r="D953" t="s">
        <v>20030</v>
      </c>
      <c r="E953" t="s">
        <v>20031</v>
      </c>
      <c r="F953" t="s">
        <v>20032</v>
      </c>
      <c r="G953" t="s">
        <v>20033</v>
      </c>
      <c r="H953" t="s">
        <v>20034</v>
      </c>
      <c r="I953" t="s">
        <v>20035</v>
      </c>
      <c r="J953" t="s">
        <v>20036</v>
      </c>
      <c r="K953" t="s">
        <v>20037</v>
      </c>
      <c r="L953" t="s">
        <v>20038</v>
      </c>
      <c r="M953" t="s">
        <v>20039</v>
      </c>
      <c r="N953" t="s">
        <v>20040</v>
      </c>
      <c r="O953">
        <f>-574.107260685241 -98.082648196641 -506.492993001284</f>
        <v>-1178.6829018831661</v>
      </c>
      <c r="P953">
        <f>-517.60526630379 -135.208174754828 -232.617467836144</f>
        <v>-885.43090889476207</v>
      </c>
      <c r="Q953">
        <f>-372.330158789642 -9.64941994445917 -363.302943222769</f>
        <v>-745.28252195687014</v>
      </c>
      <c r="R953" t="s">
        <v>20041</v>
      </c>
      <c r="S953" t="s">
        <v>20042</v>
      </c>
      <c r="T953" t="s">
        <v>20043</v>
      </c>
      <c r="U953" t="s">
        <v>20044</v>
      </c>
      <c r="V953" t="s">
        <v>20045</v>
      </c>
      <c r="W953" t="s">
        <v>20046</v>
      </c>
      <c r="X953" t="s">
        <v>20047</v>
      </c>
      <c r="Y953" t="s">
        <v>20048</v>
      </c>
    </row>
    <row r="954" spans="1:25" x14ac:dyDescent="0.3">
      <c r="A954">
        <v>47650</v>
      </c>
      <c r="B954" t="s">
        <v>20049</v>
      </c>
      <c r="C954" t="s">
        <v>20050</v>
      </c>
      <c r="D954" t="s">
        <v>20051</v>
      </c>
      <c r="E954" t="s">
        <v>20052</v>
      </c>
      <c r="F954" t="s">
        <v>20053</v>
      </c>
      <c r="G954" t="s">
        <v>20054</v>
      </c>
      <c r="H954" t="s">
        <v>20055</v>
      </c>
      <c r="I954" t="s">
        <v>20056</v>
      </c>
      <c r="J954" t="s">
        <v>20057</v>
      </c>
      <c r="K954" t="s">
        <v>20058</v>
      </c>
      <c r="L954" t="s">
        <v>20059</v>
      </c>
      <c r="M954" t="s">
        <v>20060</v>
      </c>
      <c r="N954" t="s">
        <v>20061</v>
      </c>
      <c r="O954">
        <f>-574.216509104996 -98.243960474389 -506.878660934031</f>
        <v>-1179.339130513416</v>
      </c>
      <c r="P954">
        <f>-517.448914114883 -136.186228491218 -233.170007275673</f>
        <v>-886.80514988177401</v>
      </c>
      <c r="Q954">
        <f>-372.624656968567 -9.44307393505096 -363.210941465037</f>
        <v>-745.27867236865495</v>
      </c>
      <c r="R954" t="s">
        <v>20062</v>
      </c>
      <c r="S954" t="s">
        <v>20063</v>
      </c>
      <c r="T954" t="s">
        <v>20064</v>
      </c>
      <c r="U954" t="s">
        <v>20065</v>
      </c>
      <c r="V954" t="s">
        <v>20066</v>
      </c>
      <c r="W954" t="s">
        <v>20067</v>
      </c>
      <c r="X954" t="s">
        <v>20068</v>
      </c>
      <c r="Y954" t="s">
        <v>20069</v>
      </c>
    </row>
    <row r="955" spans="1:25" x14ac:dyDescent="0.3">
      <c r="A955">
        <v>47700</v>
      </c>
      <c r="B955" t="s">
        <v>20070</v>
      </c>
      <c r="C955" t="s">
        <v>20071</v>
      </c>
      <c r="D955" t="s">
        <v>20072</v>
      </c>
      <c r="E955" t="s">
        <v>20073</v>
      </c>
      <c r="F955" t="s">
        <v>20074</v>
      </c>
      <c r="G955" t="s">
        <v>20075</v>
      </c>
      <c r="H955" t="s">
        <v>20076</v>
      </c>
      <c r="I955" t="s">
        <v>20077</v>
      </c>
      <c r="J955" t="s">
        <v>20078</v>
      </c>
      <c r="K955" t="s">
        <v>20079</v>
      </c>
      <c r="L955" t="s">
        <v>20080</v>
      </c>
      <c r="M955" t="s">
        <v>20081</v>
      </c>
      <c r="N955" t="s">
        <v>20082</v>
      </c>
      <c r="O955">
        <f>-574.569680113929 -98.2730884034695 -507.004162621058</f>
        <v>-1179.8469311384565</v>
      </c>
      <c r="P955">
        <f>-517.881465946509 -136.677915645777 -233.343633318941</f>
        <v>-887.90301491122705</v>
      </c>
      <c r="Q955">
        <f>-372.777865731398 -9.61914186375589 -362.763514672238</f>
        <v>-745.1605222673918</v>
      </c>
      <c r="R955" t="s">
        <v>20083</v>
      </c>
      <c r="S955" t="s">
        <v>20084</v>
      </c>
      <c r="T955" t="s">
        <v>20085</v>
      </c>
      <c r="U955" t="s">
        <v>20086</v>
      </c>
      <c r="V955" t="s">
        <v>20087</v>
      </c>
      <c r="W955" t="s">
        <v>20088</v>
      </c>
      <c r="X955" t="s">
        <v>20089</v>
      </c>
      <c r="Y955" t="s">
        <v>20090</v>
      </c>
    </row>
    <row r="956" spans="1:25" x14ac:dyDescent="0.3">
      <c r="A956">
        <v>47750</v>
      </c>
      <c r="B956" t="s">
        <v>20091</v>
      </c>
      <c r="C956" t="s">
        <v>20092</v>
      </c>
      <c r="D956" t="s">
        <v>20093</v>
      </c>
      <c r="E956" t="s">
        <v>20094</v>
      </c>
      <c r="F956" t="s">
        <v>20095</v>
      </c>
      <c r="G956" t="s">
        <v>20096</v>
      </c>
      <c r="H956" t="s">
        <v>20097</v>
      </c>
      <c r="I956" t="s">
        <v>20098</v>
      </c>
      <c r="J956" t="s">
        <v>20099</v>
      </c>
      <c r="K956" t="s">
        <v>20100</v>
      </c>
      <c r="L956" t="s">
        <v>20101</v>
      </c>
      <c r="M956" t="s">
        <v>20102</v>
      </c>
      <c r="N956" t="s">
        <v>20103</v>
      </c>
      <c r="O956">
        <f>-575.009837822996 -98.2906849956398 -507.363693368617</f>
        <v>-1180.6642161872528</v>
      </c>
      <c r="P956">
        <f>-518.999624177533 -137.809663148334 -233.72216178978</f>
        <v>-890.53144911564698</v>
      </c>
      <c r="Q956">
        <f>-373.268486994721 -10.2443344595827 -361.933265851381</f>
        <v>-745.44608730568473</v>
      </c>
      <c r="R956" t="s">
        <v>20104</v>
      </c>
      <c r="S956" t="s">
        <v>20105</v>
      </c>
      <c r="T956" t="s">
        <v>20106</v>
      </c>
      <c r="U956" t="s">
        <v>20107</v>
      </c>
      <c r="V956" t="s">
        <v>20108</v>
      </c>
      <c r="W956" t="s">
        <v>20109</v>
      </c>
      <c r="X956" t="s">
        <v>20110</v>
      </c>
      <c r="Y956" t="s">
        <v>20111</v>
      </c>
    </row>
    <row r="957" spans="1:25" x14ac:dyDescent="0.3">
      <c r="A957">
        <v>47800</v>
      </c>
      <c r="B957" t="s">
        <v>20112</v>
      </c>
      <c r="C957" t="s">
        <v>20113</v>
      </c>
      <c r="D957" t="s">
        <v>20114</v>
      </c>
      <c r="E957" t="s">
        <v>20115</v>
      </c>
      <c r="F957" t="s">
        <v>20116</v>
      </c>
      <c r="G957" t="s">
        <v>20117</v>
      </c>
      <c r="H957" t="s">
        <v>20118</v>
      </c>
      <c r="I957" t="s">
        <v>20119</v>
      </c>
      <c r="J957" t="s">
        <v>20120</v>
      </c>
      <c r="K957" t="s">
        <v>20121</v>
      </c>
      <c r="L957" t="s">
        <v>20122</v>
      </c>
      <c r="M957" t="s">
        <v>20123</v>
      </c>
      <c r="N957" t="s">
        <v>20124</v>
      </c>
      <c r="O957">
        <f>-575.294715378453 -98.2405241519546 -507.583808888431</f>
        <v>-1181.1190484188387</v>
      </c>
      <c r="P957">
        <f>-519.596046935076 -138.152119024659 -233.935735160176</f>
        <v>-891.68390111991096</v>
      </c>
      <c r="Q957">
        <f>-373.646545660951 -10.4287377792216 -361.740346071055</f>
        <v>-745.8156295112276</v>
      </c>
      <c r="R957" t="s">
        <v>20125</v>
      </c>
      <c r="S957" t="s">
        <v>20126</v>
      </c>
      <c r="T957" t="s">
        <v>20127</v>
      </c>
      <c r="U957" t="s">
        <v>20128</v>
      </c>
      <c r="V957" t="s">
        <v>20129</v>
      </c>
      <c r="W957" t="s">
        <v>20130</v>
      </c>
      <c r="X957" t="s">
        <v>20131</v>
      </c>
      <c r="Y957" t="s">
        <v>20132</v>
      </c>
    </row>
    <row r="958" spans="1:25" x14ac:dyDescent="0.3">
      <c r="A958">
        <v>47850</v>
      </c>
      <c r="B958" t="s">
        <v>20133</v>
      </c>
      <c r="C958" t="s">
        <v>20134</v>
      </c>
      <c r="D958" t="s">
        <v>20135</v>
      </c>
      <c r="E958" t="s">
        <v>20136</v>
      </c>
      <c r="F958" t="s">
        <v>20137</v>
      </c>
      <c r="G958" t="s">
        <v>20138</v>
      </c>
      <c r="H958" t="s">
        <v>20139</v>
      </c>
      <c r="I958" t="s">
        <v>20140</v>
      </c>
      <c r="J958" t="s">
        <v>20141</v>
      </c>
      <c r="K958" t="s">
        <v>20142</v>
      </c>
      <c r="L958" t="s">
        <v>20143</v>
      </c>
      <c r="M958" t="s">
        <v>20144</v>
      </c>
      <c r="N958" t="s">
        <v>20145</v>
      </c>
      <c r="O958">
        <f>-576.414912363888 -98.3281240425185 -507.972972146296</f>
        <v>-1182.7160085527025</v>
      </c>
      <c r="P958">
        <f>-521.124366543633 -138.927148876822 -234.343094927621</f>
        <v>-894.39461034807596</v>
      </c>
      <c r="Q958">
        <f>-374.784171119941 -11.0974701335235 -361.593488785546</f>
        <v>-747.47513003901054</v>
      </c>
      <c r="R958" t="s">
        <v>20146</v>
      </c>
      <c r="S958" t="s">
        <v>20147</v>
      </c>
      <c r="T958" t="s">
        <v>20148</v>
      </c>
      <c r="U958" t="s">
        <v>20149</v>
      </c>
      <c r="V958" t="s">
        <v>20150</v>
      </c>
      <c r="W958" t="s">
        <v>20151</v>
      </c>
      <c r="X958" t="s">
        <v>20152</v>
      </c>
      <c r="Y958" t="s">
        <v>20153</v>
      </c>
    </row>
    <row r="959" spans="1:25" x14ac:dyDescent="0.3">
      <c r="A959">
        <v>47900</v>
      </c>
      <c r="B959" t="s">
        <v>20154</v>
      </c>
      <c r="C959" t="s">
        <v>20155</v>
      </c>
      <c r="D959" t="s">
        <v>20156</v>
      </c>
      <c r="E959" t="s">
        <v>20157</v>
      </c>
      <c r="F959" t="s">
        <v>20158</v>
      </c>
      <c r="G959" t="s">
        <v>20159</v>
      </c>
      <c r="H959" t="s">
        <v>20160</v>
      </c>
      <c r="I959" t="s">
        <v>20161</v>
      </c>
      <c r="J959" t="s">
        <v>20162</v>
      </c>
      <c r="K959" t="s">
        <v>20163</v>
      </c>
      <c r="L959" t="s">
        <v>20164</v>
      </c>
      <c r="M959" t="s">
        <v>20165</v>
      </c>
      <c r="N959" t="s">
        <v>20166</v>
      </c>
      <c r="O959">
        <f>-576.949934860454 -98.3826248325113 -508.025522258392</f>
        <v>-1183.3580819513572</v>
      </c>
      <c r="P959">
        <f>-521.788417915265 -139.269485095943 -234.412700144549</f>
        <v>-895.47060315575698</v>
      </c>
      <c r="Q959">
        <f>-375.241298711123 -11.4977689011339 -361.482705352237</f>
        <v>-748.22177296449399</v>
      </c>
      <c r="R959" t="s">
        <v>20167</v>
      </c>
      <c r="S959" t="s">
        <v>20168</v>
      </c>
      <c r="T959" t="s">
        <v>20169</v>
      </c>
      <c r="U959" t="s">
        <v>20170</v>
      </c>
      <c r="V959" t="s">
        <v>20171</v>
      </c>
      <c r="W959" t="s">
        <v>20172</v>
      </c>
      <c r="X959" t="s">
        <v>20173</v>
      </c>
      <c r="Y959" t="s">
        <v>20174</v>
      </c>
    </row>
    <row r="960" spans="1:25" x14ac:dyDescent="0.3">
      <c r="A960">
        <v>47950</v>
      </c>
      <c r="B960" t="s">
        <v>20175</v>
      </c>
      <c r="C960" t="s">
        <v>20176</v>
      </c>
      <c r="D960" t="s">
        <v>20177</v>
      </c>
      <c r="E960" t="s">
        <v>20178</v>
      </c>
      <c r="F960" t="s">
        <v>20179</v>
      </c>
      <c r="G960" t="s">
        <v>20180</v>
      </c>
      <c r="H960" t="s">
        <v>20181</v>
      </c>
      <c r="I960" t="s">
        <v>20182</v>
      </c>
      <c r="J960" t="s">
        <v>20183</v>
      </c>
      <c r="K960" t="s">
        <v>20184</v>
      </c>
      <c r="L960" t="s">
        <v>20185</v>
      </c>
      <c r="M960" t="s">
        <v>20186</v>
      </c>
      <c r="N960" t="s">
        <v>20187</v>
      </c>
      <c r="O960">
        <f>-577.90191552812 -98.6709575561872 -507.936346393502</f>
        <v>-1184.5092194778092</v>
      </c>
      <c r="P960">
        <f>-523.554198070875 -139.312119173072 -234.123923474431</f>
        <v>-896.990240718378</v>
      </c>
      <c r="Q960">
        <f>-375.780858175484 -12.7409305101774 -360.975812869116</f>
        <v>-749.49760155477748</v>
      </c>
      <c r="R960" t="s">
        <v>20188</v>
      </c>
      <c r="S960" t="s">
        <v>20189</v>
      </c>
      <c r="T960" t="s">
        <v>20190</v>
      </c>
      <c r="U960" t="s">
        <v>20191</v>
      </c>
      <c r="V960" t="s">
        <v>20192</v>
      </c>
      <c r="W960" t="s">
        <v>20193</v>
      </c>
      <c r="X960" t="s">
        <v>20194</v>
      </c>
      <c r="Y960" t="s">
        <v>20195</v>
      </c>
    </row>
    <row r="961" spans="1:25" x14ac:dyDescent="0.3">
      <c r="A961">
        <v>48000</v>
      </c>
      <c r="B961" t="s">
        <v>20196</v>
      </c>
      <c r="C961" t="s">
        <v>20197</v>
      </c>
      <c r="D961" t="s">
        <v>20198</v>
      </c>
      <c r="E961" t="s">
        <v>20199</v>
      </c>
      <c r="F961" t="s">
        <v>20200</v>
      </c>
      <c r="G961" t="s">
        <v>20201</v>
      </c>
      <c r="H961" t="s">
        <v>20202</v>
      </c>
      <c r="I961" t="s">
        <v>20203</v>
      </c>
      <c r="J961" t="s">
        <v>20204</v>
      </c>
      <c r="K961" t="s">
        <v>20205</v>
      </c>
      <c r="L961" t="s">
        <v>20206</v>
      </c>
      <c r="M961" t="s">
        <v>20207</v>
      </c>
      <c r="N961" t="s">
        <v>20208</v>
      </c>
      <c r="O961">
        <f>-578.310695352514 -99.0197051722585 -507.846227096336</f>
        <v>-1185.1766276211085</v>
      </c>
      <c r="P961">
        <f>-524.811430735708 -139.4332303612 -233.833162465228</f>
        <v>-898.07782356213602</v>
      </c>
      <c r="Q961">
        <f>-376.175277309619 -13.6719769009324 -360.481733550889</f>
        <v>-750.32898776144043</v>
      </c>
      <c r="R961" t="s">
        <v>20209</v>
      </c>
      <c r="S961" t="s">
        <v>20210</v>
      </c>
      <c r="T961" t="s">
        <v>20211</v>
      </c>
      <c r="U961" t="s">
        <v>20212</v>
      </c>
      <c r="V961" t="s">
        <v>20213</v>
      </c>
      <c r="W961" t="s">
        <v>20214</v>
      </c>
      <c r="X961" t="s">
        <v>20215</v>
      </c>
      <c r="Y961" t="s">
        <v>20216</v>
      </c>
    </row>
    <row r="962" spans="1:25" x14ac:dyDescent="0.3">
      <c r="A962">
        <v>48050</v>
      </c>
      <c r="B962" t="s">
        <v>20217</v>
      </c>
      <c r="C962" t="s">
        <v>20218</v>
      </c>
      <c r="D962" t="s">
        <v>20219</v>
      </c>
      <c r="E962" t="s">
        <v>20220</v>
      </c>
      <c r="F962" t="s">
        <v>20221</v>
      </c>
      <c r="G962" t="s">
        <v>20222</v>
      </c>
      <c r="H962" t="s">
        <v>20223</v>
      </c>
      <c r="I962" t="s">
        <v>20224</v>
      </c>
      <c r="J962" t="s">
        <v>20225</v>
      </c>
      <c r="K962" t="s">
        <v>20226</v>
      </c>
      <c r="L962" t="s">
        <v>20227</v>
      </c>
      <c r="M962" t="s">
        <v>20228</v>
      </c>
      <c r="N962" t="s">
        <v>20229</v>
      </c>
      <c r="O962">
        <f>-578.949221789317 -99.5398256148565 -507.857280410006</f>
        <v>-1186.3463278141794</v>
      </c>
      <c r="P962">
        <f>-527.877361475711 -140.293132031889 -233.431719898736</f>
        <v>-901.60221340633598</v>
      </c>
      <c r="Q962">
        <f>-378.434323722572 -14.6820130669371 -359.277531780886</f>
        <v>-752.39386857039517</v>
      </c>
      <c r="R962" t="s">
        <v>20230</v>
      </c>
      <c r="S962" t="s">
        <v>20231</v>
      </c>
      <c r="T962" t="s">
        <v>20232</v>
      </c>
      <c r="U962" t="s">
        <v>20233</v>
      </c>
      <c r="V962" t="s">
        <v>20234</v>
      </c>
      <c r="W962" t="s">
        <v>20235</v>
      </c>
      <c r="X962" t="s">
        <v>20236</v>
      </c>
      <c r="Y962" t="s">
        <v>20237</v>
      </c>
    </row>
    <row r="963" spans="1:25" x14ac:dyDescent="0.3">
      <c r="A963">
        <v>48100</v>
      </c>
      <c r="B963" t="s">
        <v>20238</v>
      </c>
      <c r="C963" t="s">
        <v>20239</v>
      </c>
      <c r="D963" t="s">
        <v>20240</v>
      </c>
      <c r="E963" t="s">
        <v>20241</v>
      </c>
      <c r="F963" t="s">
        <v>20242</v>
      </c>
      <c r="G963" t="s">
        <v>20243</v>
      </c>
      <c r="H963" t="s">
        <v>20244</v>
      </c>
      <c r="I963" t="s">
        <v>20245</v>
      </c>
      <c r="J963" t="s">
        <v>20246</v>
      </c>
      <c r="K963" t="s">
        <v>20247</v>
      </c>
      <c r="L963" t="s">
        <v>20248</v>
      </c>
      <c r="M963" t="s">
        <v>20249</v>
      </c>
      <c r="N963" t="s">
        <v>20250</v>
      </c>
      <c r="O963">
        <f>-579.410239578466 -99.6628487202106 -507.968413156115</f>
        <v>-1187.0415014547916</v>
      </c>
      <c r="P963">
        <f>-529.504917732609 -140.767617310382 -233.380615542353</f>
        <v>-903.65315058534395</v>
      </c>
      <c r="Q963">
        <f>-380.193174362901 -14.4064745663254 -358.629487975892</f>
        <v>-753.22913690511837</v>
      </c>
      <c r="R963" t="s">
        <v>20251</v>
      </c>
      <c r="S963" t="s">
        <v>20252</v>
      </c>
      <c r="T963" t="s">
        <v>20253</v>
      </c>
      <c r="U963" t="s">
        <v>20254</v>
      </c>
      <c r="V963" t="s">
        <v>20255</v>
      </c>
      <c r="W963" t="s">
        <v>20256</v>
      </c>
      <c r="X963" t="s">
        <v>20257</v>
      </c>
      <c r="Y963" t="s">
        <v>20258</v>
      </c>
    </row>
    <row r="964" spans="1:25" x14ac:dyDescent="0.3">
      <c r="A964">
        <v>48150</v>
      </c>
      <c r="B964" t="s">
        <v>20259</v>
      </c>
      <c r="C964" t="s">
        <v>20260</v>
      </c>
      <c r="D964" t="s">
        <v>20261</v>
      </c>
      <c r="E964" t="s">
        <v>20262</v>
      </c>
      <c r="F964" t="s">
        <v>20263</v>
      </c>
      <c r="G964" t="s">
        <v>20264</v>
      </c>
      <c r="H964" t="s">
        <v>20265</v>
      </c>
      <c r="I964" t="s">
        <v>20266</v>
      </c>
      <c r="J964" t="s">
        <v>20267</v>
      </c>
      <c r="K964" t="s">
        <v>20268</v>
      </c>
      <c r="L964" t="s">
        <v>20269</v>
      </c>
      <c r="M964" t="s">
        <v>20270</v>
      </c>
      <c r="N964" t="s">
        <v>20271</v>
      </c>
      <c r="O964">
        <f>-580.377094689666 -99.7070623075751 -508.10777982412</f>
        <v>-1188.1919368213612</v>
      </c>
      <c r="P964">
        <f>-532.102249033353 -141.346369480476 -233.309329552169</f>
        <v>-906.75794806599811</v>
      </c>
      <c r="Q964">
        <f>-382.873129369489 -13.655672383079 -357.30230429002</f>
        <v>-753.83110604258798</v>
      </c>
      <c r="R964" t="s">
        <v>20272</v>
      </c>
      <c r="S964" t="s">
        <v>20273</v>
      </c>
      <c r="T964" t="s">
        <v>20274</v>
      </c>
      <c r="U964" t="s">
        <v>20275</v>
      </c>
      <c r="V964" t="s">
        <v>20276</v>
      </c>
      <c r="W964" t="s">
        <v>20277</v>
      </c>
      <c r="X964" t="s">
        <v>20278</v>
      </c>
      <c r="Y964" t="s">
        <v>20279</v>
      </c>
    </row>
    <row r="965" spans="1:25" x14ac:dyDescent="0.3">
      <c r="A965">
        <v>48200</v>
      </c>
      <c r="B965" t="s">
        <v>20280</v>
      </c>
      <c r="C965" t="s">
        <v>20281</v>
      </c>
      <c r="D965" t="s">
        <v>20282</v>
      </c>
      <c r="E965" t="s">
        <v>20283</v>
      </c>
      <c r="F965" t="s">
        <v>20284</v>
      </c>
      <c r="G965" t="s">
        <v>20285</v>
      </c>
      <c r="H965" t="s">
        <v>20286</v>
      </c>
      <c r="I965" t="s">
        <v>20287</v>
      </c>
      <c r="J965" t="s">
        <v>20288</v>
      </c>
      <c r="K965" t="s">
        <v>20289</v>
      </c>
      <c r="L965" t="s">
        <v>20290</v>
      </c>
      <c r="M965" t="s">
        <v>20291</v>
      </c>
      <c r="N965" t="s">
        <v>20292</v>
      </c>
      <c r="O965">
        <f>-580.589196622731 -99.6550244064842 -508.172381707967</f>
        <v>-1188.4166027371823</v>
      </c>
      <c r="P965">
        <f>-532.677777738767 -141.622867992538 -233.360054250392</f>
        <v>-907.66069998169701</v>
      </c>
      <c r="Q965">
        <f>-383.484778837545 -13.380480104443 -356.826293736346</f>
        <v>-753.69155267833389</v>
      </c>
      <c r="R965" t="s">
        <v>20293</v>
      </c>
      <c r="S965" t="s">
        <v>20294</v>
      </c>
      <c r="T965" t="s">
        <v>20295</v>
      </c>
      <c r="U965" t="s">
        <v>20296</v>
      </c>
      <c r="V965" t="s">
        <v>20297</v>
      </c>
      <c r="W965" t="s">
        <v>20298</v>
      </c>
      <c r="X965" t="s">
        <v>20299</v>
      </c>
      <c r="Y965" t="s">
        <v>20300</v>
      </c>
    </row>
    <row r="966" spans="1:25" x14ac:dyDescent="0.3">
      <c r="A966">
        <v>48250</v>
      </c>
      <c r="B966" t="s">
        <v>20301</v>
      </c>
      <c r="C966" t="s">
        <v>20302</v>
      </c>
      <c r="D966" t="s">
        <v>20303</v>
      </c>
      <c r="E966" t="s">
        <v>20304</v>
      </c>
      <c r="F966" t="s">
        <v>20305</v>
      </c>
      <c r="G966" t="s">
        <v>20306</v>
      </c>
      <c r="H966" t="s">
        <v>20307</v>
      </c>
      <c r="I966" t="s">
        <v>20308</v>
      </c>
      <c r="J966" t="s">
        <v>20309</v>
      </c>
      <c r="K966" t="s">
        <v>20310</v>
      </c>
      <c r="L966" t="s">
        <v>20311</v>
      </c>
      <c r="M966" t="s">
        <v>20312</v>
      </c>
      <c r="N966" t="s">
        <v>20313</v>
      </c>
      <c r="O966">
        <f>-580.470656511128 -99.6502329022533 -508.405119531604</f>
        <v>-1188.5260089449853</v>
      </c>
      <c r="P966">
        <f>-533.144634197726 -141.828733172069 -233.523819961508</f>
        <v>-908.49718733130294</v>
      </c>
      <c r="Q966">
        <f>-384.25900885366 -12.7601314602243 -356.499156909765</f>
        <v>-753.51829722364937</v>
      </c>
      <c r="R966" t="s">
        <v>20314</v>
      </c>
      <c r="S966" t="s">
        <v>20315</v>
      </c>
      <c r="T966" t="s">
        <v>20316</v>
      </c>
      <c r="U966" t="s">
        <v>20317</v>
      </c>
      <c r="V966" t="s">
        <v>20318</v>
      </c>
      <c r="W966" t="s">
        <v>20319</v>
      </c>
      <c r="X966" t="s">
        <v>20320</v>
      </c>
      <c r="Y966" t="s">
        <v>20321</v>
      </c>
    </row>
    <row r="967" spans="1:25" x14ac:dyDescent="0.3">
      <c r="A967">
        <v>48300</v>
      </c>
      <c r="B967" t="s">
        <v>20322</v>
      </c>
      <c r="C967" t="s">
        <v>20323</v>
      </c>
      <c r="D967" t="s">
        <v>20324</v>
      </c>
      <c r="E967" t="s">
        <v>20325</v>
      </c>
      <c r="F967" t="s">
        <v>20326</v>
      </c>
      <c r="G967" t="s">
        <v>20327</v>
      </c>
      <c r="H967" t="s">
        <v>20328</v>
      </c>
      <c r="I967" t="s">
        <v>20329</v>
      </c>
      <c r="J967" t="s">
        <v>20330</v>
      </c>
      <c r="K967" t="s">
        <v>20331</v>
      </c>
      <c r="L967" t="s">
        <v>20332</v>
      </c>
      <c r="M967" t="s">
        <v>20333</v>
      </c>
      <c r="N967" t="s">
        <v>20334</v>
      </c>
      <c r="O967">
        <f>-580.396222584291 -99.5894837833548 -508.520021768602</f>
        <v>-1188.5057281362479</v>
      </c>
      <c r="P967">
        <f>-533.118106085677 -141.688825936843 -233.618087696675</f>
        <v>-908.42501971919501</v>
      </c>
      <c r="Q967">
        <f>-384.411399573868 -12.2380747500301 -356.407976360966</f>
        <v>-753.05745068486408</v>
      </c>
      <c r="R967" t="s">
        <v>20335</v>
      </c>
      <c r="S967" t="s">
        <v>20336</v>
      </c>
      <c r="T967" t="s">
        <v>20337</v>
      </c>
      <c r="U967" t="s">
        <v>20338</v>
      </c>
      <c r="V967" t="s">
        <v>20339</v>
      </c>
      <c r="W967" t="s">
        <v>20340</v>
      </c>
      <c r="X967" t="s">
        <v>20341</v>
      </c>
      <c r="Y967" t="s">
        <v>20342</v>
      </c>
    </row>
    <row r="968" spans="1:25" x14ac:dyDescent="0.3">
      <c r="A968">
        <v>48350</v>
      </c>
      <c r="B968" t="s">
        <v>20343</v>
      </c>
      <c r="C968" t="s">
        <v>20344</v>
      </c>
      <c r="D968" t="s">
        <v>20345</v>
      </c>
      <c r="E968" t="s">
        <v>20346</v>
      </c>
      <c r="F968" t="s">
        <v>20347</v>
      </c>
      <c r="G968" t="s">
        <v>20348</v>
      </c>
      <c r="H968" t="s">
        <v>20349</v>
      </c>
      <c r="I968" t="s">
        <v>20350</v>
      </c>
      <c r="J968" t="s">
        <v>20351</v>
      </c>
      <c r="K968" t="s">
        <v>20352</v>
      </c>
      <c r="L968" t="s">
        <v>20353</v>
      </c>
      <c r="M968" t="s">
        <v>20354</v>
      </c>
      <c r="N968" t="s">
        <v>20355</v>
      </c>
      <c r="O968">
        <f>-579.887340330212 -99.3324063381997 -508.895594397319</f>
        <v>-1188.1153410657307</v>
      </c>
      <c r="P968">
        <f>-532.820337772443 -141.638780689841 -233.989293325022</f>
        <v>-908.4484117873061</v>
      </c>
      <c r="Q968">
        <f>-384.630658362963 -10.9969281309759 -356.141044695569</f>
        <v>-751.76863118950791</v>
      </c>
      <c r="R968" t="s">
        <v>20356</v>
      </c>
      <c r="S968" t="s">
        <v>20357</v>
      </c>
      <c r="T968" t="s">
        <v>20358</v>
      </c>
      <c r="U968" t="s">
        <v>20359</v>
      </c>
      <c r="V968" t="s">
        <v>20360</v>
      </c>
      <c r="W968" t="s">
        <v>20361</v>
      </c>
      <c r="X968" t="s">
        <v>20362</v>
      </c>
      <c r="Y968" t="s">
        <v>20363</v>
      </c>
    </row>
    <row r="969" spans="1:25" x14ac:dyDescent="0.3">
      <c r="A969">
        <v>48400</v>
      </c>
      <c r="B969" t="s">
        <v>20364</v>
      </c>
      <c r="C969" t="s">
        <v>20365</v>
      </c>
      <c r="D969" t="s">
        <v>20366</v>
      </c>
      <c r="E969" t="s">
        <v>20367</v>
      </c>
      <c r="F969" t="s">
        <v>20368</v>
      </c>
      <c r="G969" t="s">
        <v>20369</v>
      </c>
      <c r="H969" t="s">
        <v>20370</v>
      </c>
      <c r="I969" t="s">
        <v>20371</v>
      </c>
      <c r="J969" t="s">
        <v>20372</v>
      </c>
      <c r="K969" t="s">
        <v>20373</v>
      </c>
      <c r="L969" t="s">
        <v>20374</v>
      </c>
      <c r="M969" t="s">
        <v>20375</v>
      </c>
      <c r="N969" t="s">
        <v>20376</v>
      </c>
      <c r="O969">
        <f>-579.411051136947 -99.2270113556165 -509.200713957885</f>
        <v>-1187.8387764504484</v>
      </c>
      <c r="P969">
        <f>-532.709582288171 -141.967847086124 -234.299257919128</f>
        <v>-908.97668729342297</v>
      </c>
      <c r="Q969">
        <f>-384.684707834707 -10.6101358823462 -355.881999236271</f>
        <v>-751.17684295332424</v>
      </c>
      <c r="R969" t="s">
        <v>20377</v>
      </c>
      <c r="S969" t="s">
        <v>20378</v>
      </c>
      <c r="T969" t="s">
        <v>20379</v>
      </c>
      <c r="U969" t="s">
        <v>20380</v>
      </c>
      <c r="V969" t="s">
        <v>20381</v>
      </c>
      <c r="W969" t="s">
        <v>20382</v>
      </c>
      <c r="X969" t="s">
        <v>20383</v>
      </c>
      <c r="Y969" t="s">
        <v>20384</v>
      </c>
    </row>
    <row r="970" spans="1:25" x14ac:dyDescent="0.3">
      <c r="A970">
        <v>48450</v>
      </c>
      <c r="B970" t="s">
        <v>20385</v>
      </c>
      <c r="C970" t="s">
        <v>20386</v>
      </c>
      <c r="D970" t="s">
        <v>20387</v>
      </c>
      <c r="E970" t="s">
        <v>20388</v>
      </c>
      <c r="F970" t="s">
        <v>20389</v>
      </c>
      <c r="G970" t="s">
        <v>20390</v>
      </c>
      <c r="H970" t="s">
        <v>20391</v>
      </c>
      <c r="I970" t="s">
        <v>20392</v>
      </c>
      <c r="J970" t="s">
        <v>20393</v>
      </c>
      <c r="K970" t="s">
        <v>20394</v>
      </c>
      <c r="L970" t="s">
        <v>20395</v>
      </c>
      <c r="M970" t="s">
        <v>20396</v>
      </c>
      <c r="N970" t="s">
        <v>20397</v>
      </c>
      <c r="O970">
        <f>-578.585531771948 -99.2397808259097 -509.697446120231</f>
        <v>-1187.5227587180889</v>
      </c>
      <c r="P970">
        <f>-532.524842107454 -142.727828878252 -234.804964118482</f>
        <v>-910.05763510418797</v>
      </c>
      <c r="Q970">
        <f>-384.835352117296 -9.94404049801597 -355.240915364108</f>
        <v>-750.02030797941995</v>
      </c>
      <c r="R970" t="s">
        <v>20398</v>
      </c>
      <c r="S970" t="s">
        <v>20399</v>
      </c>
      <c r="T970" t="s">
        <v>20400</v>
      </c>
      <c r="U970" t="s">
        <v>20401</v>
      </c>
      <c r="V970" t="s">
        <v>20402</v>
      </c>
      <c r="W970" t="s">
        <v>20403</v>
      </c>
      <c r="X970" t="s">
        <v>20404</v>
      </c>
      <c r="Y970" t="s">
        <v>20405</v>
      </c>
    </row>
    <row r="971" spans="1:25" x14ac:dyDescent="0.3">
      <c r="A971">
        <v>48500</v>
      </c>
      <c r="B971" t="s">
        <v>20406</v>
      </c>
      <c r="C971" t="s">
        <v>20407</v>
      </c>
      <c r="D971" t="s">
        <v>20408</v>
      </c>
      <c r="E971" t="s">
        <v>20409</v>
      </c>
      <c r="F971" t="s">
        <v>20410</v>
      </c>
      <c r="G971" t="s">
        <v>20411</v>
      </c>
      <c r="H971" t="s">
        <v>20412</v>
      </c>
      <c r="I971" t="s">
        <v>20413</v>
      </c>
      <c r="J971" t="s">
        <v>20414</v>
      </c>
      <c r="K971" t="s">
        <v>20415</v>
      </c>
      <c r="L971" t="s">
        <v>20416</v>
      </c>
      <c r="M971" t="s">
        <v>20417</v>
      </c>
      <c r="N971" t="s">
        <v>20418</v>
      </c>
      <c r="O971">
        <f>-578.337445577188 -99.4695949715465 -509.78676449462</f>
        <v>-1187.5938050433545</v>
      </c>
      <c r="P971">
        <f>-532.389720327796 -143.013022758083 -234.884218229616</f>
        <v>-910.28696131549509</v>
      </c>
      <c r="Q971">
        <f>-385.10175064794 -9.59546505741992 -355.111459474348</f>
        <v>-749.80867517970796</v>
      </c>
      <c r="R971" t="s">
        <v>20419</v>
      </c>
      <c r="S971" t="s">
        <v>20420</v>
      </c>
      <c r="T971" t="s">
        <v>20421</v>
      </c>
      <c r="U971" t="s">
        <v>20422</v>
      </c>
      <c r="V971" t="s">
        <v>20423</v>
      </c>
      <c r="W971" t="s">
        <v>20424</v>
      </c>
      <c r="X971" t="s">
        <v>20425</v>
      </c>
      <c r="Y971" t="s">
        <v>20426</v>
      </c>
    </row>
    <row r="972" spans="1:25" x14ac:dyDescent="0.3">
      <c r="A972">
        <v>48550</v>
      </c>
      <c r="B972" t="s">
        <v>20427</v>
      </c>
      <c r="C972" t="s">
        <v>20428</v>
      </c>
      <c r="D972" t="s">
        <v>20429</v>
      </c>
      <c r="E972" t="s">
        <v>20430</v>
      </c>
      <c r="F972" t="s">
        <v>20431</v>
      </c>
      <c r="G972" t="s">
        <v>20432</v>
      </c>
      <c r="H972" t="s">
        <v>20433</v>
      </c>
      <c r="I972" t="s">
        <v>20434</v>
      </c>
      <c r="J972" t="s">
        <v>20435</v>
      </c>
      <c r="K972" t="s">
        <v>20436</v>
      </c>
      <c r="L972" t="s">
        <v>20437</v>
      </c>
      <c r="M972" t="s">
        <v>20438</v>
      </c>
      <c r="N972" t="s">
        <v>20439</v>
      </c>
      <c r="O972">
        <f>-577.937688866986 -99.6144870953699 -509.910946507291</f>
        <v>-1187.4631224696468</v>
      </c>
      <c r="P972">
        <f>-531.882995134926 -142.809216422913 -234.971533658789</f>
        <v>-909.66374521662794</v>
      </c>
      <c r="Q972">
        <f>-385.034493686283 -8.96331301536839 -355.259609121582</f>
        <v>-749.25741582323337</v>
      </c>
      <c r="R972" t="s">
        <v>20440</v>
      </c>
      <c r="S972" t="s">
        <v>20441</v>
      </c>
      <c r="T972" t="s">
        <v>20442</v>
      </c>
      <c r="U972" t="s">
        <v>20443</v>
      </c>
      <c r="V972" t="s">
        <v>20444</v>
      </c>
      <c r="W972" t="s">
        <v>20445</v>
      </c>
      <c r="X972" t="s">
        <v>20446</v>
      </c>
      <c r="Y972" t="s">
        <v>20447</v>
      </c>
    </row>
    <row r="973" spans="1:25" x14ac:dyDescent="0.3">
      <c r="A973">
        <v>48600</v>
      </c>
      <c r="B973" t="s">
        <v>20448</v>
      </c>
      <c r="C973" t="s">
        <v>20449</v>
      </c>
      <c r="D973" t="s">
        <v>20450</v>
      </c>
      <c r="E973" t="s">
        <v>20451</v>
      </c>
      <c r="F973" t="s">
        <v>20452</v>
      </c>
      <c r="G973" t="s">
        <v>20453</v>
      </c>
      <c r="H973" t="s">
        <v>20454</v>
      </c>
      <c r="I973" t="s">
        <v>20455</v>
      </c>
      <c r="J973" t="s">
        <v>20456</v>
      </c>
      <c r="K973" t="s">
        <v>20457</v>
      </c>
      <c r="L973" t="s">
        <v>20458</v>
      </c>
      <c r="M973" t="s">
        <v>20459</v>
      </c>
      <c r="N973" t="s">
        <v>20460</v>
      </c>
      <c r="O973">
        <f>-577.792729857038 -99.6800039784503 -509.987843199193</f>
        <v>-1187.4605770346811</v>
      </c>
      <c r="P973">
        <f>-531.9112206165 -142.942208888213 -235.029979685622</f>
        <v>-909.8834091903351</v>
      </c>
      <c r="Q973">
        <f>-385.083325778223 -9.00753634126113 -355.244605102457</f>
        <v>-749.33546722194114</v>
      </c>
      <c r="R973" t="s">
        <v>20461</v>
      </c>
      <c r="S973" t="s">
        <v>20462</v>
      </c>
      <c r="T973" t="s">
        <v>20463</v>
      </c>
      <c r="U973" t="s">
        <v>20464</v>
      </c>
      <c r="V973" t="s">
        <v>20465</v>
      </c>
      <c r="W973" t="s">
        <v>20466</v>
      </c>
      <c r="X973" t="s">
        <v>20467</v>
      </c>
      <c r="Y973" t="s">
        <v>20468</v>
      </c>
    </row>
    <row r="974" spans="1:25" x14ac:dyDescent="0.3">
      <c r="A974">
        <v>48650</v>
      </c>
      <c r="B974" t="s">
        <v>20469</v>
      </c>
      <c r="C974" t="s">
        <v>20470</v>
      </c>
      <c r="D974" t="s">
        <v>20471</v>
      </c>
      <c r="E974" t="s">
        <v>20472</v>
      </c>
      <c r="F974" t="s">
        <v>20473</v>
      </c>
      <c r="G974" t="s">
        <v>20474</v>
      </c>
      <c r="H974" t="s">
        <v>20475</v>
      </c>
      <c r="I974" t="s">
        <v>20476</v>
      </c>
      <c r="J974" t="s">
        <v>20477</v>
      </c>
      <c r="K974" t="s">
        <v>20478</v>
      </c>
      <c r="L974" t="s">
        <v>20479</v>
      </c>
      <c r="M974" t="s">
        <v>20480</v>
      </c>
      <c r="N974" t="s">
        <v>20481</v>
      </c>
      <c r="O974">
        <f>-578.239645690761 -99.5467265871139 -510.134926860026</f>
        <v>-1187.9212991379009</v>
      </c>
      <c r="P974">
        <f>-532.772618523252 -143.31735061059 -235.18853356761</f>
        <v>-911.278502701452</v>
      </c>
      <c r="Q974">
        <f>-385.838396356867 -9.13237232805568 -354.993659102431</f>
        <v>-749.96442778735377</v>
      </c>
      <c r="R974" t="s">
        <v>20482</v>
      </c>
      <c r="S974" t="s">
        <v>20483</v>
      </c>
      <c r="T974" t="s">
        <v>20484</v>
      </c>
      <c r="U974" t="s">
        <v>20485</v>
      </c>
      <c r="V974" t="s">
        <v>20486</v>
      </c>
      <c r="W974" t="s">
        <v>20487</v>
      </c>
      <c r="X974" t="s">
        <v>20488</v>
      </c>
      <c r="Y974" t="s">
        <v>20489</v>
      </c>
    </row>
    <row r="975" spans="1:25" x14ac:dyDescent="0.3">
      <c r="A975">
        <v>48700</v>
      </c>
      <c r="B975" t="s">
        <v>20490</v>
      </c>
      <c r="C975" t="s">
        <v>20491</v>
      </c>
      <c r="D975" t="s">
        <v>20492</v>
      </c>
      <c r="E975" t="s">
        <v>20493</v>
      </c>
      <c r="F975" t="s">
        <v>20494</v>
      </c>
      <c r="G975" t="s">
        <v>20495</v>
      </c>
      <c r="H975" t="s">
        <v>20496</v>
      </c>
      <c r="I975" t="s">
        <v>20497</v>
      </c>
      <c r="J975" t="s">
        <v>20498</v>
      </c>
      <c r="K975" t="s">
        <v>20499</v>
      </c>
      <c r="L975" t="s">
        <v>20500</v>
      </c>
      <c r="M975" t="s">
        <v>20501</v>
      </c>
      <c r="N975" t="s">
        <v>20502</v>
      </c>
      <c r="O975">
        <f>-578.508942176421 -99.3518700331711 -510.278846141065</f>
        <v>-1188.1396583506571</v>
      </c>
      <c r="P975">
        <f>-533.124180467228 -143.365773832098 -235.35772783708</f>
        <v>-911.84768213640598</v>
      </c>
      <c r="Q975">
        <f>-386.206439701113 -8.99295844892731 -354.972350583868</f>
        <v>-750.17174873390832</v>
      </c>
      <c r="R975" t="s">
        <v>20503</v>
      </c>
      <c r="S975" t="s">
        <v>20504</v>
      </c>
      <c r="T975" t="s">
        <v>20505</v>
      </c>
      <c r="U975" t="s">
        <v>20506</v>
      </c>
      <c r="V975" t="s">
        <v>20507</v>
      </c>
      <c r="W975" t="s">
        <v>20508</v>
      </c>
      <c r="X975" t="s">
        <v>20509</v>
      </c>
      <c r="Y975" t="s">
        <v>20510</v>
      </c>
    </row>
    <row r="976" spans="1:25" x14ac:dyDescent="0.3">
      <c r="A976">
        <v>48750</v>
      </c>
      <c r="B976" t="s">
        <v>20511</v>
      </c>
      <c r="C976" t="s">
        <v>20512</v>
      </c>
      <c r="D976" t="s">
        <v>20513</v>
      </c>
      <c r="E976" t="s">
        <v>20514</v>
      </c>
      <c r="F976" t="s">
        <v>20515</v>
      </c>
      <c r="G976" t="s">
        <v>20516</v>
      </c>
      <c r="H976" t="s">
        <v>20517</v>
      </c>
      <c r="I976" t="s">
        <v>20518</v>
      </c>
      <c r="J976" t="s">
        <v>20519</v>
      </c>
      <c r="K976" t="s">
        <v>20520</v>
      </c>
      <c r="L976" t="s">
        <v>20521</v>
      </c>
      <c r="M976" t="s">
        <v>20522</v>
      </c>
      <c r="N976" t="s">
        <v>20523</v>
      </c>
      <c r="O976">
        <f>-578.614308451359 -98.8352367284679 -510.908701190589</f>
        <v>-1188.3582463704158</v>
      </c>
      <c r="P976">
        <f>-533.716737329702 -142.857883502898 -235.909133044279</f>
        <v>-912.48375387687895</v>
      </c>
      <c r="Q976">
        <f>-386.853896344509 -8.19844191171705 -355.268222222648</f>
        <v>-750.32056047887409</v>
      </c>
      <c r="R976" t="s">
        <v>20524</v>
      </c>
      <c r="S976" t="s">
        <v>20525</v>
      </c>
      <c r="T976" t="s">
        <v>20526</v>
      </c>
      <c r="U976" t="s">
        <v>20527</v>
      </c>
      <c r="V976" t="s">
        <v>20528</v>
      </c>
      <c r="W976" t="s">
        <v>20529</v>
      </c>
      <c r="X976" t="s">
        <v>20530</v>
      </c>
      <c r="Y976" t="s">
        <v>20531</v>
      </c>
    </row>
    <row r="977" spans="1:25" x14ac:dyDescent="0.3">
      <c r="A977">
        <v>48800</v>
      </c>
      <c r="B977" t="s">
        <v>20532</v>
      </c>
      <c r="C977" t="s">
        <v>20533</v>
      </c>
      <c r="D977" t="s">
        <v>20534</v>
      </c>
      <c r="E977" t="s">
        <v>20535</v>
      </c>
      <c r="F977" t="s">
        <v>20536</v>
      </c>
      <c r="G977" t="s">
        <v>20537</v>
      </c>
      <c r="H977" t="s">
        <v>20538</v>
      </c>
      <c r="I977" t="s">
        <v>20539</v>
      </c>
      <c r="J977" t="s">
        <v>20540</v>
      </c>
      <c r="K977" t="s">
        <v>20541</v>
      </c>
      <c r="L977" t="s">
        <v>20542</v>
      </c>
      <c r="M977" t="s">
        <v>20543</v>
      </c>
      <c r="N977" t="s">
        <v>20544</v>
      </c>
      <c r="O977">
        <f>-578.410769412996 -98.6487023347509 -511.274814607037</f>
        <v>-1188.3342863547839</v>
      </c>
      <c r="P977">
        <f>-533.660067807385 -142.800265183252 -236.27197677768</f>
        <v>-912.73230976831701</v>
      </c>
      <c r="Q977">
        <f>-386.855757389719 -7.86064033743241 -355.386488898869</f>
        <v>-750.10288662602034</v>
      </c>
      <c r="R977" t="s">
        <v>20545</v>
      </c>
      <c r="S977" t="s">
        <v>20546</v>
      </c>
      <c r="T977" t="s">
        <v>20547</v>
      </c>
      <c r="U977" t="s">
        <v>20548</v>
      </c>
      <c r="V977" t="s">
        <v>20549</v>
      </c>
      <c r="W977" t="s">
        <v>20550</v>
      </c>
      <c r="X977" t="s">
        <v>20551</v>
      </c>
      <c r="Y977" t="s">
        <v>20552</v>
      </c>
    </row>
    <row r="978" spans="1:25" x14ac:dyDescent="0.3">
      <c r="A978">
        <v>48850</v>
      </c>
      <c r="B978" t="s">
        <v>20553</v>
      </c>
      <c r="C978" t="s">
        <v>20554</v>
      </c>
      <c r="D978" t="s">
        <v>20555</v>
      </c>
      <c r="E978" t="s">
        <v>20556</v>
      </c>
      <c r="F978" t="s">
        <v>20557</v>
      </c>
      <c r="G978" t="s">
        <v>20558</v>
      </c>
      <c r="H978" t="s">
        <v>20559</v>
      </c>
      <c r="I978" t="s">
        <v>20560</v>
      </c>
      <c r="J978" t="s">
        <v>20561</v>
      </c>
      <c r="K978" t="s">
        <v>20562</v>
      </c>
      <c r="L978" t="s">
        <v>20563</v>
      </c>
      <c r="M978" t="s">
        <v>20564</v>
      </c>
      <c r="N978" t="s">
        <v>20565</v>
      </c>
      <c r="O978">
        <f>-578.013770686728 -98.4093211551153 -511.873302698791</f>
        <v>-1188.2963945406343</v>
      </c>
      <c r="P978">
        <f>-533.353177182065 -142.998165109766 -236.926284533337</f>
        <v>-913.277626825168</v>
      </c>
      <c r="Q978">
        <f>-386.419616143607 -7.75728141314175 -355.539017792398</f>
        <v>-749.71591534914683</v>
      </c>
      <c r="R978" t="s">
        <v>20566</v>
      </c>
      <c r="S978" t="s">
        <v>20567</v>
      </c>
      <c r="T978" t="s">
        <v>20568</v>
      </c>
      <c r="U978" t="s">
        <v>20569</v>
      </c>
      <c r="V978" t="s">
        <v>20570</v>
      </c>
      <c r="W978" t="s">
        <v>20571</v>
      </c>
      <c r="X978" t="s">
        <v>20572</v>
      </c>
      <c r="Y978" t="s">
        <v>20573</v>
      </c>
    </row>
    <row r="979" spans="1:25" x14ac:dyDescent="0.3">
      <c r="A979">
        <v>48900</v>
      </c>
      <c r="B979" t="s">
        <v>20574</v>
      </c>
      <c r="C979" t="s">
        <v>20575</v>
      </c>
      <c r="D979" t="s">
        <v>20576</v>
      </c>
      <c r="E979" t="s">
        <v>20577</v>
      </c>
      <c r="F979" t="s">
        <v>20578</v>
      </c>
      <c r="G979" t="s">
        <v>20579</v>
      </c>
      <c r="H979" t="s">
        <v>20580</v>
      </c>
      <c r="I979" t="s">
        <v>20581</v>
      </c>
      <c r="J979" t="s">
        <v>20582</v>
      </c>
      <c r="K979" t="s">
        <v>20583</v>
      </c>
      <c r="L979" t="s">
        <v>20584</v>
      </c>
      <c r="M979" t="s">
        <v>20585</v>
      </c>
      <c r="N979" t="s">
        <v>20586</v>
      </c>
      <c r="O979">
        <f>-577.83581935053 -98.396375675773 -512.05137913429</f>
        <v>-1188.2835741605929</v>
      </c>
      <c r="P979">
        <f>-533.516078566618 -142.984969594098 -237.049204703819</f>
        <v>-913.55025286453497</v>
      </c>
      <c r="Q979">
        <f>-386.321142830787 -7.89297796725896 -355.507378940435</f>
        <v>-749.72149973848093</v>
      </c>
      <c r="R979" t="s">
        <v>20587</v>
      </c>
      <c r="S979" t="s">
        <v>20588</v>
      </c>
      <c r="T979" t="s">
        <v>20589</v>
      </c>
      <c r="U979" t="s">
        <v>20590</v>
      </c>
      <c r="V979" t="s">
        <v>20591</v>
      </c>
      <c r="W979" t="s">
        <v>20592</v>
      </c>
      <c r="X979" t="s">
        <v>20593</v>
      </c>
      <c r="Y979" t="s">
        <v>20594</v>
      </c>
    </row>
    <row r="980" spans="1:25" x14ac:dyDescent="0.3">
      <c r="A980">
        <v>48950</v>
      </c>
      <c r="B980" t="s">
        <v>20595</v>
      </c>
      <c r="C980" t="s">
        <v>20596</v>
      </c>
      <c r="D980" t="s">
        <v>20597</v>
      </c>
      <c r="E980" t="s">
        <v>20598</v>
      </c>
      <c r="F980" t="s">
        <v>20599</v>
      </c>
      <c r="G980" t="s">
        <v>20600</v>
      </c>
      <c r="H980" t="s">
        <v>20601</v>
      </c>
      <c r="I980" t="s">
        <v>20602</v>
      </c>
      <c r="J980" t="s">
        <v>20603</v>
      </c>
      <c r="K980" t="s">
        <v>20604</v>
      </c>
      <c r="L980" t="s">
        <v>20605</v>
      </c>
      <c r="M980" t="s">
        <v>20606</v>
      </c>
      <c r="N980" t="s">
        <v>20607</v>
      </c>
      <c r="O980">
        <f>-577.710122578864 -98.4498274615207 -512.310313761784</f>
        <v>-1188.4702638021686</v>
      </c>
      <c r="P980">
        <f>-534.347198003836 -142.578041363076 -237.081413433652</f>
        <v>-914.00665280056387</v>
      </c>
      <c r="Q980">
        <f>-386.561942889193 -8.0792901205391 -355.479388216517</f>
        <v>-750.12062122624911</v>
      </c>
      <c r="R980" t="s">
        <v>20608</v>
      </c>
      <c r="S980" t="s">
        <v>20609</v>
      </c>
      <c r="T980" t="s">
        <v>20610</v>
      </c>
      <c r="U980" t="s">
        <v>20611</v>
      </c>
      <c r="V980" t="s">
        <v>20612</v>
      </c>
      <c r="W980" t="s">
        <v>20613</v>
      </c>
      <c r="X980" t="s">
        <v>20614</v>
      </c>
      <c r="Y980" t="s">
        <v>20615</v>
      </c>
    </row>
    <row r="981" spans="1:25" x14ac:dyDescent="0.3">
      <c r="A981">
        <v>49000</v>
      </c>
      <c r="B981" t="s">
        <v>20616</v>
      </c>
      <c r="C981" t="s">
        <v>20617</v>
      </c>
      <c r="D981" t="s">
        <v>20618</v>
      </c>
      <c r="E981" t="s">
        <v>20619</v>
      </c>
      <c r="F981" t="s">
        <v>20620</v>
      </c>
      <c r="G981" t="s">
        <v>20621</v>
      </c>
      <c r="H981" t="s">
        <v>20622</v>
      </c>
      <c r="I981" t="s">
        <v>20623</v>
      </c>
      <c r="J981" t="s">
        <v>20624</v>
      </c>
      <c r="K981" t="s">
        <v>20625</v>
      </c>
      <c r="L981" t="s">
        <v>20626</v>
      </c>
      <c r="M981" t="s">
        <v>20627</v>
      </c>
      <c r="N981" t="s">
        <v>20628</v>
      </c>
      <c r="O981">
        <f>-577.773054119741 -98.5805734977953 -512.325693775676</f>
        <v>-1188.6793213932124</v>
      </c>
      <c r="P981">
        <f>-534.994038453591 -142.323357809698 -236.943947084287</f>
        <v>-914.26134334757603</v>
      </c>
      <c r="Q981">
        <f>-386.74021030022 -8.45144946685105 -355.466761866375</f>
        <v>-750.6584216334461</v>
      </c>
      <c r="R981" t="s">
        <v>20629</v>
      </c>
      <c r="S981" t="s">
        <v>20630</v>
      </c>
      <c r="T981" t="s">
        <v>20631</v>
      </c>
      <c r="U981" t="s">
        <v>20632</v>
      </c>
      <c r="V981" t="s">
        <v>20633</v>
      </c>
      <c r="W981" t="s">
        <v>20634</v>
      </c>
      <c r="X981" t="s">
        <v>20635</v>
      </c>
      <c r="Y981" t="s">
        <v>20636</v>
      </c>
    </row>
    <row r="982" spans="1:25" x14ac:dyDescent="0.3">
      <c r="A982">
        <v>49050</v>
      </c>
      <c r="B982" t="s">
        <v>20637</v>
      </c>
      <c r="C982" t="s">
        <v>20638</v>
      </c>
      <c r="D982" t="s">
        <v>20639</v>
      </c>
      <c r="E982" t="s">
        <v>20640</v>
      </c>
      <c r="F982" t="s">
        <v>20641</v>
      </c>
      <c r="G982" t="s">
        <v>20642</v>
      </c>
      <c r="H982" t="s">
        <v>20643</v>
      </c>
      <c r="I982" t="s">
        <v>20644</v>
      </c>
      <c r="J982" t="s">
        <v>20645</v>
      </c>
      <c r="K982" t="s">
        <v>20646</v>
      </c>
      <c r="L982" t="s">
        <v>20647</v>
      </c>
      <c r="M982" t="s">
        <v>20648</v>
      </c>
      <c r="N982" t="s">
        <v>20649</v>
      </c>
      <c r="O982">
        <f>-578.091142602515 -99.0227878648529 -512.050135461782</f>
        <v>-1189.16406592915</v>
      </c>
      <c r="P982">
        <f>-536.464473063038 -142.088868175834 -236.385252178141</f>
        <v>-914.93859341701295</v>
      </c>
      <c r="Q982">
        <f>-386.849085188729 -9.62387475726337 -354.777734472386</f>
        <v>-751.25069441837832</v>
      </c>
      <c r="R982" t="s">
        <v>20650</v>
      </c>
      <c r="S982" t="s">
        <v>20651</v>
      </c>
      <c r="T982" t="s">
        <v>20652</v>
      </c>
      <c r="U982" t="s">
        <v>20653</v>
      </c>
      <c r="V982" t="s">
        <v>20654</v>
      </c>
      <c r="W982" t="s">
        <v>20655</v>
      </c>
      <c r="X982" t="s">
        <v>20656</v>
      </c>
      <c r="Y982" t="s">
        <v>20657</v>
      </c>
    </row>
    <row r="983" spans="1:25" x14ac:dyDescent="0.3">
      <c r="A983">
        <v>49100</v>
      </c>
      <c r="B983" t="s">
        <v>20658</v>
      </c>
      <c r="C983" t="s">
        <v>20659</v>
      </c>
      <c r="D983" t="s">
        <v>20660</v>
      </c>
      <c r="E983" t="s">
        <v>20661</v>
      </c>
      <c r="F983" t="s">
        <v>20662</v>
      </c>
      <c r="G983" t="s">
        <v>20663</v>
      </c>
      <c r="H983" t="s">
        <v>20664</v>
      </c>
      <c r="I983" t="s">
        <v>20665</v>
      </c>
      <c r="J983" t="s">
        <v>20666</v>
      </c>
      <c r="K983" t="s">
        <v>20667</v>
      </c>
      <c r="L983" t="s">
        <v>20668</v>
      </c>
      <c r="M983" t="s">
        <v>20669</v>
      </c>
      <c r="N983" t="s">
        <v>20670</v>
      </c>
      <c r="O983">
        <f>-578.218433697612 -99.3536722476138 -511.759525660108</f>
        <v>-1189.3316316053338</v>
      </c>
      <c r="P983">
        <f>-537.085611914653 -141.600355082602 -235.893835601134</f>
        <v>-914.57980259838905</v>
      </c>
      <c r="Q983">
        <f>-386.719629274042 -10.1226894435513 -354.436281889846</f>
        <v>-751.27860060743933</v>
      </c>
      <c r="R983" t="s">
        <v>20671</v>
      </c>
      <c r="S983" t="s">
        <v>20672</v>
      </c>
      <c r="T983" t="s">
        <v>20673</v>
      </c>
      <c r="U983" t="s">
        <v>20674</v>
      </c>
      <c r="V983" t="s">
        <v>20675</v>
      </c>
      <c r="W983" t="s">
        <v>20676</v>
      </c>
      <c r="X983" t="s">
        <v>20677</v>
      </c>
      <c r="Y983" t="s">
        <v>20678</v>
      </c>
    </row>
    <row r="984" spans="1:25" x14ac:dyDescent="0.3">
      <c r="A984">
        <v>49150</v>
      </c>
      <c r="B984" t="s">
        <v>20679</v>
      </c>
      <c r="C984" t="s">
        <v>20680</v>
      </c>
      <c r="D984" t="s">
        <v>20681</v>
      </c>
      <c r="E984" t="s">
        <v>20682</v>
      </c>
      <c r="F984" t="s">
        <v>20683</v>
      </c>
      <c r="G984" t="s">
        <v>20684</v>
      </c>
      <c r="H984" t="s">
        <v>20685</v>
      </c>
      <c r="I984" t="s">
        <v>20686</v>
      </c>
      <c r="J984" t="s">
        <v>20687</v>
      </c>
      <c r="K984" t="s">
        <v>20688</v>
      </c>
      <c r="L984" t="s">
        <v>20689</v>
      </c>
      <c r="M984" t="s">
        <v>20690</v>
      </c>
      <c r="N984" t="s">
        <v>20691</v>
      </c>
      <c r="O984">
        <f>-578.290778090168 -99.8008072590924 -511.369153340527</f>
        <v>-1189.4607386897874</v>
      </c>
      <c r="P984">
        <f>-537.546896726978 -141.355358795242 -235.340602815052</f>
        <v>-914.24285833727197</v>
      </c>
      <c r="Q984">
        <f>-386.600514906607 -10.72942218552 -354.086457459242</f>
        <v>-751.41639455136897</v>
      </c>
      <c r="R984" t="s">
        <v>20692</v>
      </c>
      <c r="S984" t="s">
        <v>20693</v>
      </c>
      <c r="T984" t="s">
        <v>20694</v>
      </c>
      <c r="U984" t="s">
        <v>20695</v>
      </c>
      <c r="V984" t="s">
        <v>20696</v>
      </c>
      <c r="W984" t="s">
        <v>20697</v>
      </c>
      <c r="X984" t="s">
        <v>20698</v>
      </c>
      <c r="Y984" t="s">
        <v>20699</v>
      </c>
    </row>
    <row r="985" spans="1:25" x14ac:dyDescent="0.3">
      <c r="A985">
        <v>49200</v>
      </c>
      <c r="B985" t="s">
        <v>20700</v>
      </c>
      <c r="C985" t="s">
        <v>20701</v>
      </c>
      <c r="D985" t="s">
        <v>20702</v>
      </c>
      <c r="E985" t="s">
        <v>20703</v>
      </c>
      <c r="F985" t="s">
        <v>20704</v>
      </c>
      <c r="G985" t="s">
        <v>20705</v>
      </c>
      <c r="H985" t="s">
        <v>20706</v>
      </c>
      <c r="I985" t="s">
        <v>20707</v>
      </c>
      <c r="J985" t="s">
        <v>20708</v>
      </c>
      <c r="K985" t="s">
        <v>20709</v>
      </c>
      <c r="L985" t="s">
        <v>20710</v>
      </c>
      <c r="M985" t="s">
        <v>20711</v>
      </c>
      <c r="N985" t="s">
        <v>20712</v>
      </c>
      <c r="O985">
        <f>-578.350862424469 -100.228883441725 -510.956826809094</f>
        <v>-1189.536572675288</v>
      </c>
      <c r="P985">
        <f>-538.069260290482 -141.134402352286 -234.763633761085</f>
        <v>-913.96729640385297</v>
      </c>
      <c r="Q985">
        <f>-386.742997407883 -11.1357659510818 -353.714545673537</f>
        <v>-751.59330903250179</v>
      </c>
      <c r="R985" t="s">
        <v>20713</v>
      </c>
      <c r="S985" t="s">
        <v>20714</v>
      </c>
      <c r="T985" t="s">
        <v>20715</v>
      </c>
      <c r="U985" t="s">
        <v>20716</v>
      </c>
      <c r="V985" t="s">
        <v>20717</v>
      </c>
      <c r="W985" t="s">
        <v>20718</v>
      </c>
      <c r="X985" t="s">
        <v>20719</v>
      </c>
      <c r="Y985" t="s">
        <v>20720</v>
      </c>
    </row>
    <row r="986" spans="1:25" x14ac:dyDescent="0.3">
      <c r="A986">
        <v>49250</v>
      </c>
      <c r="B986" t="s">
        <v>20721</v>
      </c>
      <c r="C986" t="s">
        <v>20722</v>
      </c>
      <c r="D986" t="s">
        <v>20723</v>
      </c>
      <c r="E986" t="s">
        <v>20724</v>
      </c>
      <c r="F986" t="s">
        <v>20725</v>
      </c>
      <c r="G986" t="s">
        <v>20726</v>
      </c>
      <c r="H986" t="s">
        <v>20727</v>
      </c>
      <c r="I986" t="s">
        <v>20728</v>
      </c>
      <c r="J986" t="s">
        <v>20729</v>
      </c>
      <c r="K986" t="s">
        <v>20730</v>
      </c>
      <c r="L986" t="s">
        <v>20731</v>
      </c>
      <c r="M986" t="s">
        <v>20732</v>
      </c>
      <c r="N986" t="s">
        <v>20733</v>
      </c>
      <c r="O986">
        <f>-578.683106857801 -102.042896993205 -509.200171560771</f>
        <v>-1189.926175411777</v>
      </c>
      <c r="P986">
        <f>-539.870939983342 -139.735004921496 -232.339968089855</f>
        <v>-911.945912994693</v>
      </c>
      <c r="Q986">
        <f>-388.404888581578 -11.2180371341233 -352.713916095242</f>
        <v>-752.33684181094327</v>
      </c>
      <c r="R986" t="s">
        <v>20734</v>
      </c>
      <c r="S986" t="s">
        <v>20735</v>
      </c>
      <c r="T986" t="s">
        <v>20736</v>
      </c>
      <c r="U986" t="s">
        <v>20737</v>
      </c>
      <c r="V986" t="s">
        <v>20738</v>
      </c>
      <c r="W986" t="s">
        <v>20739</v>
      </c>
      <c r="X986" t="s">
        <v>20740</v>
      </c>
      <c r="Y986" t="s">
        <v>20741</v>
      </c>
    </row>
    <row r="987" spans="1:25" x14ac:dyDescent="0.3">
      <c r="A987">
        <v>49300</v>
      </c>
      <c r="B987" t="s">
        <v>20742</v>
      </c>
      <c r="C987" t="s">
        <v>20743</v>
      </c>
      <c r="D987" t="s">
        <v>20744</v>
      </c>
      <c r="E987" t="s">
        <v>20745</v>
      </c>
      <c r="F987" t="s">
        <v>20746</v>
      </c>
      <c r="G987" t="s">
        <v>20747</v>
      </c>
      <c r="H987" t="s">
        <v>20748</v>
      </c>
      <c r="I987" t="s">
        <v>20749</v>
      </c>
      <c r="J987" t="s">
        <v>20750</v>
      </c>
      <c r="K987" t="s">
        <v>20751</v>
      </c>
      <c r="L987" t="s">
        <v>20752</v>
      </c>
      <c r="M987" t="s">
        <v>20753</v>
      </c>
      <c r="N987" t="s">
        <v>20754</v>
      </c>
      <c r="O987">
        <f>-578.776014793796 -102.895178278935 -508.459282201642</f>
        <v>-1190.1304752743729</v>
      </c>
      <c r="P987">
        <f>-540.476045941417 -139.123599273918 -231.332597532412</f>
        <v>-910.93224274774707</v>
      </c>
      <c r="Q987">
        <f>-389.296804462939 -11.0111720912928 -352.495975956659</f>
        <v>-752.80395251089078</v>
      </c>
      <c r="R987" t="s">
        <v>20755</v>
      </c>
      <c r="S987" t="s">
        <v>20756</v>
      </c>
      <c r="T987" t="s">
        <v>20757</v>
      </c>
      <c r="U987" t="s">
        <v>20758</v>
      </c>
      <c r="V987" t="s">
        <v>20759</v>
      </c>
      <c r="W987" t="s">
        <v>20760</v>
      </c>
      <c r="X987" t="s">
        <v>20761</v>
      </c>
      <c r="Y987" t="s">
        <v>20762</v>
      </c>
    </row>
    <row r="988" spans="1:25" x14ac:dyDescent="0.3">
      <c r="A988">
        <v>49350</v>
      </c>
      <c r="B988" t="s">
        <v>20763</v>
      </c>
      <c r="C988" t="s">
        <v>20764</v>
      </c>
      <c r="D988" t="s">
        <v>20765</v>
      </c>
      <c r="E988" t="s">
        <v>20766</v>
      </c>
      <c r="F988" t="s">
        <v>20767</v>
      </c>
      <c r="G988" t="s">
        <v>20768</v>
      </c>
      <c r="H988" t="s">
        <v>20769</v>
      </c>
      <c r="I988" t="s">
        <v>20770</v>
      </c>
      <c r="J988" t="s">
        <v>20771</v>
      </c>
      <c r="K988" t="s">
        <v>20772</v>
      </c>
      <c r="L988" t="s">
        <v>20773</v>
      </c>
      <c r="M988" t="s">
        <v>20774</v>
      </c>
      <c r="N988" t="s">
        <v>20775</v>
      </c>
      <c r="O988">
        <f>-579.186361884773 -104.291902266593 -507.294843838299</f>
        <v>-1190.7731079896648</v>
      </c>
      <c r="P988">
        <f>-542.3816478153 -138.234537071956 -229.676512107438</f>
        <v>-910.29269699469387</v>
      </c>
      <c r="Q988">
        <f>-390.714759590593 -11.6551071624453 -351.837641869869</f>
        <v>-754.20750862290731</v>
      </c>
      <c r="R988" t="s">
        <v>20776</v>
      </c>
      <c r="S988" t="s">
        <v>20777</v>
      </c>
      <c r="T988" t="s">
        <v>20778</v>
      </c>
      <c r="U988" t="s">
        <v>20779</v>
      </c>
      <c r="V988" t="s">
        <v>20780</v>
      </c>
      <c r="W988" t="s">
        <v>20781</v>
      </c>
      <c r="X988" t="s">
        <v>20782</v>
      </c>
      <c r="Y988" t="s">
        <v>20783</v>
      </c>
    </row>
    <row r="989" spans="1:25" x14ac:dyDescent="0.3">
      <c r="A989">
        <v>49400</v>
      </c>
      <c r="B989" t="s">
        <v>20784</v>
      </c>
      <c r="C989" t="s">
        <v>20785</v>
      </c>
      <c r="D989" t="s">
        <v>20786</v>
      </c>
      <c r="E989" t="s">
        <v>20787</v>
      </c>
      <c r="F989" t="s">
        <v>20788</v>
      </c>
      <c r="G989" t="s">
        <v>20789</v>
      </c>
      <c r="H989" t="s">
        <v>20790</v>
      </c>
      <c r="I989" t="s">
        <v>20791</v>
      </c>
      <c r="J989" t="s">
        <v>20792</v>
      </c>
      <c r="K989" t="s">
        <v>20793</v>
      </c>
      <c r="L989" t="s">
        <v>20794</v>
      </c>
      <c r="M989" t="s">
        <v>20795</v>
      </c>
      <c r="N989" t="s">
        <v>20796</v>
      </c>
      <c r="O989">
        <f>-579.6312363784 -104.869514942065 -506.834875979821</f>
        <v>-1191.335627300286</v>
      </c>
      <c r="P989">
        <f>-543.716137251883 -138.038332333358 -229.006660373203</f>
        <v>-910.76112995844392</v>
      </c>
      <c r="Q989">
        <f>-391.0367138695 -12.836651247404 -351.326172981028</f>
        <v>-755.19953809793196</v>
      </c>
      <c r="R989" t="s">
        <v>20797</v>
      </c>
      <c r="S989" t="s">
        <v>20798</v>
      </c>
      <c r="T989" t="s">
        <v>20799</v>
      </c>
      <c r="U989" t="s">
        <v>20800</v>
      </c>
      <c r="V989" t="s">
        <v>20801</v>
      </c>
      <c r="W989" t="s">
        <v>20802</v>
      </c>
      <c r="X989" t="s">
        <v>20803</v>
      </c>
      <c r="Y989" t="s">
        <v>20804</v>
      </c>
    </row>
    <row r="990" spans="1:25" x14ac:dyDescent="0.3">
      <c r="A990">
        <v>49450</v>
      </c>
      <c r="B990" t="s">
        <v>20805</v>
      </c>
      <c r="C990" t="s">
        <v>20806</v>
      </c>
      <c r="D990" t="s">
        <v>20807</v>
      </c>
      <c r="E990" t="s">
        <v>20808</v>
      </c>
      <c r="F990" t="s">
        <v>20809</v>
      </c>
      <c r="G990" t="s">
        <v>20810</v>
      </c>
      <c r="H990" t="s">
        <v>20811</v>
      </c>
      <c r="I990" t="s">
        <v>20812</v>
      </c>
      <c r="J990" t="s">
        <v>20813</v>
      </c>
      <c r="K990" t="s">
        <v>20814</v>
      </c>
      <c r="L990" t="s">
        <v>20815</v>
      </c>
      <c r="M990" t="s">
        <v>20816</v>
      </c>
      <c r="N990" t="s">
        <v>20817</v>
      </c>
      <c r="O990">
        <f>-580.155620337099 -105.89559704447 -506.054262664418</f>
        <v>-1192.105480045987</v>
      </c>
      <c r="P990">
        <f>-546.806038053424 -137.644236966615 -227.740749164865</f>
        <v>-912.19102418490411</v>
      </c>
      <c r="Q990">
        <f>-390.508893525586 -16.3882448955683 -349.464539045868</f>
        <v>-756.36167746702222</v>
      </c>
      <c r="R990" t="s">
        <v>20818</v>
      </c>
      <c r="S990" t="s">
        <v>20819</v>
      </c>
      <c r="T990" t="s">
        <v>20820</v>
      </c>
      <c r="U990" t="s">
        <v>20821</v>
      </c>
      <c r="V990" t="s">
        <v>20822</v>
      </c>
      <c r="W990" t="s">
        <v>20823</v>
      </c>
      <c r="X990" t="s">
        <v>20824</v>
      </c>
      <c r="Y990" t="s">
        <v>20825</v>
      </c>
    </row>
    <row r="991" spans="1:25" x14ac:dyDescent="0.3">
      <c r="A991">
        <v>49500</v>
      </c>
      <c r="B991" t="s">
        <v>20826</v>
      </c>
      <c r="C991" t="s">
        <v>20827</v>
      </c>
      <c r="D991" t="s">
        <v>20828</v>
      </c>
      <c r="E991" t="s">
        <v>20829</v>
      </c>
      <c r="F991" t="s">
        <v>20830</v>
      </c>
      <c r="G991" t="s">
        <v>20831</v>
      </c>
      <c r="H991" t="s">
        <v>20832</v>
      </c>
      <c r="I991" t="s">
        <v>20833</v>
      </c>
      <c r="J991" t="s">
        <v>20834</v>
      </c>
      <c r="K991" t="s">
        <v>20835</v>
      </c>
      <c r="L991" t="s">
        <v>20836</v>
      </c>
      <c r="M991" t="s">
        <v>20837</v>
      </c>
      <c r="N991" t="s">
        <v>20838</v>
      </c>
      <c r="O991">
        <f>-580.075609580214 -106.53303329366 -505.709164461326</f>
        <v>-1192.3178073351999</v>
      </c>
      <c r="P991">
        <f>-548.871887721574 -137.671744250386 -227.078001109492</f>
        <v>-913.62163308145205</v>
      </c>
      <c r="Q991">
        <f>-390.486013574351 -18.6867466898357 -348.342463330563</f>
        <v>-757.51522359474961</v>
      </c>
      <c r="R991" t="s">
        <v>20839</v>
      </c>
      <c r="S991" t="s">
        <v>20840</v>
      </c>
      <c r="T991" t="s">
        <v>20841</v>
      </c>
      <c r="U991" t="s">
        <v>20842</v>
      </c>
      <c r="V991" t="s">
        <v>20843</v>
      </c>
      <c r="W991" t="s">
        <v>20844</v>
      </c>
      <c r="X991" t="s">
        <v>20845</v>
      </c>
      <c r="Y991" t="s">
        <v>20846</v>
      </c>
    </row>
    <row r="992" spans="1:25" x14ac:dyDescent="0.3">
      <c r="A992">
        <v>49550</v>
      </c>
      <c r="B992" t="s">
        <v>20847</v>
      </c>
      <c r="C992" t="s">
        <v>20848</v>
      </c>
      <c r="D992" t="s">
        <v>20849</v>
      </c>
      <c r="E992" t="s">
        <v>20850</v>
      </c>
      <c r="F992" t="s">
        <v>20851</v>
      </c>
      <c r="G992" t="s">
        <v>20852</v>
      </c>
      <c r="H992" t="s">
        <v>20853</v>
      </c>
      <c r="I992" t="s">
        <v>20854</v>
      </c>
      <c r="J992" t="s">
        <v>20855</v>
      </c>
      <c r="K992" t="s">
        <v>20856</v>
      </c>
      <c r="L992" t="s">
        <v>20857</v>
      </c>
      <c r="M992" t="s">
        <v>20858</v>
      </c>
      <c r="N992" t="s">
        <v>20859</v>
      </c>
      <c r="O992">
        <f>-579.767787140609 -107.976145153678 -505.163954897045</f>
        <v>-1192.9078871913321</v>
      </c>
      <c r="P992">
        <f>-553.832134227398 -137.728331236738 -225.842153026628</f>
        <v>-917.40261849076398</v>
      </c>
      <c r="Q992">
        <f>-392.034930925479 -23.3852941730697 -347.068632010581</f>
        <v>-762.48885710912964</v>
      </c>
      <c r="R992" t="s">
        <v>20860</v>
      </c>
      <c r="S992" t="s">
        <v>20861</v>
      </c>
      <c r="T992" t="s">
        <v>20862</v>
      </c>
      <c r="U992" t="s">
        <v>20863</v>
      </c>
      <c r="V992" t="s">
        <v>20864</v>
      </c>
      <c r="W992" t="s">
        <v>20865</v>
      </c>
      <c r="X992" t="s">
        <v>20866</v>
      </c>
      <c r="Y992" t="s">
        <v>20867</v>
      </c>
    </row>
    <row r="993" spans="1:25" x14ac:dyDescent="0.3">
      <c r="A993">
        <v>49600</v>
      </c>
      <c r="B993" t="s">
        <v>20868</v>
      </c>
      <c r="C993" t="s">
        <v>20869</v>
      </c>
      <c r="D993" t="s">
        <v>20870</v>
      </c>
      <c r="E993" t="s">
        <v>20871</v>
      </c>
      <c r="F993" t="s">
        <v>20872</v>
      </c>
      <c r="G993" t="s">
        <v>20873</v>
      </c>
      <c r="H993" t="s">
        <v>20874</v>
      </c>
      <c r="I993" t="s">
        <v>20875</v>
      </c>
      <c r="J993" t="s">
        <v>20876</v>
      </c>
      <c r="K993" t="s">
        <v>20877</v>
      </c>
      <c r="L993" t="s">
        <v>20878</v>
      </c>
      <c r="M993" t="s">
        <v>20879</v>
      </c>
      <c r="N993" t="s">
        <v>20880</v>
      </c>
      <c r="O993">
        <f>-579.892414782231 -108.58643941096 -504.921720854357</f>
        <v>-1193.400575047548</v>
      </c>
      <c r="P993">
        <f>-556.317986164529 -137.311777797346 -225.283211154</f>
        <v>-918.91297511587493</v>
      </c>
      <c r="Q993">
        <f>-393.509537680252 -24.398701987418 -346.496188389949</f>
        <v>-764.40442805761904</v>
      </c>
      <c r="R993" t="s">
        <v>20881</v>
      </c>
      <c r="S993" t="s">
        <v>20882</v>
      </c>
      <c r="T993" t="s">
        <v>20883</v>
      </c>
      <c r="U993" t="s">
        <v>20884</v>
      </c>
      <c r="V993" t="s">
        <v>20885</v>
      </c>
      <c r="W993" t="s">
        <v>20886</v>
      </c>
      <c r="X993" t="s">
        <v>20887</v>
      </c>
      <c r="Y993" t="s">
        <v>20888</v>
      </c>
    </row>
    <row r="994" spans="1:25" x14ac:dyDescent="0.3">
      <c r="A994">
        <v>49650</v>
      </c>
      <c r="B994" t="s">
        <v>20889</v>
      </c>
      <c r="C994" t="s">
        <v>20890</v>
      </c>
      <c r="D994" t="s">
        <v>20891</v>
      </c>
      <c r="E994" t="s">
        <v>20892</v>
      </c>
      <c r="F994" t="s">
        <v>20893</v>
      </c>
      <c r="G994" t="s">
        <v>20894</v>
      </c>
      <c r="H994" t="s">
        <v>20895</v>
      </c>
      <c r="I994" t="s">
        <v>20896</v>
      </c>
      <c r="J994" t="s">
        <v>20897</v>
      </c>
      <c r="K994" t="s">
        <v>20898</v>
      </c>
      <c r="L994" t="s">
        <v>20899</v>
      </c>
      <c r="M994" t="s">
        <v>20900</v>
      </c>
      <c r="N994" t="s">
        <v>20901</v>
      </c>
      <c r="O994">
        <f>-580.17523997214 -109.779523182434 -504.177238423124</f>
        <v>-1194.132001577698</v>
      </c>
      <c r="P994">
        <f>-560.691383416077 -138.002923114546 -224.17309305475</f>
        <v>-922.86739958537294</v>
      </c>
      <c r="Q994">
        <f>-396.362748724252 -27.095256511117 -345.186068184954</f>
        <v>-768.64407342032302</v>
      </c>
      <c r="R994" t="s">
        <v>20902</v>
      </c>
      <c r="S994" t="s">
        <v>20903</v>
      </c>
      <c r="T994" t="s">
        <v>20904</v>
      </c>
      <c r="U994" t="s">
        <v>20905</v>
      </c>
      <c r="V994" t="s">
        <v>20906</v>
      </c>
      <c r="W994" t="s">
        <v>20907</v>
      </c>
      <c r="X994" t="s">
        <v>20908</v>
      </c>
      <c r="Y994" t="s">
        <v>20909</v>
      </c>
    </row>
    <row r="995" spans="1:25" x14ac:dyDescent="0.3">
      <c r="A995">
        <v>49700</v>
      </c>
      <c r="B995" t="s">
        <v>20910</v>
      </c>
      <c r="C995" t="s">
        <v>20911</v>
      </c>
      <c r="D995" t="s">
        <v>20912</v>
      </c>
      <c r="E995" t="s">
        <v>20913</v>
      </c>
      <c r="F995" t="s">
        <v>20914</v>
      </c>
      <c r="G995" t="s">
        <v>20915</v>
      </c>
      <c r="H995" t="s">
        <v>20916</v>
      </c>
      <c r="I995" t="s">
        <v>20917</v>
      </c>
      <c r="J995" t="s">
        <v>20918</v>
      </c>
      <c r="K995" t="s">
        <v>20919</v>
      </c>
      <c r="L995" t="s">
        <v>20920</v>
      </c>
      <c r="M995" t="s">
        <v>20921</v>
      </c>
      <c r="N995" t="s">
        <v>20922</v>
      </c>
      <c r="O995">
        <f>-580.621586046975 -110.445367067038 -503.80767854399</f>
        <v>-1194.874631658003</v>
      </c>
      <c r="P995">
        <f>-562.309899626023 -138.783084742693 -223.735836391036</f>
        <v>-924.82882075975203</v>
      </c>
      <c r="Q995">
        <f>-397.665659818381 -28.4610987980432 -344.854771745366</f>
        <v>-770.98153036179019</v>
      </c>
      <c r="R995" t="s">
        <v>20923</v>
      </c>
      <c r="S995" t="s">
        <v>20924</v>
      </c>
      <c r="T995" t="s">
        <v>20925</v>
      </c>
      <c r="U995" t="s">
        <v>20926</v>
      </c>
      <c r="V995" t="s">
        <v>20927</v>
      </c>
      <c r="W995" t="s">
        <v>20928</v>
      </c>
      <c r="X995" t="s">
        <v>20929</v>
      </c>
      <c r="Y995" t="s">
        <v>20930</v>
      </c>
    </row>
    <row r="996" spans="1:25" x14ac:dyDescent="0.3">
      <c r="A996">
        <v>49750</v>
      </c>
      <c r="B996" t="s">
        <v>20931</v>
      </c>
      <c r="C996" t="s">
        <v>20932</v>
      </c>
      <c r="D996" t="s">
        <v>20933</v>
      </c>
      <c r="E996" t="s">
        <v>20934</v>
      </c>
      <c r="F996" t="s">
        <v>20935</v>
      </c>
      <c r="G996" t="s">
        <v>20936</v>
      </c>
      <c r="H996" t="s">
        <v>20937</v>
      </c>
      <c r="I996" t="s">
        <v>20938</v>
      </c>
      <c r="J996" t="s">
        <v>20939</v>
      </c>
      <c r="K996" t="s">
        <v>20940</v>
      </c>
      <c r="L996" t="s">
        <v>20941</v>
      </c>
      <c r="M996" t="s">
        <v>20942</v>
      </c>
      <c r="N996" t="s">
        <v>20943</v>
      </c>
      <c r="O996">
        <f>-582.435390757371 -111.393734823876 -503.257714828123</f>
        <v>-1197.0868404093701</v>
      </c>
      <c r="P996">
        <f>-564.603153626732 -139.649131917537 -223.146692924097</f>
        <v>-927.39897846836607</v>
      </c>
      <c r="Q996">
        <f>-399.52933016508 -30.1757840169284 -344.450768839479</f>
        <v>-774.1558830214874</v>
      </c>
      <c r="R996" t="s">
        <v>20944</v>
      </c>
      <c r="S996" t="s">
        <v>20945</v>
      </c>
      <c r="T996" t="s">
        <v>20946</v>
      </c>
      <c r="U996" t="s">
        <v>20947</v>
      </c>
      <c r="V996" t="s">
        <v>20948</v>
      </c>
      <c r="W996" t="s">
        <v>20949</v>
      </c>
      <c r="X996" t="s">
        <v>20950</v>
      </c>
      <c r="Y996" t="s">
        <v>20951</v>
      </c>
    </row>
    <row r="997" spans="1:25" x14ac:dyDescent="0.3">
      <c r="A997">
        <v>49800</v>
      </c>
      <c r="B997" t="s">
        <v>20952</v>
      </c>
      <c r="C997" t="s">
        <v>20953</v>
      </c>
      <c r="D997" t="s">
        <v>20954</v>
      </c>
      <c r="E997" t="s">
        <v>20955</v>
      </c>
      <c r="F997" t="s">
        <v>20956</v>
      </c>
      <c r="G997" t="s">
        <v>20957</v>
      </c>
      <c r="H997" t="s">
        <v>20958</v>
      </c>
      <c r="I997" t="s">
        <v>20959</v>
      </c>
      <c r="J997" t="s">
        <v>20960</v>
      </c>
      <c r="K997" t="s">
        <v>20961</v>
      </c>
      <c r="L997" t="s">
        <v>20962</v>
      </c>
      <c r="M997" t="s">
        <v>20963</v>
      </c>
      <c r="N997" t="s">
        <v>20964</v>
      </c>
      <c r="O997">
        <f>-583.246245987484 -111.834845583437 -503.151535594194</f>
        <v>-1198.232627165115</v>
      </c>
      <c r="P997">
        <f>-565.106156578215 -139.99219335098 -223.050365520674</f>
        <v>-928.14871544986886</v>
      </c>
      <c r="Q997">
        <f>-399.604772825107 -30.7952689963799 -344.021014823253</f>
        <v>-774.42105664473979</v>
      </c>
      <c r="R997" t="s">
        <v>20965</v>
      </c>
      <c r="S997" t="s">
        <v>20966</v>
      </c>
      <c r="T997" t="s">
        <v>20967</v>
      </c>
      <c r="U997" t="s">
        <v>20968</v>
      </c>
      <c r="V997" t="s">
        <v>20969</v>
      </c>
      <c r="W997" t="s">
        <v>20970</v>
      </c>
      <c r="X997" t="s">
        <v>20971</v>
      </c>
      <c r="Y997" t="s">
        <v>20972</v>
      </c>
    </row>
    <row r="998" spans="1:25" x14ac:dyDescent="0.3">
      <c r="A998">
        <v>49850</v>
      </c>
      <c r="B998" t="s">
        <v>20973</v>
      </c>
      <c r="C998" t="s">
        <v>20974</v>
      </c>
      <c r="D998" t="s">
        <v>20975</v>
      </c>
      <c r="E998" t="s">
        <v>20976</v>
      </c>
      <c r="F998" t="s">
        <v>20977</v>
      </c>
      <c r="G998" t="s">
        <v>20978</v>
      </c>
      <c r="H998" t="s">
        <v>20979</v>
      </c>
      <c r="I998" t="s">
        <v>20980</v>
      </c>
      <c r="J998" t="s">
        <v>20981</v>
      </c>
      <c r="K998" t="s">
        <v>20982</v>
      </c>
      <c r="L998" t="s">
        <v>20983</v>
      </c>
      <c r="M998" t="s">
        <v>20984</v>
      </c>
      <c r="N998" t="s">
        <v>20985</v>
      </c>
      <c r="O998">
        <f>-584.151678841064 -112.432071818291 -503.230431423632</f>
        <v>-1199.8141820829869</v>
      </c>
      <c r="P998">
        <f>-565.043950459258 -140.237160373057 -223.158476912844</f>
        <v>-928.43958774515897</v>
      </c>
      <c r="Q998">
        <f>-399.656918845771 -29.9858760341435 -343.325902536094</f>
        <v>-772.96869741600858</v>
      </c>
      <c r="R998" t="s">
        <v>20986</v>
      </c>
      <c r="S998" t="s">
        <v>20987</v>
      </c>
      <c r="T998" t="s">
        <v>20988</v>
      </c>
      <c r="U998" t="s">
        <v>20989</v>
      </c>
      <c r="V998" t="s">
        <v>20990</v>
      </c>
      <c r="W998" t="s">
        <v>20991</v>
      </c>
      <c r="X998" t="s">
        <v>20992</v>
      </c>
      <c r="Y998" t="s">
        <v>20993</v>
      </c>
    </row>
    <row r="999" spans="1:25" x14ac:dyDescent="0.3">
      <c r="A999">
        <v>49900</v>
      </c>
      <c r="B999" t="s">
        <v>20994</v>
      </c>
      <c r="C999" t="s">
        <v>20995</v>
      </c>
      <c r="D999" t="s">
        <v>20996</v>
      </c>
      <c r="E999" t="s">
        <v>20997</v>
      </c>
      <c r="F999" t="s">
        <v>20998</v>
      </c>
      <c r="G999" t="s">
        <v>20999</v>
      </c>
      <c r="H999" t="s">
        <v>21000</v>
      </c>
      <c r="I999" t="s">
        <v>21001</v>
      </c>
      <c r="J999" t="s">
        <v>21002</v>
      </c>
      <c r="K999" t="s">
        <v>21003</v>
      </c>
      <c r="L999" t="s">
        <v>21004</v>
      </c>
      <c r="M999" t="s">
        <v>21005</v>
      </c>
      <c r="N999" t="s">
        <v>21006</v>
      </c>
      <c r="O999">
        <f>-584.316991235064 -112.551461742863 -503.402079818123</f>
        <v>-1200.27053279605</v>
      </c>
      <c r="P999">
        <f>-564.883983888629 -139.978668570848 -223.315161569629</f>
        <v>-928.177814029106</v>
      </c>
      <c r="Q999">
        <f>-399.410270997568 -29.2744916295087 -342.946490400241</f>
        <v>-771.6312530273176</v>
      </c>
      <c r="R999" t="s">
        <v>21007</v>
      </c>
      <c r="S999" t="s">
        <v>21008</v>
      </c>
      <c r="T999" t="s">
        <v>21009</v>
      </c>
      <c r="U999" t="s">
        <v>21010</v>
      </c>
      <c r="V999" t="s">
        <v>21011</v>
      </c>
      <c r="W999" t="s">
        <v>21012</v>
      </c>
      <c r="X999" t="s">
        <v>21013</v>
      </c>
      <c r="Y999" t="s">
        <v>21014</v>
      </c>
    </row>
    <row r="1000" spans="1:25" x14ac:dyDescent="0.3">
      <c r="A1000">
        <v>49950</v>
      </c>
      <c r="B1000" t="s">
        <v>21015</v>
      </c>
      <c r="C1000" t="s">
        <v>21016</v>
      </c>
      <c r="D1000" t="s">
        <v>21017</v>
      </c>
      <c r="E1000" t="s">
        <v>21018</v>
      </c>
      <c r="F1000" t="s">
        <v>21019</v>
      </c>
      <c r="G1000" t="s">
        <v>21020</v>
      </c>
      <c r="H1000" t="s">
        <v>21021</v>
      </c>
      <c r="I1000" t="s">
        <v>21022</v>
      </c>
      <c r="J1000" t="s">
        <v>21023</v>
      </c>
      <c r="K1000" t="s">
        <v>21024</v>
      </c>
      <c r="L1000" t="s">
        <v>21025</v>
      </c>
      <c r="M1000" t="s">
        <v>21026</v>
      </c>
      <c r="N1000" t="s">
        <v>21027</v>
      </c>
      <c r="O1000">
        <f>-583.215367741785 -112.450243591346 -503.878864425058</f>
        <v>-1199.544475758189</v>
      </c>
      <c r="P1000">
        <f>-564.325830245223 -139.528348698657 -223.720998662674</f>
        <v>-927.57517760655401</v>
      </c>
      <c r="Q1000">
        <f>-397.929807997675 -28.7983462587713 -342.041559520248</f>
        <v>-768.76971377669429</v>
      </c>
      <c r="R1000" t="s">
        <v>21028</v>
      </c>
      <c r="S1000" t="s">
        <v>21029</v>
      </c>
      <c r="T1000" t="s">
        <v>21030</v>
      </c>
      <c r="U1000" t="s">
        <v>21031</v>
      </c>
      <c r="V1000" t="s">
        <v>21032</v>
      </c>
      <c r="W1000" t="s">
        <v>21033</v>
      </c>
      <c r="X1000" t="s">
        <v>21034</v>
      </c>
      <c r="Y1000" t="s">
        <v>21035</v>
      </c>
    </row>
    <row r="1001" spans="1:25" x14ac:dyDescent="0.3">
      <c r="A1001">
        <v>50000</v>
      </c>
      <c r="B1001" t="s">
        <v>21036</v>
      </c>
      <c r="C1001" t="s">
        <v>21037</v>
      </c>
      <c r="D1001" t="s">
        <v>21038</v>
      </c>
      <c r="E1001" t="s">
        <v>21039</v>
      </c>
      <c r="F1001" t="s">
        <v>21040</v>
      </c>
      <c r="G1001" t="s">
        <v>21041</v>
      </c>
      <c r="H1001" t="s">
        <v>21042</v>
      </c>
      <c r="I1001" t="s">
        <v>21043</v>
      </c>
      <c r="J1001" t="s">
        <v>21044</v>
      </c>
      <c r="K1001" t="s">
        <v>21045</v>
      </c>
      <c r="L1001" t="s">
        <v>21046</v>
      </c>
      <c r="M1001" t="s">
        <v>21047</v>
      </c>
      <c r="N1001" t="s">
        <v>21048</v>
      </c>
      <c r="O1001">
        <f>-582.019462619257 -112.4073131483 -504.175104063922</f>
        <v>-1198.601879831479</v>
      </c>
      <c r="P1001">
        <f>-563.831183991538 -139.932693776187 -224.014071422851</f>
        <v>-927.7779491905759</v>
      </c>
      <c r="Q1001">
        <f>-397.075036404298 -28.9204732307862 -341.560783253684</f>
        <v>-767.55629288876821</v>
      </c>
      <c r="R1001" t="s">
        <v>21049</v>
      </c>
      <c r="S1001" t="s">
        <v>21050</v>
      </c>
      <c r="T1001" t="s">
        <v>21051</v>
      </c>
      <c r="U1001" t="s">
        <v>21052</v>
      </c>
      <c r="V1001" t="s">
        <v>21053</v>
      </c>
      <c r="W1001" t="s">
        <v>21054</v>
      </c>
      <c r="X1001" t="s">
        <v>21055</v>
      </c>
      <c r="Y1001" t="s">
        <v>21056</v>
      </c>
    </row>
    <row r="1002" spans="1:25" x14ac:dyDescent="0.3">
      <c r="A1002">
        <v>50050</v>
      </c>
      <c r="B1002" t="s">
        <v>21057</v>
      </c>
      <c r="C1002" t="s">
        <v>21058</v>
      </c>
      <c r="D1002" t="s">
        <v>21059</v>
      </c>
      <c r="E1002" t="s">
        <v>21060</v>
      </c>
      <c r="F1002" t="s">
        <v>21061</v>
      </c>
      <c r="G1002" t="s">
        <v>21062</v>
      </c>
      <c r="H1002" t="s">
        <v>21063</v>
      </c>
      <c r="I1002" t="s">
        <v>21064</v>
      </c>
      <c r="J1002" t="s">
        <v>21065</v>
      </c>
      <c r="K1002" t="s">
        <v>21066</v>
      </c>
      <c r="L1002" t="s">
        <v>21067</v>
      </c>
      <c r="M1002" t="s">
        <v>21068</v>
      </c>
      <c r="N1002" t="s">
        <v>21069</v>
      </c>
      <c r="O1002">
        <f>-579.956891883355 -112.63715041974 -505.078383319242</f>
        <v>-1197.672425622337</v>
      </c>
      <c r="P1002">
        <f>-563.585053596141 -141.2321124279 -224.912562635079</f>
        <v>-929.72972865912004</v>
      </c>
      <c r="Q1002">
        <f>-396.554183180467 -28.5926048705505 -340.504828621188</f>
        <v>-765.65161667220548</v>
      </c>
      <c r="R1002" t="s">
        <v>21070</v>
      </c>
      <c r="S1002" t="s">
        <v>21071</v>
      </c>
      <c r="T1002" t="s">
        <v>21072</v>
      </c>
      <c r="U1002" t="s">
        <v>21073</v>
      </c>
      <c r="V1002" t="s">
        <v>21074</v>
      </c>
      <c r="W1002" t="s">
        <v>21075</v>
      </c>
      <c r="X1002" t="s">
        <v>21076</v>
      </c>
      <c r="Y1002" t="s">
        <v>21077</v>
      </c>
    </row>
    <row r="1003" spans="1:25" x14ac:dyDescent="0.3">
      <c r="A1003">
        <v>50100</v>
      </c>
      <c r="B1003" t="s">
        <v>21078</v>
      </c>
      <c r="C1003" t="s">
        <v>21079</v>
      </c>
      <c r="D1003" t="s">
        <v>21080</v>
      </c>
      <c r="E1003" t="s">
        <v>21081</v>
      </c>
      <c r="F1003" t="s">
        <v>21082</v>
      </c>
      <c r="G1003" t="s">
        <v>21083</v>
      </c>
      <c r="H1003" t="s">
        <v>21084</v>
      </c>
      <c r="I1003" t="s">
        <v>21085</v>
      </c>
      <c r="J1003" t="s">
        <v>21086</v>
      </c>
      <c r="K1003" t="s">
        <v>21087</v>
      </c>
      <c r="L1003" t="s">
        <v>21088</v>
      </c>
      <c r="M1003" t="s">
        <v>21089</v>
      </c>
      <c r="N1003" t="s">
        <v>21090</v>
      </c>
      <c r="O1003">
        <f>-579.014770456286 -112.61622419579 -505.519044034488</f>
        <v>-1197.1500386865639</v>
      </c>
      <c r="P1003">
        <f>-563.324701274938 -141.425435487687 -225.336266285477</f>
        <v>-930.08640304810194</v>
      </c>
      <c r="Q1003">
        <f>-396.301715782675 -28.1035841399221 -340.271207359491</f>
        <v>-764.6765072820881</v>
      </c>
      <c r="R1003" t="s">
        <v>21091</v>
      </c>
      <c r="S1003" t="s">
        <v>21092</v>
      </c>
      <c r="T1003" t="s">
        <v>21093</v>
      </c>
      <c r="U1003" t="s">
        <v>21094</v>
      </c>
      <c r="V1003" t="s">
        <v>21095</v>
      </c>
      <c r="W1003" t="s">
        <v>21096</v>
      </c>
      <c r="X1003" t="s">
        <v>21097</v>
      </c>
      <c r="Y1003" t="s">
        <v>21098</v>
      </c>
    </row>
    <row r="1004" spans="1:25" x14ac:dyDescent="0.3">
      <c r="A1004">
        <v>50150</v>
      </c>
      <c r="B1004" t="s">
        <v>21099</v>
      </c>
      <c r="C1004" t="s">
        <v>21100</v>
      </c>
      <c r="D1004" t="s">
        <v>21101</v>
      </c>
      <c r="E1004" t="s">
        <v>21102</v>
      </c>
      <c r="F1004" t="s">
        <v>21103</v>
      </c>
      <c r="G1004" t="s">
        <v>21104</v>
      </c>
      <c r="H1004" t="s">
        <v>21105</v>
      </c>
      <c r="I1004" t="s">
        <v>21106</v>
      </c>
      <c r="J1004" t="s">
        <v>21107</v>
      </c>
      <c r="K1004" t="s">
        <v>21108</v>
      </c>
      <c r="L1004" t="s">
        <v>21109</v>
      </c>
      <c r="M1004" t="s">
        <v>21110</v>
      </c>
      <c r="N1004" t="s">
        <v>21111</v>
      </c>
      <c r="O1004">
        <f>-577.115498723549 -112.759244452497 -506.319281149441</f>
        <v>-1196.1940243254869</v>
      </c>
      <c r="P1004">
        <f>-562.047637078142 -142.055101259915 -226.152731749669</f>
        <v>-930.25547008772594</v>
      </c>
      <c r="Q1004">
        <f>-395.718873173431 -26.752822994345 -340.120383667027</f>
        <v>-762.59207983480303</v>
      </c>
      <c r="R1004" t="s">
        <v>21112</v>
      </c>
      <c r="S1004" t="s">
        <v>21113</v>
      </c>
      <c r="T1004" t="s">
        <v>21114</v>
      </c>
      <c r="U1004" t="s">
        <v>21115</v>
      </c>
      <c r="V1004" t="s">
        <v>21116</v>
      </c>
      <c r="W1004" t="s">
        <v>21117</v>
      </c>
      <c r="X1004" t="s">
        <v>21118</v>
      </c>
      <c r="Y1004" t="s">
        <v>21119</v>
      </c>
    </row>
    <row r="1005" spans="1:25" x14ac:dyDescent="0.3">
      <c r="A1005">
        <v>50200</v>
      </c>
      <c r="B1005" t="s">
        <v>21120</v>
      </c>
      <c r="C1005" t="s">
        <v>21121</v>
      </c>
      <c r="D1005" t="s">
        <v>21122</v>
      </c>
      <c r="E1005" t="s">
        <v>21123</v>
      </c>
      <c r="F1005" t="s">
        <v>21124</v>
      </c>
      <c r="G1005" t="s">
        <v>21125</v>
      </c>
      <c r="H1005" t="s">
        <v>21126</v>
      </c>
      <c r="I1005" t="s">
        <v>21127</v>
      </c>
      <c r="J1005" t="s">
        <v>21128</v>
      </c>
      <c r="K1005" t="s">
        <v>21129</v>
      </c>
      <c r="L1005" t="s">
        <v>21130</v>
      </c>
      <c r="M1005" t="s">
        <v>21131</v>
      </c>
      <c r="N1005" t="s">
        <v>21132</v>
      </c>
      <c r="O1005">
        <f>-576.284465906578 -112.877274124855 -506.618879564403</f>
        <v>-1195.780619595836</v>
      </c>
      <c r="P1005">
        <f>-561.098257470073 -142.318025174983 -226.473943466038</f>
        <v>-929.89022611109408</v>
      </c>
      <c r="Q1005">
        <f>-395.17465505569 -26.0613871098262 -340.062199979358</f>
        <v>-761.29824214487417</v>
      </c>
      <c r="R1005" t="s">
        <v>21133</v>
      </c>
      <c r="S1005" t="s">
        <v>21134</v>
      </c>
      <c r="T1005" t="s">
        <v>21135</v>
      </c>
      <c r="U1005" t="s">
        <v>21136</v>
      </c>
      <c r="V1005" t="s">
        <v>21137</v>
      </c>
      <c r="W1005" t="s">
        <v>21138</v>
      </c>
      <c r="X1005" t="s">
        <v>21139</v>
      </c>
      <c r="Y1005" t="s">
        <v>21140</v>
      </c>
    </row>
    <row r="1006" spans="1:25" x14ac:dyDescent="0.3">
      <c r="A1006">
        <v>50250</v>
      </c>
      <c r="B1006" t="s">
        <v>21141</v>
      </c>
      <c r="C1006" t="s">
        <v>21142</v>
      </c>
      <c r="D1006" t="s">
        <v>21143</v>
      </c>
      <c r="E1006" t="s">
        <v>21144</v>
      </c>
      <c r="F1006" t="s">
        <v>21145</v>
      </c>
      <c r="G1006" t="s">
        <v>21146</v>
      </c>
      <c r="H1006" t="s">
        <v>21147</v>
      </c>
      <c r="I1006" t="s">
        <v>21148</v>
      </c>
      <c r="J1006" t="s">
        <v>21149</v>
      </c>
      <c r="K1006" t="s">
        <v>21150</v>
      </c>
      <c r="L1006" t="s">
        <v>21151</v>
      </c>
      <c r="M1006" t="s">
        <v>21152</v>
      </c>
      <c r="N1006" t="s">
        <v>21153</v>
      </c>
      <c r="O1006">
        <f>-574.295676807446 -113.152776215591 -507.208858870794</f>
        <v>-1194.6573118938309</v>
      </c>
      <c r="P1006">
        <f>-559.153283475885 -142.736143214067 -227.076504281095</f>
        <v>-928.96593097104699</v>
      </c>
      <c r="Q1006">
        <f>-393.918698076455 -25.1233120480329 -340.272549571675</f>
        <v>-759.31455969616286</v>
      </c>
      <c r="R1006" t="s">
        <v>21154</v>
      </c>
      <c r="S1006" t="s">
        <v>21155</v>
      </c>
      <c r="T1006" t="s">
        <v>21156</v>
      </c>
      <c r="U1006" t="s">
        <v>21157</v>
      </c>
      <c r="V1006" t="s">
        <v>21158</v>
      </c>
      <c r="W1006" t="s">
        <v>21159</v>
      </c>
      <c r="X1006" t="s">
        <v>21160</v>
      </c>
      <c r="Y1006" t="s">
        <v>21161</v>
      </c>
    </row>
    <row r="1007" spans="1:25" x14ac:dyDescent="0.3">
      <c r="A1007">
        <v>50300</v>
      </c>
      <c r="B1007" t="s">
        <v>21162</v>
      </c>
      <c r="C1007" t="s">
        <v>21163</v>
      </c>
      <c r="D1007" t="s">
        <v>21164</v>
      </c>
      <c r="E1007" t="s">
        <v>21165</v>
      </c>
      <c r="F1007" t="s">
        <v>21166</v>
      </c>
      <c r="G1007" t="s">
        <v>21167</v>
      </c>
      <c r="H1007" t="s">
        <v>21168</v>
      </c>
      <c r="I1007" t="s">
        <v>21169</v>
      </c>
      <c r="J1007" t="s">
        <v>21170</v>
      </c>
      <c r="K1007" t="s">
        <v>21171</v>
      </c>
      <c r="L1007" t="s">
        <v>21172</v>
      </c>
      <c r="M1007" t="s">
        <v>21173</v>
      </c>
      <c r="N1007" t="s">
        <v>21174</v>
      </c>
      <c r="O1007">
        <f>-573.305351337236 -113.363118466553 -507.466074058677</f>
        <v>-1194.134543862466</v>
      </c>
      <c r="P1007">
        <f>-558.405285486702 -143.375515475224 -227.366461007632</f>
        <v>-929.14726196955803</v>
      </c>
      <c r="Q1007">
        <f>-393.759605129061 -24.6866174504844 -340.296588946046</f>
        <v>-758.74281152559138</v>
      </c>
      <c r="R1007" t="s">
        <v>21175</v>
      </c>
      <c r="S1007" t="s">
        <v>21176</v>
      </c>
      <c r="T1007" t="s">
        <v>21177</v>
      </c>
      <c r="U1007" t="s">
        <v>21178</v>
      </c>
      <c r="V1007" t="s">
        <v>21179</v>
      </c>
      <c r="W1007" t="s">
        <v>21180</v>
      </c>
      <c r="X1007" t="s">
        <v>21181</v>
      </c>
      <c r="Y1007" t="s">
        <v>21182</v>
      </c>
    </row>
    <row r="1008" spans="1:25" x14ac:dyDescent="0.3">
      <c r="A1008">
        <v>50350</v>
      </c>
      <c r="B1008" t="s">
        <v>21183</v>
      </c>
      <c r="C1008" t="s">
        <v>21184</v>
      </c>
      <c r="D1008" t="s">
        <v>21185</v>
      </c>
      <c r="E1008" t="s">
        <v>21186</v>
      </c>
      <c r="F1008" t="s">
        <v>21187</v>
      </c>
      <c r="G1008" t="s">
        <v>21188</v>
      </c>
      <c r="H1008" t="s">
        <v>21189</v>
      </c>
      <c r="I1008" t="s">
        <v>21190</v>
      </c>
      <c r="J1008" t="s">
        <v>21191</v>
      </c>
      <c r="K1008" t="s">
        <v>21192</v>
      </c>
      <c r="L1008" t="s">
        <v>21193</v>
      </c>
      <c r="M1008" t="s">
        <v>21194</v>
      </c>
      <c r="N1008" t="s">
        <v>21195</v>
      </c>
      <c r="O1008">
        <f>-571.313589662436 -113.895322901975 -507.879936571682</f>
        <v>-1193.0888491360929</v>
      </c>
      <c r="P1008">
        <f>-556.842042265438 -144.171790842162 -227.786272049682</f>
        <v>-928.80010515728202</v>
      </c>
      <c r="Q1008">
        <f>-392.869531240424 -23.9748949851801 -340.099358737985</f>
        <v>-756.94378496358922</v>
      </c>
      <c r="R1008" t="s">
        <v>21196</v>
      </c>
      <c r="S1008" t="s">
        <v>21197</v>
      </c>
      <c r="T1008" t="s">
        <v>21198</v>
      </c>
      <c r="U1008" t="s">
        <v>21199</v>
      </c>
      <c r="V1008" t="s">
        <v>21200</v>
      </c>
      <c r="W1008" t="s">
        <v>21201</v>
      </c>
      <c r="X1008" t="s">
        <v>21202</v>
      </c>
      <c r="Y1008" t="s">
        <v>21203</v>
      </c>
    </row>
    <row r="1009" spans="1:25" x14ac:dyDescent="0.3">
      <c r="A1009">
        <v>50400</v>
      </c>
      <c r="B1009" t="s">
        <v>21204</v>
      </c>
      <c r="C1009" t="s">
        <v>21205</v>
      </c>
      <c r="D1009" t="s">
        <v>21206</v>
      </c>
      <c r="E1009" t="s">
        <v>21207</v>
      </c>
      <c r="F1009" t="s">
        <v>21208</v>
      </c>
      <c r="G1009" t="s">
        <v>21209</v>
      </c>
      <c r="H1009" t="s">
        <v>21210</v>
      </c>
      <c r="I1009" t="s">
        <v>21211</v>
      </c>
      <c r="J1009" t="s">
        <v>21212</v>
      </c>
      <c r="K1009" t="s">
        <v>21213</v>
      </c>
      <c r="L1009" t="s">
        <v>21214</v>
      </c>
      <c r="M1009" t="s">
        <v>21215</v>
      </c>
      <c r="N1009" t="s">
        <v>21216</v>
      </c>
      <c r="O1009">
        <f>-570.358619910538 -114.242048839397 -507.971796511374</f>
        <v>-1192.5724652613089</v>
      </c>
      <c r="P1009">
        <f>-556.051012457293 -144.302379645936 -227.846401528999</f>
        <v>-928.19979363222797</v>
      </c>
      <c r="Q1009">
        <f>-392.520467986229 -23.4003160844059 -340.046897945081</f>
        <v>-755.96768201571592</v>
      </c>
      <c r="R1009" t="s">
        <v>21217</v>
      </c>
      <c r="S1009" t="s">
        <v>21218</v>
      </c>
      <c r="T1009" t="s">
        <v>21219</v>
      </c>
      <c r="U1009" t="s">
        <v>21220</v>
      </c>
      <c r="V1009" t="s">
        <v>21221</v>
      </c>
      <c r="W1009" t="s">
        <v>21222</v>
      </c>
      <c r="X1009" t="s">
        <v>21223</v>
      </c>
      <c r="Y1009" t="s">
        <v>21224</v>
      </c>
    </row>
    <row r="1010" spans="1:25" x14ac:dyDescent="0.3">
      <c r="A1010">
        <v>50450</v>
      </c>
      <c r="B1010" t="s">
        <v>21225</v>
      </c>
      <c r="C1010" t="s">
        <v>21226</v>
      </c>
      <c r="D1010" t="s">
        <v>21227</v>
      </c>
      <c r="E1010" t="s">
        <v>21228</v>
      </c>
      <c r="F1010" t="s">
        <v>21229</v>
      </c>
      <c r="G1010" t="s">
        <v>21230</v>
      </c>
      <c r="H1010" t="s">
        <v>21231</v>
      </c>
      <c r="I1010" t="s">
        <v>21232</v>
      </c>
      <c r="J1010" t="s">
        <v>21233</v>
      </c>
      <c r="K1010" t="s">
        <v>21234</v>
      </c>
      <c r="L1010" t="s">
        <v>21235</v>
      </c>
      <c r="M1010" t="s">
        <v>21236</v>
      </c>
      <c r="N1010" t="s">
        <v>21237</v>
      </c>
      <c r="O1010">
        <f>-568.497104252934 -114.840437106882 -508.091633402009</f>
        <v>-1191.4291747618249</v>
      </c>
      <c r="P1010">
        <f>-554.65629380296 -144.254195589271 -227.874075763061</f>
        <v>-926.78456515529206</v>
      </c>
      <c r="Q1010">
        <f>-391.183215887254 -23.1697355193228 -339.961677842363</f>
        <v>-754.31462924893981</v>
      </c>
      <c r="R1010" t="s">
        <v>21238</v>
      </c>
      <c r="S1010" t="s">
        <v>21239</v>
      </c>
      <c r="T1010" t="s">
        <v>21240</v>
      </c>
      <c r="U1010" t="s">
        <v>21241</v>
      </c>
      <c r="V1010" t="s">
        <v>21242</v>
      </c>
      <c r="W1010" t="s">
        <v>21243</v>
      </c>
      <c r="X1010" t="s">
        <v>21244</v>
      </c>
      <c r="Y1010" t="s">
        <v>21245</v>
      </c>
    </row>
    <row r="1011" spans="1:25" x14ac:dyDescent="0.3">
      <c r="A1011">
        <v>50500</v>
      </c>
      <c r="B1011" t="s">
        <v>21246</v>
      </c>
      <c r="C1011" t="s">
        <v>21247</v>
      </c>
      <c r="D1011" t="s">
        <v>21248</v>
      </c>
      <c r="E1011" t="s">
        <v>21249</v>
      </c>
      <c r="F1011" t="s">
        <v>21250</v>
      </c>
      <c r="G1011" t="s">
        <v>21251</v>
      </c>
      <c r="H1011" t="s">
        <v>21252</v>
      </c>
      <c r="I1011" t="s">
        <v>21253</v>
      </c>
      <c r="J1011" t="s">
        <v>21254</v>
      </c>
      <c r="K1011" t="s">
        <v>21255</v>
      </c>
      <c r="L1011" t="s">
        <v>21256</v>
      </c>
      <c r="M1011" t="s">
        <v>21257</v>
      </c>
      <c r="N1011" t="s">
        <v>21258</v>
      </c>
      <c r="O1011">
        <f>-567.508178166086 -115.090881565657 -508.195705165745</f>
        <v>-1190.794764897488</v>
      </c>
      <c r="P1011">
        <f>-553.899845735697 -144.562575590238 -227.972886174897</f>
        <v>-926.43530750083198</v>
      </c>
      <c r="Q1011">
        <f>-390.400322596635 -23.0769221066512 -339.586513674517</f>
        <v>-753.0637583778032</v>
      </c>
      <c r="R1011" t="s">
        <v>21259</v>
      </c>
      <c r="S1011" t="s">
        <v>21260</v>
      </c>
      <c r="T1011" t="s">
        <v>21261</v>
      </c>
      <c r="U1011" t="s">
        <v>21262</v>
      </c>
      <c r="V1011" t="s">
        <v>21263</v>
      </c>
      <c r="W1011" t="s">
        <v>21264</v>
      </c>
      <c r="X1011" t="s">
        <v>21265</v>
      </c>
      <c r="Y1011" t="s">
        <v>21266</v>
      </c>
    </row>
    <row r="1012" spans="1:25" x14ac:dyDescent="0.3">
      <c r="A1012">
        <v>50550</v>
      </c>
      <c r="B1012" t="s">
        <v>21267</v>
      </c>
      <c r="C1012" t="s">
        <v>21268</v>
      </c>
      <c r="D1012" t="s">
        <v>21269</v>
      </c>
      <c r="E1012" t="s">
        <v>21270</v>
      </c>
      <c r="F1012" t="s">
        <v>21271</v>
      </c>
      <c r="G1012" t="s">
        <v>21272</v>
      </c>
      <c r="H1012" t="s">
        <v>21273</v>
      </c>
      <c r="I1012" t="s">
        <v>21274</v>
      </c>
      <c r="J1012" t="s">
        <v>21275</v>
      </c>
      <c r="K1012" t="s">
        <v>21276</v>
      </c>
      <c r="L1012" t="s">
        <v>21277</v>
      </c>
      <c r="M1012" t="s">
        <v>21278</v>
      </c>
      <c r="N1012" t="s">
        <v>21279</v>
      </c>
      <c r="O1012">
        <f>-565.394759705667 -115.535465437436 -508.489866723514</f>
        <v>-1189.420091866617</v>
      </c>
      <c r="P1012">
        <f>-552.571544569272 -145.156860327948 -228.245855934428</f>
        <v>-925.97426083164805</v>
      </c>
      <c r="Q1012">
        <f>-389.064235939938 -22.9113969830787 -339.015827312147</f>
        <v>-750.99146023516369</v>
      </c>
      <c r="R1012" t="s">
        <v>21280</v>
      </c>
      <c r="S1012" t="s">
        <v>21281</v>
      </c>
      <c r="T1012" t="s">
        <v>21282</v>
      </c>
      <c r="U1012" t="s">
        <v>21283</v>
      </c>
      <c r="V1012" t="s">
        <v>21284</v>
      </c>
      <c r="W1012" t="s">
        <v>21285</v>
      </c>
      <c r="X1012" t="s">
        <v>21286</v>
      </c>
      <c r="Y1012" t="s">
        <v>21287</v>
      </c>
    </row>
    <row r="1013" spans="1:25" x14ac:dyDescent="0.3">
      <c r="A1013">
        <v>50600</v>
      </c>
      <c r="B1013" t="s">
        <v>21288</v>
      </c>
      <c r="C1013" t="s">
        <v>21289</v>
      </c>
      <c r="D1013" t="s">
        <v>21290</v>
      </c>
      <c r="E1013" t="s">
        <v>21291</v>
      </c>
      <c r="F1013" t="s">
        <v>21292</v>
      </c>
      <c r="G1013" t="s">
        <v>21293</v>
      </c>
      <c r="H1013" t="s">
        <v>21294</v>
      </c>
      <c r="I1013" t="s">
        <v>21295</v>
      </c>
      <c r="J1013" t="s">
        <v>21296</v>
      </c>
      <c r="K1013" t="s">
        <v>21297</v>
      </c>
      <c r="L1013" t="s">
        <v>21298</v>
      </c>
      <c r="M1013" t="s">
        <v>21299</v>
      </c>
      <c r="N1013" t="s">
        <v>21300</v>
      </c>
      <c r="O1013">
        <f>-564.19660680225 -115.871494168846 -508.632882089671</f>
        <v>-1188.7009830607669</v>
      </c>
      <c r="P1013">
        <f>-551.946100947879 -145.443849115838 -228.357960657563</f>
        <v>-925.74791072128005</v>
      </c>
      <c r="Q1013">
        <f>-388.260968993956 -23.1181673425822 -338.776158237447</f>
        <v>-750.1552945739852</v>
      </c>
      <c r="R1013" t="s">
        <v>21301</v>
      </c>
      <c r="S1013" t="s">
        <v>21302</v>
      </c>
      <c r="T1013" t="s">
        <v>21303</v>
      </c>
      <c r="U1013" t="s">
        <v>21304</v>
      </c>
      <c r="V1013" t="s">
        <v>21305</v>
      </c>
      <c r="W1013" t="s">
        <v>21306</v>
      </c>
      <c r="X1013" t="s">
        <v>21307</v>
      </c>
      <c r="Y1013" t="s">
        <v>21308</v>
      </c>
    </row>
    <row r="1014" spans="1:25" x14ac:dyDescent="0.3">
      <c r="A1014">
        <v>50650</v>
      </c>
      <c r="B1014" t="s">
        <v>21309</v>
      </c>
      <c r="C1014" t="s">
        <v>21310</v>
      </c>
      <c r="D1014" t="s">
        <v>21311</v>
      </c>
      <c r="E1014" t="s">
        <v>21312</v>
      </c>
      <c r="F1014" t="s">
        <v>21313</v>
      </c>
      <c r="G1014" t="s">
        <v>21314</v>
      </c>
      <c r="H1014" t="s">
        <v>21315</v>
      </c>
      <c r="I1014" t="s">
        <v>21316</v>
      </c>
      <c r="J1014" t="s">
        <v>21317</v>
      </c>
      <c r="K1014" t="s">
        <v>21318</v>
      </c>
      <c r="L1014" t="s">
        <v>21319</v>
      </c>
      <c r="M1014" t="s">
        <v>21320</v>
      </c>
      <c r="N1014" t="s">
        <v>21321</v>
      </c>
      <c r="O1014">
        <f>-561.735559818993 -116.632961578089 -509.026878308446</f>
        <v>-1187.395399705528</v>
      </c>
      <c r="P1014">
        <f>-550.735960861266 -146.640063632582 -228.74638423619</f>
        <v>-926.12240873003805</v>
      </c>
      <c r="Q1014">
        <f>-386.861961941287 -23.7536122215365 -338.257882466839</f>
        <v>-748.87345662966254</v>
      </c>
      <c r="R1014" t="s">
        <v>21322</v>
      </c>
      <c r="S1014" t="s">
        <v>21323</v>
      </c>
      <c r="T1014" t="s">
        <v>21324</v>
      </c>
      <c r="U1014" t="s">
        <v>21325</v>
      </c>
      <c r="V1014" t="s">
        <v>21326</v>
      </c>
      <c r="W1014" t="s">
        <v>21327</v>
      </c>
      <c r="X1014" t="s">
        <v>21328</v>
      </c>
      <c r="Y1014" t="s">
        <v>21329</v>
      </c>
    </row>
    <row r="1015" spans="1:25" x14ac:dyDescent="0.3">
      <c r="A1015">
        <v>50700</v>
      </c>
      <c r="B1015" t="s">
        <v>21330</v>
      </c>
      <c r="C1015" t="s">
        <v>21331</v>
      </c>
      <c r="D1015" t="s">
        <v>21332</v>
      </c>
      <c r="E1015" t="s">
        <v>21333</v>
      </c>
      <c r="F1015" t="s">
        <v>21334</v>
      </c>
      <c r="G1015" t="s">
        <v>21335</v>
      </c>
      <c r="H1015" t="s">
        <v>21336</v>
      </c>
      <c r="I1015" t="s">
        <v>21337</v>
      </c>
      <c r="J1015" t="s">
        <v>21338</v>
      </c>
      <c r="K1015" t="s">
        <v>21339</v>
      </c>
      <c r="L1015" t="s">
        <v>21340</v>
      </c>
      <c r="M1015" t="s">
        <v>21341</v>
      </c>
      <c r="N1015" t="s">
        <v>21342</v>
      </c>
      <c r="O1015">
        <f>-560.51241534072 -117.019340359868 -509.155364771929</f>
        <v>-1186.6871204725171</v>
      </c>
      <c r="P1015">
        <f>-550.116514512841 -147.015388108372 -228.850624778602</f>
        <v>-925.98252739981501</v>
      </c>
      <c r="Q1015">
        <f>-386.180880986693 -23.8826998779505 -337.992625896761</f>
        <v>-748.05620676140461</v>
      </c>
      <c r="R1015" t="s">
        <v>21343</v>
      </c>
      <c r="S1015" t="s">
        <v>21344</v>
      </c>
      <c r="T1015" t="s">
        <v>21345</v>
      </c>
      <c r="U1015" t="s">
        <v>21346</v>
      </c>
      <c r="V1015" t="s">
        <v>21347</v>
      </c>
      <c r="W1015" t="s">
        <v>21348</v>
      </c>
      <c r="X1015" t="s">
        <v>21349</v>
      </c>
      <c r="Y1015" t="s">
        <v>21350</v>
      </c>
    </row>
    <row r="1016" spans="1:25" x14ac:dyDescent="0.3">
      <c r="A1016">
        <v>50750</v>
      </c>
      <c r="B1016" t="s">
        <v>21351</v>
      </c>
      <c r="C1016" t="s">
        <v>21352</v>
      </c>
      <c r="D1016" t="s">
        <v>21353</v>
      </c>
      <c r="E1016" t="s">
        <v>21354</v>
      </c>
      <c r="F1016" t="s">
        <v>21355</v>
      </c>
      <c r="G1016" t="s">
        <v>21356</v>
      </c>
      <c r="H1016" t="s">
        <v>21357</v>
      </c>
      <c r="I1016" t="s">
        <v>21358</v>
      </c>
      <c r="J1016" t="s">
        <v>21359</v>
      </c>
      <c r="K1016" t="s">
        <v>21360</v>
      </c>
      <c r="L1016" t="s">
        <v>21361</v>
      </c>
      <c r="M1016" t="s">
        <v>21362</v>
      </c>
      <c r="N1016" t="s">
        <v>21363</v>
      </c>
      <c r="O1016">
        <f>-557.841895246384 -117.637404275047 -509.471844317976</f>
        <v>-1184.951143839407</v>
      </c>
      <c r="P1016">
        <f>-548.839314410567 -147.537921196936 -229.108654454958</f>
        <v>-925.48589006246107</v>
      </c>
      <c r="Q1016">
        <f>-384.218632281437 -24.5835200502202 -337.417660360819</f>
        <v>-746.21981269247624</v>
      </c>
      <c r="R1016" t="s">
        <v>21364</v>
      </c>
      <c r="S1016" t="s">
        <v>21365</v>
      </c>
      <c r="T1016" t="s">
        <v>21366</v>
      </c>
      <c r="U1016" t="s">
        <v>21367</v>
      </c>
      <c r="V1016" t="s">
        <v>21368</v>
      </c>
      <c r="W1016" t="s">
        <v>21369</v>
      </c>
      <c r="X1016" t="s">
        <v>21370</v>
      </c>
      <c r="Y1016" t="s">
        <v>21371</v>
      </c>
    </row>
    <row r="1017" spans="1:25" x14ac:dyDescent="0.3">
      <c r="A1017">
        <v>50800</v>
      </c>
      <c r="B1017" t="s">
        <v>21372</v>
      </c>
      <c r="C1017" t="s">
        <v>21373</v>
      </c>
      <c r="D1017" t="s">
        <v>21374</v>
      </c>
      <c r="E1017" t="s">
        <v>21375</v>
      </c>
      <c r="F1017" t="s">
        <v>21376</v>
      </c>
      <c r="G1017" t="s">
        <v>21377</v>
      </c>
      <c r="H1017" t="s">
        <v>21378</v>
      </c>
      <c r="I1017" t="s">
        <v>21379</v>
      </c>
      <c r="J1017" t="s">
        <v>21380</v>
      </c>
      <c r="K1017" t="s">
        <v>21381</v>
      </c>
      <c r="L1017" t="s">
        <v>21382</v>
      </c>
      <c r="M1017" t="s">
        <v>21383</v>
      </c>
      <c r="N1017" t="s">
        <v>21384</v>
      </c>
      <c r="O1017">
        <f>-556.399151943717 -117.847573320809 -509.68781373311</f>
        <v>-1183.9345389976361</v>
      </c>
      <c r="P1017">
        <f>-548.341134374327 -147.686891066387 -229.289324879904</f>
        <v>-925.31735032061806</v>
      </c>
      <c r="Q1017">
        <f>-383.152354806458 -25.0343325688063 -337.0741932231</f>
        <v>-745.26088059836434</v>
      </c>
      <c r="R1017" t="s">
        <v>21385</v>
      </c>
      <c r="S1017" t="s">
        <v>21386</v>
      </c>
      <c r="T1017" t="s">
        <v>21387</v>
      </c>
      <c r="U1017" t="s">
        <v>21388</v>
      </c>
      <c r="V1017" t="s">
        <v>21389</v>
      </c>
      <c r="W1017" t="s">
        <v>21390</v>
      </c>
      <c r="X1017" t="s">
        <v>21391</v>
      </c>
      <c r="Y1017" t="s">
        <v>21392</v>
      </c>
    </row>
    <row r="1018" spans="1:25" x14ac:dyDescent="0.3">
      <c r="A1018">
        <v>50850</v>
      </c>
      <c r="B1018" t="s">
        <v>21393</v>
      </c>
      <c r="C1018" t="s">
        <v>21394</v>
      </c>
      <c r="D1018" t="s">
        <v>21395</v>
      </c>
      <c r="E1018" t="s">
        <v>21396</v>
      </c>
      <c r="F1018" t="s">
        <v>21397</v>
      </c>
      <c r="G1018" t="s">
        <v>21398</v>
      </c>
      <c r="H1018" t="s">
        <v>21399</v>
      </c>
      <c r="I1018" t="s">
        <v>21400</v>
      </c>
      <c r="J1018" t="s">
        <v>21401</v>
      </c>
      <c r="K1018" t="s">
        <v>21402</v>
      </c>
      <c r="L1018" t="s">
        <v>21403</v>
      </c>
      <c r="M1018" t="s">
        <v>21404</v>
      </c>
      <c r="N1018" t="s">
        <v>21405</v>
      </c>
      <c r="O1018">
        <f>-553.353916554573 -118.101435229747 -510.134896784721</f>
        <v>-1181.590248569041</v>
      </c>
      <c r="P1018">
        <f>-547.211189276414 -147.971683698218 -229.6913313699</f>
        <v>-924.8742043445319</v>
      </c>
      <c r="Q1018">
        <f>-381.139885797658 -25.8162688956295 -336.681663117359</f>
        <v>-743.63781781064654</v>
      </c>
      <c r="R1018" t="s">
        <v>21406</v>
      </c>
      <c r="S1018" t="s">
        <v>21407</v>
      </c>
      <c r="T1018" t="s">
        <v>21408</v>
      </c>
      <c r="U1018" t="s">
        <v>21409</v>
      </c>
      <c r="V1018" t="s">
        <v>21410</v>
      </c>
      <c r="W1018" t="s">
        <v>21411</v>
      </c>
      <c r="X1018" t="s">
        <v>21412</v>
      </c>
      <c r="Y1018" t="s">
        <v>21413</v>
      </c>
    </row>
    <row r="1019" spans="1:25" x14ac:dyDescent="0.3">
      <c r="A1019">
        <v>50900</v>
      </c>
      <c r="B1019" t="s">
        <v>21414</v>
      </c>
      <c r="C1019" t="s">
        <v>21415</v>
      </c>
      <c r="D1019" t="s">
        <v>21416</v>
      </c>
      <c r="E1019" t="s">
        <v>21417</v>
      </c>
      <c r="F1019" t="s">
        <v>21418</v>
      </c>
      <c r="G1019" t="s">
        <v>21419</v>
      </c>
      <c r="H1019" t="s">
        <v>21420</v>
      </c>
      <c r="I1019" t="s">
        <v>21421</v>
      </c>
      <c r="J1019" t="s">
        <v>21422</v>
      </c>
      <c r="K1019" t="s">
        <v>21423</v>
      </c>
      <c r="L1019" t="s">
        <v>21424</v>
      </c>
      <c r="M1019" t="s">
        <v>21425</v>
      </c>
      <c r="N1019" t="s">
        <v>21426</v>
      </c>
      <c r="O1019">
        <f>-551.518703226795 -118.206925509023 -510.305800572873</f>
        <v>-1180.031429308691</v>
      </c>
      <c r="P1019">
        <f>-546.567297873433 -148.025832772482 -229.83322361776</f>
        <v>-924.42635426367497</v>
      </c>
      <c r="Q1019">
        <f>-379.998722847855 -26.3082948209599 -336.548858516467</f>
        <v>-742.85587618528189</v>
      </c>
      <c r="R1019" t="s">
        <v>21427</v>
      </c>
      <c r="S1019" t="s">
        <v>21428</v>
      </c>
      <c r="T1019" t="s">
        <v>21429</v>
      </c>
      <c r="U1019" t="s">
        <v>21430</v>
      </c>
      <c r="V1019" t="s">
        <v>21431</v>
      </c>
      <c r="W1019" t="s">
        <v>21432</v>
      </c>
      <c r="X1019" t="s">
        <v>21433</v>
      </c>
      <c r="Y1019" t="s">
        <v>21434</v>
      </c>
    </row>
    <row r="1020" spans="1:25" x14ac:dyDescent="0.3">
      <c r="A1020">
        <v>50950</v>
      </c>
      <c r="B1020" t="s">
        <v>21435</v>
      </c>
      <c r="C1020" t="s">
        <v>21436</v>
      </c>
      <c r="D1020" t="s">
        <v>21437</v>
      </c>
      <c r="E1020" t="s">
        <v>21438</v>
      </c>
      <c r="F1020" t="s">
        <v>21439</v>
      </c>
      <c r="G1020" t="s">
        <v>21440</v>
      </c>
      <c r="H1020" t="s">
        <v>21441</v>
      </c>
      <c r="I1020" t="s">
        <v>21442</v>
      </c>
      <c r="J1020" t="s">
        <v>21443</v>
      </c>
      <c r="K1020" t="s">
        <v>21444</v>
      </c>
      <c r="L1020" t="s">
        <v>21445</v>
      </c>
      <c r="M1020" t="s">
        <v>21446</v>
      </c>
      <c r="N1020" t="s">
        <v>21447</v>
      </c>
      <c r="O1020">
        <f>-547.37385283683 -118.551201973388 -510.679747541465</f>
        <v>-1176.604802351683</v>
      </c>
      <c r="P1020">
        <f>-545.679644838928 -148.93099751144 -230.228602352204</f>
        <v>-924.83924470257193</v>
      </c>
      <c r="Q1020">
        <f>-377.471098836911 -28.3139318594876 -335.613456652706</f>
        <v>-741.39848734910458</v>
      </c>
      <c r="R1020" t="s">
        <v>21448</v>
      </c>
      <c r="S1020" t="s">
        <v>21449</v>
      </c>
      <c r="T1020" t="s">
        <v>21450</v>
      </c>
      <c r="U1020" t="s">
        <v>21451</v>
      </c>
      <c r="V1020" t="s">
        <v>21452</v>
      </c>
      <c r="W1020" t="s">
        <v>21453</v>
      </c>
      <c r="X1020" t="s">
        <v>21454</v>
      </c>
      <c r="Y1020" t="s">
        <v>21455</v>
      </c>
    </row>
    <row r="1021" spans="1:25" x14ac:dyDescent="0.3">
      <c r="A1021">
        <v>51000</v>
      </c>
      <c r="B1021" t="s">
        <v>21456</v>
      </c>
      <c r="C1021" t="s">
        <v>21457</v>
      </c>
      <c r="D1021" t="s">
        <v>21458</v>
      </c>
      <c r="E1021" t="s">
        <v>21459</v>
      </c>
      <c r="F1021" t="s">
        <v>21460</v>
      </c>
      <c r="G1021" t="s">
        <v>21461</v>
      </c>
      <c r="H1021" t="s">
        <v>21462</v>
      </c>
      <c r="I1021" t="s">
        <v>21463</v>
      </c>
      <c r="J1021" t="s">
        <v>21464</v>
      </c>
      <c r="K1021" t="s">
        <v>21465</v>
      </c>
      <c r="L1021" t="s">
        <v>21466</v>
      </c>
      <c r="M1021" t="s">
        <v>21467</v>
      </c>
      <c r="N1021" t="s">
        <v>21468</v>
      </c>
      <c r="O1021">
        <f>-545.507688611537 -118.826285422629 -510.715514854496</f>
        <v>-1175.0494888886619</v>
      </c>
      <c r="P1021">
        <f>-545.331577084404 -149.318842657737 -230.271616328974</f>
        <v>-924.92203607111503</v>
      </c>
      <c r="Q1021">
        <f>-376.619249476185 -29.0769060573994 -335.278945998476</f>
        <v>-740.97510153206042</v>
      </c>
      <c r="R1021" t="s">
        <v>21469</v>
      </c>
      <c r="S1021" t="s">
        <v>21470</v>
      </c>
      <c r="T1021" t="s">
        <v>21471</v>
      </c>
      <c r="U1021" t="s">
        <v>21472</v>
      </c>
      <c r="V1021" t="s">
        <v>21473</v>
      </c>
      <c r="W1021" t="s">
        <v>21474</v>
      </c>
      <c r="X1021" t="s">
        <v>21475</v>
      </c>
      <c r="Y1021" t="s">
        <v>21476</v>
      </c>
    </row>
    <row r="1022" spans="1:25" x14ac:dyDescent="0.3">
      <c r="A1022">
        <v>51050</v>
      </c>
      <c r="B1022" t="s">
        <v>21477</v>
      </c>
      <c r="C1022" t="s">
        <v>21478</v>
      </c>
      <c r="D1022" t="s">
        <v>21479</v>
      </c>
      <c r="E1022" t="s">
        <v>21480</v>
      </c>
      <c r="F1022" t="s">
        <v>21481</v>
      </c>
      <c r="G1022" t="s">
        <v>21482</v>
      </c>
      <c r="H1022" t="s">
        <v>21483</v>
      </c>
      <c r="I1022" t="s">
        <v>21484</v>
      </c>
      <c r="J1022" t="s">
        <v>21485</v>
      </c>
      <c r="K1022" t="s">
        <v>21486</v>
      </c>
      <c r="L1022" t="s">
        <v>21487</v>
      </c>
      <c r="M1022" t="s">
        <v>21488</v>
      </c>
      <c r="N1022" t="s">
        <v>21489</v>
      </c>
      <c r="O1022">
        <f>-542.352118158156 -119.320618626488 -510.256442275798</f>
        <v>-1171.929179060442</v>
      </c>
      <c r="P1022">
        <f>-544.049763608581 -149.340534048952 -229.766794405177</f>
        <v>-923.15709206271003</v>
      </c>
      <c r="Q1022">
        <f>-375.930147242058 -28.1086264116684 -334.5861227758</f>
        <v>-738.62489642952642</v>
      </c>
      <c r="R1022" t="s">
        <v>21490</v>
      </c>
      <c r="S1022" t="s">
        <v>21491</v>
      </c>
      <c r="T1022" t="s">
        <v>21492</v>
      </c>
      <c r="U1022" t="s">
        <v>21493</v>
      </c>
      <c r="V1022" t="s">
        <v>21494</v>
      </c>
      <c r="W1022" t="s">
        <v>21495</v>
      </c>
      <c r="X1022" t="s">
        <v>21496</v>
      </c>
      <c r="Y1022" t="s">
        <v>21497</v>
      </c>
    </row>
    <row r="1023" spans="1:25" x14ac:dyDescent="0.3">
      <c r="A1023">
        <v>51100</v>
      </c>
      <c r="B1023" t="s">
        <v>21498</v>
      </c>
      <c r="C1023" t="s">
        <v>21499</v>
      </c>
      <c r="D1023" t="s">
        <v>21500</v>
      </c>
      <c r="E1023" t="s">
        <v>21501</v>
      </c>
      <c r="F1023" t="s">
        <v>21502</v>
      </c>
      <c r="G1023" t="s">
        <v>21503</v>
      </c>
      <c r="H1023" t="s">
        <v>21504</v>
      </c>
      <c r="I1023" t="s">
        <v>21505</v>
      </c>
      <c r="J1023" t="s">
        <v>21506</v>
      </c>
      <c r="K1023" t="s">
        <v>21507</v>
      </c>
      <c r="L1023" t="s">
        <v>21508</v>
      </c>
      <c r="M1023" t="s">
        <v>21509</v>
      </c>
      <c r="N1023" t="s">
        <v>21510</v>
      </c>
      <c r="O1023">
        <f>-540.866073542008 -119.688429609203 -509.858559658245</f>
        <v>-1170.4130628094561</v>
      </c>
      <c r="P1023">
        <f>-543.24006725637 -149.317151882261 -229.332102695407</f>
        <v>-921.88932183403801</v>
      </c>
      <c r="Q1023">
        <f>-375.419663721126 -27.7290360059396 -334.218826193055</f>
        <v>-737.36752592012067</v>
      </c>
      <c r="R1023" t="s">
        <v>21511</v>
      </c>
      <c r="S1023" t="s">
        <v>21512</v>
      </c>
      <c r="T1023" t="s">
        <v>21513</v>
      </c>
      <c r="U1023" t="s">
        <v>21514</v>
      </c>
      <c r="V1023" t="s">
        <v>21515</v>
      </c>
      <c r="W1023" t="s">
        <v>21516</v>
      </c>
      <c r="X1023" t="s">
        <v>21517</v>
      </c>
      <c r="Y1023" t="s">
        <v>21518</v>
      </c>
    </row>
    <row r="1024" spans="1:25" x14ac:dyDescent="0.3">
      <c r="A1024">
        <v>51150</v>
      </c>
      <c r="B1024" t="s">
        <v>21519</v>
      </c>
      <c r="C1024" t="s">
        <v>21520</v>
      </c>
      <c r="D1024" t="s">
        <v>21521</v>
      </c>
      <c r="E1024" t="s">
        <v>21522</v>
      </c>
      <c r="F1024" t="s">
        <v>21523</v>
      </c>
      <c r="G1024" t="s">
        <v>21524</v>
      </c>
      <c r="H1024" t="s">
        <v>21525</v>
      </c>
      <c r="I1024" t="s">
        <v>21526</v>
      </c>
      <c r="J1024" t="s">
        <v>21527</v>
      </c>
      <c r="K1024" t="s">
        <v>21528</v>
      </c>
      <c r="L1024" t="s">
        <v>21529</v>
      </c>
      <c r="M1024" t="s">
        <v>21530</v>
      </c>
      <c r="N1024" t="s">
        <v>21531</v>
      </c>
      <c r="O1024">
        <f>-538.170043855844 -120.341399682927 -509.137516034637</f>
        <v>-1167.6489595734079</v>
      </c>
      <c r="P1024">
        <f>-541.167116609627 -149.243132306297 -228.541178922455</f>
        <v>-918.951427838379</v>
      </c>
      <c r="Q1024">
        <f>-374.455496407714 -26.6279048445485 -333.998869687791</f>
        <v>-735.08227094005349</v>
      </c>
      <c r="R1024" t="s">
        <v>21532</v>
      </c>
      <c r="S1024" t="s">
        <v>21533</v>
      </c>
      <c r="T1024" t="s">
        <v>21534</v>
      </c>
      <c r="U1024" t="s">
        <v>21535</v>
      </c>
      <c r="V1024" t="s">
        <v>21536</v>
      </c>
      <c r="W1024" t="s">
        <v>21537</v>
      </c>
      <c r="X1024" t="s">
        <v>21538</v>
      </c>
      <c r="Y1024" t="s">
        <v>21539</v>
      </c>
    </row>
    <row r="1025" spans="1:25" x14ac:dyDescent="0.3">
      <c r="A1025">
        <v>51200</v>
      </c>
      <c r="B1025" t="s">
        <v>21540</v>
      </c>
      <c r="C1025" t="s">
        <v>21541</v>
      </c>
      <c r="D1025" t="s">
        <v>21542</v>
      </c>
      <c r="E1025" t="s">
        <v>21543</v>
      </c>
      <c r="F1025" t="s">
        <v>21544</v>
      </c>
      <c r="G1025" t="s">
        <v>21545</v>
      </c>
      <c r="H1025" t="s">
        <v>21546</v>
      </c>
      <c r="I1025" t="s">
        <v>21547</v>
      </c>
      <c r="J1025" t="s">
        <v>21548</v>
      </c>
      <c r="K1025" t="s">
        <v>21549</v>
      </c>
      <c r="L1025" t="s">
        <v>21550</v>
      </c>
      <c r="M1025" t="s">
        <v>21551</v>
      </c>
      <c r="N1025" t="s">
        <v>21552</v>
      </c>
      <c r="O1025">
        <f>-537.003602649491 -120.622389988242 -508.856676122238</f>
        <v>-1166.4826687599711</v>
      </c>
      <c r="P1025">
        <f>-540.124744803047 -149.226593047919 -228.231133425925</f>
        <v>-917.58247127689094</v>
      </c>
      <c r="Q1025">
        <f>-374.007519441609 -26.0540949709471 -333.976726266405</f>
        <v>-734.03834067896116</v>
      </c>
      <c r="R1025" t="s">
        <v>21553</v>
      </c>
      <c r="S1025" t="s">
        <v>21554</v>
      </c>
      <c r="T1025" t="s">
        <v>21555</v>
      </c>
      <c r="U1025" t="s">
        <v>21556</v>
      </c>
      <c r="V1025" t="s">
        <v>21557</v>
      </c>
      <c r="W1025" t="s">
        <v>21558</v>
      </c>
      <c r="X1025" t="s">
        <v>21559</v>
      </c>
      <c r="Y1025" t="s">
        <v>21560</v>
      </c>
    </row>
    <row r="1026" spans="1:25" x14ac:dyDescent="0.3">
      <c r="A1026">
        <v>51250</v>
      </c>
      <c r="B1026" t="s">
        <v>21561</v>
      </c>
      <c r="C1026" t="s">
        <v>21562</v>
      </c>
      <c r="D1026" t="s">
        <v>21563</v>
      </c>
      <c r="E1026" t="s">
        <v>21564</v>
      </c>
      <c r="F1026" t="s">
        <v>21565</v>
      </c>
      <c r="G1026" t="s">
        <v>21566</v>
      </c>
      <c r="H1026" t="s">
        <v>21567</v>
      </c>
      <c r="I1026" t="s">
        <v>21568</v>
      </c>
      <c r="J1026" t="s">
        <v>21569</v>
      </c>
      <c r="K1026" t="s">
        <v>21570</v>
      </c>
      <c r="L1026" t="s">
        <v>21571</v>
      </c>
      <c r="M1026" t="s">
        <v>21572</v>
      </c>
      <c r="N1026" t="s">
        <v>21573</v>
      </c>
      <c r="O1026">
        <f>-534.880982273405 -120.887097360137 -508.333759924877</f>
        <v>-1164.101839558419</v>
      </c>
      <c r="P1026">
        <f>-537.927578725967 -149.129769628404 -227.670775340589</f>
        <v>-914.72812369496</v>
      </c>
      <c r="Q1026">
        <f>-372.597228496296 -25.0753594219555 -333.618232385847</f>
        <v>-731.29082030409859</v>
      </c>
      <c r="R1026" t="s">
        <v>21574</v>
      </c>
      <c r="S1026" t="s">
        <v>21575</v>
      </c>
      <c r="T1026" t="s">
        <v>21576</v>
      </c>
      <c r="U1026" t="s">
        <v>21577</v>
      </c>
      <c r="V1026" t="s">
        <v>21578</v>
      </c>
      <c r="W1026" t="s">
        <v>21579</v>
      </c>
      <c r="X1026" t="s">
        <v>21580</v>
      </c>
      <c r="Y1026" t="s">
        <v>21581</v>
      </c>
    </row>
    <row r="1027" spans="1:25" x14ac:dyDescent="0.3">
      <c r="A1027">
        <v>51300</v>
      </c>
      <c r="B1027" t="s">
        <v>21582</v>
      </c>
      <c r="C1027" t="s">
        <v>21583</v>
      </c>
      <c r="D1027" t="s">
        <v>21584</v>
      </c>
      <c r="E1027" t="s">
        <v>21585</v>
      </c>
      <c r="F1027" t="s">
        <v>21586</v>
      </c>
      <c r="G1027" t="s">
        <v>21587</v>
      </c>
      <c r="H1027" t="s">
        <v>21588</v>
      </c>
      <c r="I1027" t="s">
        <v>21589</v>
      </c>
      <c r="J1027" t="s">
        <v>21590</v>
      </c>
      <c r="K1027" t="s">
        <v>21591</v>
      </c>
      <c r="L1027" t="s">
        <v>21592</v>
      </c>
      <c r="M1027" t="s">
        <v>21593</v>
      </c>
      <c r="N1027" t="s">
        <v>21594</v>
      </c>
      <c r="O1027">
        <f>-534.007860720853 -120.845500311316 -508.14450307703</f>
        <v>-1162.9978641091989</v>
      </c>
      <c r="P1027">
        <f>-537.014879273961 -149.11385036554 -227.483740765134</f>
        <v>-913.61247040463502</v>
      </c>
      <c r="Q1027">
        <f>-371.934860328926 -24.5605759386831 -333.236328970051</f>
        <v>-729.73176523766006</v>
      </c>
      <c r="R1027" t="s">
        <v>21595</v>
      </c>
      <c r="S1027" t="s">
        <v>21596</v>
      </c>
      <c r="T1027" t="s">
        <v>21597</v>
      </c>
      <c r="U1027" t="s">
        <v>21598</v>
      </c>
      <c r="V1027" t="s">
        <v>21599</v>
      </c>
      <c r="W1027" t="s">
        <v>21600</v>
      </c>
      <c r="X1027" t="s">
        <v>21601</v>
      </c>
      <c r="Y1027" t="s">
        <v>21602</v>
      </c>
    </row>
    <row r="1028" spans="1:25" x14ac:dyDescent="0.3">
      <c r="A1028">
        <v>51350</v>
      </c>
      <c r="B1028" t="s">
        <v>21603</v>
      </c>
      <c r="C1028" t="s">
        <v>21604</v>
      </c>
      <c r="D1028" t="s">
        <v>21605</v>
      </c>
      <c r="E1028" t="s">
        <v>21606</v>
      </c>
      <c r="F1028" t="s">
        <v>21607</v>
      </c>
      <c r="G1028" t="s">
        <v>21608</v>
      </c>
      <c r="H1028" t="s">
        <v>21609</v>
      </c>
      <c r="I1028" t="s">
        <v>21610</v>
      </c>
      <c r="J1028" t="s">
        <v>21611</v>
      </c>
      <c r="K1028" t="s">
        <v>21612</v>
      </c>
      <c r="L1028" t="s">
        <v>21613</v>
      </c>
      <c r="M1028" t="s">
        <v>21614</v>
      </c>
      <c r="N1028" t="s">
        <v>21615</v>
      </c>
      <c r="O1028">
        <f>-532.757187828858 -120.845112049786 -507.728690826595</f>
        <v>-1161.3309907052392</v>
      </c>
      <c r="P1028">
        <f>-535.89278602237 -148.734681456177 -227.031385262852</f>
        <v>-911.65885274139907</v>
      </c>
      <c r="Q1028">
        <f>-370.399904397408 -24.5456296235302 -332.566894364368</f>
        <v>-727.51242838530629</v>
      </c>
      <c r="R1028" t="s">
        <v>21616</v>
      </c>
      <c r="S1028" t="s">
        <v>21617</v>
      </c>
      <c r="T1028" t="s">
        <v>21618</v>
      </c>
      <c r="U1028" t="s">
        <v>21619</v>
      </c>
      <c r="V1028" t="s">
        <v>21620</v>
      </c>
      <c r="W1028" t="s">
        <v>21621</v>
      </c>
      <c r="X1028" t="s">
        <v>21622</v>
      </c>
      <c r="Y1028" t="s">
        <v>21623</v>
      </c>
    </row>
    <row r="1029" spans="1:25" x14ac:dyDescent="0.3">
      <c r="A1029">
        <v>51400</v>
      </c>
      <c r="B1029" t="s">
        <v>21624</v>
      </c>
      <c r="C1029" t="s">
        <v>21625</v>
      </c>
      <c r="D1029" t="s">
        <v>21626</v>
      </c>
      <c r="E1029" t="s">
        <v>21627</v>
      </c>
      <c r="F1029" t="s">
        <v>21628</v>
      </c>
      <c r="G1029" t="s">
        <v>21629</v>
      </c>
      <c r="H1029" t="s">
        <v>21630</v>
      </c>
      <c r="I1029" t="s">
        <v>21631</v>
      </c>
      <c r="J1029" t="s">
        <v>21632</v>
      </c>
      <c r="K1029" t="s">
        <v>21633</v>
      </c>
      <c r="L1029" t="s">
        <v>21634</v>
      </c>
      <c r="M1029" t="s">
        <v>21635</v>
      </c>
      <c r="N1029" t="s">
        <v>21636</v>
      </c>
      <c r="O1029">
        <f>-532.371096596864 -120.991715773949 -507.437548515069</f>
        <v>-1160.8003608858821</v>
      </c>
      <c r="P1029">
        <f>-535.515420667961 -148.536710853033 -226.706441729417</f>
        <v>-910.75857325041102</v>
      </c>
      <c r="Q1029">
        <f>-369.663400763416 -24.8050657843514 -332.215354218911</f>
        <v>-726.68382076667842</v>
      </c>
      <c r="R1029" t="s">
        <v>21637</v>
      </c>
      <c r="S1029" t="s">
        <v>21638</v>
      </c>
      <c r="T1029" t="s">
        <v>21639</v>
      </c>
      <c r="U1029" t="s">
        <v>21640</v>
      </c>
      <c r="V1029" t="s">
        <v>21641</v>
      </c>
      <c r="W1029" t="s">
        <v>21642</v>
      </c>
      <c r="X1029" t="s">
        <v>21643</v>
      </c>
      <c r="Y1029" t="s">
        <v>21644</v>
      </c>
    </row>
    <row r="1030" spans="1:25" x14ac:dyDescent="0.3">
      <c r="A1030">
        <v>51450</v>
      </c>
      <c r="B1030" t="s">
        <v>21645</v>
      </c>
      <c r="C1030" t="s">
        <v>21646</v>
      </c>
      <c r="D1030" t="s">
        <v>21647</v>
      </c>
      <c r="E1030" t="s">
        <v>21648</v>
      </c>
      <c r="F1030" t="s">
        <v>21649</v>
      </c>
      <c r="G1030" t="s">
        <v>21650</v>
      </c>
      <c r="H1030" t="s">
        <v>21651</v>
      </c>
      <c r="I1030" t="s">
        <v>21652</v>
      </c>
      <c r="J1030" t="s">
        <v>21653</v>
      </c>
      <c r="K1030" t="s">
        <v>21654</v>
      </c>
      <c r="L1030" t="s">
        <v>21655</v>
      </c>
      <c r="M1030" t="s">
        <v>21656</v>
      </c>
      <c r="N1030" t="s">
        <v>21657</v>
      </c>
      <c r="O1030">
        <f>-532.059652619513 -121.430970245967 -506.835110492954</f>
        <v>-1160.325733358434</v>
      </c>
      <c r="P1030">
        <f>-534.848828507985 -147.970035416849 -226.003394447834</f>
        <v>-908.82225837266799</v>
      </c>
      <c r="Q1030">
        <f>-368.615037747039 -24.7116525281253 -331.465343300925</f>
        <v>-724.79203357608935</v>
      </c>
      <c r="R1030" t="s">
        <v>21658</v>
      </c>
      <c r="S1030" t="s">
        <v>21659</v>
      </c>
      <c r="T1030" t="s">
        <v>21660</v>
      </c>
      <c r="U1030" t="s">
        <v>21661</v>
      </c>
      <c r="V1030" t="s">
        <v>21662</v>
      </c>
      <c r="W1030" t="s">
        <v>21663</v>
      </c>
      <c r="X1030" t="s">
        <v>21664</v>
      </c>
      <c r="Y1030" t="s">
        <v>21665</v>
      </c>
    </row>
    <row r="1031" spans="1:25" x14ac:dyDescent="0.3">
      <c r="A1031">
        <v>51500</v>
      </c>
      <c r="B1031" t="s">
        <v>21666</v>
      </c>
      <c r="C1031" t="s">
        <v>21667</v>
      </c>
      <c r="D1031" t="s">
        <v>21668</v>
      </c>
      <c r="E1031" t="s">
        <v>21669</v>
      </c>
      <c r="F1031" t="s">
        <v>21670</v>
      </c>
      <c r="G1031" t="s">
        <v>21671</v>
      </c>
      <c r="H1031" t="s">
        <v>21672</v>
      </c>
      <c r="I1031" t="s">
        <v>21673</v>
      </c>
      <c r="J1031" t="s">
        <v>21674</v>
      </c>
      <c r="K1031" t="s">
        <v>21675</v>
      </c>
      <c r="L1031" t="s">
        <v>21676</v>
      </c>
      <c r="M1031" t="s">
        <v>21677</v>
      </c>
      <c r="N1031" t="s">
        <v>21678</v>
      </c>
      <c r="O1031">
        <f>-531.987376284755 -121.638782387971 -506.498397384723</f>
        <v>-1160.1245560574489</v>
      </c>
      <c r="P1031">
        <f>-534.494739094777 -147.803742842333 -225.628847069321</f>
        <v>-907.92732900643091</v>
      </c>
      <c r="Q1031">
        <f>-367.955922015695 -24.9079356745269 -331.0331008003</f>
        <v>-723.89695849052191</v>
      </c>
      <c r="R1031" t="s">
        <v>21679</v>
      </c>
      <c r="S1031" t="s">
        <v>21680</v>
      </c>
      <c r="T1031" t="s">
        <v>21681</v>
      </c>
      <c r="U1031" t="s">
        <v>21682</v>
      </c>
      <c r="V1031" t="s">
        <v>21683</v>
      </c>
      <c r="W1031" t="s">
        <v>21684</v>
      </c>
      <c r="X1031" t="s">
        <v>21685</v>
      </c>
      <c r="Y1031" t="s">
        <v>21686</v>
      </c>
    </row>
    <row r="1032" spans="1:25" x14ac:dyDescent="0.3">
      <c r="A1032">
        <v>51550</v>
      </c>
      <c r="B1032" t="s">
        <v>21687</v>
      </c>
      <c r="C1032" t="s">
        <v>21688</v>
      </c>
      <c r="D1032" t="s">
        <v>21689</v>
      </c>
      <c r="E1032" t="s">
        <v>21690</v>
      </c>
      <c r="F1032" t="s">
        <v>21691</v>
      </c>
      <c r="G1032" t="s">
        <v>21692</v>
      </c>
      <c r="H1032" t="s">
        <v>21693</v>
      </c>
      <c r="I1032" t="s">
        <v>21694</v>
      </c>
      <c r="J1032" t="s">
        <v>21695</v>
      </c>
      <c r="K1032" t="s">
        <v>21696</v>
      </c>
      <c r="L1032" t="s">
        <v>21697</v>
      </c>
      <c r="M1032" t="s">
        <v>21698</v>
      </c>
      <c r="N1032" t="s">
        <v>21699</v>
      </c>
      <c r="O1032">
        <f>-532.196219414806 -122.313970459392 -505.814716618685</f>
        <v>-1160.324906492883</v>
      </c>
      <c r="P1032">
        <f>-534.213170955881 -147.986619932829 -224.8958805812</f>
        <v>-907.09567146990992</v>
      </c>
      <c r="Q1032">
        <f>-367.288705718985 -25.8496177236948 -330.571092949669</f>
        <v>-723.70941639234877</v>
      </c>
      <c r="R1032" t="s">
        <v>21700</v>
      </c>
      <c r="S1032" t="s">
        <v>21701</v>
      </c>
      <c r="T1032" t="s">
        <v>21702</v>
      </c>
      <c r="U1032" t="s">
        <v>21703</v>
      </c>
      <c r="V1032" t="s">
        <v>21704</v>
      </c>
      <c r="W1032" t="s">
        <v>21705</v>
      </c>
      <c r="X1032" t="s">
        <v>21706</v>
      </c>
      <c r="Y1032" t="s">
        <v>21707</v>
      </c>
    </row>
    <row r="1033" spans="1:25" x14ac:dyDescent="0.3">
      <c r="A1033">
        <v>51600</v>
      </c>
      <c r="B1033" t="s">
        <v>21708</v>
      </c>
      <c r="C1033" t="s">
        <v>21709</v>
      </c>
      <c r="D1033" t="s">
        <v>21710</v>
      </c>
      <c r="E1033" t="s">
        <v>21711</v>
      </c>
      <c r="F1033" t="s">
        <v>21712</v>
      </c>
      <c r="G1033" t="s">
        <v>21713</v>
      </c>
      <c r="H1033" t="s">
        <v>21714</v>
      </c>
      <c r="I1033" t="s">
        <v>21715</v>
      </c>
      <c r="J1033" t="s">
        <v>21716</v>
      </c>
      <c r="K1033" t="s">
        <v>21717</v>
      </c>
      <c r="L1033" t="s">
        <v>21718</v>
      </c>
      <c r="M1033" t="s">
        <v>21719</v>
      </c>
      <c r="N1033" t="s">
        <v>21720</v>
      </c>
      <c r="O1033">
        <f>-532.622066245726 -122.539734948926 -505.522716349674</f>
        <v>-1160.6845175443261</v>
      </c>
      <c r="P1033">
        <f>-534.548458614698 -147.876638257813 -224.572721935224</f>
        <v>-906.99781880773492</v>
      </c>
      <c r="Q1033">
        <f>-367.180300901281 -26.4609179006488 -330.37754122661</f>
        <v>-724.01876002853976</v>
      </c>
      <c r="R1033" t="s">
        <v>21721</v>
      </c>
      <c r="S1033" t="s">
        <v>21722</v>
      </c>
      <c r="T1033" t="s">
        <v>21723</v>
      </c>
      <c r="U1033" t="s">
        <v>21724</v>
      </c>
      <c r="V1033" t="s">
        <v>21725</v>
      </c>
      <c r="W1033" t="s">
        <v>21726</v>
      </c>
      <c r="X1033" t="s">
        <v>21727</v>
      </c>
      <c r="Y1033" t="s">
        <v>21728</v>
      </c>
    </row>
    <row r="1034" spans="1:25" x14ac:dyDescent="0.3">
      <c r="A1034">
        <v>51650</v>
      </c>
      <c r="B1034" t="s">
        <v>21729</v>
      </c>
      <c r="C1034" t="s">
        <v>21730</v>
      </c>
      <c r="D1034" t="s">
        <v>21731</v>
      </c>
      <c r="E1034" t="s">
        <v>21732</v>
      </c>
      <c r="F1034" t="s">
        <v>21733</v>
      </c>
      <c r="G1034" t="s">
        <v>21734</v>
      </c>
      <c r="H1034" t="s">
        <v>21735</v>
      </c>
      <c r="I1034" t="s">
        <v>21736</v>
      </c>
      <c r="J1034" t="s">
        <v>21737</v>
      </c>
      <c r="K1034" t="s">
        <v>21738</v>
      </c>
      <c r="L1034" t="s">
        <v>21739</v>
      </c>
      <c r="M1034" t="s">
        <v>21740</v>
      </c>
      <c r="N1034" t="s">
        <v>21741</v>
      </c>
      <c r="O1034">
        <f>-533.694272628477 -122.558740522134 -504.94425738665</f>
        <v>-1161.1972705372611</v>
      </c>
      <c r="P1034">
        <f>-535.656850743186 -146.955586287341 -223.911115996428</f>
        <v>-906.52355302695514</v>
      </c>
      <c r="Q1034">
        <f>-366.695258280433 -27.5043313352749 -329.41905928349</f>
        <v>-723.61864889919798</v>
      </c>
      <c r="R1034" t="s">
        <v>21742</v>
      </c>
      <c r="S1034" t="s">
        <v>21743</v>
      </c>
      <c r="T1034" t="s">
        <v>21744</v>
      </c>
      <c r="U1034" t="s">
        <v>21745</v>
      </c>
      <c r="V1034" t="s">
        <v>21746</v>
      </c>
      <c r="W1034" t="s">
        <v>21747</v>
      </c>
      <c r="X1034" t="s">
        <v>21748</v>
      </c>
      <c r="Y1034" t="s">
        <v>21749</v>
      </c>
    </row>
    <row r="1035" spans="1:25" x14ac:dyDescent="0.3">
      <c r="A1035">
        <v>51700</v>
      </c>
      <c r="B1035" t="s">
        <v>21750</v>
      </c>
      <c r="C1035" t="s">
        <v>21751</v>
      </c>
      <c r="D1035" t="s">
        <v>21752</v>
      </c>
      <c r="E1035" t="s">
        <v>21753</v>
      </c>
      <c r="F1035" t="s">
        <v>21754</v>
      </c>
      <c r="G1035" t="s">
        <v>21755</v>
      </c>
      <c r="H1035" t="s">
        <v>21756</v>
      </c>
      <c r="I1035" t="s">
        <v>21757</v>
      </c>
      <c r="J1035" t="s">
        <v>21758</v>
      </c>
      <c r="K1035" t="s">
        <v>21759</v>
      </c>
      <c r="L1035" t="s">
        <v>21760</v>
      </c>
      <c r="M1035" t="s">
        <v>21761</v>
      </c>
      <c r="N1035" t="s">
        <v>21762</v>
      </c>
      <c r="O1035">
        <f>-534.131976473115 -122.466466473524 -504.727539550812</f>
        <v>-1161.3259824974509</v>
      </c>
      <c r="P1035">
        <f>-536.257589720637 -146.71330025568 -223.682711120897</f>
        <v>-906.65360109721405</v>
      </c>
      <c r="Q1035">
        <f>-366.423607172949 -28.2625230982426 -328.917652242471</f>
        <v>-723.60378251366251</v>
      </c>
      <c r="R1035" t="s">
        <v>21763</v>
      </c>
      <c r="S1035" t="s">
        <v>21764</v>
      </c>
      <c r="T1035" t="s">
        <v>21765</v>
      </c>
      <c r="U1035" t="s">
        <v>21766</v>
      </c>
      <c r="V1035" t="s">
        <v>21767</v>
      </c>
      <c r="W1035" t="s">
        <v>21768</v>
      </c>
      <c r="X1035" t="s">
        <v>21769</v>
      </c>
      <c r="Y1035" t="s">
        <v>21770</v>
      </c>
    </row>
    <row r="1036" spans="1:25" x14ac:dyDescent="0.3">
      <c r="A1036">
        <v>51750</v>
      </c>
      <c r="B1036" t="s">
        <v>21771</v>
      </c>
      <c r="C1036" t="s">
        <v>21772</v>
      </c>
      <c r="D1036" t="s">
        <v>21773</v>
      </c>
      <c r="E1036" t="s">
        <v>21774</v>
      </c>
      <c r="F1036" t="s">
        <v>21775</v>
      </c>
      <c r="G1036" t="s">
        <v>21776</v>
      </c>
      <c r="H1036" t="s">
        <v>21777</v>
      </c>
      <c r="I1036" t="s">
        <v>21778</v>
      </c>
      <c r="J1036" t="s">
        <v>21779</v>
      </c>
      <c r="K1036" t="s">
        <v>21780</v>
      </c>
      <c r="L1036" t="s">
        <v>21781</v>
      </c>
      <c r="M1036" t="s">
        <v>21782</v>
      </c>
      <c r="N1036" t="s">
        <v>21783</v>
      </c>
      <c r="O1036">
        <f>-535.035981615709 -122.233156421609 -504.260084275624</f>
        <v>-1161.529222312942</v>
      </c>
      <c r="P1036">
        <f>-537.596275208973 -146.369952002326 -223.209595457415</f>
        <v>-907.17582266871386</v>
      </c>
      <c r="Q1036">
        <f>-365.754720332421 -29.9271603698171 -327.421262228446</f>
        <v>-723.10314293068404</v>
      </c>
      <c r="R1036" t="s">
        <v>21784</v>
      </c>
      <c r="S1036" t="s">
        <v>21785</v>
      </c>
      <c r="T1036" t="s">
        <v>21786</v>
      </c>
      <c r="U1036" t="s">
        <v>21787</v>
      </c>
      <c r="V1036" t="s">
        <v>21788</v>
      </c>
      <c r="W1036" t="s">
        <v>21789</v>
      </c>
      <c r="X1036" t="s">
        <v>21790</v>
      </c>
      <c r="Y1036" t="s">
        <v>21791</v>
      </c>
    </row>
    <row r="1037" spans="1:25" x14ac:dyDescent="0.3">
      <c r="A1037">
        <v>51800</v>
      </c>
      <c r="B1037" t="s">
        <v>21792</v>
      </c>
      <c r="C1037" t="s">
        <v>21793</v>
      </c>
      <c r="D1037" t="s">
        <v>21794</v>
      </c>
      <c r="E1037" t="s">
        <v>21795</v>
      </c>
      <c r="F1037" t="s">
        <v>21796</v>
      </c>
      <c r="G1037" t="s">
        <v>21797</v>
      </c>
      <c r="H1037" t="s">
        <v>21798</v>
      </c>
      <c r="I1037" t="s">
        <v>21799</v>
      </c>
      <c r="J1037" t="s">
        <v>21800</v>
      </c>
      <c r="K1037" t="s">
        <v>21801</v>
      </c>
      <c r="L1037" t="s">
        <v>21802</v>
      </c>
      <c r="M1037" t="s">
        <v>21803</v>
      </c>
      <c r="N1037" t="s">
        <v>21804</v>
      </c>
      <c r="O1037">
        <f>-535.781926732927 -122.100199062368 -503.919227330491</f>
        <v>-1161.8013531257861</v>
      </c>
      <c r="P1037">
        <f>-538.586720507872 -146.164175600454 -222.864782910176</f>
        <v>-907.61567901850196</v>
      </c>
      <c r="Q1037">
        <f>-365.632799776454 -30.842379361532 -326.481200895085</f>
        <v>-722.95638003307101</v>
      </c>
      <c r="R1037" t="s">
        <v>21805</v>
      </c>
      <c r="S1037" t="s">
        <v>21806</v>
      </c>
      <c r="T1037" t="s">
        <v>21807</v>
      </c>
      <c r="U1037" t="s">
        <v>21808</v>
      </c>
      <c r="V1037" t="s">
        <v>21809</v>
      </c>
      <c r="W1037" t="s">
        <v>21810</v>
      </c>
      <c r="X1037" t="s">
        <v>21811</v>
      </c>
      <c r="Y1037" t="s">
        <v>21812</v>
      </c>
    </row>
    <row r="1038" spans="1:25" x14ac:dyDescent="0.3">
      <c r="A1038">
        <v>51850</v>
      </c>
      <c r="B1038" t="s">
        <v>21813</v>
      </c>
      <c r="C1038" t="s">
        <v>21814</v>
      </c>
      <c r="D1038" t="s">
        <v>21815</v>
      </c>
      <c r="E1038" t="s">
        <v>21816</v>
      </c>
      <c r="F1038" t="s">
        <v>21817</v>
      </c>
      <c r="G1038" t="s">
        <v>21818</v>
      </c>
      <c r="H1038" t="s">
        <v>21819</v>
      </c>
      <c r="I1038" t="s">
        <v>21820</v>
      </c>
      <c r="J1038" t="s">
        <v>21821</v>
      </c>
      <c r="K1038" t="s">
        <v>21822</v>
      </c>
      <c r="L1038" t="s">
        <v>21823</v>
      </c>
      <c r="M1038" t="s">
        <v>21824</v>
      </c>
      <c r="N1038" t="s">
        <v>21825</v>
      </c>
      <c r="O1038">
        <f>-537.64821947109 -121.999269130461 -503.143795659764</f>
        <v>-1162.791284261315</v>
      </c>
      <c r="P1038">
        <f>-541.412906273383 -145.430677803737 -222.047060705897</f>
        <v>-908.89064478301702</v>
      </c>
      <c r="Q1038">
        <f>-366.050295784271 -32.6966851518096 -324.456060913977</f>
        <v>-723.20304185005762</v>
      </c>
      <c r="R1038" t="s">
        <v>21826</v>
      </c>
      <c r="S1038" t="s">
        <v>21827</v>
      </c>
      <c r="T1038" t="s">
        <v>21828</v>
      </c>
      <c r="U1038" t="s">
        <v>21829</v>
      </c>
      <c r="V1038" t="s">
        <v>21830</v>
      </c>
      <c r="W1038" t="s">
        <v>21831</v>
      </c>
      <c r="X1038" t="s">
        <v>21832</v>
      </c>
      <c r="Y1038" t="s">
        <v>21833</v>
      </c>
    </row>
    <row r="1039" spans="1:25" x14ac:dyDescent="0.3">
      <c r="A1039">
        <v>51900</v>
      </c>
      <c r="B1039" t="s">
        <v>21834</v>
      </c>
      <c r="C1039" t="s">
        <v>21835</v>
      </c>
      <c r="D1039" t="s">
        <v>21836</v>
      </c>
      <c r="E1039" t="s">
        <v>21837</v>
      </c>
      <c r="F1039" t="s">
        <v>21838</v>
      </c>
      <c r="G1039" t="s">
        <v>21839</v>
      </c>
      <c r="H1039" t="s">
        <v>21840</v>
      </c>
      <c r="I1039" t="s">
        <v>21841</v>
      </c>
      <c r="J1039" t="s">
        <v>21842</v>
      </c>
      <c r="K1039" t="s">
        <v>21843</v>
      </c>
      <c r="L1039" t="s">
        <v>21844</v>
      </c>
      <c r="M1039" t="s">
        <v>21845</v>
      </c>
      <c r="N1039" t="s">
        <v>21846</v>
      </c>
      <c r="O1039">
        <f>-538.829677518241 -122.037031056891 -502.818619171942</f>
        <v>-1163.6853277470741</v>
      </c>
      <c r="P1039">
        <f>-543.427931676738 -145.122242732195 -221.705607263161</f>
        <v>-910.25578167209403</v>
      </c>
      <c r="Q1039">
        <f>-366.795880412463 -33.78823434681 -323.461588842854</f>
        <v>-724.04570360212699</v>
      </c>
      <c r="R1039" t="s">
        <v>21847</v>
      </c>
      <c r="S1039" t="s">
        <v>21848</v>
      </c>
      <c r="T1039" t="s">
        <v>21849</v>
      </c>
      <c r="U1039" t="s">
        <v>21850</v>
      </c>
      <c r="V1039" t="s">
        <v>21851</v>
      </c>
      <c r="W1039" t="s">
        <v>21852</v>
      </c>
      <c r="X1039" t="s">
        <v>21853</v>
      </c>
      <c r="Y1039" t="s">
        <v>21854</v>
      </c>
    </row>
    <row r="1040" spans="1:25" x14ac:dyDescent="0.3">
      <c r="A1040">
        <v>51950</v>
      </c>
      <c r="B1040" t="s">
        <v>21855</v>
      </c>
      <c r="C1040" t="s">
        <v>21856</v>
      </c>
      <c r="D1040" t="s">
        <v>21857</v>
      </c>
      <c r="E1040" t="s">
        <v>21858</v>
      </c>
      <c r="F1040" t="s">
        <v>21859</v>
      </c>
      <c r="G1040" t="s">
        <v>21860</v>
      </c>
      <c r="H1040" t="s">
        <v>21861</v>
      </c>
      <c r="I1040" t="s">
        <v>21862</v>
      </c>
      <c r="J1040" t="s">
        <v>21863</v>
      </c>
      <c r="K1040" t="s">
        <v>21864</v>
      </c>
      <c r="L1040" t="s">
        <v>21865</v>
      </c>
      <c r="M1040" t="s">
        <v>21866</v>
      </c>
      <c r="N1040" t="s">
        <v>21867</v>
      </c>
      <c r="O1040">
        <f>-541.619747186784 -121.955907166106 -502.267127551929</f>
        <v>-1165.842781904819</v>
      </c>
      <c r="P1040">
        <f>-547.931845226599 -144.552818230475 -221.147691780091</f>
        <v>-913.63235523716503</v>
      </c>
      <c r="Q1040">
        <f>-368.68359209786 -36.2679718415229 -321.611726410001</f>
        <v>-726.56329034938392</v>
      </c>
      <c r="R1040" t="s">
        <v>21868</v>
      </c>
      <c r="S1040" t="s">
        <v>21869</v>
      </c>
      <c r="T1040" t="s">
        <v>21870</v>
      </c>
      <c r="U1040" t="s">
        <v>21871</v>
      </c>
      <c r="V1040" t="s">
        <v>21872</v>
      </c>
      <c r="W1040" t="s">
        <v>21873</v>
      </c>
      <c r="X1040" t="s">
        <v>21874</v>
      </c>
      <c r="Y1040" t="s">
        <v>21875</v>
      </c>
    </row>
    <row r="1041" spans="1:25" x14ac:dyDescent="0.3">
      <c r="A1041">
        <v>52000</v>
      </c>
      <c r="B1041" t="s">
        <v>21876</v>
      </c>
      <c r="C1041" t="s">
        <v>21877</v>
      </c>
      <c r="D1041" t="s">
        <v>21878</v>
      </c>
      <c r="E1041" t="s">
        <v>21879</v>
      </c>
      <c r="F1041" t="s">
        <v>21880</v>
      </c>
      <c r="G1041" t="s">
        <v>21881</v>
      </c>
      <c r="H1041" t="s">
        <v>21882</v>
      </c>
      <c r="I1041" t="s">
        <v>21883</v>
      </c>
      <c r="J1041" t="s">
        <v>21884</v>
      </c>
      <c r="K1041" t="s">
        <v>21885</v>
      </c>
      <c r="L1041" t="s">
        <v>21886</v>
      </c>
      <c r="M1041" t="s">
        <v>21887</v>
      </c>
      <c r="N1041" t="s">
        <v>21888</v>
      </c>
      <c r="O1041">
        <f>-543.126024886584 -121.82552137339 -502.04809003276</f>
        <v>-1166.9996362927341</v>
      </c>
      <c r="P1041">
        <f>-550.241735597544 -144.381666204732 -220.944577004464</f>
        <v>-915.56797880674003</v>
      </c>
      <c r="Q1041">
        <f>-369.711881021498 -37.5864553511806 -320.705567787001</f>
        <v>-728.00390415967956</v>
      </c>
      <c r="R1041" t="s">
        <v>21889</v>
      </c>
      <c r="S1041" t="s">
        <v>21890</v>
      </c>
      <c r="T1041" t="s">
        <v>21891</v>
      </c>
      <c r="U1041" t="s">
        <v>21892</v>
      </c>
      <c r="V1041" t="s">
        <v>21893</v>
      </c>
      <c r="W1041" t="s">
        <v>21894</v>
      </c>
      <c r="X1041" t="s">
        <v>21895</v>
      </c>
      <c r="Y1041" t="s">
        <v>21896</v>
      </c>
    </row>
    <row r="1042" spans="1:25" x14ac:dyDescent="0.3">
      <c r="A1042">
        <v>52050</v>
      </c>
      <c r="B1042" t="s">
        <v>21897</v>
      </c>
      <c r="C1042" t="s">
        <v>21898</v>
      </c>
      <c r="D1042" t="s">
        <v>21899</v>
      </c>
      <c r="E1042" t="s">
        <v>21900</v>
      </c>
      <c r="F1042" t="s">
        <v>21901</v>
      </c>
      <c r="G1042" t="s">
        <v>21902</v>
      </c>
      <c r="H1042" t="s">
        <v>21903</v>
      </c>
      <c r="I1042" t="s">
        <v>21904</v>
      </c>
      <c r="J1042" t="s">
        <v>21905</v>
      </c>
      <c r="K1042" t="s">
        <v>21906</v>
      </c>
      <c r="L1042" t="s">
        <v>21907</v>
      </c>
      <c r="M1042" t="s">
        <v>21908</v>
      </c>
      <c r="N1042" t="s">
        <v>21909</v>
      </c>
      <c r="O1042">
        <f>-546.517220002657 -121.497482152672 -501.652064064592</f>
        <v>-1169.6667662199211</v>
      </c>
      <c r="P1042">
        <f>-555.280821353508 -144.503641486961 -220.631732806621</f>
        <v>-920.41619564709003</v>
      </c>
      <c r="Q1042">
        <f>-372.155914762065 -40.2409524866493 -318.320305121043</f>
        <v>-730.71717236975724</v>
      </c>
      <c r="R1042" t="s">
        <v>21910</v>
      </c>
      <c r="S1042" t="s">
        <v>21911</v>
      </c>
      <c r="T1042" t="s">
        <v>21912</v>
      </c>
      <c r="U1042" t="s">
        <v>21913</v>
      </c>
      <c r="V1042" t="s">
        <v>21914</v>
      </c>
      <c r="W1042" t="s">
        <v>21915</v>
      </c>
      <c r="X1042" t="s">
        <v>21916</v>
      </c>
      <c r="Y1042" t="s">
        <v>21917</v>
      </c>
    </row>
    <row r="1043" spans="1:25" x14ac:dyDescent="0.3">
      <c r="A1043">
        <v>52100</v>
      </c>
      <c r="B1043" t="s">
        <v>21918</v>
      </c>
      <c r="C1043" t="s">
        <v>21919</v>
      </c>
      <c r="D1043" t="s">
        <v>21920</v>
      </c>
      <c r="E1043" t="s">
        <v>21921</v>
      </c>
      <c r="F1043" t="s">
        <v>21922</v>
      </c>
      <c r="G1043" t="s">
        <v>21923</v>
      </c>
      <c r="H1043" t="s">
        <v>21924</v>
      </c>
      <c r="I1043" t="s">
        <v>21925</v>
      </c>
      <c r="J1043" t="s">
        <v>21926</v>
      </c>
      <c r="K1043" t="s">
        <v>21927</v>
      </c>
      <c r="L1043" t="s">
        <v>21928</v>
      </c>
      <c r="M1043" t="s">
        <v>21929</v>
      </c>
      <c r="N1043" t="s">
        <v>21930</v>
      </c>
      <c r="O1043">
        <f>-548.434111348435 -121.313421383829 -501.491342808518</f>
        <v>-1171.2388755407819</v>
      </c>
      <c r="P1043">
        <f>-557.940191556342 -144.419228443539 -220.503236733478</f>
        <v>-922.86265673335902</v>
      </c>
      <c r="Q1043">
        <f>-373.488380631263 -41.3462637791354 -316.949931554051</f>
        <v>-731.78457596444935</v>
      </c>
      <c r="R1043" t="s">
        <v>21931</v>
      </c>
      <c r="S1043" t="s">
        <v>21932</v>
      </c>
      <c r="T1043" t="s">
        <v>21933</v>
      </c>
      <c r="U1043" t="s">
        <v>21934</v>
      </c>
      <c r="V1043" t="s">
        <v>21935</v>
      </c>
      <c r="W1043" t="s">
        <v>21936</v>
      </c>
      <c r="X1043" t="s">
        <v>21937</v>
      </c>
      <c r="Y1043" t="s">
        <v>21938</v>
      </c>
    </row>
    <row r="1044" spans="1:25" x14ac:dyDescent="0.3">
      <c r="A1044">
        <v>52150</v>
      </c>
      <c r="B1044" t="s">
        <v>21939</v>
      </c>
      <c r="C1044" t="s">
        <v>21940</v>
      </c>
      <c r="D1044" t="s">
        <v>21941</v>
      </c>
      <c r="E1044" t="s">
        <v>21942</v>
      </c>
      <c r="F1044" t="s">
        <v>21943</v>
      </c>
      <c r="G1044" t="s">
        <v>21944</v>
      </c>
      <c r="H1044" t="s">
        <v>21945</v>
      </c>
      <c r="I1044" t="s">
        <v>21946</v>
      </c>
      <c r="J1044" t="s">
        <v>21947</v>
      </c>
      <c r="K1044" t="s">
        <v>21948</v>
      </c>
      <c r="L1044" t="s">
        <v>21949</v>
      </c>
      <c r="M1044" t="s">
        <v>21950</v>
      </c>
      <c r="N1044" t="s">
        <v>21951</v>
      </c>
      <c r="O1044">
        <f>-551.759130791915 -121.031257987176 -500.992655267179</f>
        <v>-1173.7830440462699</v>
      </c>
      <c r="P1044">
        <f>-563.029613604985 -143.702145500332 -220.034275684477</f>
        <v>-926.76603478979405</v>
      </c>
      <c r="Q1044">
        <f>-376.320600793082 -42.8785836293828 -314.49517196505</f>
        <v>-733.69435638751474</v>
      </c>
      <c r="R1044" t="s">
        <v>21952</v>
      </c>
      <c r="S1044" t="s">
        <v>21953</v>
      </c>
      <c r="T1044" t="s">
        <v>21954</v>
      </c>
      <c r="U1044" t="s">
        <v>21955</v>
      </c>
      <c r="V1044" t="s">
        <v>21956</v>
      </c>
      <c r="W1044" t="s">
        <v>21957</v>
      </c>
      <c r="X1044" t="s">
        <v>21958</v>
      </c>
      <c r="Y1044" t="s">
        <v>21959</v>
      </c>
    </row>
    <row r="1045" spans="1:25" x14ac:dyDescent="0.3">
      <c r="A1045">
        <v>52200</v>
      </c>
      <c r="B1045" t="s">
        <v>21960</v>
      </c>
      <c r="C1045" t="s">
        <v>21961</v>
      </c>
      <c r="D1045" t="s">
        <v>21962</v>
      </c>
      <c r="E1045" t="s">
        <v>21963</v>
      </c>
      <c r="F1045" t="s">
        <v>21964</v>
      </c>
      <c r="G1045" t="s">
        <v>21965</v>
      </c>
      <c r="H1045" t="s">
        <v>21966</v>
      </c>
      <c r="I1045" t="s">
        <v>21967</v>
      </c>
      <c r="J1045" t="s">
        <v>21968</v>
      </c>
      <c r="K1045" t="s">
        <v>21969</v>
      </c>
      <c r="L1045" t="s">
        <v>21970</v>
      </c>
      <c r="M1045" t="s">
        <v>21971</v>
      </c>
      <c r="N1045" t="s">
        <v>21972</v>
      </c>
      <c r="O1045">
        <f>-553.317380698792 -120.979211241196 -500.697191491811</f>
        <v>-1174.9937834317991</v>
      </c>
      <c r="P1045">
        <f>-565.430711664473 -143.436006761319 -219.756739663714</f>
        <v>-928.62345808950602</v>
      </c>
      <c r="Q1045">
        <f>-378.079390715029 -43.3364305600089 -313.714987342023</f>
        <v>-735.13080861706089</v>
      </c>
      <c r="R1045" t="s">
        <v>21973</v>
      </c>
      <c r="S1045" t="s">
        <v>21974</v>
      </c>
      <c r="T1045" t="s">
        <v>21975</v>
      </c>
      <c r="U1045" t="s">
        <v>21976</v>
      </c>
      <c r="V1045" t="s">
        <v>21977</v>
      </c>
      <c r="W1045" t="s">
        <v>21978</v>
      </c>
      <c r="X1045" t="s">
        <v>21979</v>
      </c>
      <c r="Y1045" t="s">
        <v>21980</v>
      </c>
    </row>
    <row r="1046" spans="1:25" x14ac:dyDescent="0.3">
      <c r="A1046">
        <v>52250</v>
      </c>
      <c r="B1046" t="s">
        <v>21981</v>
      </c>
      <c r="C1046" t="s">
        <v>21982</v>
      </c>
      <c r="D1046" t="s">
        <v>21983</v>
      </c>
      <c r="E1046" t="s">
        <v>21984</v>
      </c>
      <c r="F1046" t="s">
        <v>21985</v>
      </c>
      <c r="G1046" t="s">
        <v>21986</v>
      </c>
      <c r="H1046" t="s">
        <v>21987</v>
      </c>
      <c r="I1046" t="s">
        <v>21988</v>
      </c>
      <c r="J1046" t="s">
        <v>21989</v>
      </c>
      <c r="K1046" t="s">
        <v>21990</v>
      </c>
      <c r="L1046" t="s">
        <v>21991</v>
      </c>
      <c r="M1046" t="s">
        <v>21992</v>
      </c>
      <c r="N1046" t="s">
        <v>21993</v>
      </c>
      <c r="O1046">
        <f>-556.39962816904 -120.722210044235 -500.186090667623</f>
        <v>-1177.3079288808981</v>
      </c>
      <c r="P1046">
        <f>-569.660297575339 -142.215448662507 -219.222106214646</f>
        <v>-931.09785245249202</v>
      </c>
      <c r="Q1046">
        <f>-381.115343694944 -43.7397931621058 -312.505413097359</f>
        <v>-737.36054995440873</v>
      </c>
      <c r="R1046" t="s">
        <v>21994</v>
      </c>
      <c r="S1046" t="s">
        <v>21995</v>
      </c>
      <c r="T1046" t="s">
        <v>21996</v>
      </c>
      <c r="U1046" t="s">
        <v>21997</v>
      </c>
      <c r="V1046" t="s">
        <v>21998</v>
      </c>
      <c r="W1046" t="s">
        <v>21999</v>
      </c>
      <c r="X1046" t="s">
        <v>22000</v>
      </c>
      <c r="Y1046" t="s">
        <v>22001</v>
      </c>
    </row>
    <row r="1047" spans="1:25" x14ac:dyDescent="0.3">
      <c r="A1047">
        <v>52300</v>
      </c>
      <c r="B1047" t="s">
        <v>22002</v>
      </c>
      <c r="C1047" t="s">
        <v>22003</v>
      </c>
      <c r="D1047" t="s">
        <v>22004</v>
      </c>
      <c r="E1047" t="s">
        <v>22005</v>
      </c>
      <c r="F1047" t="s">
        <v>22006</v>
      </c>
      <c r="G1047" t="s">
        <v>22007</v>
      </c>
      <c r="H1047" t="s">
        <v>22008</v>
      </c>
      <c r="I1047" t="s">
        <v>22009</v>
      </c>
      <c r="J1047" t="s">
        <v>22010</v>
      </c>
      <c r="K1047" t="s">
        <v>22011</v>
      </c>
      <c r="L1047" t="s">
        <v>22012</v>
      </c>
      <c r="M1047" t="s">
        <v>22013</v>
      </c>
      <c r="N1047" t="s">
        <v>22014</v>
      </c>
      <c r="O1047">
        <f>-557.668753714925 -120.681775902935 -499.881141501467</f>
        <v>-1178.2316711193271</v>
      </c>
      <c r="P1047">
        <f>-571.395531877362 -141.601621543755 -218.896174123591</f>
        <v>-931.89332754470797</v>
      </c>
      <c r="Q1047">
        <f>-382.336653923307 -43.9380898244312 -311.993241685224</f>
        <v>-738.26798543296218</v>
      </c>
      <c r="R1047" t="s">
        <v>22015</v>
      </c>
      <c r="S1047" t="s">
        <v>22016</v>
      </c>
      <c r="T1047" t="s">
        <v>22017</v>
      </c>
      <c r="U1047" t="s">
        <v>22018</v>
      </c>
      <c r="V1047" t="s">
        <v>22019</v>
      </c>
      <c r="W1047" t="s">
        <v>22020</v>
      </c>
      <c r="X1047" t="s">
        <v>22021</v>
      </c>
      <c r="Y1047" t="s">
        <v>22022</v>
      </c>
    </row>
    <row r="1048" spans="1:25" x14ac:dyDescent="0.3">
      <c r="A1048">
        <v>52350</v>
      </c>
      <c r="B1048" t="s">
        <v>22023</v>
      </c>
      <c r="C1048" t="s">
        <v>22024</v>
      </c>
      <c r="D1048" t="s">
        <v>22025</v>
      </c>
      <c r="E1048" t="s">
        <v>22026</v>
      </c>
      <c r="F1048" t="s">
        <v>22027</v>
      </c>
      <c r="G1048" t="s">
        <v>22028</v>
      </c>
      <c r="H1048" t="s">
        <v>22029</v>
      </c>
      <c r="I1048" t="s">
        <v>22030</v>
      </c>
      <c r="J1048" t="s">
        <v>22031</v>
      </c>
      <c r="K1048" t="s">
        <v>22032</v>
      </c>
      <c r="L1048" t="s">
        <v>22033</v>
      </c>
      <c r="M1048" t="s">
        <v>22034</v>
      </c>
      <c r="N1048" t="s">
        <v>22035</v>
      </c>
      <c r="O1048">
        <f>-559.535178124623 -120.7029512929 -499.244087970452</f>
        <v>-1179.482217387975</v>
      </c>
      <c r="P1048">
        <f>-573.848185113023 -140.96565051595 -218.240261321565</f>
        <v>-933.05409695053788</v>
      </c>
      <c r="Q1048">
        <f>-383.898819047869 -44.9345124801735 -311.22315207371</f>
        <v>-740.05648360175246</v>
      </c>
      <c r="R1048" t="s">
        <v>22036</v>
      </c>
      <c r="S1048" t="s">
        <v>22037</v>
      </c>
      <c r="T1048" t="s">
        <v>22038</v>
      </c>
      <c r="U1048" t="s">
        <v>22039</v>
      </c>
      <c r="V1048" t="s">
        <v>22040</v>
      </c>
      <c r="W1048" t="s">
        <v>22041</v>
      </c>
      <c r="X1048" t="s">
        <v>22042</v>
      </c>
      <c r="Y1048" t="s">
        <v>22043</v>
      </c>
    </row>
    <row r="1049" spans="1:25" x14ac:dyDescent="0.3">
      <c r="A1049">
        <v>52400</v>
      </c>
      <c r="B1049" t="s">
        <v>22044</v>
      </c>
      <c r="C1049" t="s">
        <v>22045</v>
      </c>
      <c r="D1049" t="s">
        <v>22046</v>
      </c>
      <c r="E1049" t="s">
        <v>22047</v>
      </c>
      <c r="F1049" t="s">
        <v>22048</v>
      </c>
      <c r="G1049" t="s">
        <v>22049</v>
      </c>
      <c r="H1049" t="s">
        <v>22050</v>
      </c>
      <c r="I1049" t="s">
        <v>22051</v>
      </c>
      <c r="J1049" t="s">
        <v>22052</v>
      </c>
      <c r="K1049" t="s">
        <v>22053</v>
      </c>
      <c r="L1049" t="s">
        <v>22054</v>
      </c>
      <c r="M1049" t="s">
        <v>22055</v>
      </c>
      <c r="N1049" t="s">
        <v>22056</v>
      </c>
      <c r="O1049">
        <f>-560.513576981685 -120.777175428689 -498.922062221978</f>
        <v>-1180.2128146323521</v>
      </c>
      <c r="P1049">
        <f>-574.850803279638 -140.703871453855 -217.895535304517</f>
        <v>-933.45021003800991</v>
      </c>
      <c r="Q1049">
        <f>-384.456280045236 -45.5307601570626 -310.850186749196</f>
        <v>-740.83722695149459</v>
      </c>
      <c r="R1049" t="s">
        <v>22057</v>
      </c>
      <c r="S1049" t="s">
        <v>22058</v>
      </c>
      <c r="T1049" t="s">
        <v>22059</v>
      </c>
      <c r="U1049" t="s">
        <v>22060</v>
      </c>
      <c r="V1049" t="s">
        <v>22061</v>
      </c>
      <c r="W1049" t="s">
        <v>22062</v>
      </c>
      <c r="X1049" t="s">
        <v>22063</v>
      </c>
      <c r="Y1049" t="s">
        <v>22064</v>
      </c>
    </row>
    <row r="1050" spans="1:25" x14ac:dyDescent="0.3">
      <c r="A1050">
        <v>52450</v>
      </c>
      <c r="B1050" t="s">
        <v>22065</v>
      </c>
      <c r="C1050" t="s">
        <v>22066</v>
      </c>
      <c r="D1050" t="s">
        <v>22067</v>
      </c>
      <c r="E1050" t="s">
        <v>22068</v>
      </c>
      <c r="F1050" t="s">
        <v>22069</v>
      </c>
      <c r="G1050" t="s">
        <v>22070</v>
      </c>
      <c r="H1050" t="s">
        <v>22071</v>
      </c>
      <c r="I1050" t="s">
        <v>22072</v>
      </c>
      <c r="J1050" t="s">
        <v>22073</v>
      </c>
      <c r="K1050" t="s">
        <v>22074</v>
      </c>
      <c r="L1050" t="s">
        <v>22075</v>
      </c>
      <c r="M1050" t="s">
        <v>22076</v>
      </c>
      <c r="N1050" t="s">
        <v>22077</v>
      </c>
      <c r="O1050">
        <f>-562.471084718242 -120.804257063262 -498.344360763894</f>
        <v>-1181.619702545398</v>
      </c>
      <c r="P1050">
        <f>-576.197082646701 -139.825786539137 -217.224445894357</f>
        <v>-933.24731508019499</v>
      </c>
      <c r="Q1050">
        <f>-385.376401042142 -45.9359210565722 -310.608744918871</f>
        <v>-741.92106701758519</v>
      </c>
      <c r="R1050" t="s">
        <v>22078</v>
      </c>
      <c r="S1050" t="s">
        <v>22079</v>
      </c>
      <c r="T1050" t="s">
        <v>22080</v>
      </c>
      <c r="U1050" t="s">
        <v>22081</v>
      </c>
      <c r="V1050" t="s">
        <v>22082</v>
      </c>
      <c r="W1050" t="s">
        <v>22083</v>
      </c>
      <c r="X1050" t="s">
        <v>22084</v>
      </c>
      <c r="Y1050" t="s">
        <v>22085</v>
      </c>
    </row>
    <row r="1051" spans="1:25" x14ac:dyDescent="0.3">
      <c r="A1051">
        <v>52500</v>
      </c>
      <c r="B1051" t="s">
        <v>22086</v>
      </c>
      <c r="C1051" t="s">
        <v>22087</v>
      </c>
      <c r="D1051" t="s">
        <v>22088</v>
      </c>
      <c r="E1051" t="s">
        <v>22089</v>
      </c>
      <c r="F1051" t="s">
        <v>22090</v>
      </c>
      <c r="G1051" t="s">
        <v>22091</v>
      </c>
      <c r="H1051" t="s">
        <v>22092</v>
      </c>
      <c r="I1051" t="s">
        <v>22093</v>
      </c>
      <c r="J1051" t="s">
        <v>22094</v>
      </c>
      <c r="K1051" t="s">
        <v>22095</v>
      </c>
      <c r="L1051" t="s">
        <v>22096</v>
      </c>
      <c r="M1051" t="s">
        <v>22097</v>
      </c>
      <c r="N1051" t="s">
        <v>22098</v>
      </c>
      <c r="O1051">
        <f>-563.203288432982 -120.894252667001 -498.121333268529</f>
        <v>-1182.2188743685119</v>
      </c>
      <c r="P1051">
        <f>-576.527880521446 -139.250270817782 -216.937978164249</f>
        <v>-932.71612950347708</v>
      </c>
      <c r="Q1051">
        <f>-385.53469354199 -46.1113030357683 -310.720746941167</f>
        <v>-742.36674351892532</v>
      </c>
      <c r="R1051" t="s">
        <v>22099</v>
      </c>
      <c r="S1051" t="s">
        <v>22100</v>
      </c>
      <c r="T1051" t="s">
        <v>22101</v>
      </c>
      <c r="U1051" t="s">
        <v>22102</v>
      </c>
      <c r="V1051" t="s">
        <v>22103</v>
      </c>
      <c r="W1051" t="s">
        <v>22104</v>
      </c>
      <c r="X1051" t="s">
        <v>22105</v>
      </c>
      <c r="Y1051" t="s">
        <v>22106</v>
      </c>
    </row>
    <row r="1052" spans="1:25" x14ac:dyDescent="0.3">
      <c r="A1052">
        <v>52550</v>
      </c>
      <c r="B1052" t="s">
        <v>22107</v>
      </c>
      <c r="C1052" t="s">
        <v>22108</v>
      </c>
      <c r="D1052" t="s">
        <v>22109</v>
      </c>
      <c r="E1052" t="s">
        <v>22110</v>
      </c>
      <c r="F1052" t="s">
        <v>22111</v>
      </c>
      <c r="G1052" t="s">
        <v>22112</v>
      </c>
      <c r="H1052" t="s">
        <v>22113</v>
      </c>
      <c r="I1052" t="s">
        <v>22114</v>
      </c>
      <c r="J1052" t="s">
        <v>22115</v>
      </c>
      <c r="K1052" t="s">
        <v>22116</v>
      </c>
      <c r="L1052" t="s">
        <v>22117</v>
      </c>
      <c r="M1052" t="s">
        <v>22118</v>
      </c>
      <c r="N1052" t="s">
        <v>22119</v>
      </c>
      <c r="O1052">
        <f>-564.597623655495 -121.124082373447 -497.41895222362</f>
        <v>-1183.1406582525619</v>
      </c>
      <c r="P1052">
        <f>-577.272105302698 -138.486299159932 -216.142432683254</f>
        <v>-931.90083714588411</v>
      </c>
      <c r="Q1052">
        <f>-385.904269416911 -46.8861872905004 -310.674132490164</f>
        <v>-743.46458919757538</v>
      </c>
      <c r="R1052" t="s">
        <v>22120</v>
      </c>
      <c r="S1052" t="s">
        <v>22121</v>
      </c>
      <c r="T1052" t="s">
        <v>22122</v>
      </c>
      <c r="U1052" t="s">
        <v>22123</v>
      </c>
      <c r="V1052" t="s">
        <v>22124</v>
      </c>
      <c r="W1052" t="s">
        <v>22125</v>
      </c>
      <c r="X1052" t="s">
        <v>22126</v>
      </c>
      <c r="Y1052" t="s">
        <v>22127</v>
      </c>
    </row>
    <row r="1053" spans="1:25" x14ac:dyDescent="0.3">
      <c r="A1053">
        <v>52600</v>
      </c>
      <c r="B1053" t="s">
        <v>22128</v>
      </c>
      <c r="C1053" t="s">
        <v>22129</v>
      </c>
      <c r="D1053" t="s">
        <v>22130</v>
      </c>
      <c r="E1053" t="s">
        <v>22131</v>
      </c>
      <c r="F1053" t="s">
        <v>22132</v>
      </c>
      <c r="G1053" t="s">
        <v>22133</v>
      </c>
      <c r="H1053" t="s">
        <v>22134</v>
      </c>
      <c r="I1053" t="s">
        <v>22135</v>
      </c>
      <c r="J1053" t="s">
        <v>22136</v>
      </c>
      <c r="K1053" t="s">
        <v>22137</v>
      </c>
      <c r="L1053" t="s">
        <v>22138</v>
      </c>
      <c r="M1053" t="s">
        <v>22139</v>
      </c>
      <c r="N1053" t="s">
        <v>22140</v>
      </c>
      <c r="O1053">
        <f>-565.136369557389 -121.213233023275 -497.136605243827</f>
        <v>-1183.486207824491</v>
      </c>
      <c r="P1053">
        <f>-577.651798926448 -138.031129414876 -215.819795764766</f>
        <v>-931.50272410609</v>
      </c>
      <c r="Q1053">
        <f>-385.997242808119 -47.1234325515993 -310.439545669954</f>
        <v>-743.56022102967222</v>
      </c>
      <c r="R1053" t="s">
        <v>22141</v>
      </c>
      <c r="S1053" t="s">
        <v>22142</v>
      </c>
      <c r="T1053" t="s">
        <v>22143</v>
      </c>
      <c r="U1053" t="s">
        <v>22144</v>
      </c>
      <c r="V1053" t="s">
        <v>22145</v>
      </c>
      <c r="W1053" t="s">
        <v>22146</v>
      </c>
      <c r="X1053" t="s">
        <v>22147</v>
      </c>
      <c r="Y1053" t="s">
        <v>22148</v>
      </c>
    </row>
    <row r="1054" spans="1:25" x14ac:dyDescent="0.3">
      <c r="A1054">
        <v>52650</v>
      </c>
      <c r="B1054" t="s">
        <v>22149</v>
      </c>
      <c r="C1054" t="s">
        <v>22150</v>
      </c>
      <c r="D1054" t="s">
        <v>22151</v>
      </c>
      <c r="E1054" t="s">
        <v>22152</v>
      </c>
      <c r="F1054" t="s">
        <v>22153</v>
      </c>
      <c r="G1054" t="s">
        <v>22154</v>
      </c>
      <c r="H1054" t="s">
        <v>22155</v>
      </c>
      <c r="I1054" t="s">
        <v>22156</v>
      </c>
      <c r="J1054" t="s">
        <v>22157</v>
      </c>
      <c r="K1054" t="s">
        <v>22158</v>
      </c>
      <c r="L1054" t="s">
        <v>22159</v>
      </c>
      <c r="M1054" t="s">
        <v>22160</v>
      </c>
      <c r="N1054" t="s">
        <v>22161</v>
      </c>
      <c r="O1054">
        <f>-565.816877148842 -121.507888757304 -496.630593079931</f>
        <v>-1183.955358986077</v>
      </c>
      <c r="P1054">
        <f>-578.195649865589 -137.552301243089 -215.262666301958</f>
        <v>-931.01061741063597</v>
      </c>
      <c r="Q1054">
        <f>-386.266049486927 -47.1966676217944 -309.8535027161</f>
        <v>-743.31621982482147</v>
      </c>
      <c r="R1054" t="s">
        <v>22162</v>
      </c>
      <c r="S1054" t="s">
        <v>22163</v>
      </c>
      <c r="T1054" t="s">
        <v>22164</v>
      </c>
      <c r="U1054" t="s">
        <v>22165</v>
      </c>
      <c r="V1054" t="s">
        <v>22166</v>
      </c>
      <c r="W1054" t="s">
        <v>22167</v>
      </c>
      <c r="X1054" t="s">
        <v>22168</v>
      </c>
      <c r="Y1054" t="s">
        <v>22169</v>
      </c>
    </row>
    <row r="1055" spans="1:25" x14ac:dyDescent="0.3">
      <c r="A1055">
        <v>52700</v>
      </c>
      <c r="B1055" t="s">
        <v>22170</v>
      </c>
      <c r="C1055" t="s">
        <v>22171</v>
      </c>
      <c r="D1055" t="s">
        <v>22172</v>
      </c>
      <c r="E1055" t="s">
        <v>22173</v>
      </c>
      <c r="F1055" t="s">
        <v>22174</v>
      </c>
      <c r="G1055" t="s">
        <v>22175</v>
      </c>
      <c r="H1055" t="s">
        <v>22176</v>
      </c>
      <c r="I1055" t="s">
        <v>22177</v>
      </c>
      <c r="J1055" t="s">
        <v>22178</v>
      </c>
      <c r="K1055" t="s">
        <v>22179</v>
      </c>
      <c r="L1055" t="s">
        <v>22180</v>
      </c>
      <c r="M1055" t="s">
        <v>22181</v>
      </c>
      <c r="N1055" t="s">
        <v>22182</v>
      </c>
      <c r="O1055">
        <f>-565.954177693647 -121.804058223575 -496.348422766298</f>
        <v>-1184.10665868352</v>
      </c>
      <c r="P1055">
        <f>-578.343883402921 -137.638934378109 -214.968979112377</f>
        <v>-930.95179689340705</v>
      </c>
      <c r="Q1055">
        <f>-386.434193839284 -47.2147449164295 -309.534890986893</f>
        <v>-743.18382974260646</v>
      </c>
      <c r="R1055" t="s">
        <v>22183</v>
      </c>
      <c r="S1055" t="s">
        <v>22184</v>
      </c>
      <c r="T1055" t="s">
        <v>22185</v>
      </c>
      <c r="U1055" t="s">
        <v>22186</v>
      </c>
      <c r="V1055" t="s">
        <v>22187</v>
      </c>
      <c r="W1055" t="s">
        <v>22188</v>
      </c>
      <c r="X1055" t="s">
        <v>22189</v>
      </c>
      <c r="Y1055" t="s">
        <v>22190</v>
      </c>
    </row>
    <row r="1056" spans="1:25" x14ac:dyDescent="0.3">
      <c r="A1056">
        <v>52750</v>
      </c>
      <c r="B1056" t="s">
        <v>22191</v>
      </c>
      <c r="C1056" t="s">
        <v>22192</v>
      </c>
      <c r="D1056" t="s">
        <v>22193</v>
      </c>
      <c r="E1056" t="s">
        <v>22194</v>
      </c>
      <c r="F1056" t="s">
        <v>22195</v>
      </c>
      <c r="G1056" t="s">
        <v>22196</v>
      </c>
      <c r="H1056" t="s">
        <v>22197</v>
      </c>
      <c r="I1056" t="s">
        <v>22198</v>
      </c>
      <c r="J1056" t="s">
        <v>22199</v>
      </c>
      <c r="K1056" t="s">
        <v>22200</v>
      </c>
      <c r="L1056" t="s">
        <v>22201</v>
      </c>
      <c r="M1056" t="s">
        <v>22202</v>
      </c>
      <c r="N1056" t="s">
        <v>22203</v>
      </c>
      <c r="O1056">
        <f>-566.174905624537 -122.454399248098 -495.856268981983</f>
        <v>-1184.485573854618</v>
      </c>
      <c r="P1056">
        <f>-578.81074250826 -137.557594267303 -214.447599780307</f>
        <v>-930.81593655586994</v>
      </c>
      <c r="Q1056">
        <f>-386.842808613388 -47.1233825166546 -308.885424225682</f>
        <v>-742.85161535572456</v>
      </c>
      <c r="R1056" t="s">
        <v>22204</v>
      </c>
      <c r="S1056" t="s">
        <v>22205</v>
      </c>
      <c r="T1056" t="s">
        <v>22206</v>
      </c>
      <c r="U1056" t="s">
        <v>22207</v>
      </c>
      <c r="V1056" t="s">
        <v>22208</v>
      </c>
      <c r="W1056" t="s">
        <v>22209</v>
      </c>
      <c r="X1056" t="s">
        <v>22210</v>
      </c>
      <c r="Y1056" t="s">
        <v>22211</v>
      </c>
    </row>
    <row r="1057" spans="1:25" x14ac:dyDescent="0.3">
      <c r="A1057">
        <v>52800</v>
      </c>
      <c r="B1057" t="s">
        <v>22212</v>
      </c>
      <c r="C1057" t="s">
        <v>22213</v>
      </c>
      <c r="D1057" t="s">
        <v>22214</v>
      </c>
      <c r="E1057" t="s">
        <v>22215</v>
      </c>
      <c r="F1057" t="s">
        <v>22216</v>
      </c>
      <c r="G1057" t="s">
        <v>22217</v>
      </c>
      <c r="H1057" t="s">
        <v>22218</v>
      </c>
      <c r="I1057" t="s">
        <v>22219</v>
      </c>
      <c r="J1057" t="s">
        <v>22220</v>
      </c>
      <c r="K1057" t="s">
        <v>22221</v>
      </c>
      <c r="L1057" t="s">
        <v>22222</v>
      </c>
      <c r="M1057" t="s">
        <v>22223</v>
      </c>
      <c r="N1057" t="s">
        <v>22224</v>
      </c>
      <c r="O1057">
        <f>-566.297770568758 -122.645371452681 -495.71450280385</f>
        <v>-1184.657644825289</v>
      </c>
      <c r="P1057">
        <f>-579.101477496657 -137.355004356656 -214.292592345111</f>
        <v>-930.74907419842395</v>
      </c>
      <c r="Q1057">
        <f>-386.934580136382 -46.9291778546094 -308.332622547347</f>
        <v>-742.19638053833842</v>
      </c>
      <c r="R1057" t="s">
        <v>22225</v>
      </c>
      <c r="S1057" t="s">
        <v>22226</v>
      </c>
      <c r="T1057" t="s">
        <v>22227</v>
      </c>
      <c r="U1057" t="s">
        <v>22228</v>
      </c>
      <c r="V1057" t="s">
        <v>22229</v>
      </c>
      <c r="W1057" t="s">
        <v>22230</v>
      </c>
      <c r="X1057" t="s">
        <v>22231</v>
      </c>
      <c r="Y1057" t="s">
        <v>22232</v>
      </c>
    </row>
    <row r="1058" spans="1:25" x14ac:dyDescent="0.3">
      <c r="A1058">
        <v>52850</v>
      </c>
      <c r="B1058" t="s">
        <v>22233</v>
      </c>
      <c r="C1058" t="s">
        <v>22234</v>
      </c>
      <c r="D1058" t="s">
        <v>22235</v>
      </c>
      <c r="E1058" t="s">
        <v>22236</v>
      </c>
      <c r="F1058" t="s">
        <v>22237</v>
      </c>
      <c r="G1058" t="s">
        <v>22238</v>
      </c>
      <c r="H1058" t="s">
        <v>22239</v>
      </c>
      <c r="I1058" t="s">
        <v>22240</v>
      </c>
      <c r="J1058" t="s">
        <v>22241</v>
      </c>
      <c r="K1058" t="s">
        <v>22242</v>
      </c>
      <c r="L1058" t="s">
        <v>22243</v>
      </c>
      <c r="M1058" t="s">
        <v>22244</v>
      </c>
      <c r="N1058" t="s">
        <v>22245</v>
      </c>
      <c r="O1058">
        <f>-566.364156382719 -122.672650085593 -495.616093702278</f>
        <v>-1184.6529001705899</v>
      </c>
      <c r="P1058">
        <f>-579.688395059267 -136.860525540235 -214.191664172413</f>
        <v>-930.740584771915</v>
      </c>
      <c r="Q1058">
        <f>-387.235438759301 -46.2746951098297 -307.490149925983</f>
        <v>-741.00028379511377</v>
      </c>
      <c r="R1058" t="s">
        <v>22246</v>
      </c>
      <c r="S1058" t="s">
        <v>22247</v>
      </c>
      <c r="T1058" t="s">
        <v>22248</v>
      </c>
      <c r="U1058" t="s">
        <v>22249</v>
      </c>
      <c r="V1058" t="s">
        <v>22250</v>
      </c>
      <c r="W1058" t="s">
        <v>22251</v>
      </c>
      <c r="X1058" t="s">
        <v>22252</v>
      </c>
      <c r="Y1058" t="s">
        <v>22253</v>
      </c>
    </row>
    <row r="1059" spans="1:25" x14ac:dyDescent="0.3">
      <c r="A1059">
        <v>52900</v>
      </c>
      <c r="B1059" t="s">
        <v>22254</v>
      </c>
      <c r="C1059" t="s">
        <v>22255</v>
      </c>
      <c r="D1059" t="s">
        <v>22256</v>
      </c>
      <c r="E1059" t="s">
        <v>22257</v>
      </c>
      <c r="F1059" t="s">
        <v>22258</v>
      </c>
      <c r="G1059" t="s">
        <v>22259</v>
      </c>
      <c r="H1059" t="s">
        <v>22260</v>
      </c>
      <c r="I1059" t="s">
        <v>22261</v>
      </c>
      <c r="J1059" t="s">
        <v>22262</v>
      </c>
      <c r="K1059" t="s">
        <v>22263</v>
      </c>
      <c r="L1059" t="s">
        <v>22264</v>
      </c>
      <c r="M1059" t="s">
        <v>22265</v>
      </c>
      <c r="N1059" t="s">
        <v>22266</v>
      </c>
      <c r="O1059">
        <f>-566.212307787245 -122.60529600797 -495.708326379025</f>
        <v>-1184.5259301742399</v>
      </c>
      <c r="P1059">
        <f>-579.830015829588 -136.932140491595 -214.304827029748</f>
        <v>-931.06698335093097</v>
      </c>
      <c r="Q1059">
        <f>-387.162452363893 -46.1860301339225 -307.002719050945</f>
        <v>-740.35120154876051</v>
      </c>
      <c r="R1059" t="s">
        <v>22267</v>
      </c>
      <c r="S1059" t="s">
        <v>22268</v>
      </c>
      <c r="T1059" t="s">
        <v>22269</v>
      </c>
      <c r="U1059" t="s">
        <v>22270</v>
      </c>
      <c r="V1059" t="s">
        <v>22271</v>
      </c>
      <c r="W1059" t="s">
        <v>22272</v>
      </c>
      <c r="X1059" t="s">
        <v>22273</v>
      </c>
      <c r="Y1059" t="s">
        <v>22274</v>
      </c>
    </row>
    <row r="1060" spans="1:25" x14ac:dyDescent="0.3">
      <c r="A1060">
        <v>52950</v>
      </c>
      <c r="B1060" t="s">
        <v>22275</v>
      </c>
      <c r="C1060" t="s">
        <v>22276</v>
      </c>
      <c r="D1060" t="s">
        <v>22277</v>
      </c>
      <c r="E1060" t="s">
        <v>22278</v>
      </c>
      <c r="F1060" t="s">
        <v>22279</v>
      </c>
      <c r="G1060" t="s">
        <v>22280</v>
      </c>
      <c r="H1060" t="s">
        <v>22281</v>
      </c>
      <c r="I1060" t="s">
        <v>22282</v>
      </c>
      <c r="J1060" t="s">
        <v>22283</v>
      </c>
      <c r="K1060" t="s">
        <v>22284</v>
      </c>
      <c r="L1060" t="s">
        <v>22285</v>
      </c>
      <c r="M1060" t="s">
        <v>22286</v>
      </c>
      <c r="N1060" t="s">
        <v>22287</v>
      </c>
      <c r="O1060">
        <f>-565.700954622504 -122.383469684318 -496.169384688059</f>
        <v>-1184.253808994881</v>
      </c>
      <c r="P1060">
        <f>-579.864450475015 -137.225495539442 -214.819642076669</f>
        <v>-931.90958809112601</v>
      </c>
      <c r="Q1060">
        <f>-386.350649953208 -45.9870444677667 -305.243789878582</f>
        <v>-737.58148429955668</v>
      </c>
      <c r="R1060" t="s">
        <v>22288</v>
      </c>
      <c r="S1060" t="s">
        <v>22289</v>
      </c>
      <c r="T1060" t="s">
        <v>22290</v>
      </c>
      <c r="U1060" t="s">
        <v>22291</v>
      </c>
      <c r="V1060" t="s">
        <v>22292</v>
      </c>
      <c r="W1060" t="s">
        <v>22293</v>
      </c>
      <c r="X1060" t="s">
        <v>22294</v>
      </c>
      <c r="Y1060" t="s">
        <v>22295</v>
      </c>
    </row>
    <row r="1061" spans="1:25" x14ac:dyDescent="0.3">
      <c r="A1061">
        <v>53000</v>
      </c>
      <c r="B1061" t="s">
        <v>22296</v>
      </c>
      <c r="C1061" t="s">
        <v>22297</v>
      </c>
      <c r="D1061" t="s">
        <v>22298</v>
      </c>
      <c r="E1061" t="s">
        <v>22299</v>
      </c>
      <c r="F1061" t="s">
        <v>22300</v>
      </c>
      <c r="G1061" t="s">
        <v>22301</v>
      </c>
      <c r="H1061" t="s">
        <v>22302</v>
      </c>
      <c r="I1061" t="s">
        <v>22303</v>
      </c>
      <c r="J1061" t="s">
        <v>22304</v>
      </c>
      <c r="K1061" t="s">
        <v>22305</v>
      </c>
      <c r="L1061" t="s">
        <v>22306</v>
      </c>
      <c r="M1061" t="s">
        <v>22307</v>
      </c>
      <c r="N1061" t="s">
        <v>22308</v>
      </c>
      <c r="O1061">
        <f>-565.383395027086 -122.19441236653 -496.541376572838</f>
        <v>-1184.1191839664539</v>
      </c>
      <c r="P1061">
        <f>-579.626051187312 -137.559599755001 -215.223747029105</f>
        <v>-932.409397971418</v>
      </c>
      <c r="Q1061">
        <f>-385.644477842606 -45.8942036896706 -304.201890951828</f>
        <v>-735.74057248410463</v>
      </c>
      <c r="R1061" t="s">
        <v>22309</v>
      </c>
      <c r="S1061" t="s">
        <v>22310</v>
      </c>
      <c r="T1061" t="s">
        <v>22311</v>
      </c>
      <c r="U1061" t="s">
        <v>22312</v>
      </c>
      <c r="V1061" t="s">
        <v>22313</v>
      </c>
      <c r="W1061" t="s">
        <v>22314</v>
      </c>
      <c r="X1061" t="s">
        <v>22315</v>
      </c>
      <c r="Y1061" t="s">
        <v>22316</v>
      </c>
    </row>
    <row r="1062" spans="1:25" x14ac:dyDescent="0.3">
      <c r="A1062">
        <v>53050</v>
      </c>
      <c r="B1062" t="s">
        <v>22317</v>
      </c>
      <c r="C1062" t="s">
        <v>22318</v>
      </c>
      <c r="D1062" t="s">
        <v>22319</v>
      </c>
      <c r="E1062" t="s">
        <v>22320</v>
      </c>
      <c r="F1062" t="s">
        <v>22321</v>
      </c>
      <c r="G1062" t="s">
        <v>22322</v>
      </c>
      <c r="H1062" t="s">
        <v>22323</v>
      </c>
      <c r="I1062" t="s">
        <v>22324</v>
      </c>
      <c r="J1062" t="s">
        <v>22325</v>
      </c>
      <c r="K1062" t="s">
        <v>22326</v>
      </c>
      <c r="L1062" t="s">
        <v>22327</v>
      </c>
      <c r="M1062" t="s">
        <v>22328</v>
      </c>
      <c r="N1062" t="s">
        <v>22329</v>
      </c>
      <c r="O1062">
        <f>-564.806652982377 -121.75222843541 -497.509575724362</f>
        <v>-1184.0684571421489</v>
      </c>
      <c r="P1062">
        <f>-578.413751219565 -138.476745981854 -216.238028503023</f>
        <v>-933.12852570444204</v>
      </c>
      <c r="Q1062">
        <f>-383.425199106983 -47.0089987638571 -303.195967324428</f>
        <v>-733.63016519526809</v>
      </c>
      <c r="R1062" t="s">
        <v>22330</v>
      </c>
      <c r="S1062" t="s">
        <v>22331</v>
      </c>
      <c r="T1062" t="s">
        <v>22332</v>
      </c>
      <c r="U1062" t="s">
        <v>22333</v>
      </c>
      <c r="V1062" t="s">
        <v>22334</v>
      </c>
      <c r="W1062" t="s">
        <v>22335</v>
      </c>
      <c r="X1062" t="s">
        <v>22336</v>
      </c>
      <c r="Y1062" t="s">
        <v>22337</v>
      </c>
    </row>
    <row r="1063" spans="1:25" x14ac:dyDescent="0.3">
      <c r="A1063">
        <v>53100</v>
      </c>
      <c r="B1063" t="s">
        <v>22338</v>
      </c>
      <c r="C1063" t="s">
        <v>22339</v>
      </c>
      <c r="D1063" t="s">
        <v>22340</v>
      </c>
      <c r="E1063" t="s">
        <v>22341</v>
      </c>
      <c r="F1063" t="s">
        <v>22342</v>
      </c>
      <c r="G1063" t="s">
        <v>22343</v>
      </c>
      <c r="H1063" t="s">
        <v>22344</v>
      </c>
      <c r="I1063" t="s">
        <v>22345</v>
      </c>
      <c r="J1063" t="s">
        <v>22346</v>
      </c>
      <c r="K1063" t="s">
        <v>22347</v>
      </c>
      <c r="L1063" t="s">
        <v>22348</v>
      </c>
      <c r="M1063" t="s">
        <v>22349</v>
      </c>
      <c r="N1063" t="s">
        <v>22350</v>
      </c>
      <c r="O1063">
        <f>-564.728520894826 -121.652887850684 -497.904611054073</f>
        <v>-1184.2860197995831</v>
      </c>
      <c r="P1063">
        <f>-577.565862005555 -138.731562370599 -216.61808202603</f>
        <v>-932.91550640218406</v>
      </c>
      <c r="Q1063">
        <f>-382.437713898104 -47.7097165589689 -303.730070558721</f>
        <v>-733.877501015794</v>
      </c>
      <c r="R1063" t="s">
        <v>22351</v>
      </c>
      <c r="S1063" t="s">
        <v>22352</v>
      </c>
      <c r="T1063" t="s">
        <v>22353</v>
      </c>
      <c r="U1063" t="s">
        <v>22354</v>
      </c>
      <c r="V1063" t="s">
        <v>22355</v>
      </c>
      <c r="W1063" t="s">
        <v>22356</v>
      </c>
      <c r="X1063" t="s">
        <v>22357</v>
      </c>
      <c r="Y1063" t="s">
        <v>22358</v>
      </c>
    </row>
    <row r="1064" spans="1:25" x14ac:dyDescent="0.3">
      <c r="A1064">
        <v>53150</v>
      </c>
      <c r="B1064" t="s">
        <v>22359</v>
      </c>
      <c r="C1064" t="s">
        <v>22360</v>
      </c>
      <c r="D1064" t="s">
        <v>22361</v>
      </c>
      <c r="E1064" t="s">
        <v>22362</v>
      </c>
      <c r="F1064" t="s">
        <v>22363</v>
      </c>
      <c r="G1064" t="s">
        <v>22364</v>
      </c>
      <c r="H1064" t="s">
        <v>22365</v>
      </c>
      <c r="I1064" t="s">
        <v>22366</v>
      </c>
      <c r="J1064" t="s">
        <v>22367</v>
      </c>
      <c r="K1064" t="s">
        <v>22368</v>
      </c>
      <c r="L1064" t="s">
        <v>22369</v>
      </c>
      <c r="M1064" t="s">
        <v>22370</v>
      </c>
      <c r="N1064" t="s">
        <v>22371</v>
      </c>
      <c r="O1064">
        <f>-565.275989244003 -121.847641182706 -498.319357155489</f>
        <v>-1185.4429875821979</v>
      </c>
      <c r="P1064">
        <f>-574.869632305051 -139.585580231055 -216.944361512226</f>
        <v>-931.39957404833206</v>
      </c>
      <c r="Q1064">
        <f>-380.346253639965 -48.0479239716528 -304.864468839116</f>
        <v>-733.25864645073375</v>
      </c>
      <c r="R1064" t="s">
        <v>22372</v>
      </c>
      <c r="S1064" t="s">
        <v>22373</v>
      </c>
      <c r="T1064" t="s">
        <v>22374</v>
      </c>
      <c r="U1064" t="s">
        <v>22375</v>
      </c>
      <c r="V1064" t="s">
        <v>22376</v>
      </c>
      <c r="W1064" t="s">
        <v>22377</v>
      </c>
      <c r="X1064" t="s">
        <v>22378</v>
      </c>
      <c r="Y1064" t="s">
        <v>22379</v>
      </c>
    </row>
    <row r="1065" spans="1:25" x14ac:dyDescent="0.3">
      <c r="A1065">
        <v>53200</v>
      </c>
      <c r="B1065" t="s">
        <v>22380</v>
      </c>
      <c r="C1065" t="s">
        <v>22381</v>
      </c>
      <c r="D1065" t="s">
        <v>22382</v>
      </c>
      <c r="E1065" t="s">
        <v>22383</v>
      </c>
      <c r="F1065" t="s">
        <v>22384</v>
      </c>
      <c r="G1065" t="s">
        <v>22385</v>
      </c>
      <c r="H1065" t="s">
        <v>22386</v>
      </c>
      <c r="I1065" t="s">
        <v>22387</v>
      </c>
      <c r="J1065" t="s">
        <v>22388</v>
      </c>
      <c r="K1065" t="s">
        <v>22389</v>
      </c>
      <c r="L1065" t="s">
        <v>22390</v>
      </c>
      <c r="M1065" t="s">
        <v>22391</v>
      </c>
      <c r="N1065" t="s">
        <v>22392</v>
      </c>
      <c r="O1065">
        <f>-565.472525425246 -122.113113668177 -498.423669381407</f>
        <v>-1186.00930847483</v>
      </c>
      <c r="P1065">
        <f>-573.7630132751 -140.156904388288 -217.026751747436</f>
        <v>-930.94666941082403</v>
      </c>
      <c r="Q1065">
        <f>-380.002697186602 -46.7997875691135 -304.718662149732</f>
        <v>-731.52114690544749</v>
      </c>
      <c r="R1065" t="s">
        <v>22393</v>
      </c>
      <c r="S1065" t="s">
        <v>22394</v>
      </c>
      <c r="T1065" t="s">
        <v>22395</v>
      </c>
      <c r="U1065" t="s">
        <v>22396</v>
      </c>
      <c r="V1065" t="s">
        <v>22397</v>
      </c>
      <c r="W1065" t="s">
        <v>22398</v>
      </c>
      <c r="X1065" t="s">
        <v>22399</v>
      </c>
      <c r="Y1065" t="s">
        <v>22400</v>
      </c>
    </row>
    <row r="1066" spans="1:25" x14ac:dyDescent="0.3">
      <c r="A1066">
        <v>53250</v>
      </c>
      <c r="B1066" t="s">
        <v>22401</v>
      </c>
      <c r="C1066" t="s">
        <v>22402</v>
      </c>
      <c r="D1066" t="s">
        <v>22403</v>
      </c>
      <c r="E1066" t="s">
        <v>22404</v>
      </c>
      <c r="F1066" t="s">
        <v>22405</v>
      </c>
      <c r="G1066" t="s">
        <v>22406</v>
      </c>
      <c r="H1066" t="s">
        <v>22407</v>
      </c>
      <c r="I1066" t="s">
        <v>22408</v>
      </c>
      <c r="J1066" t="s">
        <v>22409</v>
      </c>
      <c r="K1066" t="s">
        <v>22410</v>
      </c>
      <c r="L1066" t="s">
        <v>22411</v>
      </c>
      <c r="M1066" t="s">
        <v>22412</v>
      </c>
      <c r="N1066" t="s">
        <v>22413</v>
      </c>
      <c r="O1066">
        <f>-565.44061674548 -122.638997038654 -498.520443245815</f>
        <v>-1186.6000570299491</v>
      </c>
      <c r="P1066">
        <f>-573.455642548794 -140.128962424461 -217.080448848237</f>
        <v>-930.66505382149194</v>
      </c>
      <c r="Q1066">
        <f>-379.95787457263 -45.8031274711793 -304.31497007954</f>
        <v>-730.07597212334929</v>
      </c>
      <c r="R1066" t="s">
        <v>22414</v>
      </c>
      <c r="S1066" t="s">
        <v>22415</v>
      </c>
      <c r="T1066" t="s">
        <v>22416</v>
      </c>
      <c r="U1066" t="s">
        <v>22417</v>
      </c>
      <c r="V1066" t="s">
        <v>22418</v>
      </c>
      <c r="W1066" t="s">
        <v>22419</v>
      </c>
      <c r="X1066" t="s">
        <v>22420</v>
      </c>
      <c r="Y1066" t="s">
        <v>22421</v>
      </c>
    </row>
    <row r="1067" spans="1:25" x14ac:dyDescent="0.3">
      <c r="A1067">
        <v>53300</v>
      </c>
      <c r="B1067" t="s">
        <v>22422</v>
      </c>
      <c r="C1067" t="s">
        <v>22423</v>
      </c>
      <c r="D1067" t="s">
        <v>22424</v>
      </c>
      <c r="E1067" t="s">
        <v>22425</v>
      </c>
      <c r="F1067" t="s">
        <v>22426</v>
      </c>
      <c r="G1067" t="s">
        <v>22427</v>
      </c>
      <c r="H1067" t="s">
        <v>22428</v>
      </c>
      <c r="I1067" t="s">
        <v>22429</v>
      </c>
      <c r="J1067" t="s">
        <v>22430</v>
      </c>
      <c r="K1067" t="s">
        <v>22431</v>
      </c>
      <c r="L1067" t="s">
        <v>22432</v>
      </c>
      <c r="M1067" t="s">
        <v>22433</v>
      </c>
      <c r="N1067" t="s">
        <v>22434</v>
      </c>
      <c r="O1067">
        <f>-565.619616901043 -122.770429617495 -498.538348557257</f>
        <v>-1186.9283950757949</v>
      </c>
      <c r="P1067">
        <f>-574.157146049125 -140.031430557945 -217.099492596176</f>
        <v>-931.28806920324598</v>
      </c>
      <c r="Q1067">
        <f>-380.285172456548 -45.5699229145553 -303.350715326216</f>
        <v>-729.20581069731929</v>
      </c>
      <c r="R1067" t="s">
        <v>22435</v>
      </c>
      <c r="S1067" t="s">
        <v>22436</v>
      </c>
      <c r="T1067" t="s">
        <v>22437</v>
      </c>
      <c r="U1067" t="s">
        <v>22438</v>
      </c>
      <c r="V1067" t="s">
        <v>22439</v>
      </c>
      <c r="W1067" t="s">
        <v>22440</v>
      </c>
      <c r="X1067" t="s">
        <v>22441</v>
      </c>
      <c r="Y1067" t="s">
        <v>22442</v>
      </c>
    </row>
    <row r="1068" spans="1:25" x14ac:dyDescent="0.3">
      <c r="A1068">
        <v>53350</v>
      </c>
      <c r="B1068" t="s">
        <v>22443</v>
      </c>
      <c r="C1068" t="s">
        <v>22444</v>
      </c>
      <c r="D1068" t="s">
        <v>22445</v>
      </c>
      <c r="E1068" t="s">
        <v>22446</v>
      </c>
      <c r="F1068" t="s">
        <v>22447</v>
      </c>
      <c r="G1068" t="s">
        <v>22448</v>
      </c>
      <c r="H1068" t="s">
        <v>22449</v>
      </c>
      <c r="I1068" t="s">
        <v>22450</v>
      </c>
      <c r="J1068" t="s">
        <v>22451</v>
      </c>
      <c r="K1068" t="s">
        <v>22452</v>
      </c>
      <c r="L1068" t="s">
        <v>22453</v>
      </c>
      <c r="M1068" t="s">
        <v>22454</v>
      </c>
      <c r="N1068" t="s">
        <v>22455</v>
      </c>
      <c r="O1068">
        <f>-565.839827419217 -122.989210266938 -498.435754148334</f>
        <v>-1187.2647918344892</v>
      </c>
      <c r="P1068">
        <f>-576.857550666416 -139.654831719449 -217.047438469694</f>
        <v>-933.55982085555911</v>
      </c>
      <c r="Q1068">
        <f>-382.072528718884 -45.4540952449602 -301.507121176651</f>
        <v>-729.03374514049517</v>
      </c>
      <c r="R1068" t="s">
        <v>22456</v>
      </c>
      <c r="S1068" t="s">
        <v>22457</v>
      </c>
      <c r="T1068" t="s">
        <v>22458</v>
      </c>
      <c r="U1068" t="s">
        <v>22459</v>
      </c>
      <c r="V1068" t="s">
        <v>22460</v>
      </c>
      <c r="W1068" t="s">
        <v>22461</v>
      </c>
      <c r="X1068" t="s">
        <v>22462</v>
      </c>
      <c r="Y1068" t="s">
        <v>22463</v>
      </c>
    </row>
    <row r="1069" spans="1:25" x14ac:dyDescent="0.3">
      <c r="A1069">
        <v>53400</v>
      </c>
      <c r="B1069" t="s">
        <v>22464</v>
      </c>
      <c r="C1069" t="s">
        <v>22465</v>
      </c>
      <c r="D1069" t="s">
        <v>22466</v>
      </c>
      <c r="E1069" t="s">
        <v>22467</v>
      </c>
      <c r="F1069" t="s">
        <v>22468</v>
      </c>
      <c r="G1069" t="s">
        <v>22469</v>
      </c>
      <c r="H1069" t="s">
        <v>22470</v>
      </c>
      <c r="I1069" t="s">
        <v>22471</v>
      </c>
      <c r="J1069" t="s">
        <v>22472</v>
      </c>
      <c r="K1069" t="s">
        <v>22473</v>
      </c>
      <c r="L1069" t="s">
        <v>22474</v>
      </c>
      <c r="M1069" t="s">
        <v>22475</v>
      </c>
      <c r="N1069" t="s">
        <v>22476</v>
      </c>
      <c r="O1069">
        <f>-566.06501667261 -122.90658596666 -498.418906214922</f>
        <v>-1187.3905088541919</v>
      </c>
      <c r="P1069">
        <f>-578.192876595176 -139.21687955683 -217.055333287201</f>
        <v>-934.46508943920708</v>
      </c>
      <c r="Q1069">
        <f>-382.803809407755 -45.5700588179948 -300.732821515365</f>
        <v>-729.10668974111479</v>
      </c>
      <c r="R1069" t="s">
        <v>22477</v>
      </c>
      <c r="S1069" t="s">
        <v>22478</v>
      </c>
      <c r="T1069" t="s">
        <v>22479</v>
      </c>
      <c r="U1069" t="s">
        <v>22480</v>
      </c>
      <c r="V1069" t="s">
        <v>22481</v>
      </c>
      <c r="W1069" t="s">
        <v>22482</v>
      </c>
      <c r="X1069" t="s">
        <v>22483</v>
      </c>
      <c r="Y1069" t="s">
        <v>22484</v>
      </c>
    </row>
    <row r="1070" spans="1:25" x14ac:dyDescent="0.3">
      <c r="A1070">
        <v>53450</v>
      </c>
      <c r="B1070" t="s">
        <v>22485</v>
      </c>
      <c r="C1070" t="s">
        <v>22486</v>
      </c>
      <c r="D1070" t="s">
        <v>22487</v>
      </c>
      <c r="E1070" t="s">
        <v>22488</v>
      </c>
      <c r="F1070" t="s">
        <v>22489</v>
      </c>
      <c r="G1070" t="s">
        <v>22490</v>
      </c>
      <c r="H1070" t="s">
        <v>22491</v>
      </c>
      <c r="I1070" t="s">
        <v>22492</v>
      </c>
      <c r="J1070" t="s">
        <v>22493</v>
      </c>
      <c r="K1070" t="s">
        <v>22494</v>
      </c>
      <c r="L1070" t="s">
        <v>22495</v>
      </c>
      <c r="M1070" t="s">
        <v>22496</v>
      </c>
      <c r="N1070" t="s">
        <v>22497</v>
      </c>
      <c r="O1070">
        <f>-566.725538074062 -122.656617640983 -498.437727318168</f>
        <v>-1187.819883033213</v>
      </c>
      <c r="P1070">
        <f>-580.336091161319 -138.708024730379 -217.127143421812</f>
        <v>-936.17125931351006</v>
      </c>
      <c r="Q1070">
        <f>-383.939547039506 -46.0126681246561 -299.495218818466</f>
        <v>-729.44743398262813</v>
      </c>
      <c r="R1070" t="s">
        <v>22498</v>
      </c>
      <c r="S1070" t="s">
        <v>22499</v>
      </c>
      <c r="T1070" t="s">
        <v>22500</v>
      </c>
      <c r="U1070" t="s">
        <v>22501</v>
      </c>
      <c r="V1070" t="s">
        <v>22502</v>
      </c>
      <c r="W1070" t="s">
        <v>22503</v>
      </c>
      <c r="X1070" t="s">
        <v>22504</v>
      </c>
      <c r="Y1070" t="s">
        <v>22505</v>
      </c>
    </row>
    <row r="1071" spans="1:25" x14ac:dyDescent="0.3">
      <c r="A1071">
        <v>53500</v>
      </c>
      <c r="B1071" t="s">
        <v>22506</v>
      </c>
      <c r="C1071" t="s">
        <v>22507</v>
      </c>
      <c r="D1071" t="s">
        <v>22508</v>
      </c>
      <c r="E1071" t="s">
        <v>22509</v>
      </c>
      <c r="F1071" t="s">
        <v>22510</v>
      </c>
      <c r="G1071" t="s">
        <v>22511</v>
      </c>
      <c r="H1071" t="s">
        <v>22512</v>
      </c>
      <c r="I1071" t="s">
        <v>22513</v>
      </c>
      <c r="J1071" t="s">
        <v>22514</v>
      </c>
      <c r="K1071" t="s">
        <v>22515</v>
      </c>
      <c r="L1071" t="s">
        <v>22516</v>
      </c>
      <c r="M1071" t="s">
        <v>22517</v>
      </c>
      <c r="N1071" t="s">
        <v>22518</v>
      </c>
      <c r="O1071">
        <f>-567.073686773136 -122.505271301449 -498.484116178263</f>
        <v>-1188.0630742528479</v>
      </c>
      <c r="P1071">
        <f>-580.891743924152 -138.518276724454 -217.181392059545</f>
        <v>-936.5914127081511</v>
      </c>
      <c r="Q1071">
        <f>-384.105034791867 -46.4806387878302 -299.355342186612</f>
        <v>-729.94101576630919</v>
      </c>
      <c r="R1071" t="s">
        <v>22519</v>
      </c>
      <c r="S1071" t="s">
        <v>22520</v>
      </c>
      <c r="T1071" t="s">
        <v>22521</v>
      </c>
      <c r="U1071" t="s">
        <v>22522</v>
      </c>
      <c r="V1071" t="s">
        <v>22523</v>
      </c>
      <c r="W1071" t="s">
        <v>22524</v>
      </c>
      <c r="X1071" t="s">
        <v>22525</v>
      </c>
      <c r="Y1071" t="s">
        <v>22526</v>
      </c>
    </row>
    <row r="1072" spans="1:25" x14ac:dyDescent="0.3">
      <c r="A1072">
        <v>53550</v>
      </c>
      <c r="B1072" t="s">
        <v>22527</v>
      </c>
      <c r="C1072" t="s">
        <v>22528</v>
      </c>
      <c r="D1072" t="s">
        <v>22529</v>
      </c>
      <c r="E1072" t="s">
        <v>22530</v>
      </c>
      <c r="F1072" t="s">
        <v>22531</v>
      </c>
      <c r="G1072" t="s">
        <v>22532</v>
      </c>
      <c r="H1072" t="s">
        <v>22533</v>
      </c>
      <c r="I1072" t="s">
        <v>22534</v>
      </c>
      <c r="J1072" t="s">
        <v>22535</v>
      </c>
      <c r="K1072" t="s">
        <v>22536</v>
      </c>
      <c r="L1072" t="s">
        <v>22537</v>
      </c>
      <c r="M1072" t="s">
        <v>22538</v>
      </c>
      <c r="N1072" t="s">
        <v>22539</v>
      </c>
      <c r="O1072">
        <f>-567.614164451661 -122.407097808983 -498.452232354354</f>
        <v>-1188.4734946149981</v>
      </c>
      <c r="P1072">
        <f>-580.805217972501 -138.479751089062 -217.122799233071</f>
        <v>-936.40776829463402</v>
      </c>
      <c r="Q1072">
        <f>-383.8642960364 -47.5675305987043 -300.175261337846</f>
        <v>-731.60708797295024</v>
      </c>
      <c r="R1072" t="s">
        <v>22540</v>
      </c>
      <c r="S1072" t="s">
        <v>22541</v>
      </c>
      <c r="T1072" t="s">
        <v>22542</v>
      </c>
      <c r="U1072" t="s">
        <v>22543</v>
      </c>
      <c r="V1072" t="s">
        <v>22544</v>
      </c>
      <c r="W1072" t="s">
        <v>22545</v>
      </c>
      <c r="X1072" t="s">
        <v>22546</v>
      </c>
      <c r="Y1072" t="s">
        <v>22547</v>
      </c>
    </row>
    <row r="1073" spans="1:25" x14ac:dyDescent="0.3">
      <c r="A1073">
        <v>53600</v>
      </c>
      <c r="B1073" t="s">
        <v>22548</v>
      </c>
      <c r="C1073" t="s">
        <v>22549</v>
      </c>
      <c r="D1073" t="s">
        <v>22550</v>
      </c>
      <c r="E1073" t="s">
        <v>22551</v>
      </c>
      <c r="F1073" t="s">
        <v>22552</v>
      </c>
      <c r="G1073" t="s">
        <v>22553</v>
      </c>
      <c r="H1073" t="s">
        <v>22554</v>
      </c>
      <c r="I1073" t="s">
        <v>22555</v>
      </c>
      <c r="J1073" t="s">
        <v>22556</v>
      </c>
      <c r="K1073" t="s">
        <v>22557</v>
      </c>
      <c r="L1073" t="s">
        <v>22558</v>
      </c>
      <c r="M1073" t="s">
        <v>22559</v>
      </c>
      <c r="N1073" t="s">
        <v>22560</v>
      </c>
      <c r="O1073">
        <f>-567.981816287489 -122.361070015522 -498.470688074396</f>
        <v>-1188.8135743774069</v>
      </c>
      <c r="P1073">
        <f>-580.554350335881 -138.709274100488 -217.128772173607</f>
        <v>-936.392396609976</v>
      </c>
      <c r="Q1073">
        <f>-383.679752799979 -48.1578805405693 -300.731164040035</f>
        <v>-732.56879738058331</v>
      </c>
      <c r="R1073" t="s">
        <v>22561</v>
      </c>
      <c r="S1073" t="s">
        <v>22562</v>
      </c>
      <c r="T1073" t="s">
        <v>22563</v>
      </c>
      <c r="U1073" t="s">
        <v>22564</v>
      </c>
      <c r="V1073" t="s">
        <v>22565</v>
      </c>
      <c r="W1073" t="s">
        <v>22566</v>
      </c>
      <c r="X1073" t="s">
        <v>22567</v>
      </c>
      <c r="Y1073" t="s">
        <v>22568</v>
      </c>
    </row>
    <row r="1074" spans="1:25" x14ac:dyDescent="0.3">
      <c r="A1074">
        <v>53650</v>
      </c>
      <c r="B1074" t="s">
        <v>22569</v>
      </c>
      <c r="C1074" t="s">
        <v>22570</v>
      </c>
      <c r="D1074" t="s">
        <v>22571</v>
      </c>
      <c r="E1074" t="s">
        <v>22572</v>
      </c>
      <c r="F1074" t="s">
        <v>22573</v>
      </c>
      <c r="G1074" t="s">
        <v>22574</v>
      </c>
      <c r="H1074" t="s">
        <v>22575</v>
      </c>
      <c r="I1074" t="s">
        <v>22576</v>
      </c>
      <c r="J1074" t="s">
        <v>22577</v>
      </c>
      <c r="K1074" t="s">
        <v>22578</v>
      </c>
      <c r="L1074" t="s">
        <v>22579</v>
      </c>
      <c r="M1074" t="s">
        <v>22580</v>
      </c>
      <c r="N1074" t="s">
        <v>22581</v>
      </c>
      <c r="O1074">
        <f>-568.5933353535 -122.231654548716 -498.61559124708</f>
        <v>-1189.4405811492959</v>
      </c>
      <c r="P1074">
        <f>-580.030470795371 -139.017245895882 -217.25098876902</f>
        <v>-936.29870546027314</v>
      </c>
      <c r="Q1074">
        <f>-383.305379873755 -48.8684142504162 -301.636416409732</f>
        <v>-733.81021053390327</v>
      </c>
      <c r="R1074" t="s">
        <v>22582</v>
      </c>
      <c r="S1074" t="s">
        <v>22583</v>
      </c>
      <c r="T1074" t="s">
        <v>22584</v>
      </c>
      <c r="U1074" t="s">
        <v>22585</v>
      </c>
      <c r="V1074" t="s">
        <v>22586</v>
      </c>
      <c r="W1074" t="s">
        <v>22587</v>
      </c>
      <c r="X1074" t="s">
        <v>22588</v>
      </c>
      <c r="Y1074" t="s">
        <v>22589</v>
      </c>
    </row>
    <row r="1075" spans="1:25" x14ac:dyDescent="0.3">
      <c r="A1075">
        <v>53700</v>
      </c>
      <c r="B1075" t="s">
        <v>22590</v>
      </c>
      <c r="C1075" t="s">
        <v>22591</v>
      </c>
      <c r="D1075" t="s">
        <v>22592</v>
      </c>
      <c r="E1075" t="s">
        <v>22593</v>
      </c>
      <c r="F1075" t="s">
        <v>22594</v>
      </c>
      <c r="G1075" t="s">
        <v>22595</v>
      </c>
      <c r="H1075" t="s">
        <v>22596</v>
      </c>
      <c r="I1075" t="s">
        <v>22597</v>
      </c>
      <c r="J1075" t="s">
        <v>22598</v>
      </c>
      <c r="K1075" t="s">
        <v>22599</v>
      </c>
      <c r="L1075" t="s">
        <v>22600</v>
      </c>
      <c r="M1075" t="s">
        <v>22601</v>
      </c>
      <c r="N1075" t="s">
        <v>22602</v>
      </c>
      <c r="O1075">
        <f>-568.816038893149 -122.237284620041 -498.693076621183</f>
        <v>-1189.7464001343731</v>
      </c>
      <c r="P1075">
        <f>-579.942062442217 -139.346203797534 -217.335483996301</f>
        <v>-936.62375023605205</v>
      </c>
      <c r="Q1075">
        <f>-383.381649550501 -49.0315169734104 -301.927036420681</f>
        <v>-734.34020294459242</v>
      </c>
      <c r="R1075" t="s">
        <v>22603</v>
      </c>
      <c r="S1075" t="s">
        <v>22604</v>
      </c>
      <c r="T1075" t="s">
        <v>22605</v>
      </c>
      <c r="U1075" t="s">
        <v>22606</v>
      </c>
      <c r="V1075" t="s">
        <v>22607</v>
      </c>
      <c r="W1075" t="s">
        <v>22608</v>
      </c>
      <c r="X1075" t="s">
        <v>22609</v>
      </c>
      <c r="Y1075" t="s">
        <v>22610</v>
      </c>
    </row>
    <row r="1076" spans="1:25" x14ac:dyDescent="0.3">
      <c r="A1076">
        <v>53750</v>
      </c>
      <c r="B1076" t="s">
        <v>22611</v>
      </c>
      <c r="C1076" t="s">
        <v>22612</v>
      </c>
      <c r="D1076" t="s">
        <v>22613</v>
      </c>
      <c r="E1076" t="s">
        <v>22614</v>
      </c>
      <c r="F1076" t="s">
        <v>22615</v>
      </c>
      <c r="G1076" t="s">
        <v>22616</v>
      </c>
      <c r="H1076" t="s">
        <v>22617</v>
      </c>
      <c r="I1076" t="s">
        <v>22618</v>
      </c>
      <c r="J1076" t="s">
        <v>22619</v>
      </c>
      <c r="K1076" t="s">
        <v>22620</v>
      </c>
      <c r="L1076" t="s">
        <v>22621</v>
      </c>
      <c r="M1076" t="s">
        <v>22622</v>
      </c>
      <c r="N1076" t="s">
        <v>22623</v>
      </c>
      <c r="O1076">
        <f>-569.071367447611 -122.078089755225 -498.844432990028</f>
        <v>-1189.993890192864</v>
      </c>
      <c r="P1076">
        <f>-579.915312989201 -139.09857097142 -217.470509806552</f>
        <v>-936.48439376717306</v>
      </c>
      <c r="Q1076">
        <f>-383.475547130672 -48.6758363910349 -302.227017128322</f>
        <v>-734.37840065002888</v>
      </c>
      <c r="R1076" t="s">
        <v>22624</v>
      </c>
      <c r="S1076" t="s">
        <v>22625</v>
      </c>
      <c r="T1076" t="s">
        <v>22626</v>
      </c>
      <c r="U1076" t="s">
        <v>22627</v>
      </c>
      <c r="V1076" t="s">
        <v>22628</v>
      </c>
      <c r="W1076" t="s">
        <v>22629</v>
      </c>
      <c r="X1076" t="s">
        <v>22630</v>
      </c>
      <c r="Y1076" t="s">
        <v>22631</v>
      </c>
    </row>
    <row r="1077" spans="1:25" x14ac:dyDescent="0.3">
      <c r="A1077">
        <v>53800</v>
      </c>
      <c r="B1077" t="s">
        <v>22632</v>
      </c>
      <c r="C1077" t="s">
        <v>22633</v>
      </c>
      <c r="D1077" t="s">
        <v>22634</v>
      </c>
      <c r="E1077" t="s">
        <v>22635</v>
      </c>
      <c r="F1077" t="s">
        <v>22636</v>
      </c>
      <c r="G1077" t="s">
        <v>22637</v>
      </c>
      <c r="H1077" t="s">
        <v>22638</v>
      </c>
      <c r="I1077" t="s">
        <v>22639</v>
      </c>
      <c r="J1077" t="s">
        <v>22640</v>
      </c>
      <c r="K1077" t="s">
        <v>22641</v>
      </c>
      <c r="L1077" t="s">
        <v>22642</v>
      </c>
      <c r="M1077" t="s">
        <v>22643</v>
      </c>
      <c r="N1077" t="s">
        <v>22644</v>
      </c>
      <c r="O1077">
        <f>-569.036952104332 -121.990628953823 -498.916314288649</f>
        <v>-1189.9438953468041</v>
      </c>
      <c r="P1077">
        <f>-579.908007929332 -139.003693188398 -217.542968862322</f>
        <v>-936.45466998005202</v>
      </c>
      <c r="Q1077">
        <f>-383.54082206711 -48.4150424341497 -302.290482859282</f>
        <v>-734.24634736054168</v>
      </c>
      <c r="R1077" t="s">
        <v>22645</v>
      </c>
      <c r="S1077" t="s">
        <v>22646</v>
      </c>
      <c r="T1077" t="s">
        <v>22647</v>
      </c>
      <c r="U1077" t="s">
        <v>22648</v>
      </c>
      <c r="V1077" t="s">
        <v>22649</v>
      </c>
      <c r="W1077" t="s">
        <v>22650</v>
      </c>
      <c r="X1077" t="s">
        <v>22651</v>
      </c>
      <c r="Y1077" t="s">
        <v>22652</v>
      </c>
    </row>
    <row r="1078" spans="1:25" x14ac:dyDescent="0.3">
      <c r="A1078">
        <v>53850</v>
      </c>
      <c r="B1078" t="s">
        <v>22653</v>
      </c>
      <c r="C1078" t="s">
        <v>22654</v>
      </c>
      <c r="D1078" t="s">
        <v>22655</v>
      </c>
      <c r="E1078" t="s">
        <v>22656</v>
      </c>
      <c r="F1078" t="s">
        <v>22657</v>
      </c>
      <c r="G1078" t="s">
        <v>22658</v>
      </c>
      <c r="H1078" t="s">
        <v>22659</v>
      </c>
      <c r="I1078" t="s">
        <v>22660</v>
      </c>
      <c r="J1078" t="s">
        <v>22661</v>
      </c>
      <c r="K1078" t="s">
        <v>22662</v>
      </c>
      <c r="L1078" t="s">
        <v>22663</v>
      </c>
      <c r="M1078" t="s">
        <v>22664</v>
      </c>
      <c r="N1078" t="s">
        <v>22665</v>
      </c>
      <c r="O1078">
        <f>-568.887508138418 -121.631377396739 -499.075091027423</f>
        <v>-1189.5939765625799</v>
      </c>
      <c r="P1078">
        <f>-579.989222028186 -139.051736535351 -217.735792043432</f>
        <v>-936.77675060696902</v>
      </c>
      <c r="Q1078">
        <f>-383.770942262455 -48.000029765733 -302.331671234951</f>
        <v>-734.10264326313904</v>
      </c>
      <c r="R1078" t="s">
        <v>22666</v>
      </c>
      <c r="S1078" t="s">
        <v>22667</v>
      </c>
      <c r="T1078" t="s">
        <v>22668</v>
      </c>
      <c r="U1078" t="s">
        <v>22669</v>
      </c>
      <c r="V1078" t="s">
        <v>22670</v>
      </c>
      <c r="W1078" t="s">
        <v>22671</v>
      </c>
      <c r="X1078" t="s">
        <v>22672</v>
      </c>
      <c r="Y1078" t="s">
        <v>22673</v>
      </c>
    </row>
    <row r="1079" spans="1:25" x14ac:dyDescent="0.3">
      <c r="A1079">
        <v>53900</v>
      </c>
      <c r="B1079" t="s">
        <v>22674</v>
      </c>
      <c r="C1079" t="s">
        <v>22675</v>
      </c>
      <c r="D1079" t="s">
        <v>22676</v>
      </c>
      <c r="E1079" t="s">
        <v>22677</v>
      </c>
      <c r="F1079" t="s">
        <v>22678</v>
      </c>
      <c r="G1079" t="s">
        <v>22679</v>
      </c>
      <c r="H1079" t="s">
        <v>22680</v>
      </c>
      <c r="I1079" t="s">
        <v>22681</v>
      </c>
      <c r="J1079" t="s">
        <v>22682</v>
      </c>
      <c r="K1079" t="s">
        <v>22683</v>
      </c>
      <c r="L1079" t="s">
        <v>22684</v>
      </c>
      <c r="M1079" t="s">
        <v>22685</v>
      </c>
      <c r="N1079" t="s">
        <v>22686</v>
      </c>
      <c r="O1079">
        <f>-568.831618024967 -121.328010726219 -499.125624866637</f>
        <v>-1189.2852536178229</v>
      </c>
      <c r="P1079">
        <f>-579.9594133665 -138.877223194804 -217.795342322088</f>
        <v>-936.63197888339198</v>
      </c>
      <c r="Q1079">
        <f>-383.947076970542 -47.5438653368924 -302.565131398915</f>
        <v>-734.05607370634948</v>
      </c>
      <c r="R1079" t="s">
        <v>22687</v>
      </c>
      <c r="S1079" t="s">
        <v>22688</v>
      </c>
      <c r="T1079" t="s">
        <v>22689</v>
      </c>
      <c r="U1079" t="s">
        <v>22690</v>
      </c>
      <c r="V1079" t="s">
        <v>22691</v>
      </c>
      <c r="W1079" t="s">
        <v>22692</v>
      </c>
      <c r="X1079" t="s">
        <v>22693</v>
      </c>
      <c r="Y1079" t="s">
        <v>22694</v>
      </c>
    </row>
    <row r="1080" spans="1:25" x14ac:dyDescent="0.3">
      <c r="A1080">
        <v>53950</v>
      </c>
      <c r="B1080" t="s">
        <v>22695</v>
      </c>
      <c r="C1080" t="s">
        <v>22696</v>
      </c>
      <c r="D1080" t="s">
        <v>22697</v>
      </c>
      <c r="E1080" t="s">
        <v>22698</v>
      </c>
      <c r="F1080" t="s">
        <v>22699</v>
      </c>
      <c r="G1080" t="s">
        <v>22700</v>
      </c>
      <c r="H1080" t="s">
        <v>22701</v>
      </c>
      <c r="I1080" t="s">
        <v>22702</v>
      </c>
      <c r="J1080" t="s">
        <v>22703</v>
      </c>
      <c r="K1080" t="s">
        <v>22704</v>
      </c>
      <c r="L1080" t="s">
        <v>22705</v>
      </c>
      <c r="M1080" t="s">
        <v>22706</v>
      </c>
      <c r="N1080" t="s">
        <v>22707</v>
      </c>
      <c r="O1080">
        <f>-568.338155100893 -120.554298059529 -499.35553503492</f>
        <v>-1188.247988195342</v>
      </c>
      <c r="P1080">
        <f>-579.675075935991 -138.459216763036 -218.055934756318</f>
        <v>-936.19022745534505</v>
      </c>
      <c r="Q1080">
        <f>-384.112748848722 -46.6964125593286 -303.39937745639</f>
        <v>-734.2085388644407</v>
      </c>
      <c r="R1080" t="s">
        <v>22708</v>
      </c>
      <c r="S1080" t="s">
        <v>22709</v>
      </c>
      <c r="T1080" t="s">
        <v>22710</v>
      </c>
      <c r="U1080" t="s">
        <v>22711</v>
      </c>
      <c r="V1080" t="s">
        <v>22712</v>
      </c>
      <c r="W1080" t="s">
        <v>22713</v>
      </c>
      <c r="X1080" t="s">
        <v>22714</v>
      </c>
      <c r="Y1080" t="s">
        <v>22715</v>
      </c>
    </row>
    <row r="1081" spans="1:25" x14ac:dyDescent="0.3">
      <c r="A1081">
        <v>54000</v>
      </c>
      <c r="B1081" t="s">
        <v>22716</v>
      </c>
      <c r="C1081" t="s">
        <v>22717</v>
      </c>
      <c r="D1081" t="s">
        <v>22718</v>
      </c>
      <c r="E1081" t="s">
        <v>22719</v>
      </c>
      <c r="F1081" t="s">
        <v>22720</v>
      </c>
      <c r="G1081" t="s">
        <v>22721</v>
      </c>
      <c r="H1081" t="s">
        <v>22722</v>
      </c>
      <c r="I1081" t="s">
        <v>22723</v>
      </c>
      <c r="J1081" t="s">
        <v>22724</v>
      </c>
      <c r="K1081" t="s">
        <v>22725</v>
      </c>
      <c r="L1081" t="s">
        <v>22726</v>
      </c>
      <c r="M1081" t="s">
        <v>22727</v>
      </c>
      <c r="N1081" t="s">
        <v>22728</v>
      </c>
      <c r="O1081">
        <f>-567.96758157641 -120.185739416027 -499.512980026857</f>
        <v>-1187.666301019294</v>
      </c>
      <c r="P1081">
        <f>-579.288776124694 -138.420789745752 -218.233971689041</f>
        <v>-935.94353755948703</v>
      </c>
      <c r="Q1081">
        <f>-384.029807948883 -46.2650937071489 -303.84801434967</f>
        <v>-734.14291600570186</v>
      </c>
      <c r="R1081" t="s">
        <v>22729</v>
      </c>
      <c r="S1081" t="s">
        <v>22730</v>
      </c>
      <c r="T1081" t="s">
        <v>22731</v>
      </c>
      <c r="U1081" t="s">
        <v>22732</v>
      </c>
      <c r="V1081" t="s">
        <v>22733</v>
      </c>
      <c r="W1081" t="s">
        <v>22734</v>
      </c>
      <c r="X1081" t="s">
        <v>22735</v>
      </c>
      <c r="Y1081" t="s">
        <v>22736</v>
      </c>
    </row>
    <row r="1082" spans="1:25" x14ac:dyDescent="0.3">
      <c r="A1082">
        <v>54050</v>
      </c>
      <c r="B1082" t="s">
        <v>22737</v>
      </c>
      <c r="C1082" t="s">
        <v>22738</v>
      </c>
      <c r="D1082" t="s">
        <v>22739</v>
      </c>
      <c r="E1082" t="s">
        <v>22740</v>
      </c>
      <c r="F1082" t="s">
        <v>22741</v>
      </c>
      <c r="G1082" t="s">
        <v>22742</v>
      </c>
      <c r="H1082" t="s">
        <v>22743</v>
      </c>
      <c r="I1082" t="s">
        <v>22744</v>
      </c>
      <c r="J1082" t="s">
        <v>22745</v>
      </c>
      <c r="K1082" t="s">
        <v>22746</v>
      </c>
      <c r="L1082" t="s">
        <v>22747</v>
      </c>
      <c r="M1082" t="s">
        <v>22748</v>
      </c>
      <c r="N1082" t="s">
        <v>22749</v>
      </c>
      <c r="O1082">
        <f>-567.088195989832 -119.329341137021 -499.78551804475</f>
        <v>-1186.203055171603</v>
      </c>
      <c r="P1082">
        <f>-577.958622160557 -138.317458907887 -218.538576082828</f>
        <v>-934.81465715127206</v>
      </c>
      <c r="Q1082">
        <f>-383.138560946355 -45.6203355334469 -304.566893071812</f>
        <v>-733.32578955161398</v>
      </c>
      <c r="R1082" t="s">
        <v>22750</v>
      </c>
      <c r="S1082" t="s">
        <v>22751</v>
      </c>
      <c r="T1082" t="s">
        <v>22752</v>
      </c>
      <c r="U1082" t="s">
        <v>22753</v>
      </c>
      <c r="V1082" t="s">
        <v>22754</v>
      </c>
      <c r="W1082" t="s">
        <v>22755</v>
      </c>
      <c r="X1082" t="s">
        <v>22756</v>
      </c>
      <c r="Y1082" t="s">
        <v>22757</v>
      </c>
    </row>
    <row r="1083" spans="1:25" x14ac:dyDescent="0.3">
      <c r="A1083">
        <v>54100</v>
      </c>
      <c r="B1083" t="s">
        <v>22758</v>
      </c>
      <c r="C1083" t="s">
        <v>22759</v>
      </c>
      <c r="D1083" t="s">
        <v>22760</v>
      </c>
      <c r="E1083" t="s">
        <v>22761</v>
      </c>
      <c r="F1083" t="s">
        <v>22762</v>
      </c>
      <c r="G1083" t="s">
        <v>22763</v>
      </c>
      <c r="H1083" t="s">
        <v>22764</v>
      </c>
      <c r="I1083" t="s">
        <v>22765</v>
      </c>
      <c r="J1083" t="s">
        <v>22766</v>
      </c>
      <c r="K1083" t="s">
        <v>22767</v>
      </c>
      <c r="L1083" t="s">
        <v>22768</v>
      </c>
      <c r="M1083" t="s">
        <v>22769</v>
      </c>
      <c r="N1083" t="s">
        <v>22770</v>
      </c>
      <c r="O1083">
        <f>-566.624416337826 -118.807528281311 -499.932855800863</f>
        <v>-1185.3648004199999</v>
      </c>
      <c r="P1083">
        <f>-577.270719171081 -138.107161111124 -218.698480791052</f>
        <v>-934.07636107325709</v>
      </c>
      <c r="Q1083">
        <f>-382.571521780123 -45.1421814296323 -304.711397193799</f>
        <v>-732.42510040355432</v>
      </c>
      <c r="R1083" t="s">
        <v>22771</v>
      </c>
      <c r="S1083" t="s">
        <v>22772</v>
      </c>
      <c r="T1083" t="s">
        <v>22773</v>
      </c>
      <c r="U1083" t="s">
        <v>22774</v>
      </c>
      <c r="V1083" t="s">
        <v>22775</v>
      </c>
      <c r="W1083" t="s">
        <v>22776</v>
      </c>
      <c r="X1083" t="s">
        <v>22777</v>
      </c>
      <c r="Y1083" t="s">
        <v>22778</v>
      </c>
    </row>
    <row r="1084" spans="1:25" x14ac:dyDescent="0.3">
      <c r="A1084">
        <v>54150</v>
      </c>
      <c r="B1084" t="s">
        <v>22779</v>
      </c>
      <c r="C1084" t="s">
        <v>22780</v>
      </c>
      <c r="D1084" t="s">
        <v>22781</v>
      </c>
      <c r="E1084" t="s">
        <v>22782</v>
      </c>
      <c r="F1084" t="s">
        <v>22783</v>
      </c>
      <c r="G1084" t="s">
        <v>22784</v>
      </c>
      <c r="H1084" t="s">
        <v>22785</v>
      </c>
      <c r="I1084" t="s">
        <v>22786</v>
      </c>
      <c r="J1084" t="s">
        <v>22787</v>
      </c>
      <c r="K1084" t="s">
        <v>22788</v>
      </c>
      <c r="L1084" t="s">
        <v>22789</v>
      </c>
      <c r="M1084" t="s">
        <v>22790</v>
      </c>
      <c r="N1084" t="s">
        <v>22791</v>
      </c>
      <c r="O1084">
        <f>-565.410647367641 -117.734655218404 -500.40050275948</f>
        <v>-1183.545805345525</v>
      </c>
      <c r="P1084">
        <f>-575.830761865008 -137.648806597141 -219.200448990212</f>
        <v>-932.68001745236097</v>
      </c>
      <c r="Q1084">
        <f>-381.451996818558 -43.9188309236138 -305.108315085028</f>
        <v>-730.47914282719967</v>
      </c>
      <c r="R1084" t="s">
        <v>22792</v>
      </c>
      <c r="S1084" t="s">
        <v>22793</v>
      </c>
      <c r="T1084" t="s">
        <v>22794</v>
      </c>
      <c r="U1084" t="s">
        <v>22795</v>
      </c>
      <c r="V1084" t="s">
        <v>22796</v>
      </c>
      <c r="W1084" t="s">
        <v>22797</v>
      </c>
      <c r="X1084" t="s">
        <v>22798</v>
      </c>
      <c r="Y1084" t="s">
        <v>22799</v>
      </c>
    </row>
    <row r="1085" spans="1:25" x14ac:dyDescent="0.3">
      <c r="A1085">
        <v>54200</v>
      </c>
      <c r="B1085" t="s">
        <v>22800</v>
      </c>
      <c r="C1085" t="s">
        <v>22801</v>
      </c>
      <c r="D1085" t="s">
        <v>22802</v>
      </c>
      <c r="E1085" t="s">
        <v>22803</v>
      </c>
      <c r="F1085" t="s">
        <v>22804</v>
      </c>
      <c r="G1085" t="s">
        <v>22805</v>
      </c>
      <c r="H1085" t="s">
        <v>22806</v>
      </c>
      <c r="I1085" t="s">
        <v>22807</v>
      </c>
      <c r="J1085" t="s">
        <v>22808</v>
      </c>
      <c r="K1085" t="s">
        <v>22809</v>
      </c>
      <c r="L1085" t="s">
        <v>22810</v>
      </c>
      <c r="M1085" t="s">
        <v>22811</v>
      </c>
      <c r="N1085" t="s">
        <v>22812</v>
      </c>
      <c r="O1085">
        <f>-564.690485534879 -117.23510454765 -500.615757899662</f>
        <v>-1182.5413479821909</v>
      </c>
      <c r="P1085">
        <f>-575.01905178397 -137.733625316756 -219.454365038911</f>
        <v>-932.207042139637</v>
      </c>
      <c r="Q1085">
        <f>-380.99839718079 -43.2476434396831 -305.34312650889</f>
        <v>-729.58916712936309</v>
      </c>
      <c r="R1085" t="s">
        <v>22813</v>
      </c>
      <c r="S1085" t="s">
        <v>22814</v>
      </c>
      <c r="T1085" t="s">
        <v>22815</v>
      </c>
      <c r="U1085" t="s">
        <v>22816</v>
      </c>
      <c r="V1085" t="s">
        <v>22817</v>
      </c>
      <c r="W1085" t="s">
        <v>22818</v>
      </c>
      <c r="X1085" t="s">
        <v>22819</v>
      </c>
      <c r="Y1085" t="s">
        <v>22820</v>
      </c>
    </row>
    <row r="1086" spans="1:25" x14ac:dyDescent="0.3">
      <c r="A1086">
        <v>54250</v>
      </c>
      <c r="B1086" t="s">
        <v>22821</v>
      </c>
      <c r="C1086" t="s">
        <v>22822</v>
      </c>
      <c r="D1086" t="s">
        <v>22823</v>
      </c>
      <c r="E1086" t="s">
        <v>22824</v>
      </c>
      <c r="F1086" t="s">
        <v>22825</v>
      </c>
      <c r="G1086" t="s">
        <v>22826</v>
      </c>
      <c r="H1086" t="s">
        <v>22827</v>
      </c>
      <c r="I1086" t="s">
        <v>22828</v>
      </c>
      <c r="J1086" t="s">
        <v>22829</v>
      </c>
      <c r="K1086" t="s">
        <v>22830</v>
      </c>
      <c r="L1086" t="s">
        <v>22831</v>
      </c>
      <c r="M1086" t="s">
        <v>22832</v>
      </c>
      <c r="N1086" t="s">
        <v>22833</v>
      </c>
      <c r="O1086">
        <f>-563.365498808489 -116.54148847888 -501.192394147249</f>
        <v>-1181.099381434618</v>
      </c>
      <c r="P1086">
        <f>-573.507092162961 -138.003019875515 -220.096131107931</f>
        <v>-931.60624314640711</v>
      </c>
      <c r="Q1086">
        <f>-379.900143630351 -42.2611389628546 -305.52654430706</f>
        <v>-727.68782690026569</v>
      </c>
      <c r="R1086" t="s">
        <v>22834</v>
      </c>
      <c r="S1086" t="s">
        <v>22835</v>
      </c>
      <c r="T1086" t="s">
        <v>22836</v>
      </c>
      <c r="U1086" t="s">
        <v>22837</v>
      </c>
      <c r="V1086" t="s">
        <v>22838</v>
      </c>
      <c r="W1086" t="s">
        <v>22839</v>
      </c>
      <c r="X1086" t="s">
        <v>22840</v>
      </c>
      <c r="Y1086" t="s">
        <v>22841</v>
      </c>
    </row>
    <row r="1087" spans="1:25" x14ac:dyDescent="0.3">
      <c r="A1087">
        <v>54300</v>
      </c>
      <c r="B1087" t="s">
        <v>22842</v>
      </c>
      <c r="C1087" t="s">
        <v>22843</v>
      </c>
      <c r="D1087" t="s">
        <v>22844</v>
      </c>
      <c r="E1087" t="s">
        <v>22845</v>
      </c>
      <c r="F1087" t="s">
        <v>22846</v>
      </c>
      <c r="G1087" t="s">
        <v>22847</v>
      </c>
      <c r="H1087" t="s">
        <v>22848</v>
      </c>
      <c r="I1087" t="s">
        <v>22849</v>
      </c>
      <c r="J1087" t="s">
        <v>22850</v>
      </c>
      <c r="K1087" t="s">
        <v>22851</v>
      </c>
      <c r="L1087" t="s">
        <v>22852</v>
      </c>
      <c r="M1087" t="s">
        <v>22853</v>
      </c>
      <c r="N1087" t="s">
        <v>22854</v>
      </c>
      <c r="O1087">
        <f>-562.584997461345 -116.245500060689 -501.467955955151</f>
        <v>-1180.2984534771849</v>
      </c>
      <c r="P1087">
        <f>-572.806377461214 -138.063469319931 -220.401989494632</f>
        <v>-931.27183627577688</v>
      </c>
      <c r="Q1087">
        <f>-379.323680096432 -41.9174652576767 -305.659664276673</f>
        <v>-726.90080963078174</v>
      </c>
      <c r="R1087" t="s">
        <v>22855</v>
      </c>
      <c r="S1087" t="s">
        <v>22856</v>
      </c>
      <c r="T1087" t="s">
        <v>22857</v>
      </c>
      <c r="U1087" t="s">
        <v>22858</v>
      </c>
      <c r="V1087" t="s">
        <v>22859</v>
      </c>
      <c r="W1087" t="s">
        <v>22860</v>
      </c>
      <c r="X1087" t="s">
        <v>22861</v>
      </c>
      <c r="Y1087" t="s">
        <v>22862</v>
      </c>
    </row>
    <row r="1088" spans="1:25" x14ac:dyDescent="0.3">
      <c r="A1088">
        <v>54350</v>
      </c>
      <c r="B1088" t="s">
        <v>22863</v>
      </c>
      <c r="C1088" t="s">
        <v>22864</v>
      </c>
      <c r="D1088" t="s">
        <v>22865</v>
      </c>
      <c r="E1088" t="s">
        <v>22866</v>
      </c>
      <c r="F1088" t="s">
        <v>22867</v>
      </c>
      <c r="G1088" t="s">
        <v>22868</v>
      </c>
      <c r="H1088" t="s">
        <v>22869</v>
      </c>
      <c r="I1088" t="s">
        <v>22870</v>
      </c>
      <c r="J1088" t="s">
        <v>22871</v>
      </c>
      <c r="K1088" t="s">
        <v>22872</v>
      </c>
      <c r="L1088" t="s">
        <v>22873</v>
      </c>
      <c r="M1088" t="s">
        <v>22874</v>
      </c>
      <c r="N1088" t="s">
        <v>22875</v>
      </c>
      <c r="O1088">
        <f>-561.343474116206 -115.577701082135 -502.011722055112</f>
        <v>-1178.9328972534531</v>
      </c>
      <c r="P1088">
        <f>-571.68417613964 -138.128296625236 -221.008128344619</f>
        <v>-930.82060110949499</v>
      </c>
      <c r="Q1088">
        <f>-378.331090981661 -41.5310484849374 -306.049431584378</f>
        <v>-725.91157105097636</v>
      </c>
      <c r="R1088" t="s">
        <v>22876</v>
      </c>
      <c r="S1088" t="s">
        <v>22877</v>
      </c>
      <c r="T1088" t="s">
        <v>22878</v>
      </c>
      <c r="U1088" t="s">
        <v>22879</v>
      </c>
      <c r="V1088" t="s">
        <v>22880</v>
      </c>
      <c r="W1088" t="s">
        <v>22881</v>
      </c>
      <c r="X1088" t="s">
        <v>22882</v>
      </c>
      <c r="Y1088" t="s">
        <v>22883</v>
      </c>
    </row>
    <row r="1089" spans="1:25" x14ac:dyDescent="0.3">
      <c r="A1089">
        <v>54400</v>
      </c>
      <c r="B1089" t="s">
        <v>22884</v>
      </c>
      <c r="C1089" t="s">
        <v>22885</v>
      </c>
      <c r="D1089" t="s">
        <v>22886</v>
      </c>
      <c r="E1089" t="s">
        <v>22887</v>
      </c>
      <c r="F1089" t="s">
        <v>22888</v>
      </c>
      <c r="G1089" t="s">
        <v>22889</v>
      </c>
      <c r="H1089" t="s">
        <v>22890</v>
      </c>
      <c r="I1089" t="s">
        <v>22891</v>
      </c>
      <c r="J1089" t="s">
        <v>22892</v>
      </c>
      <c r="K1089" t="s">
        <v>22893</v>
      </c>
      <c r="L1089" t="s">
        <v>22894</v>
      </c>
      <c r="M1089" t="s">
        <v>22895</v>
      </c>
      <c r="N1089" t="s">
        <v>22896</v>
      </c>
      <c r="O1089">
        <f>-560.891571018171 -115.398691605742 -502.286630401727</f>
        <v>-1178.5768930256399</v>
      </c>
      <c r="P1089">
        <f>-571.210752910935 -138.314482491697 -221.31152778174</f>
        <v>-930.83676318437199</v>
      </c>
      <c r="Q1089">
        <f>-377.906992697844 -41.6514102055307 -306.391079282199</f>
        <v>-725.94948218557363</v>
      </c>
      <c r="R1089" t="s">
        <v>22897</v>
      </c>
      <c r="S1089" t="s">
        <v>22898</v>
      </c>
      <c r="T1089" t="s">
        <v>22899</v>
      </c>
      <c r="U1089" t="s">
        <v>22900</v>
      </c>
      <c r="V1089" t="s">
        <v>22901</v>
      </c>
      <c r="W1089" t="s">
        <v>22902</v>
      </c>
      <c r="X1089" t="s">
        <v>22903</v>
      </c>
      <c r="Y1089" t="s">
        <v>22904</v>
      </c>
    </row>
    <row r="1090" spans="1:25" x14ac:dyDescent="0.3">
      <c r="A1090">
        <v>54450</v>
      </c>
      <c r="B1090" t="s">
        <v>22905</v>
      </c>
      <c r="C1090" t="s">
        <v>22906</v>
      </c>
      <c r="D1090" t="s">
        <v>22907</v>
      </c>
      <c r="E1090" t="s">
        <v>22908</v>
      </c>
      <c r="F1090" t="s">
        <v>22909</v>
      </c>
      <c r="G1090" t="s">
        <v>22910</v>
      </c>
      <c r="H1090" t="s">
        <v>22911</v>
      </c>
      <c r="I1090" t="s">
        <v>22912</v>
      </c>
      <c r="J1090" t="s">
        <v>22913</v>
      </c>
      <c r="K1090" t="s">
        <v>22914</v>
      </c>
      <c r="L1090" t="s">
        <v>22915</v>
      </c>
      <c r="M1090" t="s">
        <v>22916</v>
      </c>
      <c r="N1090" t="s">
        <v>22917</v>
      </c>
      <c r="O1090">
        <f>-560.503368709567 -115.234741909797 -502.57262953225</f>
        <v>-1178.310740151614</v>
      </c>
      <c r="P1090">
        <f>-570.784186508476 -138.514814688237 -221.626140147285</f>
        <v>-930.92514134399801</v>
      </c>
      <c r="Q1090">
        <f>-377.472572636834 -41.880501925506 -306.719925729702</f>
        <v>-726.07300029204202</v>
      </c>
      <c r="R1090" t="s">
        <v>22918</v>
      </c>
      <c r="S1090" t="s">
        <v>22919</v>
      </c>
      <c r="T1090" t="s">
        <v>22920</v>
      </c>
      <c r="U1090" t="s">
        <v>22921</v>
      </c>
      <c r="V1090" t="s">
        <v>22922</v>
      </c>
      <c r="W1090" t="s">
        <v>22923</v>
      </c>
      <c r="X1090" t="s">
        <v>22924</v>
      </c>
      <c r="Y1090" t="s">
        <v>22925</v>
      </c>
    </row>
    <row r="1091" spans="1:25" x14ac:dyDescent="0.3">
      <c r="A1091">
        <v>54500</v>
      </c>
      <c r="B1091" t="s">
        <v>22926</v>
      </c>
      <c r="C1091" t="s">
        <v>22927</v>
      </c>
      <c r="D1091" t="s">
        <v>22928</v>
      </c>
      <c r="E1091" t="s">
        <v>22929</v>
      </c>
      <c r="F1091" t="s">
        <v>22930</v>
      </c>
      <c r="G1091" t="s">
        <v>22931</v>
      </c>
      <c r="H1091" t="s">
        <v>22932</v>
      </c>
      <c r="I1091" t="s">
        <v>22933</v>
      </c>
      <c r="J1091" t="s">
        <v>22934</v>
      </c>
      <c r="K1091" t="s">
        <v>22935</v>
      </c>
      <c r="L1091" t="s">
        <v>22936</v>
      </c>
      <c r="M1091" t="s">
        <v>22937</v>
      </c>
      <c r="N1091" t="s">
        <v>22938</v>
      </c>
      <c r="O1091">
        <f>-560.188463373971 -114.994892410041 -502.830918330414</f>
        <v>-1178.0142741144259</v>
      </c>
      <c r="P1091">
        <f>-570.528565384048 -138.622939122827 -221.915770734421</f>
        <v>-931.06727524129599</v>
      </c>
      <c r="Q1091">
        <f>-377.131398873036 -42.0418980581107 -306.875624171983</f>
        <v>-726.04892110312971</v>
      </c>
      <c r="R1091" t="s">
        <v>22939</v>
      </c>
      <c r="S1091" t="s">
        <v>22940</v>
      </c>
      <c r="T1091" t="s">
        <v>22941</v>
      </c>
      <c r="U1091" t="s">
        <v>22942</v>
      </c>
      <c r="V1091" t="s">
        <v>22943</v>
      </c>
      <c r="W1091" t="s">
        <v>22944</v>
      </c>
      <c r="X1091" t="s">
        <v>22945</v>
      </c>
      <c r="Y1091" t="s">
        <v>22946</v>
      </c>
    </row>
    <row r="1092" spans="1:25" x14ac:dyDescent="0.3">
      <c r="A1092">
        <v>54550</v>
      </c>
      <c r="B1092" t="s">
        <v>22947</v>
      </c>
      <c r="C1092" t="s">
        <v>22948</v>
      </c>
      <c r="D1092" t="s">
        <v>22949</v>
      </c>
      <c r="E1092" t="s">
        <v>22950</v>
      </c>
      <c r="F1092" t="s">
        <v>22951</v>
      </c>
      <c r="G1092" t="s">
        <v>22952</v>
      </c>
      <c r="H1092" t="s">
        <v>22953</v>
      </c>
      <c r="I1092" t="s">
        <v>22954</v>
      </c>
      <c r="J1092" t="s">
        <v>22955</v>
      </c>
      <c r="K1092" t="s">
        <v>22956</v>
      </c>
      <c r="L1092" t="s">
        <v>22957</v>
      </c>
      <c r="M1092" t="s">
        <v>22958</v>
      </c>
      <c r="N1092" t="s">
        <v>22959</v>
      </c>
      <c r="O1092">
        <f>-559.999054643562 -114.55037017649 -503.386352151848</f>
        <v>-1177.9357769718999</v>
      </c>
      <c r="P1092">
        <f>-571.290574447069 -138.990165266077 -222.577222961051</f>
        <v>-932.8579626741971</v>
      </c>
      <c r="Q1092">
        <f>-377.473309521882 -42.3697946976358 -306.529082048582</f>
        <v>-726.37218626809977</v>
      </c>
      <c r="R1092" t="s">
        <v>22960</v>
      </c>
      <c r="S1092" t="s">
        <v>22961</v>
      </c>
      <c r="T1092" t="s">
        <v>22962</v>
      </c>
      <c r="U1092" t="s">
        <v>22963</v>
      </c>
      <c r="V1092" t="s">
        <v>22964</v>
      </c>
      <c r="W1092" t="s">
        <v>22965</v>
      </c>
      <c r="X1092" t="s">
        <v>22966</v>
      </c>
      <c r="Y1092" t="s">
        <v>22967</v>
      </c>
    </row>
    <row r="1093" spans="1:25" x14ac:dyDescent="0.3">
      <c r="A1093">
        <v>54600</v>
      </c>
      <c r="B1093" t="s">
        <v>22968</v>
      </c>
      <c r="C1093" t="s">
        <v>22969</v>
      </c>
      <c r="D1093" t="s">
        <v>22970</v>
      </c>
      <c r="E1093" t="s">
        <v>22971</v>
      </c>
      <c r="F1093" t="s">
        <v>22972</v>
      </c>
      <c r="G1093" t="s">
        <v>22973</v>
      </c>
      <c r="H1093" t="s">
        <v>22974</v>
      </c>
      <c r="I1093" t="s">
        <v>22975</v>
      </c>
      <c r="J1093" t="s">
        <v>22976</v>
      </c>
      <c r="K1093" t="s">
        <v>22977</v>
      </c>
      <c r="L1093" t="s">
        <v>22978</v>
      </c>
      <c r="M1093" t="s">
        <v>22979</v>
      </c>
      <c r="N1093" t="s">
        <v>22980</v>
      </c>
      <c r="O1093">
        <f>-560.165244570984 -114.418689686848 -503.533675957194</f>
        <v>-1178.1176102150259</v>
      </c>
      <c r="P1093">
        <f>-571.912161116582 -139.016573418103 -222.75694613817</f>
        <v>-933.68568067285491</v>
      </c>
      <c r="Q1093">
        <f>-377.881337332235 -42.4560233206548 -306.283507660746</f>
        <v>-726.62086831363581</v>
      </c>
      <c r="R1093" t="s">
        <v>22981</v>
      </c>
      <c r="S1093" t="s">
        <v>22982</v>
      </c>
      <c r="T1093" t="s">
        <v>22983</v>
      </c>
      <c r="U1093" t="s">
        <v>22984</v>
      </c>
      <c r="V1093" t="s">
        <v>22985</v>
      </c>
      <c r="W1093" t="s">
        <v>22986</v>
      </c>
      <c r="X1093" t="s">
        <v>22987</v>
      </c>
      <c r="Y1093" t="s">
        <v>22988</v>
      </c>
    </row>
    <row r="1094" spans="1:25" x14ac:dyDescent="0.3">
      <c r="A1094">
        <v>54650</v>
      </c>
      <c r="B1094" t="s">
        <v>22989</v>
      </c>
      <c r="C1094" t="s">
        <v>22990</v>
      </c>
      <c r="D1094" t="s">
        <v>22991</v>
      </c>
      <c r="E1094" t="s">
        <v>22992</v>
      </c>
      <c r="F1094" t="s">
        <v>22993</v>
      </c>
      <c r="G1094" t="s">
        <v>22994</v>
      </c>
      <c r="H1094" t="s">
        <v>22995</v>
      </c>
      <c r="I1094" t="s">
        <v>22996</v>
      </c>
      <c r="J1094" t="s">
        <v>22997</v>
      </c>
      <c r="K1094" t="s">
        <v>22998</v>
      </c>
      <c r="L1094" t="s">
        <v>22999</v>
      </c>
      <c r="M1094" t="s">
        <v>23000</v>
      </c>
      <c r="N1094" t="s">
        <v>23001</v>
      </c>
      <c r="O1094">
        <f>-560.498472042972 -114.091688613717 -503.791360480045</f>
        <v>-1178.3815211367341</v>
      </c>
      <c r="P1094">
        <f>-573.073201315784 -138.890949658274 -223.068148297244</f>
        <v>-935.03229927130189</v>
      </c>
      <c r="Q1094">
        <f>-378.614646037902 -42.5405759537116 -305.839304350348</f>
        <v>-726.99452634196155</v>
      </c>
      <c r="R1094" t="s">
        <v>23002</v>
      </c>
      <c r="S1094" t="s">
        <v>23003</v>
      </c>
      <c r="T1094" t="s">
        <v>23004</v>
      </c>
      <c r="U1094" t="s">
        <v>23005</v>
      </c>
      <c r="V1094" t="s">
        <v>23006</v>
      </c>
      <c r="W1094" t="s">
        <v>23007</v>
      </c>
      <c r="X1094" t="s">
        <v>23008</v>
      </c>
      <c r="Y1094" t="s">
        <v>23009</v>
      </c>
    </row>
    <row r="1095" spans="1:25" x14ac:dyDescent="0.3">
      <c r="A1095">
        <v>54700</v>
      </c>
      <c r="B1095" t="s">
        <v>23010</v>
      </c>
      <c r="C1095" t="s">
        <v>23011</v>
      </c>
      <c r="D1095" t="s">
        <v>23012</v>
      </c>
      <c r="E1095" t="s">
        <v>23013</v>
      </c>
      <c r="F1095" t="s">
        <v>23014</v>
      </c>
      <c r="G1095" t="s">
        <v>23015</v>
      </c>
      <c r="H1095" t="s">
        <v>23016</v>
      </c>
      <c r="I1095" t="s">
        <v>23017</v>
      </c>
      <c r="J1095" t="s">
        <v>23018</v>
      </c>
      <c r="K1095" t="s">
        <v>23019</v>
      </c>
      <c r="L1095" t="s">
        <v>23020</v>
      </c>
      <c r="M1095" t="s">
        <v>23021</v>
      </c>
      <c r="N1095" t="s">
        <v>23022</v>
      </c>
      <c r="O1095">
        <f>-560.52807984563 -113.773608460579 -504.074342548564</f>
        <v>-1178.376030854773</v>
      </c>
      <c r="P1095">
        <f>-573.740607848752 -139.012469272217 -223.419767221918</f>
        <v>-936.17284434288695</v>
      </c>
      <c r="Q1095">
        <f>-378.899058506668 -42.7344702807268 -305.3706076991</f>
        <v>-727.00413648649476</v>
      </c>
      <c r="R1095" t="s">
        <v>23023</v>
      </c>
      <c r="S1095" t="s">
        <v>23024</v>
      </c>
      <c r="T1095" t="s">
        <v>23025</v>
      </c>
      <c r="U1095" t="s">
        <v>23026</v>
      </c>
      <c r="V1095" t="s">
        <v>23027</v>
      </c>
      <c r="W1095" t="s">
        <v>23028</v>
      </c>
      <c r="X1095" t="s">
        <v>23029</v>
      </c>
      <c r="Y1095" t="s">
        <v>23030</v>
      </c>
    </row>
    <row r="1096" spans="1:25" x14ac:dyDescent="0.3">
      <c r="A1096">
        <v>54750</v>
      </c>
      <c r="B1096" t="s">
        <v>23031</v>
      </c>
      <c r="C1096" t="s">
        <v>23032</v>
      </c>
      <c r="D1096" t="s">
        <v>23033</v>
      </c>
      <c r="E1096" t="s">
        <v>23034</v>
      </c>
      <c r="F1096" t="s">
        <v>23035</v>
      </c>
      <c r="G1096" t="s">
        <v>23036</v>
      </c>
      <c r="H1096" t="s">
        <v>23037</v>
      </c>
      <c r="I1096" t="s">
        <v>23038</v>
      </c>
      <c r="J1096" t="s">
        <v>23039</v>
      </c>
      <c r="K1096" t="s">
        <v>23040</v>
      </c>
      <c r="L1096" t="s">
        <v>23041</v>
      </c>
      <c r="M1096" t="s">
        <v>23042</v>
      </c>
      <c r="N1096" t="s">
        <v>23043</v>
      </c>
      <c r="O1096">
        <f>-560.514143875806 -113.632706000289 -504.121521376005</f>
        <v>-1178.2683712521</v>
      </c>
      <c r="P1096">
        <f>-573.948845962436 -139.06553542234 -223.495011679466</f>
        <v>-936.50939306424198</v>
      </c>
      <c r="Q1096">
        <f>-378.9586799574 -42.7935923164955 -305.098160347748</f>
        <v>-726.85043262164345</v>
      </c>
      <c r="R1096" t="s">
        <v>23044</v>
      </c>
      <c r="S1096" t="s">
        <v>23045</v>
      </c>
      <c r="T1096" t="s">
        <v>23046</v>
      </c>
      <c r="U1096" t="s">
        <v>23047</v>
      </c>
      <c r="V1096" t="s">
        <v>23048</v>
      </c>
      <c r="W1096" t="s">
        <v>23049</v>
      </c>
      <c r="X1096" t="s">
        <v>23050</v>
      </c>
      <c r="Y1096" t="s">
        <v>23051</v>
      </c>
    </row>
    <row r="1097" spans="1:25" x14ac:dyDescent="0.3">
      <c r="A1097">
        <v>54800</v>
      </c>
      <c r="B1097" t="s">
        <v>23052</v>
      </c>
      <c r="C1097" t="s">
        <v>23053</v>
      </c>
      <c r="D1097" t="s">
        <v>23054</v>
      </c>
      <c r="E1097" t="s">
        <v>23055</v>
      </c>
      <c r="F1097" t="s">
        <v>23056</v>
      </c>
      <c r="G1097" t="s">
        <v>23057</v>
      </c>
      <c r="H1097" t="s">
        <v>23058</v>
      </c>
      <c r="I1097" t="s">
        <v>23059</v>
      </c>
      <c r="J1097" t="s">
        <v>23060</v>
      </c>
      <c r="K1097" t="s">
        <v>23061</v>
      </c>
      <c r="L1097" t="s">
        <v>23062</v>
      </c>
      <c r="M1097" t="s">
        <v>23063</v>
      </c>
      <c r="N1097" t="s">
        <v>23064</v>
      </c>
      <c r="O1097">
        <f>-560.56440153765 -113.530487484798 -504.160503330945</f>
        <v>-1178.2553923533931</v>
      </c>
      <c r="P1097">
        <f>-573.990280938494 -139.004201513471 -223.537335815725</f>
        <v>-936.53181826769003</v>
      </c>
      <c r="Q1097">
        <f>-378.776308076518 -42.8810749563308 -304.779961150544</f>
        <v>-726.43734418339272</v>
      </c>
      <c r="R1097" t="s">
        <v>23065</v>
      </c>
      <c r="S1097" t="s">
        <v>23066</v>
      </c>
      <c r="T1097" t="s">
        <v>23067</v>
      </c>
      <c r="U1097" t="s">
        <v>23068</v>
      </c>
      <c r="V1097" t="s">
        <v>23069</v>
      </c>
      <c r="W1097" t="s">
        <v>23070</v>
      </c>
      <c r="X1097" t="s">
        <v>23071</v>
      </c>
      <c r="Y1097" t="s">
        <v>23072</v>
      </c>
    </row>
    <row r="1098" spans="1:25" x14ac:dyDescent="0.3">
      <c r="A1098">
        <v>54850</v>
      </c>
      <c r="B1098" t="s">
        <v>23073</v>
      </c>
      <c r="C1098" t="s">
        <v>23074</v>
      </c>
      <c r="D1098" t="s">
        <v>23075</v>
      </c>
      <c r="E1098" t="s">
        <v>23076</v>
      </c>
      <c r="F1098" t="s">
        <v>23077</v>
      </c>
      <c r="G1098" t="s">
        <v>23078</v>
      </c>
      <c r="H1098" t="s">
        <v>23079</v>
      </c>
      <c r="I1098" t="s">
        <v>23080</v>
      </c>
      <c r="J1098" t="s">
        <v>23081</v>
      </c>
      <c r="K1098" t="s">
        <v>23082</v>
      </c>
      <c r="L1098" t="s">
        <v>23083</v>
      </c>
      <c r="M1098" t="s">
        <v>23084</v>
      </c>
      <c r="N1098" t="s">
        <v>23085</v>
      </c>
      <c r="O1098">
        <f>-560.516429919631 -113.315655056781 -504.19577014047</f>
        <v>-1178.0278551168822</v>
      </c>
      <c r="P1098">
        <f>-573.899526525268 -138.666025061777 -223.559270212615</f>
        <v>-936.12482179965991</v>
      </c>
      <c r="Q1098">
        <f>-378.320229611736 -42.6439209951777 -304.039521044128</f>
        <v>-725.00367165104171</v>
      </c>
      <c r="R1098" t="s">
        <v>23086</v>
      </c>
      <c r="S1098" t="s">
        <v>23087</v>
      </c>
      <c r="T1098" t="s">
        <v>23088</v>
      </c>
      <c r="U1098" t="s">
        <v>23089</v>
      </c>
      <c r="V1098" t="s">
        <v>23090</v>
      </c>
      <c r="W1098" t="s">
        <v>23091</v>
      </c>
      <c r="X1098" t="s">
        <v>23092</v>
      </c>
      <c r="Y1098" t="s">
        <v>23093</v>
      </c>
    </row>
    <row r="1099" spans="1:25" x14ac:dyDescent="0.3">
      <c r="A1099">
        <v>54900</v>
      </c>
      <c r="B1099" t="s">
        <v>23094</v>
      </c>
      <c r="C1099" t="s">
        <v>23095</v>
      </c>
      <c r="D1099" t="s">
        <v>23096</v>
      </c>
      <c r="E1099" t="s">
        <v>23097</v>
      </c>
      <c r="F1099" t="s">
        <v>23098</v>
      </c>
      <c r="G1099" t="s">
        <v>23099</v>
      </c>
      <c r="H1099" t="s">
        <v>23100</v>
      </c>
      <c r="I1099" t="s">
        <v>23101</v>
      </c>
      <c r="J1099" t="s">
        <v>23102</v>
      </c>
      <c r="K1099" t="s">
        <v>23103</v>
      </c>
      <c r="L1099" t="s">
        <v>23104</v>
      </c>
      <c r="M1099" t="s">
        <v>23105</v>
      </c>
      <c r="N1099" t="s">
        <v>23106</v>
      </c>
      <c r="O1099">
        <f>-560.442503305051 -113.079470144927 -504.218047766366</f>
        <v>-1177.7400212163438</v>
      </c>
      <c r="P1099">
        <f>-573.9084530525 -138.389528839167 -223.581836093302</f>
        <v>-935.87981798496912</v>
      </c>
      <c r="Q1099">
        <f>-378.286291843212 -42.300295275279 -303.877919771981</f>
        <v>-724.46450689047197</v>
      </c>
      <c r="R1099" t="s">
        <v>23107</v>
      </c>
      <c r="S1099" t="s">
        <v>23108</v>
      </c>
      <c r="T1099" t="s">
        <v>23109</v>
      </c>
      <c r="U1099" t="s">
        <v>23110</v>
      </c>
      <c r="V1099" t="s">
        <v>23111</v>
      </c>
      <c r="W1099" t="s">
        <v>23112</v>
      </c>
      <c r="X1099" t="s">
        <v>23113</v>
      </c>
      <c r="Y1099" t="s">
        <v>23114</v>
      </c>
    </row>
    <row r="1100" spans="1:25" x14ac:dyDescent="0.3">
      <c r="A1100">
        <v>54950</v>
      </c>
      <c r="B1100" t="s">
        <v>23115</v>
      </c>
      <c r="C1100" t="s">
        <v>23116</v>
      </c>
      <c r="D1100" t="s">
        <v>23117</v>
      </c>
      <c r="E1100" t="s">
        <v>23118</v>
      </c>
      <c r="F1100" t="s">
        <v>23119</v>
      </c>
      <c r="G1100" t="s">
        <v>23120</v>
      </c>
      <c r="H1100" t="s">
        <v>23121</v>
      </c>
      <c r="I1100" t="s">
        <v>23122</v>
      </c>
      <c r="J1100" t="s">
        <v>23123</v>
      </c>
      <c r="K1100" t="s">
        <v>23124</v>
      </c>
      <c r="L1100" t="s">
        <v>23125</v>
      </c>
      <c r="M1100" t="s">
        <v>23126</v>
      </c>
      <c r="N1100" t="s">
        <v>23127</v>
      </c>
      <c r="O1100">
        <f>-560.572264113755 -112.49702887545 -504.315824893894</f>
        <v>-1177.3851178830989</v>
      </c>
      <c r="P1100">
        <f>-573.737613837384 -138.568883103448 -223.735176205004</f>
        <v>-936.04167314583594</v>
      </c>
      <c r="Q1100">
        <f>-378.53015741128 -41.2767645395102 -303.590642786587</f>
        <v>-723.39756473737725</v>
      </c>
      <c r="R1100" t="s">
        <v>23128</v>
      </c>
      <c r="S1100" t="s">
        <v>23129</v>
      </c>
      <c r="T1100" t="s">
        <v>23130</v>
      </c>
      <c r="U1100" t="s">
        <v>23131</v>
      </c>
      <c r="V1100" t="s">
        <v>23132</v>
      </c>
      <c r="W1100" t="s">
        <v>23133</v>
      </c>
      <c r="X1100" t="s">
        <v>23134</v>
      </c>
      <c r="Y1100" t="s">
        <v>23135</v>
      </c>
    </row>
    <row r="1101" spans="1:25" x14ac:dyDescent="0.3">
      <c r="A1101">
        <v>55000</v>
      </c>
      <c r="B1101" t="s">
        <v>23136</v>
      </c>
      <c r="C1101" t="s">
        <v>23137</v>
      </c>
      <c r="D1101" t="s">
        <v>23138</v>
      </c>
      <c r="E1101" t="s">
        <v>23139</v>
      </c>
      <c r="F1101" t="s">
        <v>23140</v>
      </c>
      <c r="G1101" t="s">
        <v>23141</v>
      </c>
      <c r="H1101" t="s">
        <v>23142</v>
      </c>
      <c r="I1101" t="s">
        <v>23143</v>
      </c>
      <c r="J1101" t="s">
        <v>23144</v>
      </c>
      <c r="K1101" t="s">
        <v>23145</v>
      </c>
      <c r="L1101" t="s">
        <v>23146</v>
      </c>
      <c r="M1101" t="s">
        <v>23147</v>
      </c>
      <c r="N1101" t="s">
        <v>23148</v>
      </c>
      <c r="O1101">
        <f>-560.834168484124 -112.255792763408 -504.344329513133</f>
        <v>-1177.4342907606649</v>
      </c>
      <c r="P1101">
        <f>-573.717147457288 -138.746049393726 -223.789724562754</f>
        <v>-936.25292141376804</v>
      </c>
      <c r="Q1101">
        <f>-378.785274133494 -40.7708450403657 -303.4824054078</f>
        <v>-723.03852458165966</v>
      </c>
      <c r="R1101" t="s">
        <v>23149</v>
      </c>
      <c r="S1101" t="s">
        <v>23150</v>
      </c>
      <c r="T1101" t="s">
        <v>23151</v>
      </c>
      <c r="U1101" t="s">
        <v>23152</v>
      </c>
      <c r="V1101" t="s">
        <v>23153</v>
      </c>
      <c r="W1101" t="s">
        <v>23154</v>
      </c>
      <c r="X1101" t="s">
        <v>23155</v>
      </c>
      <c r="Y1101" t="s">
        <v>23156</v>
      </c>
    </row>
    <row r="1102" spans="1:25" x14ac:dyDescent="0.3">
      <c r="A1102">
        <v>55050</v>
      </c>
      <c r="B1102" t="s">
        <v>23157</v>
      </c>
      <c r="C1102" t="s">
        <v>23158</v>
      </c>
      <c r="D1102" t="s">
        <v>23159</v>
      </c>
      <c r="E1102" t="s">
        <v>23160</v>
      </c>
      <c r="F1102" t="s">
        <v>23161</v>
      </c>
      <c r="G1102" t="s">
        <v>23162</v>
      </c>
      <c r="H1102" t="s">
        <v>23163</v>
      </c>
      <c r="I1102" t="s">
        <v>23164</v>
      </c>
      <c r="J1102" t="s">
        <v>23165</v>
      </c>
      <c r="K1102" t="s">
        <v>23166</v>
      </c>
      <c r="L1102" t="s">
        <v>23167</v>
      </c>
      <c r="M1102" t="s">
        <v>23168</v>
      </c>
      <c r="N1102" t="s">
        <v>23169</v>
      </c>
      <c r="O1102">
        <f>-561.559745257663 -111.875140293897 -504.506530940005</f>
        <v>-1177.941416491565</v>
      </c>
      <c r="P1102">
        <f>-573.948935216226 -139.092662793213 -223.999443232796</f>
        <v>-937.041041242235</v>
      </c>
      <c r="Q1102">
        <f>-379.554128933414 -39.7366086141642 -303.293850535188</f>
        <v>-722.58458808276623</v>
      </c>
      <c r="R1102" t="s">
        <v>23170</v>
      </c>
      <c r="S1102" t="s">
        <v>23171</v>
      </c>
      <c r="T1102" t="s">
        <v>23172</v>
      </c>
      <c r="U1102" t="s">
        <v>23173</v>
      </c>
      <c r="V1102" t="s">
        <v>23174</v>
      </c>
      <c r="W1102" t="s">
        <v>23175</v>
      </c>
      <c r="X1102" t="s">
        <v>23176</v>
      </c>
      <c r="Y1102" t="s">
        <v>23177</v>
      </c>
    </row>
    <row r="1103" spans="1:25" x14ac:dyDescent="0.3">
      <c r="A1103">
        <v>55100</v>
      </c>
      <c r="B1103" t="s">
        <v>23178</v>
      </c>
      <c r="C1103" t="s">
        <v>23179</v>
      </c>
      <c r="D1103" t="s">
        <v>23180</v>
      </c>
      <c r="E1103" t="s">
        <v>23181</v>
      </c>
      <c r="F1103" t="s">
        <v>23182</v>
      </c>
      <c r="G1103" t="s">
        <v>23183</v>
      </c>
      <c r="H1103" t="s">
        <v>23184</v>
      </c>
      <c r="I1103" t="s">
        <v>23185</v>
      </c>
      <c r="J1103" t="s">
        <v>23186</v>
      </c>
      <c r="K1103" t="s">
        <v>23187</v>
      </c>
      <c r="L1103" t="s">
        <v>23188</v>
      </c>
      <c r="M1103" t="s">
        <v>23189</v>
      </c>
      <c r="N1103" t="s">
        <v>23190</v>
      </c>
      <c r="O1103">
        <f>-562.088280475725 -111.643970397659 -504.619919114043</f>
        <v>-1178.352169987427</v>
      </c>
      <c r="P1103">
        <f>-574.148393057213 -139.166445667811 -224.128126282661</f>
        <v>-937.44296500768496</v>
      </c>
      <c r="Q1103">
        <f>-380.02426236902 -39.1227916229673 -303.220198469743</f>
        <v>-722.36725246173023</v>
      </c>
      <c r="R1103" t="s">
        <v>23191</v>
      </c>
      <c r="S1103" t="s">
        <v>23192</v>
      </c>
      <c r="T1103" t="s">
        <v>23193</v>
      </c>
      <c r="U1103" t="s">
        <v>23194</v>
      </c>
      <c r="V1103" t="s">
        <v>23195</v>
      </c>
      <c r="W1103" t="s">
        <v>23196</v>
      </c>
      <c r="X1103" t="s">
        <v>23197</v>
      </c>
      <c r="Y1103" t="s">
        <v>23198</v>
      </c>
    </row>
    <row r="1104" spans="1:25" x14ac:dyDescent="0.3">
      <c r="A1104">
        <v>55150</v>
      </c>
      <c r="B1104" t="s">
        <v>23199</v>
      </c>
      <c r="C1104" t="s">
        <v>23200</v>
      </c>
      <c r="D1104" t="s">
        <v>23201</v>
      </c>
      <c r="E1104" t="s">
        <v>23202</v>
      </c>
      <c r="F1104" t="s">
        <v>23203</v>
      </c>
      <c r="G1104" t="s">
        <v>23204</v>
      </c>
      <c r="H1104" t="s">
        <v>23205</v>
      </c>
      <c r="I1104" t="s">
        <v>23206</v>
      </c>
      <c r="J1104" t="s">
        <v>23207</v>
      </c>
      <c r="K1104" t="s">
        <v>23208</v>
      </c>
      <c r="L1104" t="s">
        <v>23209</v>
      </c>
      <c r="M1104" t="s">
        <v>23210</v>
      </c>
      <c r="N1104" t="s">
        <v>23211</v>
      </c>
      <c r="O1104">
        <f>-563.358746548255 -111.304725649871 -504.790049390149</f>
        <v>-1179.453521588275</v>
      </c>
      <c r="P1104">
        <f>-574.84720187375 -139.297435660651 -224.320803045867</f>
        <v>-938.46544058026802</v>
      </c>
      <c r="Q1104">
        <f>-381.047265292935 -38.2511639372337 -302.93204477102</f>
        <v>-722.23047400118867</v>
      </c>
      <c r="R1104" t="s">
        <v>23212</v>
      </c>
      <c r="S1104" t="s">
        <v>23213</v>
      </c>
      <c r="T1104" t="s">
        <v>23214</v>
      </c>
      <c r="U1104" t="s">
        <v>23215</v>
      </c>
      <c r="V1104" t="s">
        <v>23216</v>
      </c>
      <c r="W1104" t="s">
        <v>23217</v>
      </c>
      <c r="X1104" t="s">
        <v>23218</v>
      </c>
      <c r="Y1104" t="s">
        <v>23219</v>
      </c>
    </row>
    <row r="1105" spans="1:25" x14ac:dyDescent="0.3">
      <c r="A1105">
        <v>55200</v>
      </c>
      <c r="B1105" t="s">
        <v>23220</v>
      </c>
      <c r="C1105" t="s">
        <v>23221</v>
      </c>
      <c r="D1105" t="s">
        <v>23222</v>
      </c>
      <c r="E1105" t="s">
        <v>23223</v>
      </c>
      <c r="F1105" t="s">
        <v>23224</v>
      </c>
      <c r="G1105" t="s">
        <v>23225</v>
      </c>
      <c r="H1105" t="s">
        <v>23226</v>
      </c>
      <c r="I1105" t="s">
        <v>23227</v>
      </c>
      <c r="J1105" t="s">
        <v>23228</v>
      </c>
      <c r="K1105" t="s">
        <v>23229</v>
      </c>
      <c r="L1105" t="s">
        <v>23230</v>
      </c>
      <c r="M1105" t="s">
        <v>23231</v>
      </c>
      <c r="N1105" t="s">
        <v>23232</v>
      </c>
      <c r="O1105">
        <f>-563.853302237454 -111.144736233528 -504.855725293253</f>
        <v>-1179.8537637642351</v>
      </c>
      <c r="P1105">
        <f>-575.250446802929 -139.302617820061 -224.399199479336</f>
        <v>-938.9522641023259</v>
      </c>
      <c r="Q1105">
        <f>-381.413508551997 -38.1039883304779 -302.722951829184</f>
        <v>-722.24044871165893</v>
      </c>
      <c r="R1105" t="s">
        <v>23233</v>
      </c>
      <c r="S1105" t="s">
        <v>23234</v>
      </c>
      <c r="T1105" t="s">
        <v>23235</v>
      </c>
      <c r="U1105" t="s">
        <v>23236</v>
      </c>
      <c r="V1105" t="s">
        <v>23237</v>
      </c>
      <c r="W1105" t="s">
        <v>23238</v>
      </c>
      <c r="X1105" t="s">
        <v>23239</v>
      </c>
      <c r="Y1105" t="s">
        <v>23240</v>
      </c>
    </row>
    <row r="1106" spans="1:25" x14ac:dyDescent="0.3">
      <c r="A1106">
        <v>55250</v>
      </c>
      <c r="B1106" t="s">
        <v>23241</v>
      </c>
      <c r="C1106" t="s">
        <v>23242</v>
      </c>
      <c r="D1106" t="s">
        <v>23243</v>
      </c>
      <c r="E1106" t="s">
        <v>23244</v>
      </c>
      <c r="F1106" t="s">
        <v>23245</v>
      </c>
      <c r="G1106" t="s">
        <v>23246</v>
      </c>
      <c r="H1106" t="s">
        <v>23247</v>
      </c>
      <c r="I1106" t="s">
        <v>23248</v>
      </c>
      <c r="J1106" t="s">
        <v>23249</v>
      </c>
      <c r="K1106" t="s">
        <v>23250</v>
      </c>
      <c r="L1106" t="s">
        <v>23251</v>
      </c>
      <c r="M1106" t="s">
        <v>23252</v>
      </c>
      <c r="N1106" t="s">
        <v>23253</v>
      </c>
      <c r="O1106">
        <f>-564.309655147011 -110.754007397934 -505.072420540718</f>
        <v>-1180.1360830856629</v>
      </c>
      <c r="P1106">
        <f>-575.996961797111 -139.276030613421 -224.664554606209</f>
        <v>-939.93754701674095</v>
      </c>
      <c r="Q1106">
        <f>-382.069487373773 -38.1021179087306 -302.796232536845</f>
        <v>-722.96783781934857</v>
      </c>
      <c r="R1106" t="s">
        <v>23254</v>
      </c>
      <c r="S1106" t="s">
        <v>23255</v>
      </c>
      <c r="T1106" t="s">
        <v>23256</v>
      </c>
      <c r="U1106" t="s">
        <v>23257</v>
      </c>
      <c r="V1106" t="s">
        <v>23258</v>
      </c>
      <c r="W1106" t="s">
        <v>23259</v>
      </c>
      <c r="X1106" t="s">
        <v>23260</v>
      </c>
      <c r="Y1106" t="s">
        <v>23261</v>
      </c>
    </row>
    <row r="1107" spans="1:25" x14ac:dyDescent="0.3">
      <c r="A1107">
        <v>55300</v>
      </c>
      <c r="B1107" t="s">
        <v>23262</v>
      </c>
      <c r="C1107" t="s">
        <v>23263</v>
      </c>
      <c r="D1107" t="s">
        <v>23264</v>
      </c>
      <c r="E1107" t="s">
        <v>23265</v>
      </c>
      <c r="F1107" t="s">
        <v>23266</v>
      </c>
      <c r="G1107" t="s">
        <v>23267</v>
      </c>
      <c r="H1107" t="s">
        <v>23268</v>
      </c>
      <c r="I1107" t="s">
        <v>23269</v>
      </c>
      <c r="J1107" t="s">
        <v>23270</v>
      </c>
      <c r="K1107" t="s">
        <v>23271</v>
      </c>
      <c r="L1107" t="s">
        <v>23272</v>
      </c>
      <c r="M1107" t="s">
        <v>23273</v>
      </c>
      <c r="N1107" t="s">
        <v>23274</v>
      </c>
      <c r="O1107">
        <f>-564.454613175472 -110.450861815194 -505.212087422995</f>
        <v>-1180.1175624136611</v>
      </c>
      <c r="P1107">
        <f>-576.222570843706 -139.154925004597 -224.826282822898</f>
        <v>-940.20377867120101</v>
      </c>
      <c r="Q1107">
        <f>-382.252219067578 -38.1099420695055 -303.017646476207</f>
        <v>-723.3798076132905</v>
      </c>
      <c r="R1107" t="s">
        <v>23275</v>
      </c>
      <c r="S1107" t="s">
        <v>23276</v>
      </c>
      <c r="T1107" t="s">
        <v>23277</v>
      </c>
      <c r="U1107" t="s">
        <v>23278</v>
      </c>
      <c r="V1107" t="s">
        <v>23279</v>
      </c>
      <c r="W1107" t="s">
        <v>23280</v>
      </c>
      <c r="X1107" t="s">
        <v>23281</v>
      </c>
      <c r="Y1107" t="s">
        <v>23282</v>
      </c>
    </row>
    <row r="1108" spans="1:25" x14ac:dyDescent="0.3">
      <c r="A1108">
        <v>55350</v>
      </c>
      <c r="B1108" t="s">
        <v>23283</v>
      </c>
      <c r="C1108" t="s">
        <v>23284</v>
      </c>
      <c r="D1108" t="s">
        <v>23285</v>
      </c>
      <c r="E1108" t="s">
        <v>23286</v>
      </c>
      <c r="F1108" t="s">
        <v>23287</v>
      </c>
      <c r="G1108" t="s">
        <v>23288</v>
      </c>
      <c r="H1108" t="s">
        <v>23289</v>
      </c>
      <c r="I1108" t="s">
        <v>23290</v>
      </c>
      <c r="J1108" t="s">
        <v>23291</v>
      </c>
      <c r="K1108" t="s">
        <v>23292</v>
      </c>
      <c r="L1108" t="s">
        <v>23293</v>
      </c>
      <c r="M1108" t="s">
        <v>23294</v>
      </c>
      <c r="N1108" t="s">
        <v>23295</v>
      </c>
      <c r="O1108">
        <f>-564.725342275914 -110.036639882933 -505.516726271851</f>
        <v>-1180.2787084306981</v>
      </c>
      <c r="P1108">
        <f>-576.26814698307 -139.205646694537 -225.169591274582</f>
        <v>-940.64338495218897</v>
      </c>
      <c r="Q1108">
        <f>-382.271647082424 -38.2668102093489 -303.433563483809</f>
        <v>-723.97202077558188</v>
      </c>
      <c r="R1108" t="s">
        <v>23296</v>
      </c>
      <c r="S1108" t="s">
        <v>23297</v>
      </c>
      <c r="T1108" t="s">
        <v>23298</v>
      </c>
      <c r="U1108" t="s">
        <v>23299</v>
      </c>
      <c r="V1108" t="s">
        <v>23300</v>
      </c>
      <c r="W1108" t="s">
        <v>23301</v>
      </c>
      <c r="X1108" t="s">
        <v>23302</v>
      </c>
      <c r="Y1108" t="s">
        <v>23303</v>
      </c>
    </row>
    <row r="1109" spans="1:25" x14ac:dyDescent="0.3">
      <c r="A1109">
        <v>55400</v>
      </c>
      <c r="B1109" t="s">
        <v>23304</v>
      </c>
      <c r="C1109" t="s">
        <v>23305</v>
      </c>
      <c r="D1109" t="s">
        <v>23306</v>
      </c>
      <c r="E1109" t="s">
        <v>23307</v>
      </c>
      <c r="F1109" t="s">
        <v>23308</v>
      </c>
      <c r="G1109" t="s">
        <v>23309</v>
      </c>
      <c r="H1109" t="s">
        <v>23310</v>
      </c>
      <c r="I1109" t="s">
        <v>23311</v>
      </c>
      <c r="J1109" t="s">
        <v>23312</v>
      </c>
      <c r="K1109" t="s">
        <v>23313</v>
      </c>
      <c r="L1109" t="s">
        <v>23314</v>
      </c>
      <c r="M1109" t="s">
        <v>23315</v>
      </c>
      <c r="N1109" t="s">
        <v>23316</v>
      </c>
      <c r="O1109">
        <f>-564.881958895806 -109.91315067311 -505.709269472722</f>
        <v>-1180.504379041638</v>
      </c>
      <c r="P1109">
        <f>-576.229437110012 -139.305651896778 -225.377432327671</f>
        <v>-940.91252133446096</v>
      </c>
      <c r="Q1109">
        <f>-382.266300877756 -38.3198738159799 -303.66349946531</f>
        <v>-724.24967415904598</v>
      </c>
      <c r="R1109" t="s">
        <v>23317</v>
      </c>
      <c r="S1109" t="s">
        <v>23318</v>
      </c>
      <c r="T1109" t="s">
        <v>23319</v>
      </c>
      <c r="U1109" t="s">
        <v>23320</v>
      </c>
      <c r="V1109" t="s">
        <v>23321</v>
      </c>
      <c r="W1109" t="s">
        <v>23322</v>
      </c>
      <c r="X1109" t="s">
        <v>23323</v>
      </c>
      <c r="Y1109" t="s">
        <v>23324</v>
      </c>
    </row>
    <row r="1110" spans="1:25" x14ac:dyDescent="0.3">
      <c r="A1110">
        <v>55450</v>
      </c>
      <c r="B1110" t="s">
        <v>23325</v>
      </c>
      <c r="C1110" t="s">
        <v>23326</v>
      </c>
      <c r="D1110" t="s">
        <v>23327</v>
      </c>
      <c r="E1110" t="s">
        <v>23328</v>
      </c>
      <c r="F1110" t="s">
        <v>23329</v>
      </c>
      <c r="G1110" t="s">
        <v>23330</v>
      </c>
      <c r="H1110" t="s">
        <v>23331</v>
      </c>
      <c r="I1110" t="s">
        <v>23332</v>
      </c>
      <c r="J1110" t="s">
        <v>23333</v>
      </c>
      <c r="K1110" t="s">
        <v>23334</v>
      </c>
      <c r="L1110" t="s">
        <v>23335</v>
      </c>
      <c r="M1110" t="s">
        <v>23336</v>
      </c>
      <c r="N1110" t="s">
        <v>23337</v>
      </c>
      <c r="O1110">
        <f>-564.777937318357 -109.598199467692 -506.120247468924</f>
        <v>-1180.496384254973</v>
      </c>
      <c r="P1110">
        <f>-576.059288419833 -139.596159213385 -225.849982173326</f>
        <v>-941.50542980654404</v>
      </c>
      <c r="Q1110">
        <f>-382.17966784747 -38.4824778171701 -304.177917244112</f>
        <v>-724.84006290875209</v>
      </c>
      <c r="R1110" t="s">
        <v>23338</v>
      </c>
      <c r="S1110" t="s">
        <v>23339</v>
      </c>
      <c r="T1110" t="s">
        <v>23340</v>
      </c>
      <c r="U1110" t="s">
        <v>23341</v>
      </c>
      <c r="V1110" t="s">
        <v>23342</v>
      </c>
      <c r="W1110" t="s">
        <v>23343</v>
      </c>
      <c r="X1110" t="s">
        <v>23344</v>
      </c>
      <c r="Y1110" t="s">
        <v>23345</v>
      </c>
    </row>
    <row r="1111" spans="1:25" x14ac:dyDescent="0.3">
      <c r="A1111">
        <v>55500</v>
      </c>
      <c r="B1111" t="s">
        <v>23346</v>
      </c>
      <c r="C1111" t="s">
        <v>23347</v>
      </c>
      <c r="D1111" t="s">
        <v>23348</v>
      </c>
      <c r="E1111" t="s">
        <v>23349</v>
      </c>
      <c r="F1111" t="s">
        <v>23350</v>
      </c>
      <c r="G1111" t="s">
        <v>23351</v>
      </c>
      <c r="H1111" t="s">
        <v>23352</v>
      </c>
      <c r="I1111" t="s">
        <v>23353</v>
      </c>
      <c r="J1111" t="s">
        <v>23354</v>
      </c>
      <c r="K1111" t="s">
        <v>23355</v>
      </c>
      <c r="L1111" t="s">
        <v>23356</v>
      </c>
      <c r="M1111" t="s">
        <v>23357</v>
      </c>
      <c r="N1111" t="s">
        <v>23358</v>
      </c>
      <c r="O1111">
        <f>-564.611116406054 -109.583237548686 -506.209402865343</f>
        <v>-1180.4037568200829</v>
      </c>
      <c r="P1111">
        <f>-576.080624138884 -139.77598773747 -225.967638704224</f>
        <v>-941.824250580578</v>
      </c>
      <c r="Q1111">
        <f>-382.203566263021 -38.7195825318295 -304.376069547538</f>
        <v>-725.29921834238849</v>
      </c>
      <c r="R1111" t="s">
        <v>23359</v>
      </c>
      <c r="S1111" t="s">
        <v>23360</v>
      </c>
      <c r="T1111" t="s">
        <v>23361</v>
      </c>
      <c r="U1111" t="s">
        <v>23362</v>
      </c>
      <c r="V1111" t="s">
        <v>23363</v>
      </c>
      <c r="W1111" t="s">
        <v>23364</v>
      </c>
      <c r="X1111" t="s">
        <v>23365</v>
      </c>
      <c r="Y1111" t="s">
        <v>23366</v>
      </c>
    </row>
    <row r="1112" spans="1:25" x14ac:dyDescent="0.3">
      <c r="A1112">
        <v>55550</v>
      </c>
      <c r="B1112" t="s">
        <v>23367</v>
      </c>
      <c r="C1112" t="s">
        <v>23368</v>
      </c>
      <c r="D1112" t="s">
        <v>23369</v>
      </c>
      <c r="E1112" t="s">
        <v>23370</v>
      </c>
      <c r="F1112" t="s">
        <v>23371</v>
      </c>
      <c r="G1112" t="s">
        <v>23372</v>
      </c>
      <c r="H1112" t="s">
        <v>23373</v>
      </c>
      <c r="I1112" t="s">
        <v>23374</v>
      </c>
      <c r="J1112" t="s">
        <v>23375</v>
      </c>
      <c r="K1112" t="s">
        <v>23376</v>
      </c>
      <c r="L1112" t="s">
        <v>23377</v>
      </c>
      <c r="M1112" t="s">
        <v>23378</v>
      </c>
      <c r="N1112" t="s">
        <v>23379</v>
      </c>
      <c r="O1112">
        <f>-564.533620173798 -109.729960207186 -506.276706038685</f>
        <v>-1180.540286419669</v>
      </c>
      <c r="P1112">
        <f>-576.349239118586 -139.975451288118 -226.054915829036</f>
        <v>-942.37960623573986</v>
      </c>
      <c r="Q1112">
        <f>-382.215225010958 -39.3350153424262 -304.362348625792</f>
        <v>-725.91258897917623</v>
      </c>
      <c r="R1112" t="s">
        <v>23380</v>
      </c>
      <c r="S1112" t="s">
        <v>23381</v>
      </c>
      <c r="T1112" t="s">
        <v>23382</v>
      </c>
      <c r="U1112" t="s">
        <v>23383</v>
      </c>
      <c r="V1112" t="s">
        <v>23384</v>
      </c>
      <c r="W1112" t="s">
        <v>23385</v>
      </c>
      <c r="X1112" t="s">
        <v>23386</v>
      </c>
      <c r="Y1112" t="s">
        <v>23387</v>
      </c>
    </row>
    <row r="1113" spans="1:25" x14ac:dyDescent="0.3">
      <c r="A1113">
        <v>55600</v>
      </c>
      <c r="B1113" t="s">
        <v>23388</v>
      </c>
      <c r="C1113" t="s">
        <v>23389</v>
      </c>
      <c r="D1113" t="s">
        <v>23390</v>
      </c>
      <c r="E1113" t="s">
        <v>23391</v>
      </c>
      <c r="F1113" t="s">
        <v>23392</v>
      </c>
      <c r="G1113" t="s">
        <v>23393</v>
      </c>
      <c r="H1113" t="s">
        <v>23394</v>
      </c>
      <c r="I1113" t="s">
        <v>23395</v>
      </c>
      <c r="J1113" t="s">
        <v>23396</v>
      </c>
      <c r="K1113" t="s">
        <v>23397</v>
      </c>
      <c r="L1113" t="s">
        <v>23398</v>
      </c>
      <c r="M1113" t="s">
        <v>23399</v>
      </c>
      <c r="N1113" t="s">
        <v>23400</v>
      </c>
      <c r="O1113">
        <f>-564.44878774528 -109.760221494058 -506.226760194323</f>
        <v>-1180.4357694336609</v>
      </c>
      <c r="P1113">
        <f>-576.48636106122 -139.822189994252 -225.994730213896</f>
        <v>-942.30328126936797</v>
      </c>
      <c r="Q1113">
        <f>-382.203369411284 -39.4029310139877 -304.216564607451</f>
        <v>-725.82286503272269</v>
      </c>
      <c r="R1113" t="s">
        <v>23401</v>
      </c>
      <c r="S1113" t="s">
        <v>23402</v>
      </c>
      <c r="T1113" t="s">
        <v>23403</v>
      </c>
      <c r="U1113" t="s">
        <v>23404</v>
      </c>
      <c r="V1113" t="s">
        <v>23405</v>
      </c>
      <c r="W1113" t="s">
        <v>23406</v>
      </c>
      <c r="X1113" t="s">
        <v>23407</v>
      </c>
      <c r="Y1113" t="s">
        <v>23408</v>
      </c>
    </row>
    <row r="1114" spans="1:25" x14ac:dyDescent="0.3">
      <c r="A1114">
        <v>55650</v>
      </c>
      <c r="B1114" t="s">
        <v>23409</v>
      </c>
      <c r="C1114" t="s">
        <v>23410</v>
      </c>
      <c r="D1114" t="s">
        <v>23411</v>
      </c>
      <c r="E1114" t="s">
        <v>23412</v>
      </c>
      <c r="F1114" t="s">
        <v>23413</v>
      </c>
      <c r="G1114" t="s">
        <v>23414</v>
      </c>
      <c r="H1114" t="s">
        <v>23415</v>
      </c>
      <c r="I1114" t="s">
        <v>23416</v>
      </c>
      <c r="J1114" t="s">
        <v>23417</v>
      </c>
      <c r="K1114" t="s">
        <v>23418</v>
      </c>
      <c r="L1114" t="s">
        <v>23419</v>
      </c>
      <c r="M1114" t="s">
        <v>23420</v>
      </c>
      <c r="N1114" t="s">
        <v>23421</v>
      </c>
      <c r="O1114">
        <f>-564.161905578089 -109.885283250511 -506.02822282547</f>
        <v>-1180.07541165407</v>
      </c>
      <c r="P1114">
        <f>-576.820326648469 -139.499078520555 -225.775909652779</f>
        <v>-942.09531482180296</v>
      </c>
      <c r="Q1114">
        <f>-382.231480318037 -39.4851512261375 -303.756495450393</f>
        <v>-725.47312699456745</v>
      </c>
      <c r="R1114" t="s">
        <v>23422</v>
      </c>
      <c r="S1114" t="s">
        <v>23423</v>
      </c>
      <c r="T1114" t="s">
        <v>23424</v>
      </c>
      <c r="U1114" t="s">
        <v>23425</v>
      </c>
      <c r="V1114" t="s">
        <v>23426</v>
      </c>
      <c r="W1114" t="s">
        <v>23427</v>
      </c>
      <c r="X1114" t="s">
        <v>23428</v>
      </c>
      <c r="Y1114" t="s">
        <v>23429</v>
      </c>
    </row>
    <row r="1115" spans="1:25" x14ac:dyDescent="0.3">
      <c r="A1115">
        <v>55700</v>
      </c>
      <c r="B1115" t="s">
        <v>23430</v>
      </c>
      <c r="C1115" t="s">
        <v>23431</v>
      </c>
      <c r="D1115" t="s">
        <v>23432</v>
      </c>
      <c r="E1115" t="s">
        <v>23433</v>
      </c>
      <c r="F1115" t="s">
        <v>23434</v>
      </c>
      <c r="G1115" t="s">
        <v>23435</v>
      </c>
      <c r="H1115" t="s">
        <v>23436</v>
      </c>
      <c r="I1115" t="s">
        <v>23437</v>
      </c>
      <c r="J1115" t="s">
        <v>23438</v>
      </c>
      <c r="K1115" t="s">
        <v>23439</v>
      </c>
      <c r="L1115" t="s">
        <v>23440</v>
      </c>
      <c r="M1115" t="s">
        <v>23441</v>
      </c>
      <c r="N1115" t="s">
        <v>23442</v>
      </c>
      <c r="O1115">
        <f>-564.022976450541 -109.921188990967 -505.933356257547</f>
        <v>-1179.877521699055</v>
      </c>
      <c r="P1115">
        <f>-576.906160851723 -139.407644725897 -225.677764109962</f>
        <v>-941.99156968758211</v>
      </c>
      <c r="Q1115">
        <f>-382.24534018102 -39.4156562629159 -303.50638103385</f>
        <v>-725.16737747778598</v>
      </c>
      <c r="R1115" t="s">
        <v>23443</v>
      </c>
      <c r="S1115" t="s">
        <v>23444</v>
      </c>
      <c r="T1115" t="s">
        <v>23445</v>
      </c>
      <c r="U1115" t="s">
        <v>23446</v>
      </c>
      <c r="V1115" t="s">
        <v>23447</v>
      </c>
      <c r="W1115" t="s">
        <v>23448</v>
      </c>
      <c r="X1115" t="s">
        <v>23449</v>
      </c>
      <c r="Y1115" t="s">
        <v>23450</v>
      </c>
    </row>
    <row r="1116" spans="1:25" x14ac:dyDescent="0.3">
      <c r="A1116">
        <v>55750</v>
      </c>
      <c r="B1116" t="s">
        <v>23451</v>
      </c>
      <c r="C1116" t="s">
        <v>23452</v>
      </c>
      <c r="D1116" t="s">
        <v>23453</v>
      </c>
      <c r="E1116" t="s">
        <v>23454</v>
      </c>
      <c r="F1116" t="s">
        <v>23455</v>
      </c>
      <c r="G1116" t="s">
        <v>23456</v>
      </c>
      <c r="H1116" t="s">
        <v>23457</v>
      </c>
      <c r="I1116" t="s">
        <v>23458</v>
      </c>
      <c r="J1116" t="s">
        <v>23459</v>
      </c>
      <c r="K1116" t="s">
        <v>23460</v>
      </c>
      <c r="L1116" t="s">
        <v>23461</v>
      </c>
      <c r="M1116" t="s">
        <v>23462</v>
      </c>
      <c r="N1116" t="s">
        <v>23463</v>
      </c>
      <c r="O1116">
        <f>-563.655589034257 -110.113793207035 -505.555888052894</f>
        <v>-1179.3252702941859</v>
      </c>
      <c r="P1116">
        <f>-576.894952551225 -139.266636352567 -225.282187872625</f>
        <v>-941.44377677641683</v>
      </c>
      <c r="Q1116">
        <f>-382.181984132763 -39.3591808486303 -303.089059448075</f>
        <v>-724.63022442946829</v>
      </c>
      <c r="R1116" t="s">
        <v>23464</v>
      </c>
      <c r="S1116" t="s">
        <v>23465</v>
      </c>
      <c r="T1116" t="s">
        <v>23466</v>
      </c>
      <c r="U1116" t="s">
        <v>23467</v>
      </c>
      <c r="V1116" t="s">
        <v>23468</v>
      </c>
      <c r="W1116" t="s">
        <v>23469</v>
      </c>
      <c r="X1116" t="s">
        <v>23470</v>
      </c>
      <c r="Y1116" t="s">
        <v>23471</v>
      </c>
    </row>
    <row r="1117" spans="1:25" x14ac:dyDescent="0.3">
      <c r="A1117">
        <v>55800</v>
      </c>
      <c r="B1117" t="s">
        <v>23472</v>
      </c>
      <c r="C1117" t="s">
        <v>23473</v>
      </c>
      <c r="D1117" t="s">
        <v>23474</v>
      </c>
      <c r="E1117" t="s">
        <v>23475</v>
      </c>
      <c r="F1117" t="s">
        <v>23476</v>
      </c>
      <c r="G1117" t="s">
        <v>23477</v>
      </c>
      <c r="H1117" t="s">
        <v>23478</v>
      </c>
      <c r="I1117" t="s">
        <v>23479</v>
      </c>
      <c r="J1117" t="s">
        <v>23480</v>
      </c>
      <c r="K1117" t="s">
        <v>23481</v>
      </c>
      <c r="L1117" t="s">
        <v>23482</v>
      </c>
      <c r="M1117" t="s">
        <v>23483</v>
      </c>
      <c r="N1117" t="s">
        <v>23484</v>
      </c>
      <c r="O1117">
        <f>-563.472081055442 -110.162715143589 -505.334704296514</f>
        <v>-1178.9695004955452</v>
      </c>
      <c r="P1117">
        <f>-576.782736988426 -138.880845861222 -225.019397540134</f>
        <v>-940.68298038978207</v>
      </c>
      <c r="Q1117">
        <f>-381.956095265279 -39.1833413335389 -302.810820580496</f>
        <v>-723.95025717931389</v>
      </c>
      <c r="R1117" t="s">
        <v>23485</v>
      </c>
      <c r="S1117" t="s">
        <v>23486</v>
      </c>
      <c r="T1117" t="s">
        <v>23487</v>
      </c>
      <c r="U1117" t="s">
        <v>23488</v>
      </c>
      <c r="V1117" t="s">
        <v>23489</v>
      </c>
      <c r="W1117" t="s">
        <v>23490</v>
      </c>
      <c r="X1117" t="s">
        <v>23491</v>
      </c>
      <c r="Y1117" t="s">
        <v>23492</v>
      </c>
    </row>
    <row r="1118" spans="1:25" x14ac:dyDescent="0.3">
      <c r="A1118">
        <v>55850</v>
      </c>
      <c r="B1118" t="s">
        <v>23493</v>
      </c>
      <c r="C1118" t="s">
        <v>23494</v>
      </c>
      <c r="D1118" t="s">
        <v>23495</v>
      </c>
      <c r="E1118" t="s">
        <v>23496</v>
      </c>
      <c r="F1118" t="s">
        <v>23497</v>
      </c>
      <c r="G1118" t="s">
        <v>23498</v>
      </c>
      <c r="H1118" t="s">
        <v>23499</v>
      </c>
      <c r="I1118" t="s">
        <v>23500</v>
      </c>
      <c r="J1118" t="s">
        <v>23501</v>
      </c>
      <c r="K1118" t="s">
        <v>23502</v>
      </c>
      <c r="L1118" t="s">
        <v>23503</v>
      </c>
      <c r="M1118" t="s">
        <v>23504</v>
      </c>
      <c r="N1118" t="s">
        <v>23505</v>
      </c>
      <c r="O1118">
        <f>-563.269612217339 -110.216712621031 -504.747026972951</f>
        <v>-1178.233351811321</v>
      </c>
      <c r="P1118">
        <f>-576.353457627387 -138.028710393732 -224.329810590561</f>
        <v>-938.71197861168002</v>
      </c>
      <c r="Q1118">
        <f>-381.450542829909 -38.5988392012559 -302.272290990616</f>
        <v>-722.32167302178095</v>
      </c>
      <c r="R1118" t="s">
        <v>23506</v>
      </c>
      <c r="S1118" t="s">
        <v>23507</v>
      </c>
      <c r="T1118" t="s">
        <v>23508</v>
      </c>
      <c r="U1118" t="s">
        <v>23509</v>
      </c>
      <c r="V1118" t="s">
        <v>23510</v>
      </c>
      <c r="W1118" t="s">
        <v>23511</v>
      </c>
      <c r="X1118" t="s">
        <v>23512</v>
      </c>
      <c r="Y1118" t="s">
        <v>23513</v>
      </c>
    </row>
    <row r="1119" spans="1:25" x14ac:dyDescent="0.3">
      <c r="A1119">
        <v>55900</v>
      </c>
      <c r="B1119" t="s">
        <v>23514</v>
      </c>
      <c r="C1119" t="s">
        <v>23515</v>
      </c>
      <c r="D1119" t="s">
        <v>23516</v>
      </c>
      <c r="E1119" t="s">
        <v>23517</v>
      </c>
      <c r="F1119" t="s">
        <v>23518</v>
      </c>
      <c r="G1119" t="s">
        <v>23519</v>
      </c>
      <c r="H1119" t="s">
        <v>23520</v>
      </c>
      <c r="I1119" t="s">
        <v>23521</v>
      </c>
      <c r="J1119" t="s">
        <v>23522</v>
      </c>
      <c r="K1119" t="s">
        <v>23523</v>
      </c>
      <c r="L1119" t="s">
        <v>23524</v>
      </c>
      <c r="M1119" t="s">
        <v>23525</v>
      </c>
      <c r="N1119" t="s">
        <v>23526</v>
      </c>
      <c r="O1119">
        <f>-563.144081388993 -110.258831580711 -504.393860492673</f>
        <v>-1177.7967734623769</v>
      </c>
      <c r="P1119">
        <f>-576.018268939191 -137.667274950212 -223.92698863464</f>
        <v>-937.61253252404299</v>
      </c>
      <c r="Q1119">
        <f>-381.185570655263 -38.3135751690293 -302.141896308535</f>
        <v>-721.64104213282735</v>
      </c>
      <c r="R1119" t="s">
        <v>23527</v>
      </c>
      <c r="S1119" t="s">
        <v>23528</v>
      </c>
      <c r="T1119" t="s">
        <v>23529</v>
      </c>
      <c r="U1119" t="s">
        <v>23530</v>
      </c>
      <c r="V1119" t="s">
        <v>23531</v>
      </c>
      <c r="W1119" t="s">
        <v>23532</v>
      </c>
      <c r="X1119" t="s">
        <v>23533</v>
      </c>
      <c r="Y1119" t="s">
        <v>23534</v>
      </c>
    </row>
    <row r="1120" spans="1:25" x14ac:dyDescent="0.3">
      <c r="A1120">
        <v>55950</v>
      </c>
      <c r="B1120" t="s">
        <v>23535</v>
      </c>
      <c r="C1120" t="s">
        <v>23536</v>
      </c>
      <c r="D1120" t="s">
        <v>23537</v>
      </c>
      <c r="E1120" t="s">
        <v>23538</v>
      </c>
      <c r="F1120" t="s">
        <v>23539</v>
      </c>
      <c r="G1120" t="s">
        <v>23540</v>
      </c>
      <c r="H1120" t="s">
        <v>23541</v>
      </c>
      <c r="I1120" t="s">
        <v>23542</v>
      </c>
      <c r="J1120" t="s">
        <v>23543</v>
      </c>
      <c r="K1120" t="s">
        <v>23544</v>
      </c>
      <c r="L1120" t="s">
        <v>23545</v>
      </c>
      <c r="M1120" t="s">
        <v>23546</v>
      </c>
      <c r="N1120" t="s">
        <v>23547</v>
      </c>
      <c r="O1120">
        <f>-562.94680503655 -110.242418765625 -503.691404138039</f>
        <v>-1176.880627940214</v>
      </c>
      <c r="P1120">
        <f>-575.114740082558 -136.856023941844 -223.116498703267</f>
        <v>-935.08726272766899</v>
      </c>
      <c r="Q1120">
        <f>-380.500303879053 -37.4814013217601 -301.846492805161</f>
        <v>-719.82819800597406</v>
      </c>
      <c r="R1120" t="s">
        <v>23548</v>
      </c>
      <c r="S1120" t="s">
        <v>23549</v>
      </c>
      <c r="T1120" t="s">
        <v>23550</v>
      </c>
      <c r="U1120" t="s">
        <v>23551</v>
      </c>
      <c r="V1120" t="s">
        <v>23552</v>
      </c>
      <c r="W1120" t="s">
        <v>23553</v>
      </c>
      <c r="X1120" t="s">
        <v>23554</v>
      </c>
      <c r="Y1120" t="s">
        <v>23555</v>
      </c>
    </row>
    <row r="1121" spans="1:25" x14ac:dyDescent="0.3">
      <c r="A1121">
        <v>56000</v>
      </c>
      <c r="B1121" t="s">
        <v>23556</v>
      </c>
      <c r="C1121" t="s">
        <v>23557</v>
      </c>
      <c r="D1121" t="s">
        <v>23558</v>
      </c>
      <c r="E1121" t="s">
        <v>23559</v>
      </c>
      <c r="F1121" t="s">
        <v>23560</v>
      </c>
      <c r="G1121" t="s">
        <v>23561</v>
      </c>
      <c r="H1121" t="s">
        <v>23562</v>
      </c>
      <c r="I1121" t="s">
        <v>23563</v>
      </c>
      <c r="J1121" t="s">
        <v>23564</v>
      </c>
      <c r="K1121" t="s">
        <v>23565</v>
      </c>
      <c r="L1121" t="s">
        <v>23566</v>
      </c>
      <c r="M1121" t="s">
        <v>23567</v>
      </c>
      <c r="N1121" t="s">
        <v>23568</v>
      </c>
      <c r="O1121">
        <f>-562.629511484848 -110.205349397583 -503.353713629155</f>
        <v>-1176.188574511586</v>
      </c>
      <c r="P1121">
        <f>-574.535663357466 -136.354639840186 -222.723904718926</f>
        <v>-933.61420791657793</v>
      </c>
      <c r="Q1121">
        <f>-380.072821807534 -36.8853417081664 -301.708226486773</f>
        <v>-718.66639000247346</v>
      </c>
      <c r="R1121" t="s">
        <v>23569</v>
      </c>
      <c r="S1121" t="s">
        <v>23570</v>
      </c>
      <c r="T1121" t="s">
        <v>23571</v>
      </c>
      <c r="U1121" t="s">
        <v>23572</v>
      </c>
      <c r="V1121" t="s">
        <v>23573</v>
      </c>
      <c r="W1121" t="s">
        <v>23574</v>
      </c>
      <c r="X1121" t="s">
        <v>23575</v>
      </c>
      <c r="Y1121" t="s">
        <v>23576</v>
      </c>
    </row>
    <row r="1122" spans="1:25" x14ac:dyDescent="0.3">
      <c r="A1122">
        <v>56050</v>
      </c>
      <c r="B1122" t="s">
        <v>23577</v>
      </c>
      <c r="C1122" t="s">
        <v>23578</v>
      </c>
      <c r="D1122" t="s">
        <v>23579</v>
      </c>
      <c r="E1122" t="s">
        <v>23580</v>
      </c>
      <c r="F1122" t="s">
        <v>23581</v>
      </c>
      <c r="G1122" t="s">
        <v>23582</v>
      </c>
      <c r="H1122" t="s">
        <v>23583</v>
      </c>
      <c r="I1122" t="s">
        <v>23584</v>
      </c>
      <c r="J1122" t="s">
        <v>23585</v>
      </c>
      <c r="K1122" t="s">
        <v>23586</v>
      </c>
      <c r="L1122" t="s">
        <v>23587</v>
      </c>
      <c r="M1122" t="s">
        <v>23588</v>
      </c>
      <c r="N1122" t="s">
        <v>23589</v>
      </c>
      <c r="O1122">
        <f>-561.589492272634 -110.022352023277 -502.7115291687</f>
        <v>-1174.323373464611</v>
      </c>
      <c r="P1122">
        <f>-572.966308166724 -135.13679933201 -221.96529987344</f>
        <v>-930.06840737217408</v>
      </c>
      <c r="Q1122">
        <f>-378.729420677928 -35.7958362982445 -301.664593750044</f>
        <v>-716.18985072621649</v>
      </c>
      <c r="R1122" t="s">
        <v>23590</v>
      </c>
      <c r="S1122" t="s">
        <v>23591</v>
      </c>
      <c r="T1122" t="s">
        <v>23592</v>
      </c>
      <c r="U1122" t="s">
        <v>23593</v>
      </c>
      <c r="V1122" t="s">
        <v>23594</v>
      </c>
      <c r="W1122" t="s">
        <v>23595</v>
      </c>
      <c r="X1122" t="s">
        <v>23596</v>
      </c>
      <c r="Y1122" t="s">
        <v>23597</v>
      </c>
    </row>
    <row r="1123" spans="1:25" x14ac:dyDescent="0.3">
      <c r="A1123">
        <v>56100</v>
      </c>
      <c r="B1123" t="s">
        <v>23598</v>
      </c>
      <c r="C1123" t="s">
        <v>23599</v>
      </c>
      <c r="D1123" t="s">
        <v>23600</v>
      </c>
      <c r="E1123" t="s">
        <v>23601</v>
      </c>
      <c r="F1123" t="s">
        <v>23602</v>
      </c>
      <c r="G1123" t="s">
        <v>23603</v>
      </c>
      <c r="H1123" t="s">
        <v>23604</v>
      </c>
      <c r="I1123" t="s">
        <v>23605</v>
      </c>
      <c r="J1123" t="s">
        <v>23606</v>
      </c>
      <c r="K1123" t="s">
        <v>23607</v>
      </c>
      <c r="L1123" t="s">
        <v>23608</v>
      </c>
      <c r="M1123" t="s">
        <v>23609</v>
      </c>
      <c r="N1123" t="s">
        <v>23610</v>
      </c>
      <c r="O1123">
        <f>-561.050430195114 -109.927127184096 -502.375187910804</f>
        <v>-1173.3527452900139</v>
      </c>
      <c r="P1123">
        <f>-572.272500560168 -134.554735766585 -221.579661883344</f>
        <v>-928.4068982100971</v>
      </c>
      <c r="Q1123">
        <f>-377.860881556493 -35.5301171917604 -301.246304631656</f>
        <v>-714.63730337990933</v>
      </c>
      <c r="R1123" t="s">
        <v>23611</v>
      </c>
      <c r="S1123" t="s">
        <v>23612</v>
      </c>
      <c r="T1123" t="s">
        <v>23613</v>
      </c>
      <c r="U1123" t="s">
        <v>23614</v>
      </c>
      <c r="V1123" t="s">
        <v>23615</v>
      </c>
      <c r="W1123" t="s">
        <v>23616</v>
      </c>
      <c r="X1123" t="s">
        <v>23617</v>
      </c>
      <c r="Y1123" t="s">
        <v>23618</v>
      </c>
    </row>
    <row r="1124" spans="1:25" x14ac:dyDescent="0.3">
      <c r="A1124">
        <v>56150</v>
      </c>
      <c r="B1124" t="s">
        <v>23619</v>
      </c>
      <c r="C1124" t="s">
        <v>23620</v>
      </c>
      <c r="D1124" t="s">
        <v>23621</v>
      </c>
      <c r="E1124" t="s">
        <v>23622</v>
      </c>
      <c r="F1124" t="s">
        <v>23623</v>
      </c>
      <c r="G1124" t="s">
        <v>23624</v>
      </c>
      <c r="H1124" t="s">
        <v>23625</v>
      </c>
      <c r="I1124" t="s">
        <v>23626</v>
      </c>
      <c r="J1124" t="s">
        <v>23627</v>
      </c>
      <c r="K1124" t="s">
        <v>23628</v>
      </c>
      <c r="L1124" t="s">
        <v>23629</v>
      </c>
      <c r="M1124" t="s">
        <v>23630</v>
      </c>
      <c r="N1124" t="s">
        <v>23631</v>
      </c>
      <c r="O1124">
        <f>-559.887321114897 -109.786979634946 -501.700703739353</f>
        <v>-1171.3750044891958</v>
      </c>
      <c r="P1124">
        <f>-571.09033022383 -133.956248193194 -220.864617133229</f>
        <v>-925.91119555025307</v>
      </c>
      <c r="Q1124">
        <f>-376.772695957207 -34.6576278964749 -300.419692337802</f>
        <v>-711.85001619148397</v>
      </c>
      <c r="R1124" t="s">
        <v>23632</v>
      </c>
      <c r="S1124" t="s">
        <v>23633</v>
      </c>
      <c r="T1124" t="s">
        <v>23634</v>
      </c>
      <c r="U1124" t="s">
        <v>23635</v>
      </c>
      <c r="V1124" t="s">
        <v>23636</v>
      </c>
      <c r="W1124" t="s">
        <v>23637</v>
      </c>
      <c r="X1124" t="s">
        <v>23638</v>
      </c>
      <c r="Y1124" t="s">
        <v>23639</v>
      </c>
    </row>
    <row r="1125" spans="1:25" x14ac:dyDescent="0.3">
      <c r="A1125">
        <v>56200</v>
      </c>
      <c r="B1125" t="s">
        <v>23640</v>
      </c>
      <c r="C1125" t="s">
        <v>23641</v>
      </c>
      <c r="D1125" t="s">
        <v>23642</v>
      </c>
      <c r="E1125" t="s">
        <v>23643</v>
      </c>
      <c r="F1125" t="s">
        <v>23644</v>
      </c>
      <c r="G1125" t="s">
        <v>23645</v>
      </c>
      <c r="H1125" t="s">
        <v>23646</v>
      </c>
      <c r="I1125" t="s">
        <v>23647</v>
      </c>
      <c r="J1125" t="s">
        <v>23648</v>
      </c>
      <c r="K1125" t="s">
        <v>23649</v>
      </c>
      <c r="L1125" t="s">
        <v>23650</v>
      </c>
      <c r="M1125" t="s">
        <v>23651</v>
      </c>
      <c r="N1125" t="s">
        <v>23652</v>
      </c>
      <c r="O1125">
        <f>-559.31991751428 -109.72395408541 -501.429444944214</f>
        <v>-1170.473316543904</v>
      </c>
      <c r="P1125">
        <f>-570.494713787463 -133.724540076579 -220.577569099847</f>
        <v>-924.79682296388899</v>
      </c>
      <c r="Q1125">
        <f>-376.424464036241 -33.9526335623309 -300.144106718105</f>
        <v>-710.52120431667686</v>
      </c>
      <c r="R1125" t="s">
        <v>23653</v>
      </c>
      <c r="S1125" t="s">
        <v>23654</v>
      </c>
      <c r="T1125" t="s">
        <v>23655</v>
      </c>
      <c r="U1125" t="s">
        <v>23656</v>
      </c>
      <c r="V1125" t="s">
        <v>23657</v>
      </c>
      <c r="W1125" t="s">
        <v>23658</v>
      </c>
      <c r="X1125" t="s">
        <v>23659</v>
      </c>
      <c r="Y1125" t="s">
        <v>23660</v>
      </c>
    </row>
    <row r="1126" spans="1:25" x14ac:dyDescent="0.3">
      <c r="A1126">
        <v>56250</v>
      </c>
      <c r="B1126" t="s">
        <v>23661</v>
      </c>
      <c r="C1126" t="s">
        <v>23662</v>
      </c>
      <c r="D1126" t="s">
        <v>23663</v>
      </c>
      <c r="E1126" t="s">
        <v>23664</v>
      </c>
      <c r="F1126" t="s">
        <v>23665</v>
      </c>
      <c r="G1126" t="s">
        <v>23666</v>
      </c>
      <c r="H1126" t="s">
        <v>23667</v>
      </c>
      <c r="I1126" t="s">
        <v>23668</v>
      </c>
      <c r="J1126" t="s">
        <v>23669</v>
      </c>
      <c r="K1126" t="s">
        <v>23670</v>
      </c>
      <c r="L1126" t="s">
        <v>23671</v>
      </c>
      <c r="M1126" t="s">
        <v>23672</v>
      </c>
      <c r="N1126" t="s">
        <v>23673</v>
      </c>
      <c r="O1126">
        <f>-558.26762693565 -109.718625228655 -500.903578255688</f>
        <v>-1168.8898304199929</v>
      </c>
      <c r="P1126">
        <f>-569.201712006873 -133.214711860013 -219.999731609829</f>
        <v>-922.41615547671506</v>
      </c>
      <c r="Q1126">
        <f>-375.513123385636 -32.8035347997516 -299.691942017108</f>
        <v>-708.00860020249559</v>
      </c>
      <c r="R1126" t="s">
        <v>23674</v>
      </c>
      <c r="S1126" t="s">
        <v>23675</v>
      </c>
      <c r="T1126" t="s">
        <v>23676</v>
      </c>
      <c r="U1126" t="s">
        <v>23677</v>
      </c>
      <c r="V1126" t="s">
        <v>23678</v>
      </c>
      <c r="W1126" t="s">
        <v>23679</v>
      </c>
      <c r="X1126" t="s">
        <v>23680</v>
      </c>
      <c r="Y1126" t="s">
        <v>23681</v>
      </c>
    </row>
    <row r="1127" spans="1:25" x14ac:dyDescent="0.3">
      <c r="A1127">
        <v>56300</v>
      </c>
      <c r="B1127" t="s">
        <v>23682</v>
      </c>
      <c r="C1127" t="s">
        <v>23683</v>
      </c>
      <c r="D1127" t="s">
        <v>23684</v>
      </c>
      <c r="E1127" t="s">
        <v>23685</v>
      </c>
      <c r="F1127" t="s">
        <v>23686</v>
      </c>
      <c r="G1127" t="s">
        <v>23687</v>
      </c>
      <c r="H1127" t="s">
        <v>23688</v>
      </c>
      <c r="I1127" t="s">
        <v>23689</v>
      </c>
      <c r="J1127" t="s">
        <v>23690</v>
      </c>
      <c r="K1127" t="s">
        <v>23691</v>
      </c>
      <c r="L1127" t="s">
        <v>23692</v>
      </c>
      <c r="M1127" t="s">
        <v>23693</v>
      </c>
      <c r="N1127" t="s">
        <v>23694</v>
      </c>
      <c r="O1127">
        <f>-557.740374565498 -109.749323350807 -500.598694091562</f>
        <v>-1168.088392007867</v>
      </c>
      <c r="P1127">
        <f>-568.470311120543 -133.019223258314 -219.66816028441</f>
        <v>-921.15769466326697</v>
      </c>
      <c r="Q1127">
        <f>-374.975142257073 -32.3762482477305 -299.537410955056</f>
        <v>-706.88880145985945</v>
      </c>
      <c r="R1127" t="s">
        <v>23695</v>
      </c>
      <c r="S1127" t="s">
        <v>23696</v>
      </c>
      <c r="T1127" t="s">
        <v>23697</v>
      </c>
      <c r="U1127" t="s">
        <v>23698</v>
      </c>
      <c r="V1127" t="s">
        <v>23699</v>
      </c>
      <c r="W1127" t="s">
        <v>23700</v>
      </c>
      <c r="X1127" t="s">
        <v>23701</v>
      </c>
      <c r="Y1127" t="s">
        <v>23702</v>
      </c>
    </row>
    <row r="1128" spans="1:25" x14ac:dyDescent="0.3">
      <c r="A1128">
        <v>56350</v>
      </c>
      <c r="B1128" t="s">
        <v>23703</v>
      </c>
      <c r="C1128" t="s">
        <v>23704</v>
      </c>
      <c r="D1128" t="s">
        <v>23705</v>
      </c>
      <c r="E1128" t="s">
        <v>23706</v>
      </c>
      <c r="F1128" t="s">
        <v>23707</v>
      </c>
      <c r="G1128" t="s">
        <v>23708</v>
      </c>
      <c r="H1128" t="s">
        <v>23709</v>
      </c>
      <c r="I1128" t="s">
        <v>23710</v>
      </c>
      <c r="J1128" t="s">
        <v>23711</v>
      </c>
      <c r="K1128" t="s">
        <v>23712</v>
      </c>
      <c r="L1128" t="s">
        <v>23713</v>
      </c>
      <c r="M1128" t="s">
        <v>23714</v>
      </c>
      <c r="N1128" t="s">
        <v>23715</v>
      </c>
      <c r="O1128">
        <f>-556.60254491006 -109.758009842826 -500.179816914497</f>
        <v>-1166.5403716673832</v>
      </c>
      <c r="P1128">
        <f>-566.851986506378 -132.681702571932 -219.202804132458</f>
        <v>-918.736493210768</v>
      </c>
      <c r="Q1128">
        <f>-373.571678555637 -31.9328608066353 -299.45774463651</f>
        <v>-704.96228399878225</v>
      </c>
      <c r="R1128" t="s">
        <v>23716</v>
      </c>
      <c r="S1128" t="s">
        <v>23717</v>
      </c>
      <c r="T1128" t="s">
        <v>23718</v>
      </c>
      <c r="U1128" t="s">
        <v>23719</v>
      </c>
      <c r="V1128" t="s">
        <v>23720</v>
      </c>
      <c r="W1128" t="s">
        <v>23721</v>
      </c>
      <c r="X1128" t="s">
        <v>23722</v>
      </c>
      <c r="Y1128" t="s">
        <v>23723</v>
      </c>
    </row>
    <row r="1129" spans="1:25" x14ac:dyDescent="0.3">
      <c r="A1129">
        <v>56400</v>
      </c>
      <c r="B1129" t="s">
        <v>23724</v>
      </c>
      <c r="C1129" t="s">
        <v>23725</v>
      </c>
      <c r="D1129" t="s">
        <v>23726</v>
      </c>
      <c r="E1129" t="s">
        <v>23727</v>
      </c>
      <c r="F1129" t="s">
        <v>23728</v>
      </c>
      <c r="G1129" t="s">
        <v>23729</v>
      </c>
      <c r="H1129" t="s">
        <v>23730</v>
      </c>
      <c r="I1129" t="s">
        <v>23731</v>
      </c>
      <c r="J1129" t="s">
        <v>23732</v>
      </c>
      <c r="K1129" t="s">
        <v>23733</v>
      </c>
      <c r="L1129" t="s">
        <v>23734</v>
      </c>
      <c r="M1129" t="s">
        <v>23735</v>
      </c>
      <c r="N1129" t="s">
        <v>23736</v>
      </c>
      <c r="O1129">
        <f>-556.158334381742 -109.72433616884 -500.056629896261</f>
        <v>-1165.9393004468429</v>
      </c>
      <c r="P1129">
        <f>-566.179999040951 -132.551066343202 -219.063552144344</f>
        <v>-917.79461752849693</v>
      </c>
      <c r="Q1129">
        <f>-372.947647427076 -31.7834699275008 -299.410621182963</f>
        <v>-704.14173853753982</v>
      </c>
      <c r="R1129" t="s">
        <v>23737</v>
      </c>
      <c r="S1129" t="s">
        <v>23738</v>
      </c>
      <c r="T1129" t="s">
        <v>23739</v>
      </c>
      <c r="U1129" t="s">
        <v>23740</v>
      </c>
      <c r="V1129" t="s">
        <v>23741</v>
      </c>
      <c r="W1129" t="s">
        <v>23742</v>
      </c>
      <c r="X1129" t="s">
        <v>23743</v>
      </c>
      <c r="Y1129" t="s">
        <v>23744</v>
      </c>
    </row>
    <row r="1130" spans="1:25" x14ac:dyDescent="0.3">
      <c r="A1130">
        <v>56450</v>
      </c>
      <c r="B1130" t="s">
        <v>23745</v>
      </c>
      <c r="C1130" t="s">
        <v>23746</v>
      </c>
      <c r="D1130" t="s">
        <v>23747</v>
      </c>
      <c r="E1130" t="s">
        <v>23748</v>
      </c>
      <c r="F1130" t="s">
        <v>23749</v>
      </c>
      <c r="G1130" t="s">
        <v>23750</v>
      </c>
      <c r="H1130" t="s">
        <v>23751</v>
      </c>
      <c r="I1130" t="s">
        <v>23752</v>
      </c>
      <c r="J1130" t="s">
        <v>23753</v>
      </c>
      <c r="K1130" t="s">
        <v>23754</v>
      </c>
      <c r="L1130" t="s">
        <v>23755</v>
      </c>
      <c r="M1130" t="s">
        <v>23756</v>
      </c>
      <c r="N1130" t="s">
        <v>23757</v>
      </c>
      <c r="O1130">
        <f>-555.098494507966 -109.783454208106 -500.092586669458</f>
        <v>-1164.9745353855301</v>
      </c>
      <c r="P1130">
        <f>-565.215333783307 -132.919546744158 -219.128217758468</f>
        <v>-917.26309828593298</v>
      </c>
      <c r="Q1130">
        <f>-371.941244313017 -32.1768057991731 -299.406128640279</f>
        <v>-703.5241787524692</v>
      </c>
      <c r="R1130" t="s">
        <v>23758</v>
      </c>
      <c r="S1130" t="s">
        <v>23759</v>
      </c>
      <c r="T1130" t="s">
        <v>23760</v>
      </c>
      <c r="U1130" t="s">
        <v>23761</v>
      </c>
      <c r="V1130" t="s">
        <v>23762</v>
      </c>
      <c r="W1130" t="s">
        <v>23763</v>
      </c>
      <c r="X1130" t="s">
        <v>23764</v>
      </c>
      <c r="Y1130" t="s">
        <v>23765</v>
      </c>
    </row>
    <row r="1131" spans="1:25" x14ac:dyDescent="0.3">
      <c r="A1131">
        <v>56500</v>
      </c>
      <c r="B1131" t="s">
        <v>23766</v>
      </c>
      <c r="C1131" t="s">
        <v>23767</v>
      </c>
      <c r="D1131" t="s">
        <v>23768</v>
      </c>
      <c r="E1131" t="s">
        <v>23769</v>
      </c>
      <c r="F1131" t="s">
        <v>23770</v>
      </c>
      <c r="G1131" t="s">
        <v>23771</v>
      </c>
      <c r="H1131" t="s">
        <v>23772</v>
      </c>
      <c r="I1131" t="s">
        <v>23773</v>
      </c>
      <c r="J1131" t="s">
        <v>23774</v>
      </c>
      <c r="K1131" t="s">
        <v>23775</v>
      </c>
      <c r="L1131" t="s">
        <v>23776</v>
      </c>
      <c r="M1131" t="s">
        <v>23777</v>
      </c>
      <c r="N1131" t="s">
        <v>23778</v>
      </c>
      <c r="O1131">
        <f>-554.596405667358 -109.800001907554 -500.187189786641</f>
        <v>-1164.5835973615531</v>
      </c>
      <c r="P1131">
        <f>-564.922953153206 -133.058776571965 -219.24059987631</f>
        <v>-917.22232960148108</v>
      </c>
      <c r="Q1131">
        <f>-371.524810770792 -32.4717514610306 -299.414823578714</f>
        <v>-703.41138581053656</v>
      </c>
      <c r="R1131" t="s">
        <v>23779</v>
      </c>
      <c r="S1131" t="s">
        <v>23780</v>
      </c>
      <c r="T1131" t="s">
        <v>23781</v>
      </c>
      <c r="U1131" t="s">
        <v>23782</v>
      </c>
      <c r="V1131" t="s">
        <v>23783</v>
      </c>
      <c r="W1131" t="s">
        <v>23784</v>
      </c>
      <c r="X1131" t="s">
        <v>23785</v>
      </c>
      <c r="Y1131" t="s">
        <v>23786</v>
      </c>
    </row>
    <row r="1132" spans="1:25" x14ac:dyDescent="0.3">
      <c r="A1132">
        <v>56550</v>
      </c>
      <c r="B1132" t="s">
        <v>23787</v>
      </c>
      <c r="C1132" t="s">
        <v>23788</v>
      </c>
      <c r="D1132" t="s">
        <v>23789</v>
      </c>
      <c r="E1132" t="s">
        <v>23790</v>
      </c>
      <c r="F1132" t="s">
        <v>23791</v>
      </c>
      <c r="G1132" t="s">
        <v>23792</v>
      </c>
      <c r="H1132" t="s">
        <v>23793</v>
      </c>
      <c r="I1132" t="s">
        <v>23794</v>
      </c>
      <c r="J1132" t="s">
        <v>23795</v>
      </c>
      <c r="K1132" t="s">
        <v>23796</v>
      </c>
      <c r="L1132" t="s">
        <v>23797</v>
      </c>
      <c r="M1132" t="s">
        <v>23798</v>
      </c>
      <c r="N1132" t="s">
        <v>23799</v>
      </c>
      <c r="O1132">
        <f>-554.384556476511 -109.778485076443 -500.404169558577</f>
        <v>-1164.5672111115309</v>
      </c>
      <c r="P1132">
        <f>-565.340135648387 -133.10361984414 -219.486884167723</f>
        <v>-917.93063966024999</v>
      </c>
      <c r="Q1132">
        <f>-371.365593952592 -33.1822851789138 -299.098810227782</f>
        <v>-703.64668935928785</v>
      </c>
      <c r="R1132" t="s">
        <v>23800</v>
      </c>
      <c r="S1132" t="s">
        <v>23801</v>
      </c>
      <c r="T1132" t="s">
        <v>23802</v>
      </c>
      <c r="U1132" t="s">
        <v>23803</v>
      </c>
      <c r="V1132" t="s">
        <v>23804</v>
      </c>
      <c r="W1132" t="s">
        <v>23805</v>
      </c>
      <c r="X1132" t="s">
        <v>23806</v>
      </c>
      <c r="Y1132" t="s">
        <v>23807</v>
      </c>
    </row>
    <row r="1133" spans="1:25" x14ac:dyDescent="0.3">
      <c r="A1133">
        <v>56600</v>
      </c>
      <c r="B1133" t="s">
        <v>23808</v>
      </c>
      <c r="C1133" t="s">
        <v>23809</v>
      </c>
      <c r="D1133" t="s">
        <v>23810</v>
      </c>
      <c r="E1133" t="s">
        <v>23811</v>
      </c>
      <c r="F1133" t="s">
        <v>23812</v>
      </c>
      <c r="G1133" t="s">
        <v>23813</v>
      </c>
      <c r="H1133" t="s">
        <v>23814</v>
      </c>
      <c r="I1133" t="s">
        <v>23815</v>
      </c>
      <c r="J1133" t="s">
        <v>23816</v>
      </c>
      <c r="K1133" t="s">
        <v>23817</v>
      </c>
      <c r="L1133" t="s">
        <v>23818</v>
      </c>
      <c r="M1133" t="s">
        <v>23819</v>
      </c>
      <c r="N1133" t="s">
        <v>23820</v>
      </c>
      <c r="O1133">
        <f>-554.665587139775 -109.814670065624 -500.453701606764</f>
        <v>-1164.9339588121629</v>
      </c>
      <c r="P1133">
        <f>-565.970157514517 -133.158194527066 -219.551752150893</f>
        <v>-918.68010419247605</v>
      </c>
      <c r="Q1133">
        <f>-371.577281879512 -33.7330473149364 -298.76384024882</f>
        <v>-704.07416944326837</v>
      </c>
      <c r="R1133" t="s">
        <v>23821</v>
      </c>
      <c r="S1133" t="s">
        <v>23822</v>
      </c>
      <c r="T1133" t="s">
        <v>23823</v>
      </c>
      <c r="U1133" t="s">
        <v>23824</v>
      </c>
      <c r="V1133" t="s">
        <v>23825</v>
      </c>
      <c r="W1133" t="s">
        <v>23826</v>
      </c>
      <c r="X1133" t="s">
        <v>23827</v>
      </c>
      <c r="Y1133" t="s">
        <v>23828</v>
      </c>
    </row>
    <row r="1134" spans="1:25" x14ac:dyDescent="0.3">
      <c r="A1134">
        <v>56650</v>
      </c>
      <c r="B1134" t="s">
        <v>23829</v>
      </c>
      <c r="C1134" t="s">
        <v>23830</v>
      </c>
      <c r="D1134" t="s">
        <v>23831</v>
      </c>
      <c r="E1134" t="s">
        <v>23832</v>
      </c>
      <c r="F1134" t="s">
        <v>23833</v>
      </c>
      <c r="G1134" t="s">
        <v>23834</v>
      </c>
      <c r="H1134" t="s">
        <v>23835</v>
      </c>
      <c r="I1134" t="s">
        <v>23836</v>
      </c>
      <c r="J1134" t="s">
        <v>23837</v>
      </c>
      <c r="K1134" t="s">
        <v>23838</v>
      </c>
      <c r="L1134" t="s">
        <v>23839</v>
      </c>
      <c r="M1134" t="s">
        <v>23840</v>
      </c>
      <c r="N1134" t="s">
        <v>23841</v>
      </c>
      <c r="O1134">
        <f>-555.533104669913 -109.910494811393 -500.522337281904</f>
        <v>-1165.9659367632098</v>
      </c>
      <c r="P1134">
        <f>-567.85260424223 -132.859150711867 -219.630728920505</f>
        <v>-920.34248387460195</v>
      </c>
      <c r="Q1134">
        <f>-372.328593675043 -34.9362254966986 -297.924545366143</f>
        <v>-705.18936453788456</v>
      </c>
      <c r="R1134" t="s">
        <v>23842</v>
      </c>
      <c r="S1134" t="s">
        <v>23843</v>
      </c>
      <c r="T1134" t="s">
        <v>23844</v>
      </c>
      <c r="U1134" t="s">
        <v>23845</v>
      </c>
      <c r="V1134" t="s">
        <v>23846</v>
      </c>
      <c r="W1134" t="s">
        <v>23847</v>
      </c>
      <c r="X1134" t="s">
        <v>23848</v>
      </c>
      <c r="Y1134" t="s">
        <v>23849</v>
      </c>
    </row>
    <row r="1135" spans="1:25" x14ac:dyDescent="0.3">
      <c r="A1135">
        <v>56700</v>
      </c>
      <c r="B1135" t="s">
        <v>23850</v>
      </c>
      <c r="C1135" t="s">
        <v>23851</v>
      </c>
      <c r="D1135" t="s">
        <v>23852</v>
      </c>
      <c r="E1135" t="s">
        <v>23853</v>
      </c>
      <c r="F1135" t="s">
        <v>23854</v>
      </c>
      <c r="G1135" t="s">
        <v>23855</v>
      </c>
      <c r="H1135" t="s">
        <v>23856</v>
      </c>
      <c r="I1135" t="s">
        <v>23857</v>
      </c>
      <c r="J1135" t="s">
        <v>23858</v>
      </c>
      <c r="K1135" t="s">
        <v>23859</v>
      </c>
      <c r="L1135" t="s">
        <v>23860</v>
      </c>
      <c r="M1135" t="s">
        <v>23861</v>
      </c>
      <c r="N1135" t="s">
        <v>23862</v>
      </c>
      <c r="O1135">
        <f>-556.1215755534 -110.034565643128 -500.514995902471</f>
        <v>-1166.671137098999</v>
      </c>
      <c r="P1135">
        <f>-569.014502069431 -132.750209763345 -219.629931892423</f>
        <v>-921.39464372519899</v>
      </c>
      <c r="Q1135">
        <f>-372.82713387221 -35.8256268138675 -297.506040389788</f>
        <v>-706.15880107586554</v>
      </c>
      <c r="R1135" t="s">
        <v>23863</v>
      </c>
      <c r="S1135" t="s">
        <v>23864</v>
      </c>
      <c r="T1135" t="s">
        <v>23865</v>
      </c>
      <c r="U1135" t="s">
        <v>23866</v>
      </c>
      <c r="V1135" t="s">
        <v>23867</v>
      </c>
      <c r="W1135" t="s">
        <v>23868</v>
      </c>
      <c r="X1135" t="s">
        <v>23869</v>
      </c>
      <c r="Y1135" t="s">
        <v>23870</v>
      </c>
    </row>
    <row r="1136" spans="1:25" x14ac:dyDescent="0.3">
      <c r="A1136">
        <v>56750</v>
      </c>
      <c r="B1136" t="s">
        <v>23871</v>
      </c>
      <c r="C1136" t="s">
        <v>23872</v>
      </c>
      <c r="D1136" t="s">
        <v>23873</v>
      </c>
      <c r="E1136" t="s">
        <v>23874</v>
      </c>
      <c r="F1136" t="s">
        <v>23875</v>
      </c>
      <c r="G1136" t="s">
        <v>23876</v>
      </c>
      <c r="H1136" t="s">
        <v>23877</v>
      </c>
      <c r="I1136" t="s">
        <v>23878</v>
      </c>
      <c r="J1136" t="s">
        <v>23879</v>
      </c>
      <c r="K1136" t="s">
        <v>23880</v>
      </c>
      <c r="L1136" t="s">
        <v>23881</v>
      </c>
      <c r="M1136" t="s">
        <v>23882</v>
      </c>
      <c r="N1136" t="s">
        <v>23883</v>
      </c>
      <c r="O1136">
        <f>-557.122887918581 -110.292581255972 -500.717460249025</f>
        <v>-1168.1329294235779</v>
      </c>
      <c r="P1136">
        <f>-571.840730959369 -132.62965621271 -219.891865863093</f>
        <v>-924.36225303517199</v>
      </c>
      <c r="Q1136">
        <f>-374.217477867115 -37.7240401486197 -296.61547016134</f>
        <v>-708.55698817707469</v>
      </c>
      <c r="R1136" t="s">
        <v>23884</v>
      </c>
      <c r="S1136" t="s">
        <v>23885</v>
      </c>
      <c r="T1136" t="s">
        <v>23886</v>
      </c>
      <c r="U1136" t="s">
        <v>23887</v>
      </c>
      <c r="V1136" t="s">
        <v>23888</v>
      </c>
      <c r="W1136" t="s">
        <v>23889</v>
      </c>
      <c r="X1136" t="s">
        <v>23890</v>
      </c>
      <c r="Y1136" t="s">
        <v>23891</v>
      </c>
    </row>
    <row r="1137" spans="1:25" x14ac:dyDescent="0.3">
      <c r="A1137">
        <v>56800</v>
      </c>
      <c r="B1137" t="s">
        <v>23892</v>
      </c>
      <c r="C1137" t="s">
        <v>23893</v>
      </c>
      <c r="D1137" t="s">
        <v>23894</v>
      </c>
      <c r="E1137" t="s">
        <v>23895</v>
      </c>
      <c r="F1137" t="s">
        <v>23896</v>
      </c>
      <c r="G1137" t="s">
        <v>23897</v>
      </c>
      <c r="H1137" t="s">
        <v>23898</v>
      </c>
      <c r="I1137" t="s">
        <v>23899</v>
      </c>
      <c r="J1137" t="s">
        <v>23900</v>
      </c>
      <c r="K1137" t="s">
        <v>23901</v>
      </c>
      <c r="L1137" t="s">
        <v>23902</v>
      </c>
      <c r="M1137" t="s">
        <v>23903</v>
      </c>
      <c r="N1137" t="s">
        <v>23904</v>
      </c>
      <c r="O1137">
        <f>-557.745505038499 -110.37642986537 -500.888658664169</f>
        <v>-1169.0105935680381</v>
      </c>
      <c r="P1137">
        <f>-573.257949601042 -132.712193374393 -220.105585113772</f>
        <v>-926.07572808920702</v>
      </c>
      <c r="Q1137">
        <f>-374.901708812161 -38.7196625825172 -296.058127207564</f>
        <v>-709.67949860224223</v>
      </c>
      <c r="R1137" t="s">
        <v>23905</v>
      </c>
      <c r="S1137" t="s">
        <v>23906</v>
      </c>
      <c r="T1137" t="s">
        <v>23907</v>
      </c>
      <c r="U1137" t="s">
        <v>23908</v>
      </c>
      <c r="V1137" t="s">
        <v>23909</v>
      </c>
      <c r="W1137" t="s">
        <v>23910</v>
      </c>
      <c r="X1137" t="s">
        <v>23911</v>
      </c>
      <c r="Y1137" t="s">
        <v>23912</v>
      </c>
    </row>
    <row r="1138" spans="1:25" x14ac:dyDescent="0.3">
      <c r="A1138">
        <v>56850</v>
      </c>
      <c r="B1138" t="s">
        <v>23913</v>
      </c>
      <c r="C1138" t="s">
        <v>23914</v>
      </c>
      <c r="D1138" t="s">
        <v>23915</v>
      </c>
      <c r="E1138" t="s">
        <v>23916</v>
      </c>
      <c r="F1138" t="s">
        <v>23917</v>
      </c>
      <c r="G1138" t="s">
        <v>23918</v>
      </c>
      <c r="H1138" t="s">
        <v>23919</v>
      </c>
      <c r="I1138" t="s">
        <v>23920</v>
      </c>
      <c r="J1138" t="s">
        <v>23921</v>
      </c>
      <c r="K1138" t="s">
        <v>23922</v>
      </c>
      <c r="L1138" t="s">
        <v>23923</v>
      </c>
      <c r="M1138" t="s">
        <v>23924</v>
      </c>
      <c r="N1138" t="s">
        <v>23925</v>
      </c>
      <c r="O1138">
        <f>-559.237537608587 -110.358483309563 -501.215478694324</f>
        <v>-1170.8114996124741</v>
      </c>
      <c r="P1138">
        <f>-575.742085915672 -132.995295402119 -220.513303566582</f>
        <v>-929.25068488437296</v>
      </c>
      <c r="Q1138">
        <f>-376.176310354312 -40.3571858810647 -294.94594818766</f>
        <v>-711.47944442303674</v>
      </c>
      <c r="R1138" t="s">
        <v>23926</v>
      </c>
      <c r="S1138" t="s">
        <v>23927</v>
      </c>
      <c r="T1138" t="s">
        <v>23928</v>
      </c>
      <c r="U1138" t="s">
        <v>23929</v>
      </c>
      <c r="V1138" t="s">
        <v>23930</v>
      </c>
      <c r="W1138" t="s">
        <v>23931</v>
      </c>
      <c r="X1138" t="s">
        <v>23932</v>
      </c>
      <c r="Y1138" t="s">
        <v>23933</v>
      </c>
    </row>
    <row r="1139" spans="1:25" x14ac:dyDescent="0.3">
      <c r="A1139">
        <v>56900</v>
      </c>
      <c r="B1139" t="s">
        <v>23934</v>
      </c>
      <c r="C1139" t="s">
        <v>23935</v>
      </c>
      <c r="D1139" t="s">
        <v>23936</v>
      </c>
      <c r="E1139" t="s">
        <v>23937</v>
      </c>
      <c r="F1139" t="s">
        <v>23938</v>
      </c>
      <c r="G1139" t="s">
        <v>23939</v>
      </c>
      <c r="H1139" t="s">
        <v>23940</v>
      </c>
      <c r="I1139" t="s">
        <v>23941</v>
      </c>
      <c r="J1139" t="s">
        <v>23942</v>
      </c>
      <c r="K1139" t="s">
        <v>23943</v>
      </c>
      <c r="L1139" t="s">
        <v>23944</v>
      </c>
      <c r="M1139" t="s">
        <v>23945</v>
      </c>
      <c r="N1139" t="s">
        <v>23946</v>
      </c>
      <c r="O1139">
        <f>-560.048070034124 -110.278701637604 -501.354048894043</f>
        <v>-1171.680820565771</v>
      </c>
      <c r="P1139">
        <f>-576.909600113096 -133.009155069557 -220.680610439525</f>
        <v>-930.59936562217797</v>
      </c>
      <c r="Q1139">
        <f>-376.864443593443 -41.0459843676872 -294.66145878577</f>
        <v>-712.57188674690019</v>
      </c>
      <c r="R1139" t="s">
        <v>23947</v>
      </c>
      <c r="S1139" t="s">
        <v>23948</v>
      </c>
      <c r="T1139" t="s">
        <v>23949</v>
      </c>
      <c r="U1139" t="s">
        <v>23950</v>
      </c>
      <c r="V1139" t="s">
        <v>23951</v>
      </c>
      <c r="W1139" t="s">
        <v>23952</v>
      </c>
      <c r="X1139" t="s">
        <v>23953</v>
      </c>
      <c r="Y1139" t="s">
        <v>23954</v>
      </c>
    </row>
    <row r="1140" spans="1:25" x14ac:dyDescent="0.3">
      <c r="A1140">
        <v>56950</v>
      </c>
      <c r="B1140" t="s">
        <v>23955</v>
      </c>
      <c r="C1140" t="s">
        <v>23956</v>
      </c>
      <c r="D1140" t="s">
        <v>23957</v>
      </c>
      <c r="E1140" t="s">
        <v>23958</v>
      </c>
      <c r="F1140" t="s">
        <v>23959</v>
      </c>
      <c r="G1140" t="s">
        <v>23960</v>
      </c>
      <c r="H1140" t="s">
        <v>23961</v>
      </c>
      <c r="I1140" t="s">
        <v>23962</v>
      </c>
      <c r="J1140" t="s">
        <v>23963</v>
      </c>
      <c r="K1140" t="s">
        <v>23964</v>
      </c>
      <c r="L1140" t="s">
        <v>23965</v>
      </c>
      <c r="M1140" t="s">
        <v>23966</v>
      </c>
      <c r="N1140" t="s">
        <v>23967</v>
      </c>
      <c r="O1140">
        <f>-561.241570959125 -110.073171325167 -501.463002403976</f>
        <v>-1172.7777446882681</v>
      </c>
      <c r="P1140">
        <f>-578.491682546933 -132.893170446754 -220.820473143549</f>
        <v>-932.20532613723594</v>
      </c>
      <c r="Q1140">
        <f>-377.761021865337 -42.2018014698519 -294.514188002158</f>
        <v>-714.47701133734688</v>
      </c>
      <c r="R1140" t="s">
        <v>23968</v>
      </c>
      <c r="S1140" t="s">
        <v>23969</v>
      </c>
      <c r="T1140" t="s">
        <v>23970</v>
      </c>
      <c r="U1140" t="s">
        <v>23971</v>
      </c>
      <c r="V1140" t="s">
        <v>23972</v>
      </c>
      <c r="W1140" t="s">
        <v>23973</v>
      </c>
      <c r="X1140" t="s">
        <v>23974</v>
      </c>
      <c r="Y1140" t="s">
        <v>23975</v>
      </c>
    </row>
    <row r="1141" spans="1:25" x14ac:dyDescent="0.3">
      <c r="A1141">
        <v>57000</v>
      </c>
      <c r="B1141" t="s">
        <v>23976</v>
      </c>
      <c r="C1141" t="s">
        <v>23977</v>
      </c>
      <c r="D1141" t="s">
        <v>23978</v>
      </c>
      <c r="E1141" t="s">
        <v>23979</v>
      </c>
      <c r="F1141" t="s">
        <v>23980</v>
      </c>
      <c r="G1141" t="s">
        <v>23981</v>
      </c>
      <c r="H1141" t="s">
        <v>23982</v>
      </c>
      <c r="I1141" t="s">
        <v>23983</v>
      </c>
      <c r="J1141" t="s">
        <v>23984</v>
      </c>
      <c r="K1141" t="s">
        <v>23985</v>
      </c>
      <c r="L1141" t="s">
        <v>23986</v>
      </c>
      <c r="M1141" t="s">
        <v>23987</v>
      </c>
      <c r="N1141" t="s">
        <v>23988</v>
      </c>
      <c r="O1141">
        <f>-561.772087633839 -110.053993928064 -501.444810818153</f>
        <v>-1173.270892380056</v>
      </c>
      <c r="P1141">
        <f>-578.908917222489 -132.821276983633 -220.791032370484</f>
        <v>-932.52122657660595</v>
      </c>
      <c r="Q1141">
        <f>-377.898018943581 -42.709400026049 -294.432131188954</f>
        <v>-715.03955015858401</v>
      </c>
      <c r="R1141" t="s">
        <v>23989</v>
      </c>
      <c r="S1141" t="s">
        <v>23990</v>
      </c>
      <c r="T1141" t="s">
        <v>23991</v>
      </c>
      <c r="U1141" t="s">
        <v>23992</v>
      </c>
      <c r="V1141" t="s">
        <v>23993</v>
      </c>
      <c r="W1141" t="s">
        <v>23994</v>
      </c>
      <c r="X1141" t="s">
        <v>23995</v>
      </c>
      <c r="Y1141" t="s">
        <v>23996</v>
      </c>
    </row>
    <row r="1142" spans="1:25" x14ac:dyDescent="0.3">
      <c r="A1142">
        <v>57050</v>
      </c>
      <c r="B1142" t="s">
        <v>23997</v>
      </c>
      <c r="C1142" t="s">
        <v>23998</v>
      </c>
      <c r="D1142" t="s">
        <v>23999</v>
      </c>
      <c r="E1142" t="s">
        <v>24000</v>
      </c>
      <c r="F1142" t="s">
        <v>24001</v>
      </c>
      <c r="G1142" t="s">
        <v>24002</v>
      </c>
      <c r="H1142" t="s">
        <v>24003</v>
      </c>
      <c r="I1142" t="s">
        <v>24004</v>
      </c>
      <c r="J1142" t="s">
        <v>24005</v>
      </c>
      <c r="K1142" t="s">
        <v>24006</v>
      </c>
      <c r="L1142" t="s">
        <v>24007</v>
      </c>
      <c r="M1142" t="s">
        <v>24008</v>
      </c>
      <c r="N1142" t="s">
        <v>24009</v>
      </c>
      <c r="O1142">
        <f>-562.99439400211 -109.84592055242 -501.224519102242</f>
        <v>-1174.064833656772</v>
      </c>
      <c r="P1142">
        <f>-579.237763147124 -132.255971473314 -220.488866585391</f>
        <v>-931.98260120582904</v>
      </c>
      <c r="Q1142">
        <f>-377.611350634861 -43.133886804254 -293.649826014246</f>
        <v>-714.39506345336099</v>
      </c>
      <c r="R1142" t="s">
        <v>24010</v>
      </c>
      <c r="S1142" t="s">
        <v>24011</v>
      </c>
      <c r="T1142" t="s">
        <v>24012</v>
      </c>
      <c r="U1142" t="s">
        <v>24013</v>
      </c>
      <c r="V1142" t="s">
        <v>24014</v>
      </c>
      <c r="W1142" t="s">
        <v>24015</v>
      </c>
      <c r="X1142" t="s">
        <v>24016</v>
      </c>
      <c r="Y1142" t="s">
        <v>24017</v>
      </c>
    </row>
    <row r="1143" spans="1:25" x14ac:dyDescent="0.3">
      <c r="A1143">
        <v>57100</v>
      </c>
      <c r="B1143" t="s">
        <v>24018</v>
      </c>
      <c r="C1143" t="s">
        <v>24019</v>
      </c>
      <c r="D1143" t="s">
        <v>24020</v>
      </c>
      <c r="E1143" t="s">
        <v>24021</v>
      </c>
      <c r="F1143" t="s">
        <v>24022</v>
      </c>
      <c r="G1143" t="s">
        <v>24023</v>
      </c>
      <c r="H1143" t="s">
        <v>24024</v>
      </c>
      <c r="I1143" t="s">
        <v>24025</v>
      </c>
      <c r="J1143" t="s">
        <v>24026</v>
      </c>
      <c r="K1143" t="s">
        <v>24027</v>
      </c>
      <c r="L1143" t="s">
        <v>24028</v>
      </c>
      <c r="M1143" t="s">
        <v>24029</v>
      </c>
      <c r="N1143" t="s">
        <v>24030</v>
      </c>
      <c r="O1143">
        <f>-563.502563959129 -109.705061677926 -501.075923966866</f>
        <v>-1174.2835496039211</v>
      </c>
      <c r="P1143">
        <f>-579.181011593705 -131.944117439723 -220.294542315881</f>
        <v>-931.41967134930894</v>
      </c>
      <c r="Q1143">
        <f>-377.30608322432 -43.1552256669979 -293.174790503179</f>
        <v>-713.63609939449691</v>
      </c>
      <c r="R1143" t="s">
        <v>24031</v>
      </c>
      <c r="S1143" t="s">
        <v>24032</v>
      </c>
      <c r="T1143" t="s">
        <v>24033</v>
      </c>
      <c r="U1143" t="s">
        <v>24034</v>
      </c>
      <c r="V1143" t="s">
        <v>24035</v>
      </c>
      <c r="W1143" t="s">
        <v>24036</v>
      </c>
      <c r="X1143" t="s">
        <v>24037</v>
      </c>
      <c r="Y1143" t="s">
        <v>24038</v>
      </c>
    </row>
    <row r="1144" spans="1:25" x14ac:dyDescent="0.3">
      <c r="A1144">
        <v>57150</v>
      </c>
      <c r="B1144" t="s">
        <v>24039</v>
      </c>
      <c r="C1144" t="s">
        <v>24040</v>
      </c>
      <c r="D1144" t="s">
        <v>24041</v>
      </c>
      <c r="E1144" t="s">
        <v>24042</v>
      </c>
      <c r="F1144" t="s">
        <v>24043</v>
      </c>
      <c r="G1144" t="s">
        <v>24044</v>
      </c>
      <c r="H1144" t="s">
        <v>24045</v>
      </c>
      <c r="I1144" t="s">
        <v>24046</v>
      </c>
      <c r="J1144" t="s">
        <v>24047</v>
      </c>
      <c r="K1144" t="s">
        <v>24048</v>
      </c>
      <c r="L1144" t="s">
        <v>24049</v>
      </c>
      <c r="M1144" t="s">
        <v>24050</v>
      </c>
      <c r="N1144" t="s">
        <v>24051</v>
      </c>
      <c r="O1144">
        <f>-564.104157451134 -109.637615024466 -500.831613807498</f>
        <v>-1174.573386283098</v>
      </c>
      <c r="P1144">
        <f>-579.467447518028 -131.695061158259 -220.018393925991</f>
        <v>-931.18090260227814</v>
      </c>
      <c r="Q1144">
        <f>-377.228728848 -43.317370123928 -292.388154663282</f>
        <v>-712.9342536352101</v>
      </c>
      <c r="R1144" t="s">
        <v>24052</v>
      </c>
      <c r="S1144" t="s">
        <v>24053</v>
      </c>
      <c r="T1144" t="s">
        <v>24054</v>
      </c>
      <c r="U1144" t="s">
        <v>24055</v>
      </c>
      <c r="V1144" t="s">
        <v>24056</v>
      </c>
      <c r="W1144" t="s">
        <v>24057</v>
      </c>
      <c r="X1144" t="s">
        <v>24058</v>
      </c>
      <c r="Y1144" t="s">
        <v>24059</v>
      </c>
    </row>
    <row r="1145" spans="1:25" x14ac:dyDescent="0.3">
      <c r="A1145">
        <v>57200</v>
      </c>
      <c r="B1145" t="s">
        <v>24060</v>
      </c>
      <c r="C1145" t="s">
        <v>24061</v>
      </c>
      <c r="D1145" t="s">
        <v>24062</v>
      </c>
      <c r="E1145" t="s">
        <v>24063</v>
      </c>
      <c r="F1145" t="s">
        <v>24064</v>
      </c>
      <c r="G1145" t="s">
        <v>24065</v>
      </c>
      <c r="H1145" t="s">
        <v>24066</v>
      </c>
      <c r="I1145" t="s">
        <v>24067</v>
      </c>
      <c r="J1145" t="s">
        <v>24068</v>
      </c>
      <c r="K1145" t="s">
        <v>24069</v>
      </c>
      <c r="L1145" t="s">
        <v>24070</v>
      </c>
      <c r="M1145" t="s">
        <v>24071</v>
      </c>
      <c r="N1145" t="s">
        <v>24072</v>
      </c>
      <c r="O1145">
        <f>-564.276767860219 -109.674213561411 -500.688579110008</f>
        <v>-1174.6395605316379</v>
      </c>
      <c r="P1145">
        <f>-579.666881709485 -131.697791301885 -219.874149110833</f>
        <v>-931.23882212220292</v>
      </c>
      <c r="Q1145">
        <f>-377.383429015952 -43.3207461147895 -292.11924406202</f>
        <v>-712.82341919276155</v>
      </c>
      <c r="R1145" t="s">
        <v>24073</v>
      </c>
      <c r="S1145" t="s">
        <v>24074</v>
      </c>
      <c r="T1145" t="s">
        <v>24075</v>
      </c>
      <c r="U1145" t="s">
        <v>24076</v>
      </c>
      <c r="V1145" t="s">
        <v>24077</v>
      </c>
      <c r="W1145" t="s">
        <v>24078</v>
      </c>
      <c r="X1145" t="s">
        <v>24079</v>
      </c>
      <c r="Y1145" t="s">
        <v>24080</v>
      </c>
    </row>
    <row r="1146" spans="1:25" x14ac:dyDescent="0.3">
      <c r="A1146">
        <v>57250</v>
      </c>
      <c r="B1146" t="s">
        <v>24081</v>
      </c>
      <c r="C1146" t="s">
        <v>24082</v>
      </c>
      <c r="D1146" t="s">
        <v>24083</v>
      </c>
      <c r="E1146" t="s">
        <v>24084</v>
      </c>
      <c r="F1146" t="s">
        <v>24085</v>
      </c>
      <c r="G1146" t="s">
        <v>24086</v>
      </c>
      <c r="H1146" t="s">
        <v>24087</v>
      </c>
      <c r="I1146" t="s">
        <v>24088</v>
      </c>
      <c r="J1146" t="s">
        <v>24089</v>
      </c>
      <c r="K1146" t="s">
        <v>24090</v>
      </c>
      <c r="L1146" t="s">
        <v>24091</v>
      </c>
      <c r="M1146" t="s">
        <v>24092</v>
      </c>
      <c r="N1146" t="s">
        <v>24093</v>
      </c>
      <c r="O1146">
        <f>-565.230419710206 -110.253750517342 -500.275542348258</f>
        <v>-1175.7597125758061</v>
      </c>
      <c r="P1146">
        <f>-580.723052022397 -131.921199242486 -219.439099777479</f>
        <v>-932.08335104236198</v>
      </c>
      <c r="Q1146">
        <f>-378.377022256904 -43.6045708252359 -291.58349605809</f>
        <v>-713.56508914022993</v>
      </c>
      <c r="R1146" t="s">
        <v>24094</v>
      </c>
      <c r="S1146" t="s">
        <v>24095</v>
      </c>
      <c r="T1146" t="s">
        <v>24096</v>
      </c>
      <c r="U1146" t="s">
        <v>24097</v>
      </c>
      <c r="V1146" t="s">
        <v>24098</v>
      </c>
      <c r="W1146" t="s">
        <v>24099</v>
      </c>
      <c r="X1146" t="s">
        <v>24100</v>
      </c>
      <c r="Y1146" t="s">
        <v>24101</v>
      </c>
    </row>
    <row r="1147" spans="1:25" x14ac:dyDescent="0.3">
      <c r="A1147">
        <v>57300</v>
      </c>
      <c r="B1147" t="s">
        <v>24102</v>
      </c>
      <c r="C1147" t="s">
        <v>24103</v>
      </c>
      <c r="D1147" t="s">
        <v>24104</v>
      </c>
      <c r="E1147" t="s">
        <v>24105</v>
      </c>
      <c r="F1147" t="s">
        <v>24106</v>
      </c>
      <c r="G1147" t="s">
        <v>24107</v>
      </c>
      <c r="H1147" t="s">
        <v>24108</v>
      </c>
      <c r="I1147" t="s">
        <v>24109</v>
      </c>
      <c r="J1147" t="s">
        <v>24110</v>
      </c>
      <c r="K1147" t="s">
        <v>24111</v>
      </c>
      <c r="L1147" t="s">
        <v>24112</v>
      </c>
      <c r="M1147" t="s">
        <v>24113</v>
      </c>
      <c r="N1147" t="s">
        <v>24114</v>
      </c>
      <c r="O1147">
        <f>-565.957432491002 -110.645074195596 -500.080283965476</f>
        <v>-1176.6827906520739</v>
      </c>
      <c r="P1147">
        <f>-581.913751013793 -131.849697992245 -219.234416924011</f>
        <v>-932.99786593004887</v>
      </c>
      <c r="Q1147">
        <f>-379.33027334135 -44.0140782060012 -291.299615422653</f>
        <v>-714.64396697000416</v>
      </c>
      <c r="R1147" t="s">
        <v>24115</v>
      </c>
      <c r="S1147" t="s">
        <v>24116</v>
      </c>
      <c r="T1147" t="s">
        <v>24117</v>
      </c>
      <c r="U1147" t="s">
        <v>24118</v>
      </c>
      <c r="V1147" t="s">
        <v>24119</v>
      </c>
      <c r="W1147" t="s">
        <v>24120</v>
      </c>
      <c r="X1147" t="s">
        <v>24121</v>
      </c>
      <c r="Y1147" t="s">
        <v>24122</v>
      </c>
    </row>
    <row r="1148" spans="1:25" x14ac:dyDescent="0.3">
      <c r="A1148">
        <v>57350</v>
      </c>
      <c r="B1148" t="s">
        <v>24123</v>
      </c>
      <c r="C1148" t="s">
        <v>24124</v>
      </c>
      <c r="D1148" t="s">
        <v>24125</v>
      </c>
      <c r="E1148" t="s">
        <v>24126</v>
      </c>
      <c r="F1148" t="s">
        <v>24127</v>
      </c>
      <c r="G1148" t="s">
        <v>24128</v>
      </c>
      <c r="H1148" t="s">
        <v>24129</v>
      </c>
      <c r="I1148" t="s">
        <v>24130</v>
      </c>
      <c r="J1148" t="s">
        <v>24131</v>
      </c>
      <c r="K1148" t="s">
        <v>24132</v>
      </c>
      <c r="L1148" t="s">
        <v>24133</v>
      </c>
      <c r="M1148" t="s">
        <v>24134</v>
      </c>
      <c r="N1148" t="s">
        <v>24135</v>
      </c>
      <c r="O1148">
        <f>-567.007377176184 -110.532729076579 -500.114149431798</f>
        <v>-1177.6542556845611</v>
      </c>
      <c r="P1148">
        <f>-584.576549008198 -130.477945287367 -219.272482419028</f>
        <v>-934.326976714593</v>
      </c>
      <c r="Q1148">
        <f>-381.106460029451 -44.1148050236256 -290.615633618795</f>
        <v>-715.83689867187161</v>
      </c>
      <c r="R1148" t="s">
        <v>24136</v>
      </c>
      <c r="S1148" t="s">
        <v>24137</v>
      </c>
      <c r="T1148" t="s">
        <v>24138</v>
      </c>
      <c r="U1148" t="s">
        <v>24139</v>
      </c>
      <c r="V1148" t="s">
        <v>24140</v>
      </c>
      <c r="W1148" t="s">
        <v>24141</v>
      </c>
      <c r="X1148" t="s">
        <v>24142</v>
      </c>
      <c r="Y1148" t="s">
        <v>24143</v>
      </c>
    </row>
    <row r="1149" spans="1:25" x14ac:dyDescent="0.3">
      <c r="A1149">
        <v>57400</v>
      </c>
      <c r="B1149" t="s">
        <v>24144</v>
      </c>
      <c r="C1149" t="s">
        <v>24145</v>
      </c>
      <c r="D1149" t="s">
        <v>24146</v>
      </c>
      <c r="E1149" t="s">
        <v>24147</v>
      </c>
      <c r="F1149" t="s">
        <v>24148</v>
      </c>
      <c r="G1149" t="s">
        <v>24149</v>
      </c>
      <c r="H1149" t="s">
        <v>24150</v>
      </c>
      <c r="I1149" t="s">
        <v>24151</v>
      </c>
      <c r="J1149" t="s">
        <v>24152</v>
      </c>
      <c r="K1149" t="s">
        <v>24153</v>
      </c>
      <c r="L1149" t="s">
        <v>24154</v>
      </c>
      <c r="M1149" t="s">
        <v>24155</v>
      </c>
      <c r="N1149" t="s">
        <v>24156</v>
      </c>
      <c r="O1149">
        <f>-567.222199638963 -110.322514402681 -500.264989979807</f>
        <v>-1177.8097040214511</v>
      </c>
      <c r="P1149">
        <f>-586.017102863457 -129.908301143514 -219.477359956617</f>
        <v>-935.40276396358797</v>
      </c>
      <c r="Q1149">
        <f>-381.977990641785 -44.2378156473242 -290.026252945738</f>
        <v>-716.24205923484715</v>
      </c>
      <c r="R1149" t="s">
        <v>24157</v>
      </c>
      <c r="S1149" t="s">
        <v>24158</v>
      </c>
      <c r="T1149" t="s">
        <v>24159</v>
      </c>
      <c r="U1149" t="s">
        <v>24160</v>
      </c>
      <c r="V1149" t="s">
        <v>24161</v>
      </c>
      <c r="W1149" t="s">
        <v>24162</v>
      </c>
      <c r="X1149" t="s">
        <v>24163</v>
      </c>
      <c r="Y1149" t="s">
        <v>24164</v>
      </c>
    </row>
    <row r="1150" spans="1:25" x14ac:dyDescent="0.3">
      <c r="A1150">
        <v>57450</v>
      </c>
      <c r="B1150" t="s">
        <v>24165</v>
      </c>
      <c r="C1150" t="s">
        <v>24166</v>
      </c>
      <c r="D1150" t="s">
        <v>24167</v>
      </c>
      <c r="E1150" t="s">
        <v>24168</v>
      </c>
      <c r="F1150" t="s">
        <v>24169</v>
      </c>
      <c r="G1150" t="s">
        <v>24170</v>
      </c>
      <c r="H1150" t="s">
        <v>24171</v>
      </c>
      <c r="I1150" t="s">
        <v>24172</v>
      </c>
      <c r="J1150" t="s">
        <v>24173</v>
      </c>
      <c r="K1150" t="s">
        <v>24174</v>
      </c>
      <c r="L1150" t="s">
        <v>24175</v>
      </c>
      <c r="M1150" t="s">
        <v>24176</v>
      </c>
      <c r="N1150" t="s">
        <v>24177</v>
      </c>
      <c r="O1150">
        <f>-567.776484469462 -109.859389635968 -500.418206921228</f>
        <v>-1178.054081026658</v>
      </c>
      <c r="P1150">
        <f>-588.680295996381 -129.822829704584 -219.806080216488</f>
        <v>-938.30920591745303</v>
      </c>
      <c r="Q1150">
        <f>-383.660350915858 -45.0245776753732 -288.541833191841</f>
        <v>-717.22676178307222</v>
      </c>
      <c r="R1150" t="s">
        <v>24178</v>
      </c>
      <c r="S1150" t="s">
        <v>24179</v>
      </c>
      <c r="T1150" t="s">
        <v>24180</v>
      </c>
      <c r="U1150" t="s">
        <v>24181</v>
      </c>
      <c r="V1150" t="s">
        <v>24182</v>
      </c>
      <c r="W1150" t="s">
        <v>24183</v>
      </c>
      <c r="X1150" t="s">
        <v>24184</v>
      </c>
      <c r="Y1150" t="s">
        <v>24185</v>
      </c>
    </row>
    <row r="1151" spans="1:25" x14ac:dyDescent="0.3">
      <c r="A1151">
        <v>57500</v>
      </c>
      <c r="B1151" t="s">
        <v>24186</v>
      </c>
      <c r="C1151" t="s">
        <v>24187</v>
      </c>
      <c r="D1151" t="s">
        <v>24188</v>
      </c>
      <c r="E1151" t="s">
        <v>24189</v>
      </c>
      <c r="F1151" t="s">
        <v>24190</v>
      </c>
      <c r="G1151" t="s">
        <v>24191</v>
      </c>
      <c r="H1151" t="s">
        <v>24192</v>
      </c>
      <c r="I1151" t="s">
        <v>24193</v>
      </c>
      <c r="J1151" t="s">
        <v>24194</v>
      </c>
      <c r="K1151" t="s">
        <v>24195</v>
      </c>
      <c r="L1151" t="s">
        <v>24196</v>
      </c>
      <c r="M1151" t="s">
        <v>24197</v>
      </c>
      <c r="N1151" t="s">
        <v>24198</v>
      </c>
      <c r="O1151">
        <f>-567.915270757031 -109.531250159389 -500.643859883284</f>
        <v>-1178.090380799704</v>
      </c>
      <c r="P1151">
        <f>-589.899660741458 -129.573038058648 -220.119986119616</f>
        <v>-939.59268491972193</v>
      </c>
      <c r="Q1151">
        <f>-384.370340684067 -45.3338876023545 -288.017572106525</f>
        <v>-717.72180039294653</v>
      </c>
      <c r="R1151" t="s">
        <v>24199</v>
      </c>
      <c r="S1151" t="s">
        <v>24200</v>
      </c>
      <c r="T1151" t="s">
        <v>24201</v>
      </c>
      <c r="U1151" t="s">
        <v>24202</v>
      </c>
      <c r="V1151" t="s">
        <v>24203</v>
      </c>
      <c r="W1151" t="s">
        <v>24204</v>
      </c>
      <c r="X1151" t="s">
        <v>24205</v>
      </c>
      <c r="Y1151" t="s">
        <v>24206</v>
      </c>
    </row>
    <row r="1152" spans="1:25" x14ac:dyDescent="0.3">
      <c r="A1152">
        <v>57550</v>
      </c>
      <c r="B1152" t="s">
        <v>24207</v>
      </c>
      <c r="C1152" t="s">
        <v>24208</v>
      </c>
      <c r="D1152" t="s">
        <v>24209</v>
      </c>
      <c r="E1152" t="s">
        <v>24210</v>
      </c>
      <c r="F1152" t="s">
        <v>24211</v>
      </c>
      <c r="G1152" t="s">
        <v>24212</v>
      </c>
      <c r="H1152" t="s">
        <v>24213</v>
      </c>
      <c r="I1152" t="s">
        <v>24214</v>
      </c>
      <c r="J1152" t="s">
        <v>24215</v>
      </c>
      <c r="K1152" t="s">
        <v>24216</v>
      </c>
      <c r="L1152" t="s">
        <v>24217</v>
      </c>
      <c r="M1152" t="s">
        <v>24218</v>
      </c>
      <c r="N1152" t="s">
        <v>24219</v>
      </c>
      <c r="O1152">
        <f>-568.679536069911 -109.333522889808 -500.902753821441</f>
        <v>-1178.9158127811602</v>
      </c>
      <c r="P1152">
        <f>-592.365140228597 -129.032860288238 -220.493106499075</f>
        <v>-941.89110701591005</v>
      </c>
      <c r="Q1152">
        <f>-385.980342566307 -46.1473364184326 -287.455175558722</f>
        <v>-719.58285454346151</v>
      </c>
      <c r="R1152" t="s">
        <v>24220</v>
      </c>
      <c r="S1152" t="s">
        <v>24221</v>
      </c>
      <c r="T1152" t="s">
        <v>24222</v>
      </c>
      <c r="U1152" t="s">
        <v>24223</v>
      </c>
      <c r="V1152" t="s">
        <v>24224</v>
      </c>
      <c r="W1152" t="s">
        <v>24225</v>
      </c>
      <c r="X1152" t="s">
        <v>24226</v>
      </c>
      <c r="Y1152" t="s">
        <v>24227</v>
      </c>
    </row>
    <row r="1153" spans="1:25" x14ac:dyDescent="0.3">
      <c r="A1153">
        <v>57600</v>
      </c>
      <c r="B1153" t="s">
        <v>24228</v>
      </c>
      <c r="C1153" t="s">
        <v>24229</v>
      </c>
      <c r="D1153" t="s">
        <v>24230</v>
      </c>
      <c r="E1153" t="s">
        <v>24231</v>
      </c>
      <c r="F1153" t="s">
        <v>24232</v>
      </c>
      <c r="G1153" t="s">
        <v>24233</v>
      </c>
      <c r="H1153" t="s">
        <v>24234</v>
      </c>
      <c r="I1153" t="s">
        <v>24235</v>
      </c>
      <c r="J1153" t="s">
        <v>24236</v>
      </c>
      <c r="K1153" t="s">
        <v>24237</v>
      </c>
      <c r="L1153" t="s">
        <v>24238</v>
      </c>
      <c r="M1153" t="s">
        <v>24239</v>
      </c>
      <c r="N1153" t="s">
        <v>24240</v>
      </c>
      <c r="O1153">
        <f>-569.504214202864 -108.919622394192 -500.914342675427</f>
        <v>-1179.3381792724829</v>
      </c>
      <c r="P1153">
        <f>-593.231991894772 -128.424504486172 -220.4947732231</f>
        <v>-942.15126960404393</v>
      </c>
      <c r="Q1153">
        <f>-386.375927680254 -46.6106461054515 -287.319957198956</f>
        <v>-720.30653098466155</v>
      </c>
      <c r="R1153" t="s">
        <v>24241</v>
      </c>
      <c r="S1153" t="s">
        <v>24242</v>
      </c>
      <c r="T1153" t="s">
        <v>24243</v>
      </c>
      <c r="U1153" t="s">
        <v>24244</v>
      </c>
      <c r="V1153" t="s">
        <v>24245</v>
      </c>
      <c r="W1153" t="s">
        <v>24246</v>
      </c>
      <c r="X1153" t="s">
        <v>24247</v>
      </c>
      <c r="Y1153" t="s">
        <v>24248</v>
      </c>
    </row>
    <row r="1154" spans="1:25" x14ac:dyDescent="0.3">
      <c r="A1154">
        <v>57650</v>
      </c>
      <c r="B1154" t="s">
        <v>24249</v>
      </c>
      <c r="C1154" t="s">
        <v>24250</v>
      </c>
      <c r="D1154" t="s">
        <v>24251</v>
      </c>
      <c r="E1154" t="s">
        <v>24252</v>
      </c>
      <c r="F1154" t="s">
        <v>24253</v>
      </c>
      <c r="G1154" t="s">
        <v>24254</v>
      </c>
      <c r="H1154" t="s">
        <v>24255</v>
      </c>
      <c r="I1154" t="s">
        <v>24256</v>
      </c>
      <c r="J1154" t="s">
        <v>24257</v>
      </c>
      <c r="K1154" t="s">
        <v>24258</v>
      </c>
      <c r="L1154" t="s">
        <v>24259</v>
      </c>
      <c r="M1154" t="s">
        <v>24260</v>
      </c>
      <c r="N1154" t="s">
        <v>24261</v>
      </c>
      <c r="O1154">
        <f>-570.127019754816 -108.426200629778 -501.301714586335</f>
        <v>-1179.854934970929</v>
      </c>
      <c r="P1154">
        <f>-595.093108877882 -127.11427686562 -220.933956909484</f>
        <v>-943.14134265298594</v>
      </c>
      <c r="Q1154">
        <f>-387.255821643984 -47.5974239095226 -287.486514360654</f>
        <v>-722.3397599141606</v>
      </c>
      <c r="R1154" t="s">
        <v>24262</v>
      </c>
      <c r="S1154" t="s">
        <v>24263</v>
      </c>
      <c r="T1154" t="s">
        <v>24264</v>
      </c>
      <c r="U1154" t="s">
        <v>24265</v>
      </c>
      <c r="V1154" t="s">
        <v>24266</v>
      </c>
      <c r="W1154" t="s">
        <v>24267</v>
      </c>
      <c r="X1154" t="s">
        <v>24268</v>
      </c>
      <c r="Y1154" t="s">
        <v>24269</v>
      </c>
    </row>
    <row r="1155" spans="1:25" x14ac:dyDescent="0.3">
      <c r="A1155">
        <v>57700</v>
      </c>
      <c r="B1155" t="s">
        <v>24270</v>
      </c>
      <c r="C1155" t="s">
        <v>24271</v>
      </c>
      <c r="D1155" t="s">
        <v>24272</v>
      </c>
      <c r="E1155" t="s">
        <v>24273</v>
      </c>
      <c r="F1155" t="s">
        <v>24274</v>
      </c>
      <c r="G1155" t="s">
        <v>24275</v>
      </c>
      <c r="H1155" t="s">
        <v>24276</v>
      </c>
      <c r="I1155" t="s">
        <v>24277</v>
      </c>
      <c r="J1155" t="s">
        <v>24278</v>
      </c>
      <c r="K1155" t="s">
        <v>24279</v>
      </c>
      <c r="L1155" t="s">
        <v>24280</v>
      </c>
      <c r="M1155" t="s">
        <v>24281</v>
      </c>
      <c r="N1155" t="s">
        <v>24282</v>
      </c>
      <c r="O1155">
        <f>-570.269938482972 -108.371459719865 -501.55524833774</f>
        <v>-1180.1966465405769</v>
      </c>
      <c r="P1155">
        <f>-595.713856917512 -127.312298603495 -221.247462452671</f>
        <v>-944.27361797367803</v>
      </c>
      <c r="Q1155">
        <f>-387.63336664489 -48.3056497575712 -287.647857067143</f>
        <v>-723.58687346960414</v>
      </c>
      <c r="R1155" t="s">
        <v>24283</v>
      </c>
      <c r="S1155" t="s">
        <v>24284</v>
      </c>
      <c r="T1155" t="s">
        <v>24285</v>
      </c>
      <c r="U1155" t="s">
        <v>24286</v>
      </c>
      <c r="V1155" t="s">
        <v>24287</v>
      </c>
      <c r="W1155" t="s">
        <v>24288</v>
      </c>
      <c r="X1155" t="s">
        <v>24289</v>
      </c>
      <c r="Y1155" t="s">
        <v>24290</v>
      </c>
    </row>
    <row r="1156" spans="1:25" x14ac:dyDescent="0.3">
      <c r="A1156">
        <v>57750</v>
      </c>
      <c r="B1156" t="s">
        <v>24291</v>
      </c>
      <c r="C1156" t="s">
        <v>24292</v>
      </c>
      <c r="D1156" t="s">
        <v>24293</v>
      </c>
      <c r="E1156" t="s">
        <v>24294</v>
      </c>
      <c r="F1156" t="s">
        <v>24295</v>
      </c>
      <c r="G1156" t="s">
        <v>24296</v>
      </c>
      <c r="H1156" t="s">
        <v>24297</v>
      </c>
      <c r="I1156" t="s">
        <v>24298</v>
      </c>
      <c r="J1156" t="s">
        <v>24299</v>
      </c>
      <c r="K1156" t="s">
        <v>24300</v>
      </c>
      <c r="L1156" t="s">
        <v>24301</v>
      </c>
      <c r="M1156" t="s">
        <v>24302</v>
      </c>
      <c r="N1156" t="s">
        <v>24303</v>
      </c>
      <c r="O1156">
        <f>-570.587921155349 -108.229270600161 -502.301221773576</f>
        <v>-1181.118413529086</v>
      </c>
      <c r="P1156">
        <f>-596.546412092183 -128.433435367378 -222.128864066384</f>
        <v>-947.10871152594507</v>
      </c>
      <c r="Q1156">
        <f>-388.204824386183 -49.6051528123444 -287.920067433924</f>
        <v>-725.73004463245138</v>
      </c>
      <c r="R1156" t="s">
        <v>24304</v>
      </c>
      <c r="S1156" t="s">
        <v>24305</v>
      </c>
      <c r="T1156" t="s">
        <v>24306</v>
      </c>
      <c r="U1156" t="s">
        <v>24307</v>
      </c>
      <c r="V1156" t="s">
        <v>24308</v>
      </c>
      <c r="W1156" t="s">
        <v>24309</v>
      </c>
      <c r="X1156" t="s">
        <v>24310</v>
      </c>
      <c r="Y1156" t="s">
        <v>24311</v>
      </c>
    </row>
    <row r="1157" spans="1:25" x14ac:dyDescent="0.3">
      <c r="A1157">
        <v>57800</v>
      </c>
      <c r="B1157" t="s">
        <v>24312</v>
      </c>
      <c r="C1157" t="s">
        <v>24313</v>
      </c>
      <c r="D1157" t="s">
        <v>24314</v>
      </c>
      <c r="E1157" t="s">
        <v>24315</v>
      </c>
      <c r="F1157" t="s">
        <v>24316</v>
      </c>
      <c r="G1157" t="s">
        <v>24317</v>
      </c>
      <c r="H1157" t="s">
        <v>24318</v>
      </c>
      <c r="I1157" t="s">
        <v>24319</v>
      </c>
      <c r="J1157" t="s">
        <v>24320</v>
      </c>
      <c r="K1157" t="s">
        <v>24321</v>
      </c>
      <c r="L1157" t="s">
        <v>24322</v>
      </c>
      <c r="M1157" t="s">
        <v>24323</v>
      </c>
      <c r="N1157" t="s">
        <v>24324</v>
      </c>
      <c r="O1157">
        <f>-570.855316432321 -108.363999945967 -502.750556241414</f>
        <v>-1181.9698726197021</v>
      </c>
      <c r="P1157">
        <f>-597.016860046288 -129.490674348218 -222.665265882241</f>
        <v>-949.17280027674701</v>
      </c>
      <c r="Q1157">
        <f>-388.642610484044 -50.5390002532122 -288.204164543035</f>
        <v>-727.38577528029123</v>
      </c>
      <c r="R1157" t="s">
        <v>24325</v>
      </c>
      <c r="S1157" t="s">
        <v>24326</v>
      </c>
      <c r="T1157" t="s">
        <v>24327</v>
      </c>
      <c r="U1157" t="s">
        <v>24328</v>
      </c>
      <c r="V1157" t="s">
        <v>24329</v>
      </c>
      <c r="W1157" t="s">
        <v>24330</v>
      </c>
      <c r="X1157" t="s">
        <v>24331</v>
      </c>
      <c r="Y1157" t="s">
        <v>24332</v>
      </c>
    </row>
    <row r="1158" spans="1:25" x14ac:dyDescent="0.3">
      <c r="A1158">
        <v>57850</v>
      </c>
      <c r="B1158" t="s">
        <v>24333</v>
      </c>
      <c r="C1158" t="s">
        <v>24334</v>
      </c>
      <c r="D1158" t="s">
        <v>24335</v>
      </c>
      <c r="E1158" t="s">
        <v>24336</v>
      </c>
      <c r="F1158" t="s">
        <v>24337</v>
      </c>
      <c r="G1158" t="s">
        <v>24338</v>
      </c>
      <c r="H1158" t="s">
        <v>24339</v>
      </c>
      <c r="I1158" t="s">
        <v>24340</v>
      </c>
      <c r="J1158" t="s">
        <v>24341</v>
      </c>
      <c r="K1158" t="s">
        <v>24342</v>
      </c>
      <c r="L1158" t="s">
        <v>24343</v>
      </c>
      <c r="M1158" t="s">
        <v>24344</v>
      </c>
      <c r="N1158" t="s">
        <v>24345</v>
      </c>
      <c r="O1158">
        <f>-571.884307780079 -109.454452564897 -503.467740536471</f>
        <v>-1184.8065008814469</v>
      </c>
      <c r="P1158">
        <f>-598.325917177495 -131.734056770955 -223.497977960803</f>
        <v>-953.55795190925301</v>
      </c>
      <c r="Q1158">
        <f>-389.45229296803 -53.7053614504784 -288.551255563332</f>
        <v>-731.70890998184041</v>
      </c>
      <c r="R1158" t="s">
        <v>24346</v>
      </c>
      <c r="S1158" t="s">
        <v>24347</v>
      </c>
      <c r="T1158" t="s">
        <v>24348</v>
      </c>
      <c r="U1158" t="s">
        <v>24349</v>
      </c>
      <c r="V1158" t="s">
        <v>24350</v>
      </c>
      <c r="W1158" t="s">
        <v>24351</v>
      </c>
      <c r="X1158" t="s">
        <v>24352</v>
      </c>
      <c r="Y1158" t="s">
        <v>24353</v>
      </c>
    </row>
    <row r="1159" spans="1:25" x14ac:dyDescent="0.3">
      <c r="A1159">
        <v>57900</v>
      </c>
      <c r="B1159" t="s">
        <v>24354</v>
      </c>
      <c r="C1159" t="s">
        <v>24355</v>
      </c>
      <c r="D1159" t="s">
        <v>24356</v>
      </c>
      <c r="E1159" t="s">
        <v>24357</v>
      </c>
      <c r="F1159" t="s">
        <v>24358</v>
      </c>
      <c r="G1159" t="s">
        <v>24359</v>
      </c>
      <c r="H1159" t="s">
        <v>24360</v>
      </c>
      <c r="I1159" t="s">
        <v>24361</v>
      </c>
      <c r="J1159" t="s">
        <v>24362</v>
      </c>
      <c r="K1159" t="s">
        <v>24363</v>
      </c>
      <c r="L1159" t="s">
        <v>24364</v>
      </c>
      <c r="M1159" t="s">
        <v>24365</v>
      </c>
      <c r="N1159" t="s">
        <v>24366</v>
      </c>
      <c r="O1159">
        <f>-572.296336964313 -109.951044834461 -503.675441584765</f>
        <v>-1185.922823383539</v>
      </c>
      <c r="P1159">
        <f>-599.166047543131 -132.054686286097 -223.732647528916</f>
        <v>-954.95338135814393</v>
      </c>
      <c r="Q1159">
        <f>-389.668744539582 -55.3605807056611 -288.365464308677</f>
        <v>-733.39478955392019</v>
      </c>
      <c r="R1159" t="s">
        <v>24367</v>
      </c>
      <c r="S1159" t="s">
        <v>24368</v>
      </c>
      <c r="T1159" t="s">
        <v>24369</v>
      </c>
      <c r="U1159" t="s">
        <v>24370</v>
      </c>
      <c r="V1159" t="s">
        <v>24371</v>
      </c>
      <c r="W1159" t="s">
        <v>24372</v>
      </c>
      <c r="X1159" t="s">
        <v>24373</v>
      </c>
      <c r="Y1159" t="s">
        <v>24374</v>
      </c>
    </row>
    <row r="1160" spans="1:25" x14ac:dyDescent="0.3">
      <c r="A1160">
        <v>57950</v>
      </c>
      <c r="B1160" t="s">
        <v>24375</v>
      </c>
      <c r="C1160" t="s">
        <v>24376</v>
      </c>
      <c r="D1160" t="s">
        <v>24377</v>
      </c>
      <c r="E1160" t="s">
        <v>24378</v>
      </c>
      <c r="F1160" t="s">
        <v>24379</v>
      </c>
      <c r="G1160" t="s">
        <v>24380</v>
      </c>
      <c r="H1160" t="s">
        <v>24381</v>
      </c>
      <c r="I1160" t="s">
        <v>24382</v>
      </c>
      <c r="J1160" t="s">
        <v>24383</v>
      </c>
      <c r="K1160" t="s">
        <v>24384</v>
      </c>
      <c r="L1160" t="s">
        <v>24385</v>
      </c>
      <c r="M1160" t="s">
        <v>24386</v>
      </c>
      <c r="N1160" t="s">
        <v>24387</v>
      </c>
      <c r="O1160">
        <f>-572.947050646964 -110.650821347112 -504.008273482744</f>
        <v>-1187.6061454768201</v>
      </c>
      <c r="P1160">
        <f>-600.865006270902 -131.711818380897 -224.087537672812</f>
        <v>-956.66436232461092</v>
      </c>
      <c r="Q1160">
        <f>-390.027729025052 -57.7950990386903 -287.588869795045</f>
        <v>-735.41169785878731</v>
      </c>
      <c r="R1160" t="s">
        <v>24388</v>
      </c>
      <c r="S1160" t="s">
        <v>24389</v>
      </c>
      <c r="T1160" t="s">
        <v>24390</v>
      </c>
      <c r="U1160" t="s">
        <v>24391</v>
      </c>
      <c r="V1160" t="s">
        <v>24392</v>
      </c>
      <c r="W1160" t="s">
        <v>24393</v>
      </c>
      <c r="X1160" t="s">
        <v>24394</v>
      </c>
      <c r="Y1160" t="s">
        <v>24395</v>
      </c>
    </row>
    <row r="1161" spans="1:25" x14ac:dyDescent="0.3">
      <c r="A1161">
        <v>58000</v>
      </c>
      <c r="B1161" t="s">
        <v>24396</v>
      </c>
      <c r="C1161" t="s">
        <v>24397</v>
      </c>
      <c r="D1161" t="s">
        <v>24398</v>
      </c>
      <c r="E1161" t="s">
        <v>24399</v>
      </c>
      <c r="F1161" t="s">
        <v>24400</v>
      </c>
      <c r="G1161" t="s">
        <v>24401</v>
      </c>
      <c r="H1161" t="s">
        <v>24402</v>
      </c>
      <c r="I1161" t="s">
        <v>24403</v>
      </c>
      <c r="J1161" t="s">
        <v>24404</v>
      </c>
      <c r="K1161" t="s">
        <v>24405</v>
      </c>
      <c r="L1161" t="s">
        <v>24406</v>
      </c>
      <c r="M1161" t="s">
        <v>24407</v>
      </c>
      <c r="N1161" t="s">
        <v>24408</v>
      </c>
      <c r="O1161">
        <f>-573.461321730244 -110.901089608276 -504.091469033985</f>
        <v>-1188.453880372505</v>
      </c>
      <c r="P1161">
        <f>-601.864372260962 -131.515490132301 -224.186311276987</f>
        <v>-957.56617367025001</v>
      </c>
      <c r="Q1161">
        <f>-390.555077189578 -58.3432851987232 -286.97731091091</f>
        <v>-735.87567329921126</v>
      </c>
      <c r="R1161" t="s">
        <v>24409</v>
      </c>
      <c r="S1161" t="s">
        <v>24410</v>
      </c>
      <c r="T1161" t="s">
        <v>24411</v>
      </c>
      <c r="U1161" t="s">
        <v>24412</v>
      </c>
      <c r="V1161" t="s">
        <v>24413</v>
      </c>
      <c r="W1161" t="s">
        <v>24414</v>
      </c>
      <c r="X1161" t="s">
        <v>24415</v>
      </c>
      <c r="Y1161" t="s">
        <v>24416</v>
      </c>
    </row>
    <row r="1162" spans="1:25" x14ac:dyDescent="0.3">
      <c r="A1162">
        <v>58050</v>
      </c>
      <c r="B1162" t="s">
        <v>24417</v>
      </c>
      <c r="C1162" t="s">
        <v>24418</v>
      </c>
      <c r="D1162" t="s">
        <v>24419</v>
      </c>
      <c r="E1162" t="s">
        <v>24420</v>
      </c>
      <c r="F1162" t="s">
        <v>24421</v>
      </c>
      <c r="G1162" t="s">
        <v>24422</v>
      </c>
      <c r="H1162" t="s">
        <v>24423</v>
      </c>
      <c r="I1162" t="s">
        <v>24424</v>
      </c>
      <c r="J1162" t="s">
        <v>24425</v>
      </c>
      <c r="K1162" t="s">
        <v>24426</v>
      </c>
      <c r="L1162" t="s">
        <v>24427</v>
      </c>
      <c r="M1162" t="s">
        <v>24428</v>
      </c>
      <c r="N1162" t="s">
        <v>24429</v>
      </c>
      <c r="O1162">
        <f>-574.49445572646 -111.04301758899 -504.136697721289</f>
        <v>-1189.6741710367392</v>
      </c>
      <c r="P1162">
        <f>-603.922374410962 -131.100158200773 -224.296936366003</f>
        <v>-959.31946897773798</v>
      </c>
      <c r="Q1162">
        <f>-391.980545854709 -58.5334194428297 -285.642523542672</f>
        <v>-736.15648884021073</v>
      </c>
      <c r="R1162" t="s">
        <v>24430</v>
      </c>
      <c r="S1162" t="s">
        <v>24431</v>
      </c>
      <c r="T1162" t="s">
        <v>24432</v>
      </c>
      <c r="U1162" t="s">
        <v>24433</v>
      </c>
      <c r="V1162" t="s">
        <v>24434</v>
      </c>
      <c r="W1162" t="s">
        <v>24435</v>
      </c>
      <c r="X1162" t="s">
        <v>24436</v>
      </c>
      <c r="Y1162" t="s">
        <v>24437</v>
      </c>
    </row>
    <row r="1163" spans="1:25" x14ac:dyDescent="0.3">
      <c r="A1163">
        <v>58100</v>
      </c>
      <c r="B1163" t="s">
        <v>24438</v>
      </c>
      <c r="C1163" t="s">
        <v>24439</v>
      </c>
      <c r="D1163" t="s">
        <v>24440</v>
      </c>
      <c r="E1163" t="s">
        <v>24441</v>
      </c>
      <c r="F1163" t="s">
        <v>24442</v>
      </c>
      <c r="G1163" t="s">
        <v>24443</v>
      </c>
      <c r="H1163" t="s">
        <v>24444</v>
      </c>
      <c r="I1163" t="s">
        <v>24445</v>
      </c>
      <c r="J1163" t="s">
        <v>24446</v>
      </c>
      <c r="K1163" t="s">
        <v>24447</v>
      </c>
      <c r="L1163" t="s">
        <v>24448</v>
      </c>
      <c r="M1163" t="s">
        <v>24449</v>
      </c>
      <c r="N1163" t="s">
        <v>24450</v>
      </c>
      <c r="O1163">
        <f>-574.77139757858 -111.06549181012 -504.071857063361</f>
        <v>-1189.908746452061</v>
      </c>
      <c r="P1163">
        <f>-604.771100072623 -130.782953985983 -224.2685478414</f>
        <v>-959.82260190000602</v>
      </c>
      <c r="Q1163">
        <f>-392.428501221001 -58.6647194044895 -284.750803351025</f>
        <v>-735.84402397651547</v>
      </c>
      <c r="R1163" t="s">
        <v>24451</v>
      </c>
      <c r="S1163" t="s">
        <v>24452</v>
      </c>
      <c r="T1163" t="s">
        <v>24453</v>
      </c>
      <c r="U1163" t="s">
        <v>24454</v>
      </c>
      <c r="V1163" t="s">
        <v>24455</v>
      </c>
      <c r="W1163" t="s">
        <v>24456</v>
      </c>
      <c r="X1163" t="s">
        <v>24457</v>
      </c>
      <c r="Y1163" t="s">
        <v>24458</v>
      </c>
    </row>
    <row r="1164" spans="1:25" x14ac:dyDescent="0.3">
      <c r="A1164">
        <v>58150</v>
      </c>
      <c r="B1164" t="s">
        <v>24459</v>
      </c>
      <c r="C1164" t="s">
        <v>24460</v>
      </c>
      <c r="D1164" t="s">
        <v>24461</v>
      </c>
      <c r="E1164" t="s">
        <v>24462</v>
      </c>
      <c r="F1164" t="s">
        <v>24463</v>
      </c>
      <c r="G1164" t="s">
        <v>24464</v>
      </c>
      <c r="H1164" t="s">
        <v>24465</v>
      </c>
      <c r="I1164" t="s">
        <v>24466</v>
      </c>
      <c r="J1164" t="s">
        <v>24467</v>
      </c>
      <c r="K1164" t="s">
        <v>24468</v>
      </c>
      <c r="L1164" t="s">
        <v>24469</v>
      </c>
      <c r="M1164" t="s">
        <v>24470</v>
      </c>
      <c r="N1164" t="s">
        <v>24471</v>
      </c>
      <c r="O1164">
        <f>-575.388791594637 -111.160163833751 -503.754615671015</f>
        <v>-1190.3035710994031</v>
      </c>
      <c r="P1164">
        <f>-605.740764225725 -129.965826969245 -223.926679015387</f>
        <v>-959.63327021035695</v>
      </c>
      <c r="Q1164">
        <f>-392.729675836657 -58.6483209497901 -282.990556965506</f>
        <v>-734.36855375195319</v>
      </c>
      <c r="R1164" t="s">
        <v>24472</v>
      </c>
      <c r="S1164" t="s">
        <v>24473</v>
      </c>
      <c r="T1164" t="s">
        <v>24474</v>
      </c>
      <c r="U1164" t="s">
        <v>24475</v>
      </c>
      <c r="V1164" t="s">
        <v>24476</v>
      </c>
      <c r="W1164" t="s">
        <v>24477</v>
      </c>
      <c r="X1164" t="s">
        <v>24478</v>
      </c>
      <c r="Y1164" t="s">
        <v>24479</v>
      </c>
    </row>
    <row r="1165" spans="1:25" x14ac:dyDescent="0.3">
      <c r="A1165">
        <v>58200</v>
      </c>
      <c r="B1165" t="s">
        <v>24480</v>
      </c>
      <c r="C1165" t="s">
        <v>24481</v>
      </c>
      <c r="D1165" t="s">
        <v>24482</v>
      </c>
      <c r="E1165" t="s">
        <v>24483</v>
      </c>
      <c r="F1165" t="s">
        <v>24484</v>
      </c>
      <c r="G1165" t="s">
        <v>24485</v>
      </c>
      <c r="H1165" t="s">
        <v>24486</v>
      </c>
      <c r="I1165" t="s">
        <v>24487</v>
      </c>
      <c r="J1165" t="s">
        <v>24488</v>
      </c>
      <c r="K1165" t="s">
        <v>24489</v>
      </c>
      <c r="L1165" t="s">
        <v>24490</v>
      </c>
      <c r="M1165" t="s">
        <v>24491</v>
      </c>
      <c r="N1165" t="s">
        <v>24492</v>
      </c>
      <c r="O1165">
        <f>-575.826834775727 -111.370434838509 -503.39781144721</f>
        <v>-1190.5950810614461</v>
      </c>
      <c r="P1165">
        <f>-605.662082867396 -129.889421703542 -223.495106820689</f>
        <v>-959.04661139162693</v>
      </c>
      <c r="Q1165">
        <f>-392.592228863905 -58.5426575142433 -282.312136335756</f>
        <v>-733.44702271390429</v>
      </c>
      <c r="R1165" t="s">
        <v>24493</v>
      </c>
      <c r="S1165" t="s">
        <v>24494</v>
      </c>
      <c r="T1165" t="s">
        <v>24495</v>
      </c>
      <c r="U1165" t="s">
        <v>24496</v>
      </c>
      <c r="V1165" t="s">
        <v>24497</v>
      </c>
      <c r="W1165" t="s">
        <v>24498</v>
      </c>
      <c r="X1165" t="s">
        <v>24499</v>
      </c>
      <c r="Y1165" t="s">
        <v>24500</v>
      </c>
    </row>
    <row r="1166" spans="1:25" x14ac:dyDescent="0.3">
      <c r="A1166">
        <v>58250</v>
      </c>
      <c r="B1166" t="s">
        <v>24501</v>
      </c>
      <c r="C1166" t="s">
        <v>24502</v>
      </c>
      <c r="D1166" t="s">
        <v>24503</v>
      </c>
      <c r="E1166" t="s">
        <v>24504</v>
      </c>
      <c r="F1166" t="s">
        <v>24505</v>
      </c>
      <c r="G1166" t="s">
        <v>24506</v>
      </c>
      <c r="H1166" t="s">
        <v>24507</v>
      </c>
      <c r="I1166" t="s">
        <v>24508</v>
      </c>
      <c r="J1166" t="s">
        <v>24509</v>
      </c>
      <c r="K1166" t="s">
        <v>24510</v>
      </c>
      <c r="L1166" t="s">
        <v>24511</v>
      </c>
      <c r="M1166" t="s">
        <v>24512</v>
      </c>
      <c r="N1166" t="s">
        <v>24513</v>
      </c>
      <c r="O1166">
        <f>-576.842951279453 -111.698154233724 -502.519563787477</f>
        <v>-1191.0606693006541</v>
      </c>
      <c r="P1166">
        <f>-604.807820451195 -129.242923772613 -222.361080217382</f>
        <v>-956.41182444118999</v>
      </c>
      <c r="Q1166">
        <f>-391.71855923938 -58.262960664772 -281.549939030358</f>
        <v>-731.53145893451006</v>
      </c>
      <c r="R1166" t="s">
        <v>24514</v>
      </c>
      <c r="S1166" t="s">
        <v>24515</v>
      </c>
      <c r="T1166" t="s">
        <v>24516</v>
      </c>
      <c r="U1166" t="s">
        <v>24517</v>
      </c>
      <c r="V1166" t="s">
        <v>24518</v>
      </c>
      <c r="W1166" t="s">
        <v>24519</v>
      </c>
      <c r="X1166" t="s">
        <v>24520</v>
      </c>
      <c r="Y1166" t="s">
        <v>24521</v>
      </c>
    </row>
    <row r="1167" spans="1:25" x14ac:dyDescent="0.3">
      <c r="A1167">
        <v>58300</v>
      </c>
      <c r="B1167" t="s">
        <v>24522</v>
      </c>
      <c r="C1167" t="s">
        <v>24523</v>
      </c>
      <c r="D1167" t="s">
        <v>24524</v>
      </c>
      <c r="E1167" t="s">
        <v>24525</v>
      </c>
      <c r="F1167" t="s">
        <v>24526</v>
      </c>
      <c r="G1167" t="s">
        <v>24527</v>
      </c>
      <c r="H1167" t="s">
        <v>24528</v>
      </c>
      <c r="I1167" t="s">
        <v>24529</v>
      </c>
      <c r="J1167" t="s">
        <v>24530</v>
      </c>
      <c r="K1167" t="s">
        <v>24531</v>
      </c>
      <c r="L1167" t="s">
        <v>24532</v>
      </c>
      <c r="M1167" t="s">
        <v>24533</v>
      </c>
      <c r="N1167" t="s">
        <v>24534</v>
      </c>
      <c r="O1167">
        <f>-577.458015268277 -111.8649337877 -502.074430371006</f>
        <v>-1191.397379426983</v>
      </c>
      <c r="P1167">
        <f>-604.372119700523 -128.513539834732 -221.75840198213</f>
        <v>-954.6440615173849</v>
      </c>
      <c r="Q1167">
        <f>-391.198814228853 -57.9965638395861 -281.197430305436</f>
        <v>-730.39280837387514</v>
      </c>
      <c r="R1167" t="s">
        <v>24535</v>
      </c>
      <c r="S1167" t="s">
        <v>24536</v>
      </c>
      <c r="T1167" t="s">
        <v>24537</v>
      </c>
      <c r="U1167" t="s">
        <v>24538</v>
      </c>
      <c r="V1167" t="s">
        <v>24539</v>
      </c>
      <c r="W1167" t="s">
        <v>24540</v>
      </c>
      <c r="X1167" t="s">
        <v>24541</v>
      </c>
      <c r="Y1167" t="s">
        <v>24542</v>
      </c>
    </row>
    <row r="1168" spans="1:25" x14ac:dyDescent="0.3">
      <c r="A1168">
        <v>58350</v>
      </c>
      <c r="B1168" t="s">
        <v>24543</v>
      </c>
      <c r="C1168" t="s">
        <v>24544</v>
      </c>
      <c r="D1168" t="s">
        <v>24545</v>
      </c>
      <c r="E1168" t="s">
        <v>24546</v>
      </c>
      <c r="F1168" t="s">
        <v>24547</v>
      </c>
      <c r="G1168" t="s">
        <v>24548</v>
      </c>
      <c r="H1168" t="s">
        <v>24549</v>
      </c>
      <c r="I1168" t="s">
        <v>24550</v>
      </c>
      <c r="J1168" t="s">
        <v>24551</v>
      </c>
      <c r="K1168" t="s">
        <v>24552</v>
      </c>
      <c r="L1168" t="s">
        <v>24553</v>
      </c>
      <c r="M1168" t="s">
        <v>24554</v>
      </c>
      <c r="N1168" t="s">
        <v>24555</v>
      </c>
      <c r="O1168">
        <f>-578.403155469913 -112.505715796615 -501.189798438602</f>
        <v>-1192.0986697051299</v>
      </c>
      <c r="P1168">
        <f>-603.68497737541 -127.458447545984 -220.626433398568</f>
        <v>-951.76985831996194</v>
      </c>
      <c r="Q1168">
        <f>-390.358226061205 -57.952669548547 -280.702861655504</f>
        <v>-729.01375726525612</v>
      </c>
      <c r="R1168" t="s">
        <v>24556</v>
      </c>
      <c r="S1168" t="s">
        <v>24557</v>
      </c>
      <c r="T1168" t="s">
        <v>24558</v>
      </c>
      <c r="U1168" t="s">
        <v>24559</v>
      </c>
      <c r="V1168" t="s">
        <v>24560</v>
      </c>
      <c r="W1168" t="s">
        <v>24561</v>
      </c>
      <c r="X1168" t="s">
        <v>24562</v>
      </c>
      <c r="Y1168" t="s">
        <v>24563</v>
      </c>
    </row>
    <row r="1169" spans="1:25" x14ac:dyDescent="0.3">
      <c r="A1169">
        <v>58400</v>
      </c>
      <c r="B1169" t="s">
        <v>24564</v>
      </c>
      <c r="C1169" t="s">
        <v>24565</v>
      </c>
      <c r="D1169" t="s">
        <v>24566</v>
      </c>
      <c r="E1169" t="s">
        <v>24567</v>
      </c>
      <c r="F1169" t="s">
        <v>24568</v>
      </c>
      <c r="G1169" t="s">
        <v>24569</v>
      </c>
      <c r="H1169" t="s">
        <v>24570</v>
      </c>
      <c r="I1169" t="s">
        <v>24571</v>
      </c>
      <c r="J1169" t="s">
        <v>24572</v>
      </c>
      <c r="K1169" t="s">
        <v>24573</v>
      </c>
      <c r="L1169" t="s">
        <v>24574</v>
      </c>
      <c r="M1169" t="s">
        <v>24575</v>
      </c>
      <c r="N1169" t="s">
        <v>24576</v>
      </c>
      <c r="O1169">
        <f>-578.615261347103 -113.076464245598 -500.737276395177</f>
        <v>-1192.4290019878781</v>
      </c>
      <c r="P1169">
        <f>-603.901870018011 -127.359419575282 -220.139511813697</f>
        <v>-951.40080140699001</v>
      </c>
      <c r="Q1169">
        <f>-390.512153516825 -58.144785932172 -280.327960123498</f>
        <v>-728.9848995724949</v>
      </c>
      <c r="R1169" t="s">
        <v>24577</v>
      </c>
      <c r="S1169" t="s">
        <v>24578</v>
      </c>
      <c r="T1169" t="s">
        <v>24579</v>
      </c>
      <c r="U1169" t="s">
        <v>24580</v>
      </c>
      <c r="V1169" t="s">
        <v>24581</v>
      </c>
      <c r="W1169" t="s">
        <v>24582</v>
      </c>
      <c r="X1169" t="s">
        <v>24583</v>
      </c>
      <c r="Y1169" t="s">
        <v>24584</v>
      </c>
    </row>
    <row r="1170" spans="1:25" x14ac:dyDescent="0.3">
      <c r="A1170">
        <v>58450</v>
      </c>
      <c r="B1170" t="s">
        <v>24585</v>
      </c>
      <c r="C1170" t="s">
        <v>24586</v>
      </c>
      <c r="D1170" t="s">
        <v>24587</v>
      </c>
      <c r="E1170" t="s">
        <v>24588</v>
      </c>
      <c r="F1170" t="s">
        <v>24589</v>
      </c>
      <c r="G1170" t="s">
        <v>24590</v>
      </c>
      <c r="H1170" t="s">
        <v>24591</v>
      </c>
      <c r="I1170" t="s">
        <v>24592</v>
      </c>
      <c r="J1170" t="s">
        <v>24593</v>
      </c>
      <c r="K1170" t="s">
        <v>24594</v>
      </c>
      <c r="L1170" t="s">
        <v>24595</v>
      </c>
      <c r="M1170" t="s">
        <v>24596</v>
      </c>
      <c r="N1170" t="s">
        <v>24597</v>
      </c>
      <c r="O1170">
        <f>-579.276438825072 -114.113530871623 -500.196588242453</f>
        <v>-1193.586557939148</v>
      </c>
      <c r="P1170">
        <f>-604.510037648315 -127.160170795709 -219.533723121169</f>
        <v>-951.20393156519299</v>
      </c>
      <c r="Q1170">
        <f>-390.732177282734 -59.018507435615 -279.569398778743</f>
        <v>-729.32008349709201</v>
      </c>
      <c r="R1170" t="s">
        <v>24598</v>
      </c>
      <c r="S1170" t="s">
        <v>24599</v>
      </c>
      <c r="T1170" t="s">
        <v>24600</v>
      </c>
      <c r="U1170" t="s">
        <v>24601</v>
      </c>
      <c r="V1170">
        <f>-475.549269213221 -0.968244664351914 -99.74846864136</f>
        <v>-576.2659825189329</v>
      </c>
      <c r="W1170" t="s">
        <v>24602</v>
      </c>
      <c r="X1170" t="s">
        <v>24603</v>
      </c>
      <c r="Y1170" t="s">
        <v>24604</v>
      </c>
    </row>
    <row r="1171" spans="1:25" x14ac:dyDescent="0.3">
      <c r="A1171">
        <v>58500</v>
      </c>
      <c r="B1171" t="s">
        <v>24605</v>
      </c>
      <c r="C1171" t="s">
        <v>24606</v>
      </c>
      <c r="D1171" t="s">
        <v>24607</v>
      </c>
      <c r="E1171" t="s">
        <v>24608</v>
      </c>
      <c r="F1171" t="s">
        <v>24609</v>
      </c>
      <c r="G1171" t="s">
        <v>24610</v>
      </c>
      <c r="H1171" t="s">
        <v>24611</v>
      </c>
      <c r="I1171" t="s">
        <v>24612</v>
      </c>
      <c r="J1171" t="s">
        <v>24613</v>
      </c>
      <c r="K1171" t="s">
        <v>24614</v>
      </c>
      <c r="L1171" t="s">
        <v>24615</v>
      </c>
      <c r="M1171" t="s">
        <v>24616</v>
      </c>
      <c r="N1171" t="s">
        <v>24617</v>
      </c>
      <c r="O1171">
        <f>-579.668439304519 -114.864729660826 -500.023433116319</f>
        <v>-1194.5566020816641</v>
      </c>
      <c r="P1171">
        <f>-604.935838654631 -127.548437123324 -219.346987381157</f>
        <v>-951.83126315911193</v>
      </c>
      <c r="Q1171">
        <f>-391.071030548163 -59.8094666905299 -279.528474853149</f>
        <v>-730.40897209184186</v>
      </c>
      <c r="R1171" t="s">
        <v>24618</v>
      </c>
      <c r="S1171" t="s">
        <v>24619</v>
      </c>
      <c r="T1171" t="s">
        <v>24620</v>
      </c>
      <c r="U1171" t="s">
        <v>24621</v>
      </c>
      <c r="V1171">
        <f>-475.649173551189 -1.68650099662364 -99.7828526704066</f>
        <v>-577.11852721821924</v>
      </c>
      <c r="W1171" t="s">
        <v>24622</v>
      </c>
      <c r="X1171" t="s">
        <v>24623</v>
      </c>
      <c r="Y1171" t="s">
        <v>24624</v>
      </c>
    </row>
    <row r="1172" spans="1:25" x14ac:dyDescent="0.3">
      <c r="A1172">
        <v>58550</v>
      </c>
      <c r="B1172" t="s">
        <v>24625</v>
      </c>
      <c r="C1172" t="s">
        <v>24626</v>
      </c>
      <c r="D1172" t="s">
        <v>24627</v>
      </c>
      <c r="E1172" t="s">
        <v>24628</v>
      </c>
      <c r="F1172" t="s">
        <v>24629</v>
      </c>
      <c r="G1172" t="s">
        <v>24630</v>
      </c>
      <c r="H1172" t="s">
        <v>24631</v>
      </c>
      <c r="I1172" t="s">
        <v>24632</v>
      </c>
      <c r="J1172" t="s">
        <v>24633</v>
      </c>
      <c r="K1172" t="s">
        <v>24634</v>
      </c>
      <c r="L1172" t="s">
        <v>24635</v>
      </c>
      <c r="M1172" t="s">
        <v>24636</v>
      </c>
      <c r="N1172" t="s">
        <v>24637</v>
      </c>
      <c r="O1172">
        <f>-580.580428989718 -116.183374837403 -499.842447530288</f>
        <v>-1196.6062513574091</v>
      </c>
      <c r="P1172">
        <f>-605.805254772795 -128.694610853374 -219.154472286093</f>
        <v>-953.65433791226201</v>
      </c>
      <c r="Q1172">
        <f>-391.435720557321 -62.2945243116005 -279.031830407909</f>
        <v>-732.7620752768305</v>
      </c>
      <c r="R1172" t="s">
        <v>24638</v>
      </c>
      <c r="S1172" t="s">
        <v>24639</v>
      </c>
      <c r="T1172" t="s">
        <v>24640</v>
      </c>
      <c r="U1172" t="s">
        <v>24641</v>
      </c>
      <c r="V1172">
        <f>-476.038509900193 -3.28839432286577 -99.8730945000059</f>
        <v>-579.19999872306471</v>
      </c>
      <c r="W1172" t="s">
        <v>24642</v>
      </c>
      <c r="X1172" t="s">
        <v>24643</v>
      </c>
      <c r="Y1172" t="s">
        <v>24644</v>
      </c>
    </row>
    <row r="1173" spans="1:25" x14ac:dyDescent="0.3">
      <c r="A1173">
        <v>58600</v>
      </c>
      <c r="B1173" t="s">
        <v>24645</v>
      </c>
      <c r="C1173" t="s">
        <v>24646</v>
      </c>
      <c r="D1173" t="s">
        <v>24647</v>
      </c>
      <c r="E1173" t="s">
        <v>24648</v>
      </c>
      <c r="F1173" t="s">
        <v>24649</v>
      </c>
      <c r="G1173" t="s">
        <v>24650</v>
      </c>
      <c r="H1173" t="s">
        <v>24651</v>
      </c>
      <c r="I1173" t="s">
        <v>24652</v>
      </c>
      <c r="J1173" t="s">
        <v>24653</v>
      </c>
      <c r="K1173" t="s">
        <v>24654</v>
      </c>
      <c r="L1173" t="s">
        <v>24655</v>
      </c>
      <c r="M1173" t="s">
        <v>24656</v>
      </c>
      <c r="N1173" t="s">
        <v>24657</v>
      </c>
      <c r="O1173">
        <f>-581.126960543462 -116.902188217283 -499.836103470755</f>
        <v>-1197.8652522315001</v>
      </c>
      <c r="P1173">
        <f>-606.197852302347 -129.517791153278 -219.138985482507</f>
        <v>-954.85462893813201</v>
      </c>
      <c r="Q1173">
        <f>-391.592214977127 -63.8015251258216 -278.924572514519</f>
        <v>-734.31831261746765</v>
      </c>
      <c r="R1173" t="s">
        <v>24658</v>
      </c>
      <c r="S1173" t="s">
        <v>24659</v>
      </c>
      <c r="T1173" t="s">
        <v>24660</v>
      </c>
      <c r="U1173" t="s">
        <v>24661</v>
      </c>
      <c r="V1173">
        <f>-476.400099197736 -4.26851593070433 -99.9151563193109</f>
        <v>-580.58377144775125</v>
      </c>
      <c r="W1173" t="s">
        <v>24662</v>
      </c>
      <c r="X1173" t="s">
        <v>24663</v>
      </c>
      <c r="Y1173" t="s">
        <v>24664</v>
      </c>
    </row>
    <row r="1174" spans="1:25" x14ac:dyDescent="0.3">
      <c r="A1174">
        <v>58650</v>
      </c>
      <c r="B1174" t="s">
        <v>24665</v>
      </c>
      <c r="C1174" t="s">
        <v>24666</v>
      </c>
      <c r="D1174" t="s">
        <v>24667</v>
      </c>
      <c r="E1174" t="s">
        <v>24668</v>
      </c>
      <c r="F1174" t="s">
        <v>24669</v>
      </c>
      <c r="G1174" t="s">
        <v>24670</v>
      </c>
      <c r="H1174" t="s">
        <v>24671</v>
      </c>
      <c r="I1174" t="s">
        <v>24672</v>
      </c>
      <c r="J1174" t="s">
        <v>24673</v>
      </c>
      <c r="K1174" t="s">
        <v>24674</v>
      </c>
      <c r="L1174" t="s">
        <v>24675</v>
      </c>
      <c r="M1174" t="s">
        <v>24676</v>
      </c>
      <c r="N1174" t="s">
        <v>24677</v>
      </c>
      <c r="O1174">
        <f>-582.312663806722 -118.51171710791 -499.837974373498</f>
        <v>-1200.6623552881301</v>
      </c>
      <c r="P1174">
        <f>-607.243831652594 -130.969556527195 -219.121366192728</f>
        <v>-957.33475437251707</v>
      </c>
      <c r="Q1174">
        <f>-391.996619865868 -67.0141573399023 -278.508600639124</f>
        <v>-737.51937784489428</v>
      </c>
      <c r="R1174" t="s">
        <v>24678</v>
      </c>
      <c r="S1174" t="s">
        <v>24679</v>
      </c>
      <c r="T1174" t="s">
        <v>24680</v>
      </c>
      <c r="U1174" t="s">
        <v>24681</v>
      </c>
      <c r="V1174">
        <f>-477.402545854886 -6.554606693197 -100.055425493013</f>
        <v>-584.01257804109605</v>
      </c>
      <c r="W1174" t="s">
        <v>24682</v>
      </c>
      <c r="X1174" t="s">
        <v>24683</v>
      </c>
      <c r="Y1174" t="s">
        <v>24684</v>
      </c>
    </row>
    <row r="1175" spans="1:25" x14ac:dyDescent="0.3">
      <c r="A1175">
        <v>58700</v>
      </c>
      <c r="B1175" t="s">
        <v>24685</v>
      </c>
      <c r="C1175" t="s">
        <v>24686</v>
      </c>
      <c r="D1175" t="s">
        <v>24687</v>
      </c>
      <c r="E1175" t="s">
        <v>24688</v>
      </c>
      <c r="F1175" t="s">
        <v>24689</v>
      </c>
      <c r="G1175" t="s">
        <v>24690</v>
      </c>
      <c r="H1175" t="s">
        <v>24691</v>
      </c>
      <c r="I1175" t="s">
        <v>24692</v>
      </c>
      <c r="J1175" t="s">
        <v>24693</v>
      </c>
      <c r="K1175" t="s">
        <v>24694</v>
      </c>
      <c r="L1175" t="s">
        <v>24695</v>
      </c>
      <c r="M1175" t="s">
        <v>24696</v>
      </c>
      <c r="N1175" t="s">
        <v>24697</v>
      </c>
      <c r="O1175">
        <f>-582.683424745939 -119.321966154381 -499.911047984707</f>
        <v>-1201.916438885027</v>
      </c>
      <c r="P1175">
        <f>-608.03715243944 -131.631329592881 -219.22581818527</f>
        <v>-958.89430021759097</v>
      </c>
      <c r="Q1175">
        <f>-392.428206298193 -68.5220539426987 -278.205015670113</f>
        <v>-739.15527591100476</v>
      </c>
      <c r="R1175" t="s">
        <v>24698</v>
      </c>
      <c r="S1175" t="s">
        <v>24699</v>
      </c>
      <c r="T1175" t="s">
        <v>24700</v>
      </c>
      <c r="U1175" t="s">
        <v>24701</v>
      </c>
      <c r="V1175">
        <f>-477.951628919976 -7.6541528092298 -100.119848591703</f>
        <v>-585.72563032090875</v>
      </c>
      <c r="W1175" t="s">
        <v>24702</v>
      </c>
      <c r="X1175" t="s">
        <v>24703</v>
      </c>
      <c r="Y1175" t="s">
        <v>24704</v>
      </c>
    </row>
    <row r="1176" spans="1:25" x14ac:dyDescent="0.3">
      <c r="A1176">
        <v>58750</v>
      </c>
      <c r="B1176" t="s">
        <v>24705</v>
      </c>
      <c r="C1176" t="s">
        <v>24706</v>
      </c>
      <c r="D1176" t="s">
        <v>24707</v>
      </c>
      <c r="E1176" t="s">
        <v>24708</v>
      </c>
      <c r="F1176" t="s">
        <v>24709</v>
      </c>
      <c r="G1176" t="s">
        <v>24710</v>
      </c>
      <c r="H1176" t="s">
        <v>24711</v>
      </c>
      <c r="I1176" t="s">
        <v>24712</v>
      </c>
      <c r="J1176" t="s">
        <v>24713</v>
      </c>
      <c r="K1176" t="s">
        <v>24714</v>
      </c>
      <c r="L1176" t="s">
        <v>24715</v>
      </c>
      <c r="M1176" t="s">
        <v>24716</v>
      </c>
      <c r="N1176" t="s">
        <v>24717</v>
      </c>
      <c r="O1176">
        <f>-583.270999399074 -120.591339250758 -499.927583378584</f>
        <v>-1203.789922028416</v>
      </c>
      <c r="P1176">
        <f>-610.110342569633 -132.597888417773 -219.367300124797</f>
        <v>-962.07553111220295</v>
      </c>
      <c r="Q1176">
        <f>-393.718694325307 -71.0288441947491 -277.094153052332</f>
        <v>-741.84169157238807</v>
      </c>
      <c r="R1176" t="s">
        <v>24718</v>
      </c>
      <c r="S1176" t="s">
        <v>24719</v>
      </c>
      <c r="T1176" t="s">
        <v>24720</v>
      </c>
      <c r="U1176" t="s">
        <v>24721</v>
      </c>
      <c r="V1176">
        <f>-479.025136549959 -9.29948763640186 -100.147247119245</f>
        <v>-588.47187130560587</v>
      </c>
      <c r="W1176" t="s">
        <v>24722</v>
      </c>
      <c r="X1176" t="s">
        <v>24723</v>
      </c>
      <c r="Y1176" t="s">
        <v>24724</v>
      </c>
    </row>
    <row r="1177" spans="1:25" x14ac:dyDescent="0.3">
      <c r="A1177">
        <v>58800</v>
      </c>
      <c r="B1177" t="s">
        <v>24725</v>
      </c>
      <c r="C1177" t="s">
        <v>24726</v>
      </c>
      <c r="D1177" t="s">
        <v>24727</v>
      </c>
      <c r="E1177" t="s">
        <v>24728</v>
      </c>
      <c r="F1177" t="s">
        <v>24729</v>
      </c>
      <c r="G1177" t="s">
        <v>24730</v>
      </c>
      <c r="H1177" t="s">
        <v>24731</v>
      </c>
      <c r="I1177" t="s">
        <v>24732</v>
      </c>
      <c r="J1177" t="s">
        <v>24733</v>
      </c>
      <c r="K1177" t="s">
        <v>24734</v>
      </c>
      <c r="L1177" t="s">
        <v>24735</v>
      </c>
      <c r="M1177" t="s">
        <v>24736</v>
      </c>
      <c r="N1177" t="s">
        <v>24737</v>
      </c>
      <c r="O1177">
        <f>-583.4980477127 -121.077178432265 -499.913165312791</f>
        <v>-1204.4883914577561</v>
      </c>
      <c r="P1177">
        <f>-611.281873416653 -133.029936221096 -219.442518555887</f>
        <v>-963.75432819363596</v>
      </c>
      <c r="Q1177">
        <f>-394.511116604859 -72.0635115264636 -276.382282352296</f>
        <v>-742.95691048361857</v>
      </c>
      <c r="R1177" t="s">
        <v>24738</v>
      </c>
      <c r="S1177" t="s">
        <v>24739</v>
      </c>
      <c r="T1177" t="s">
        <v>24740</v>
      </c>
      <c r="U1177" t="s">
        <v>24741</v>
      </c>
      <c r="V1177">
        <f>-479.374404145798 -10.0721739262481 -100.122533287503</f>
        <v>-589.56911135954908</v>
      </c>
      <c r="W1177" t="s">
        <v>24742</v>
      </c>
      <c r="X1177" t="s">
        <v>24743</v>
      </c>
      <c r="Y1177" t="s">
        <v>24744</v>
      </c>
    </row>
    <row r="1178" spans="1:25" x14ac:dyDescent="0.3">
      <c r="A1178">
        <v>58850</v>
      </c>
      <c r="B1178" t="s">
        <v>24745</v>
      </c>
      <c r="C1178" t="s">
        <v>24746</v>
      </c>
      <c r="D1178" t="s">
        <v>24747</v>
      </c>
      <c r="E1178" t="s">
        <v>24748</v>
      </c>
      <c r="F1178" t="s">
        <v>24749</v>
      </c>
      <c r="G1178" t="s">
        <v>24750</v>
      </c>
      <c r="H1178" t="s">
        <v>24751</v>
      </c>
      <c r="I1178" t="s">
        <v>24752</v>
      </c>
      <c r="J1178" t="s">
        <v>24753</v>
      </c>
      <c r="K1178" t="s">
        <v>24754</v>
      </c>
      <c r="L1178" t="s">
        <v>24755</v>
      </c>
      <c r="M1178" t="s">
        <v>24756</v>
      </c>
      <c r="N1178" t="s">
        <v>24757</v>
      </c>
      <c r="O1178">
        <f>-584.005150685578 -121.282476862696 -499.813337779501</f>
        <v>-1205.1009653277752</v>
      </c>
      <c r="P1178">
        <f>-613.45940369183 -133.193379828559 -219.511501247094</f>
        <v>-966.16428476748297</v>
      </c>
      <c r="Q1178">
        <f>-395.98884656593 -73.0889577975831 -274.670462950216</f>
        <v>-743.74826731372912</v>
      </c>
      <c r="R1178" t="s">
        <v>24758</v>
      </c>
      <c r="S1178" t="s">
        <v>24759</v>
      </c>
      <c r="T1178" t="s">
        <v>24760</v>
      </c>
      <c r="U1178" t="s">
        <v>24761</v>
      </c>
      <c r="V1178">
        <f>-480.461613485877 -11.3629758922434 -99.8781909373899</f>
        <v>-591.70278031551038</v>
      </c>
      <c r="W1178" t="s">
        <v>24762</v>
      </c>
      <c r="X1178" t="s">
        <v>24763</v>
      </c>
      <c r="Y1178" t="s">
        <v>24764</v>
      </c>
    </row>
    <row r="1179" spans="1:25" x14ac:dyDescent="0.3">
      <c r="A1179">
        <v>58900</v>
      </c>
      <c r="B1179" t="s">
        <v>24765</v>
      </c>
      <c r="C1179" t="s">
        <v>24766</v>
      </c>
      <c r="D1179" t="s">
        <v>24767</v>
      </c>
      <c r="E1179" t="s">
        <v>24768</v>
      </c>
      <c r="F1179" t="s">
        <v>24769</v>
      </c>
      <c r="G1179" t="s">
        <v>24770</v>
      </c>
      <c r="H1179" t="s">
        <v>24771</v>
      </c>
      <c r="I1179" t="s">
        <v>24772</v>
      </c>
      <c r="J1179" t="s">
        <v>24773</v>
      </c>
      <c r="K1179" t="s">
        <v>24774</v>
      </c>
      <c r="L1179" t="s">
        <v>24775</v>
      </c>
      <c r="M1179" t="s">
        <v>24776</v>
      </c>
      <c r="N1179" t="s">
        <v>24777</v>
      </c>
      <c r="O1179">
        <f>-584.33353425501 -121.51159662848 -499.689972316705</f>
        <v>-1205.535103200195</v>
      </c>
      <c r="P1179">
        <f>-614.446133990815 -133.40936119835 -219.457454668096</f>
        <v>-967.31294985726106</v>
      </c>
      <c r="Q1179">
        <f>-396.643555564845 -73.7300382203803 -273.762005756596</f>
        <v>-744.13559954182119</v>
      </c>
      <c r="R1179" t="s">
        <v>24778</v>
      </c>
      <c r="S1179" t="s">
        <v>24779</v>
      </c>
      <c r="T1179" t="s">
        <v>24780</v>
      </c>
      <c r="U1179" t="s">
        <v>24781</v>
      </c>
      <c r="V1179">
        <f>-480.952691692128 -12.1353382732964 -99.860931186475</f>
        <v>-592.94896115189931</v>
      </c>
      <c r="W1179" t="s">
        <v>24782</v>
      </c>
      <c r="X1179" t="s">
        <v>24783</v>
      </c>
      <c r="Y1179" t="s">
        <v>24784</v>
      </c>
    </row>
    <row r="1180" spans="1:25" x14ac:dyDescent="0.3">
      <c r="A1180">
        <v>58950</v>
      </c>
      <c r="B1180" t="s">
        <v>24785</v>
      </c>
      <c r="C1180" t="s">
        <v>24786</v>
      </c>
      <c r="D1180" t="s">
        <v>24787</v>
      </c>
      <c r="E1180" t="s">
        <v>24788</v>
      </c>
      <c r="F1180" t="s">
        <v>24789</v>
      </c>
      <c r="G1180" t="s">
        <v>24790</v>
      </c>
      <c r="H1180" t="s">
        <v>24791</v>
      </c>
      <c r="I1180" t="s">
        <v>24792</v>
      </c>
      <c r="J1180" t="s">
        <v>24793</v>
      </c>
      <c r="K1180" t="s">
        <v>24794</v>
      </c>
      <c r="L1180" t="s">
        <v>24795</v>
      </c>
      <c r="M1180" t="s">
        <v>24796</v>
      </c>
      <c r="N1180" t="s">
        <v>24797</v>
      </c>
      <c r="O1180">
        <f>-584.998694193043 -122.182765888604 -499.319478679708</f>
        <v>-1206.500938761355</v>
      </c>
      <c r="P1180">
        <f>-616.158715050568 -133.5071033161 -219.177744278511</f>
        <v>-968.84356264517908</v>
      </c>
      <c r="Q1180">
        <f>-397.771611774834 -74.9133498587303 -272.303890747176</f>
        <v>-744.98885238074035</v>
      </c>
      <c r="R1180" t="s">
        <v>24798</v>
      </c>
      <c r="S1180" t="s">
        <v>24799</v>
      </c>
      <c r="T1180" t="s">
        <v>24800</v>
      </c>
      <c r="U1180" t="s">
        <v>24801</v>
      </c>
      <c r="V1180">
        <f>-482.161446880675 -13.6160919942381 -99.764768461705</f>
        <v>-595.54230733661814</v>
      </c>
      <c r="W1180" t="s">
        <v>24802</v>
      </c>
      <c r="X1180" t="s">
        <v>24803</v>
      </c>
      <c r="Y1180" t="s">
        <v>24804</v>
      </c>
    </row>
    <row r="1181" spans="1:25" x14ac:dyDescent="0.3">
      <c r="A1181">
        <v>59000</v>
      </c>
      <c r="B1181" t="s">
        <v>24805</v>
      </c>
      <c r="C1181" t="s">
        <v>24806</v>
      </c>
      <c r="D1181" t="s">
        <v>24807</v>
      </c>
      <c r="E1181" t="s">
        <v>24808</v>
      </c>
      <c r="F1181" t="s">
        <v>24809</v>
      </c>
      <c r="G1181" t="s">
        <v>24810</v>
      </c>
      <c r="H1181" t="s">
        <v>24811</v>
      </c>
      <c r="I1181" t="s">
        <v>24812</v>
      </c>
      <c r="J1181" t="s">
        <v>24813</v>
      </c>
      <c r="K1181" t="s">
        <v>24814</v>
      </c>
      <c r="L1181" t="s">
        <v>24815</v>
      </c>
      <c r="M1181" t="s">
        <v>24816</v>
      </c>
      <c r="N1181" t="s">
        <v>24817</v>
      </c>
      <c r="O1181">
        <f>-585.44160461425 -122.336103599634 -499.167936785179</f>
        <v>-1206.945644999063</v>
      </c>
      <c r="P1181">
        <f>-616.94436144795 -133.037868413508 -219.040054471273</f>
        <v>-969.02228433273103</v>
      </c>
      <c r="Q1181">
        <f>-398.33656725763 -75.1258835362778 -272.006008677716</f>
        <v>-745.46845947162387</v>
      </c>
      <c r="R1181" t="s">
        <v>24818</v>
      </c>
      <c r="S1181" t="s">
        <v>24819</v>
      </c>
      <c r="T1181" t="s">
        <v>24820</v>
      </c>
      <c r="U1181" t="s">
        <v>24821</v>
      </c>
      <c r="V1181">
        <f>-482.811545611203 -14.0479936915071 -99.8181351696885</f>
        <v>-596.67767447239862</v>
      </c>
      <c r="W1181" t="s">
        <v>24822</v>
      </c>
      <c r="X1181" t="s">
        <v>24823</v>
      </c>
      <c r="Y1181" t="s">
        <v>24824</v>
      </c>
    </row>
    <row r="1182" spans="1:25" x14ac:dyDescent="0.3">
      <c r="A1182">
        <v>59050</v>
      </c>
      <c r="B1182" t="s">
        <v>24825</v>
      </c>
      <c r="C1182" t="s">
        <v>24826</v>
      </c>
      <c r="D1182" t="s">
        <v>24827</v>
      </c>
      <c r="E1182" t="s">
        <v>24828</v>
      </c>
      <c r="F1182" t="s">
        <v>24829</v>
      </c>
      <c r="G1182" t="s">
        <v>24830</v>
      </c>
      <c r="H1182" t="s">
        <v>24831</v>
      </c>
      <c r="I1182" t="s">
        <v>24832</v>
      </c>
      <c r="J1182" t="s">
        <v>24833</v>
      </c>
      <c r="K1182" t="s">
        <v>24834</v>
      </c>
      <c r="L1182" t="s">
        <v>24835</v>
      </c>
      <c r="M1182" t="s">
        <v>24836</v>
      </c>
      <c r="N1182" t="s">
        <v>24837</v>
      </c>
      <c r="O1182">
        <f>-586.249621296379 -122.239130209315 -499.134372601397</f>
        <v>-1207.6231241070909</v>
      </c>
      <c r="P1182">
        <f>-618.464209194078 -131.899071333448 -219.049569403835</f>
        <v>-969.41284993136094</v>
      </c>
      <c r="Q1182">
        <f>-399.41400825121 -75.4487889234561 -271.764620988974</f>
        <v>-746.62741816364019</v>
      </c>
      <c r="R1182" t="s">
        <v>24838</v>
      </c>
      <c r="S1182" t="s">
        <v>24839</v>
      </c>
      <c r="T1182" t="s">
        <v>24840</v>
      </c>
      <c r="U1182" t="s">
        <v>24841</v>
      </c>
      <c r="V1182">
        <f>-484.33718853491 -14.608485013257 -100.042666841131</f>
        <v>-598.98834038929795</v>
      </c>
      <c r="W1182" t="s">
        <v>24842</v>
      </c>
      <c r="X1182" t="s">
        <v>24843</v>
      </c>
      <c r="Y1182" t="s">
        <v>24844</v>
      </c>
    </row>
    <row r="1183" spans="1:25" x14ac:dyDescent="0.3">
      <c r="A1183">
        <v>59100</v>
      </c>
      <c r="B1183" t="s">
        <v>24845</v>
      </c>
      <c r="C1183" t="s">
        <v>24846</v>
      </c>
      <c r="D1183" t="s">
        <v>24847</v>
      </c>
      <c r="E1183" t="s">
        <v>24848</v>
      </c>
      <c r="F1183" t="s">
        <v>24849</v>
      </c>
      <c r="G1183" t="s">
        <v>24850</v>
      </c>
      <c r="H1183" t="s">
        <v>24851</v>
      </c>
      <c r="I1183" t="s">
        <v>24852</v>
      </c>
      <c r="J1183" t="s">
        <v>24853</v>
      </c>
      <c r="K1183" t="s">
        <v>24854</v>
      </c>
      <c r="L1183" t="s">
        <v>24855</v>
      </c>
      <c r="M1183" t="s">
        <v>24856</v>
      </c>
      <c r="N1183" t="s">
        <v>24857</v>
      </c>
      <c r="O1183">
        <f>-586.98805217953 -121.905469259455 -499.211405794465</f>
        <v>-1208.1049272334499</v>
      </c>
      <c r="P1183">
        <f>-619.399566733657 -131.38276867077 -219.143118258262</f>
        <v>-969.92545366268905</v>
      </c>
      <c r="Q1183">
        <f>-400.105146195663 -75.6418583701889 -271.597692955897</f>
        <v>-747.34469752174891</v>
      </c>
      <c r="R1183" t="s">
        <v>24858</v>
      </c>
      <c r="S1183" t="s">
        <v>24859</v>
      </c>
      <c r="T1183" t="s">
        <v>24860</v>
      </c>
      <c r="U1183" t="s">
        <v>24861</v>
      </c>
      <c r="V1183">
        <f>-485.257624772596 -14.7389188510656 -100.161940597096</f>
        <v>-600.1584842207576</v>
      </c>
      <c r="W1183" t="s">
        <v>24862</v>
      </c>
      <c r="X1183" t="s">
        <v>24863</v>
      </c>
      <c r="Y1183" t="s">
        <v>24864</v>
      </c>
    </row>
    <row r="1184" spans="1:25" x14ac:dyDescent="0.3">
      <c r="A1184">
        <v>59150</v>
      </c>
      <c r="B1184" t="s">
        <v>24865</v>
      </c>
      <c r="C1184" t="s">
        <v>24866</v>
      </c>
      <c r="D1184" t="s">
        <v>24867</v>
      </c>
      <c r="E1184" t="s">
        <v>24868</v>
      </c>
      <c r="F1184" t="s">
        <v>24869</v>
      </c>
      <c r="G1184" t="s">
        <v>24870</v>
      </c>
      <c r="H1184" t="s">
        <v>24871</v>
      </c>
      <c r="I1184" t="s">
        <v>24872</v>
      </c>
      <c r="J1184" t="s">
        <v>24873</v>
      </c>
      <c r="K1184" t="s">
        <v>24874</v>
      </c>
      <c r="L1184" t="s">
        <v>24875</v>
      </c>
      <c r="M1184" t="s">
        <v>24876</v>
      </c>
      <c r="N1184" t="s">
        <v>24877</v>
      </c>
      <c r="O1184">
        <f>-588.260329721406 -121.008885602248 -499.378584189044</f>
        <v>-1208.6477995126979</v>
      </c>
      <c r="P1184">
        <f>-620.822187530023 -130.344812298215 -219.323034064715</f>
        <v>-970.49003389295297</v>
      </c>
      <c r="Q1184">
        <f>-400.97643313362 -76.4335657931933 -271.38053251896</f>
        <v>-748.79053144577324</v>
      </c>
      <c r="R1184" t="s">
        <v>24878</v>
      </c>
      <c r="S1184" t="s">
        <v>24879</v>
      </c>
      <c r="T1184" t="s">
        <v>24880</v>
      </c>
      <c r="U1184" t="s">
        <v>24881</v>
      </c>
      <c r="V1184">
        <f>-486.362845074311 -14.9341993713383 -100.292356931365</f>
        <v>-601.58940137701427</v>
      </c>
      <c r="W1184" t="s">
        <v>24882</v>
      </c>
      <c r="X1184" t="s">
        <v>24883</v>
      </c>
      <c r="Y1184" t="s">
        <v>24884</v>
      </c>
    </row>
    <row r="1185" spans="1:25" x14ac:dyDescent="0.3">
      <c r="A1185">
        <v>59200</v>
      </c>
      <c r="B1185" t="s">
        <v>24885</v>
      </c>
      <c r="C1185" t="s">
        <v>24886</v>
      </c>
      <c r="D1185" t="s">
        <v>24887</v>
      </c>
      <c r="E1185" t="s">
        <v>24888</v>
      </c>
      <c r="F1185" t="s">
        <v>24889</v>
      </c>
      <c r="G1185" t="s">
        <v>24890</v>
      </c>
      <c r="H1185" t="s">
        <v>24891</v>
      </c>
      <c r="I1185" t="s">
        <v>24892</v>
      </c>
      <c r="J1185" t="s">
        <v>24893</v>
      </c>
      <c r="K1185" t="s">
        <v>24894</v>
      </c>
      <c r="L1185" t="s">
        <v>24895</v>
      </c>
      <c r="M1185" t="s">
        <v>24896</v>
      </c>
      <c r="N1185" t="s">
        <v>24897</v>
      </c>
      <c r="O1185">
        <f>-588.682462705642 -120.627380165742 -499.476512466223</f>
        <v>-1208.7863553376071</v>
      </c>
      <c r="P1185">
        <f>-621.235268404657 -129.774792944757 -219.413662569677</f>
        <v>-970.42372391909089</v>
      </c>
      <c r="Q1185">
        <f>-401.071826690016 -77.055396784463 -271.348823400419</f>
        <v>-749.47604687489797</v>
      </c>
      <c r="R1185" t="s">
        <v>24898</v>
      </c>
      <c r="S1185" t="s">
        <v>24899</v>
      </c>
      <c r="T1185" t="s">
        <v>24900</v>
      </c>
      <c r="U1185" t="s">
        <v>24901</v>
      </c>
      <c r="V1185">
        <f>-486.673494993553 -15.1040639365951 -100.321768135947</f>
        <v>-602.09932706609504</v>
      </c>
      <c r="W1185" t="s">
        <v>24902</v>
      </c>
      <c r="X1185" t="s">
        <v>24903</v>
      </c>
      <c r="Y1185" t="s">
        <v>24904</v>
      </c>
    </row>
    <row r="1186" spans="1:25" x14ac:dyDescent="0.3">
      <c r="A1186">
        <v>59250</v>
      </c>
      <c r="B1186" t="s">
        <v>24905</v>
      </c>
      <c r="C1186" t="s">
        <v>24906</v>
      </c>
      <c r="D1186" t="s">
        <v>24907</v>
      </c>
      <c r="E1186" t="s">
        <v>24908</v>
      </c>
      <c r="F1186" t="s">
        <v>24909</v>
      </c>
      <c r="G1186" t="s">
        <v>24910</v>
      </c>
      <c r="H1186" t="s">
        <v>24911</v>
      </c>
      <c r="I1186" t="s">
        <v>24912</v>
      </c>
      <c r="J1186" t="s">
        <v>24913</v>
      </c>
      <c r="K1186" t="s">
        <v>24914</v>
      </c>
      <c r="L1186" t="s">
        <v>24915</v>
      </c>
      <c r="M1186" t="s">
        <v>24916</v>
      </c>
      <c r="N1186" t="s">
        <v>24917</v>
      </c>
      <c r="O1186">
        <f>-589.343087623828 -119.845544369609 -499.588587031905</f>
        <v>-1208.777219025342</v>
      </c>
      <c r="P1186">
        <f>-621.925990620636 -128.586960564609 -219.516269559517</f>
        <v>-970.02922074476191</v>
      </c>
      <c r="Q1186">
        <f>-401.128712833276 -78.3948268117401 -271.263676397489</f>
        <v>-750.78721604250507</v>
      </c>
      <c r="R1186" t="s">
        <v>24918</v>
      </c>
      <c r="S1186" t="s">
        <v>24919</v>
      </c>
      <c r="T1186" t="s">
        <v>24920</v>
      </c>
      <c r="U1186" t="s">
        <v>24921</v>
      </c>
      <c r="V1186">
        <f>-486.73448904548 -15.0090886254507 -100.38878850341</f>
        <v>-602.13236617434075</v>
      </c>
      <c r="W1186" t="s">
        <v>24922</v>
      </c>
      <c r="X1186" t="s">
        <v>24923</v>
      </c>
      <c r="Y1186" t="s">
        <v>24924</v>
      </c>
    </row>
    <row r="1187" spans="1:25" x14ac:dyDescent="0.3">
      <c r="A1187">
        <v>59300</v>
      </c>
      <c r="B1187" t="s">
        <v>24925</v>
      </c>
      <c r="C1187" t="s">
        <v>24926</v>
      </c>
      <c r="D1187" t="s">
        <v>24927</v>
      </c>
      <c r="E1187" t="s">
        <v>24928</v>
      </c>
      <c r="F1187" t="s">
        <v>24929</v>
      </c>
      <c r="G1187" t="s">
        <v>24930</v>
      </c>
      <c r="H1187" t="s">
        <v>24931</v>
      </c>
      <c r="I1187" t="s">
        <v>24932</v>
      </c>
      <c r="J1187" t="s">
        <v>24933</v>
      </c>
      <c r="K1187" t="s">
        <v>24934</v>
      </c>
      <c r="L1187" t="s">
        <v>24935</v>
      </c>
      <c r="M1187" t="s">
        <v>24936</v>
      </c>
      <c r="N1187" t="s">
        <v>24937</v>
      </c>
      <c r="O1187">
        <f>-589.469755721767 -119.356003204049 -499.667221148863</f>
        <v>-1208.4929800746791</v>
      </c>
      <c r="P1187">
        <f>-621.974280933095 -128.069897828808 -219.584874325272</f>
        <v>-969.62905308717495</v>
      </c>
      <c r="Q1187">
        <f>-400.940192033246 -78.8178472384602 -271.225115289384</f>
        <v>-750.98315456109026</v>
      </c>
      <c r="R1187" t="s">
        <v>24938</v>
      </c>
      <c r="S1187" t="s">
        <v>24939</v>
      </c>
      <c r="T1187" t="s">
        <v>24940</v>
      </c>
      <c r="U1187" t="s">
        <v>24941</v>
      </c>
      <c r="V1187">
        <f>-486.508761892143 -14.6967799197532 -100.412241889224</f>
        <v>-601.61778370112029</v>
      </c>
      <c r="W1187" t="s">
        <v>24942</v>
      </c>
      <c r="X1187" t="s">
        <v>24943</v>
      </c>
      <c r="Y1187" t="s">
        <v>24944</v>
      </c>
    </row>
    <row r="1188" spans="1:25" x14ac:dyDescent="0.3">
      <c r="A1188">
        <v>59350</v>
      </c>
      <c r="B1188" t="s">
        <v>24945</v>
      </c>
      <c r="C1188" t="s">
        <v>24946</v>
      </c>
      <c r="D1188" t="s">
        <v>24947</v>
      </c>
      <c r="E1188" t="s">
        <v>24948</v>
      </c>
      <c r="F1188" t="s">
        <v>24949</v>
      </c>
      <c r="G1188" t="s">
        <v>24950</v>
      </c>
      <c r="H1188" t="s">
        <v>24951</v>
      </c>
      <c r="I1188" t="s">
        <v>24952</v>
      </c>
      <c r="J1188" t="s">
        <v>24953</v>
      </c>
      <c r="K1188" t="s">
        <v>24954</v>
      </c>
      <c r="L1188" t="s">
        <v>24955</v>
      </c>
      <c r="M1188" t="s">
        <v>24956</v>
      </c>
      <c r="N1188" t="s">
        <v>24957</v>
      </c>
      <c r="O1188">
        <f>-589.376164188179 -118.274861590781 -499.880278440089</f>
        <v>-1207.5313042190492</v>
      </c>
      <c r="P1188">
        <f>-621.175160745014 -127.264828592287 -219.725675305008</f>
        <v>-968.16566464230891</v>
      </c>
      <c r="Q1188">
        <f>-399.871686275316 -79.089369085425 -271.227599233391</f>
        <v>-750.188654594132</v>
      </c>
      <c r="R1188" t="s">
        <v>24958</v>
      </c>
      <c r="S1188" t="s">
        <v>24959</v>
      </c>
      <c r="T1188" t="s">
        <v>24960</v>
      </c>
      <c r="U1188" t="s">
        <v>24961</v>
      </c>
      <c r="V1188">
        <f>-485.821112141184 -14.3886228567139 -100.43151366268</f>
        <v>-600.64124866057796</v>
      </c>
      <c r="W1188" t="s">
        <v>24962</v>
      </c>
      <c r="X1188" t="s">
        <v>24963</v>
      </c>
      <c r="Y1188" t="s">
        <v>24964</v>
      </c>
    </row>
    <row r="1189" spans="1:25" x14ac:dyDescent="0.3">
      <c r="A1189">
        <v>59400</v>
      </c>
      <c r="B1189" t="s">
        <v>24965</v>
      </c>
      <c r="C1189" t="s">
        <v>24966</v>
      </c>
      <c r="D1189" t="s">
        <v>24967</v>
      </c>
      <c r="E1189" t="s">
        <v>24968</v>
      </c>
      <c r="F1189" t="s">
        <v>24969</v>
      </c>
      <c r="G1189" t="s">
        <v>24970</v>
      </c>
      <c r="H1189" t="s">
        <v>24971</v>
      </c>
      <c r="I1189" t="s">
        <v>24972</v>
      </c>
      <c r="J1189" t="s">
        <v>24973</v>
      </c>
      <c r="K1189" t="s">
        <v>24974</v>
      </c>
      <c r="L1189" t="s">
        <v>24975</v>
      </c>
      <c r="M1189" t="s">
        <v>24976</v>
      </c>
      <c r="N1189" t="s">
        <v>24977</v>
      </c>
      <c r="O1189">
        <f>-589.209524035942 -117.848082803159 -499.987056110306</f>
        <v>-1207.044662949407</v>
      </c>
      <c r="P1189">
        <f>-620.534887002546 -126.884458211874 -219.780670337525</f>
        <v>-967.20001555194494</v>
      </c>
      <c r="Q1189">
        <f>-399.106342352539 -79.1382117691137 -271.144042113992</f>
        <v>-749.38859623564463</v>
      </c>
      <c r="R1189" t="s">
        <v>24978</v>
      </c>
      <c r="S1189" t="s">
        <v>24979</v>
      </c>
      <c r="T1189" t="s">
        <v>24980</v>
      </c>
      <c r="U1189" t="s">
        <v>24981</v>
      </c>
      <c r="V1189">
        <f>-485.399661279332 -14.2329309170918 -100.410148835423</f>
        <v>-600.04274103184684</v>
      </c>
      <c r="W1189" t="s">
        <v>24982</v>
      </c>
      <c r="X1189" t="s">
        <v>24983</v>
      </c>
      <c r="Y1189" t="s">
        <v>24984</v>
      </c>
    </row>
    <row r="1190" spans="1:25" x14ac:dyDescent="0.3">
      <c r="A1190">
        <v>59450</v>
      </c>
      <c r="B1190" t="s">
        <v>24985</v>
      </c>
      <c r="C1190" t="s">
        <v>24986</v>
      </c>
      <c r="D1190" t="s">
        <v>24987</v>
      </c>
      <c r="E1190" t="s">
        <v>24988</v>
      </c>
      <c r="F1190" t="s">
        <v>24989</v>
      </c>
      <c r="G1190" t="s">
        <v>24990</v>
      </c>
      <c r="H1190" t="s">
        <v>24991</v>
      </c>
      <c r="I1190" t="s">
        <v>24992</v>
      </c>
      <c r="J1190" t="s">
        <v>24993</v>
      </c>
      <c r="K1190" t="s">
        <v>24994</v>
      </c>
      <c r="L1190" t="s">
        <v>24995</v>
      </c>
      <c r="M1190" t="s">
        <v>24996</v>
      </c>
      <c r="N1190" t="s">
        <v>24997</v>
      </c>
      <c r="O1190">
        <f>-588.460546433002 -116.964027541691 -500.182526003846</f>
        <v>-1205.6070999785391</v>
      </c>
      <c r="P1190">
        <f>-618.951147650941 -126.252344913351 -219.892127720817</f>
        <v>-965.09562028510902</v>
      </c>
      <c r="Q1190">
        <f>-397.452142468728 -78.8821491305789 -271.300830510484</f>
        <v>-747.63512210979093</v>
      </c>
      <c r="R1190" t="s">
        <v>24998</v>
      </c>
      <c r="S1190" t="s">
        <v>24999</v>
      </c>
      <c r="T1190" t="s">
        <v>25000</v>
      </c>
      <c r="U1190" t="s">
        <v>25001</v>
      </c>
      <c r="V1190">
        <f>-484.079748580173 -13.459484785214 -100.408196106912</f>
        <v>-597.94742947229895</v>
      </c>
      <c r="W1190" t="s">
        <v>25002</v>
      </c>
      <c r="X1190" t="s">
        <v>25003</v>
      </c>
      <c r="Y1190" t="s">
        <v>25004</v>
      </c>
    </row>
    <row r="1191" spans="1:25" x14ac:dyDescent="0.3">
      <c r="A1191">
        <v>59500</v>
      </c>
      <c r="B1191" t="s">
        <v>25005</v>
      </c>
      <c r="C1191" t="s">
        <v>25006</v>
      </c>
      <c r="D1191" t="s">
        <v>25007</v>
      </c>
      <c r="E1191" t="s">
        <v>25008</v>
      </c>
      <c r="F1191" t="s">
        <v>25009</v>
      </c>
      <c r="G1191" t="s">
        <v>25010</v>
      </c>
      <c r="H1191" t="s">
        <v>25011</v>
      </c>
      <c r="I1191" t="s">
        <v>25012</v>
      </c>
      <c r="J1191" t="s">
        <v>25013</v>
      </c>
      <c r="K1191" t="s">
        <v>25014</v>
      </c>
      <c r="L1191" t="s">
        <v>25015</v>
      </c>
      <c r="M1191" t="s">
        <v>25016</v>
      </c>
      <c r="N1191" t="s">
        <v>25017</v>
      </c>
      <c r="O1191">
        <f>-587.856905899759 -116.398569142376 -500.260064011176</f>
        <v>-1204.5155390533109</v>
      </c>
      <c r="P1191">
        <f>-617.837465067015 -126.024008524274 -219.926231346406</f>
        <v>-963.78770493769503</v>
      </c>
      <c r="Q1191">
        <f>-396.488734524014 -78.3537041166451 -271.702697690006</f>
        <v>-746.54513633066517</v>
      </c>
      <c r="R1191" t="s">
        <v>25018</v>
      </c>
      <c r="S1191" t="s">
        <v>25019</v>
      </c>
      <c r="T1191" t="s">
        <v>25020</v>
      </c>
      <c r="U1191" t="s">
        <v>25021</v>
      </c>
      <c r="V1191">
        <f>-483.157994067231 -12.8241833479237 -100.422069422099</f>
        <v>-596.40424683725371</v>
      </c>
      <c r="W1191" t="s">
        <v>25022</v>
      </c>
      <c r="X1191" t="s">
        <v>25023</v>
      </c>
      <c r="Y1191" t="s">
        <v>25024</v>
      </c>
    </row>
    <row r="1192" spans="1:25" x14ac:dyDescent="0.3">
      <c r="A1192">
        <v>59550</v>
      </c>
      <c r="B1192" t="s">
        <v>25025</v>
      </c>
      <c r="C1192" t="s">
        <v>25026</v>
      </c>
      <c r="D1192" t="s">
        <v>25027</v>
      </c>
      <c r="E1192" t="s">
        <v>25028</v>
      </c>
      <c r="F1192" t="s">
        <v>25029</v>
      </c>
      <c r="G1192" t="s">
        <v>25030</v>
      </c>
      <c r="H1192" t="s">
        <v>25031</v>
      </c>
      <c r="I1192" t="s">
        <v>25032</v>
      </c>
      <c r="J1192" t="s">
        <v>25033</v>
      </c>
      <c r="K1192" t="s">
        <v>25034</v>
      </c>
      <c r="L1192" t="s">
        <v>25035</v>
      </c>
      <c r="M1192" t="s">
        <v>25036</v>
      </c>
      <c r="N1192" t="s">
        <v>25037</v>
      </c>
      <c r="O1192">
        <f>-586.66472244578 -115.519627387309 -500.277483008845</f>
        <v>-1202.461832841934</v>
      </c>
      <c r="P1192">
        <f>-615.392767706906 -125.406640605534 -219.821584276937</f>
        <v>-960.62099258937701</v>
      </c>
      <c r="Q1192">
        <f>-394.521418542212 -76.8420472539469 -272.791657430942</f>
        <v>-744.15512322710094</v>
      </c>
      <c r="R1192" t="s">
        <v>25038</v>
      </c>
      <c r="S1192" t="s">
        <v>25039</v>
      </c>
      <c r="T1192" t="s">
        <v>25040</v>
      </c>
      <c r="U1192" t="s">
        <v>25041</v>
      </c>
      <c r="V1192">
        <f>-481.631046756296 -11.8298240281433 -100.433049427057</f>
        <v>-593.89392021149627</v>
      </c>
      <c r="W1192" t="s">
        <v>25042</v>
      </c>
      <c r="X1192" t="s">
        <v>25043</v>
      </c>
      <c r="Y1192" t="s">
        <v>25044</v>
      </c>
    </row>
    <row r="1193" spans="1:25" x14ac:dyDescent="0.3">
      <c r="A1193">
        <v>59600</v>
      </c>
      <c r="B1193" t="s">
        <v>25045</v>
      </c>
      <c r="C1193" t="s">
        <v>25046</v>
      </c>
      <c r="D1193" t="s">
        <v>25047</v>
      </c>
      <c r="E1193" t="s">
        <v>25048</v>
      </c>
      <c r="F1193" t="s">
        <v>25049</v>
      </c>
      <c r="G1193" t="s">
        <v>25050</v>
      </c>
      <c r="H1193" t="s">
        <v>25051</v>
      </c>
      <c r="I1193" t="s">
        <v>25052</v>
      </c>
      <c r="J1193" t="s">
        <v>25053</v>
      </c>
      <c r="K1193" t="s">
        <v>25054</v>
      </c>
      <c r="L1193" t="s">
        <v>25055</v>
      </c>
      <c r="M1193" t="s">
        <v>25056</v>
      </c>
      <c r="N1193" t="s">
        <v>25057</v>
      </c>
      <c r="O1193">
        <f>-586.035370190907 -115.238169409854 -500.157284132328</f>
        <v>-1201.430823733089</v>
      </c>
      <c r="P1193">
        <f>-614.262841367586 -124.921921658754 -219.643443545382</f>
        <v>-958.82820657172215</v>
      </c>
      <c r="Q1193">
        <f>-393.553177715676 -76.2285720141631 -273.167056686353</f>
        <v>-742.94880641619216</v>
      </c>
      <c r="R1193" t="s">
        <v>25058</v>
      </c>
      <c r="S1193" t="s">
        <v>25059</v>
      </c>
      <c r="T1193" t="s">
        <v>25060</v>
      </c>
      <c r="U1193" t="s">
        <v>25061</v>
      </c>
      <c r="V1193">
        <f>-480.983045226234 -11.3784477835002 -100.423092622296</f>
        <v>-592.78458563203026</v>
      </c>
      <c r="W1193" t="s">
        <v>25062</v>
      </c>
      <c r="X1193" t="s">
        <v>25063</v>
      </c>
      <c r="Y1193" t="s">
        <v>25064</v>
      </c>
    </row>
    <row r="1194" spans="1:25" x14ac:dyDescent="0.3">
      <c r="A1194">
        <v>59650</v>
      </c>
      <c r="B1194" t="s">
        <v>25065</v>
      </c>
      <c r="C1194" t="s">
        <v>25066</v>
      </c>
      <c r="D1194" t="s">
        <v>25067</v>
      </c>
      <c r="E1194" t="s">
        <v>25068</v>
      </c>
      <c r="F1194" t="s">
        <v>25069</v>
      </c>
      <c r="G1194" t="s">
        <v>25070</v>
      </c>
      <c r="H1194" t="s">
        <v>25071</v>
      </c>
      <c r="I1194" t="s">
        <v>25072</v>
      </c>
      <c r="J1194" t="s">
        <v>25073</v>
      </c>
      <c r="K1194" t="s">
        <v>25074</v>
      </c>
      <c r="L1194" t="s">
        <v>25075</v>
      </c>
      <c r="M1194" t="s">
        <v>25076</v>
      </c>
      <c r="N1194" t="s">
        <v>25077</v>
      </c>
      <c r="O1194">
        <f>-584.838979530726 -115.037019500046 -499.835623305443</f>
        <v>-1199.711622336215</v>
      </c>
      <c r="P1194">
        <f>-612.744326176495 -124.152848697412 -219.270539577906</f>
        <v>-956.16771445181291</v>
      </c>
      <c r="Q1194">
        <f>-392.033412815111 -75.8614689389169 -273.151782160157</f>
        <v>-741.04666391418482</v>
      </c>
      <c r="R1194" t="s">
        <v>25078</v>
      </c>
      <c r="S1194" t="s">
        <v>25079</v>
      </c>
      <c r="T1194" t="s">
        <v>25080</v>
      </c>
      <c r="U1194" t="s">
        <v>25081</v>
      </c>
      <c r="V1194">
        <f>-479.953322590497 -10.7554510772675 -100.422416504668</f>
        <v>-591.13119017243253</v>
      </c>
      <c r="W1194" t="s">
        <v>25082</v>
      </c>
      <c r="X1194" t="s">
        <v>25083</v>
      </c>
      <c r="Y1194" t="s">
        <v>25084</v>
      </c>
    </row>
    <row r="1195" spans="1:25" x14ac:dyDescent="0.3">
      <c r="A1195">
        <v>59700</v>
      </c>
      <c r="B1195" t="s">
        <v>25085</v>
      </c>
      <c r="C1195" t="s">
        <v>25086</v>
      </c>
      <c r="D1195" t="s">
        <v>25087</v>
      </c>
      <c r="E1195" t="s">
        <v>25088</v>
      </c>
      <c r="F1195" t="s">
        <v>25089</v>
      </c>
      <c r="G1195" t="s">
        <v>25090</v>
      </c>
      <c r="H1195" t="s">
        <v>25091</v>
      </c>
      <c r="I1195" t="s">
        <v>25092</v>
      </c>
      <c r="J1195" t="s">
        <v>25093</v>
      </c>
      <c r="K1195" t="s">
        <v>25094</v>
      </c>
      <c r="L1195" t="s">
        <v>25095</v>
      </c>
      <c r="M1195" t="s">
        <v>25096</v>
      </c>
      <c r="N1195" t="s">
        <v>25097</v>
      </c>
      <c r="O1195">
        <f>-584.384707849696 -114.896344726012 -499.734948967118</f>
        <v>-1199.016001542826</v>
      </c>
      <c r="P1195">
        <f>-612.615286924779 -124.127855291991 -219.206137593842</f>
        <v>-955.94927981061187</v>
      </c>
      <c r="Q1195">
        <f>-391.682790771902 -76.3032844752452 -272.593047457667</f>
        <v>-740.57912270481415</v>
      </c>
      <c r="R1195" t="s">
        <v>25098</v>
      </c>
      <c r="S1195" t="s">
        <v>25099</v>
      </c>
      <c r="T1195" t="s">
        <v>25100</v>
      </c>
      <c r="U1195" t="s">
        <v>25101</v>
      </c>
      <c r="V1195">
        <f>-479.594936370949 -10.4852708292819 -100.414655248107</f>
        <v>-590.49486244833781</v>
      </c>
      <c r="W1195" t="s">
        <v>25102</v>
      </c>
      <c r="X1195" t="s">
        <v>25103</v>
      </c>
      <c r="Y1195" t="s">
        <v>25104</v>
      </c>
    </row>
    <row r="1196" spans="1:25" x14ac:dyDescent="0.3">
      <c r="A1196">
        <v>59750</v>
      </c>
      <c r="B1196" t="s">
        <v>25105</v>
      </c>
      <c r="C1196" t="s">
        <v>25106</v>
      </c>
      <c r="D1196" t="s">
        <v>25107</v>
      </c>
      <c r="E1196" t="s">
        <v>25108</v>
      </c>
      <c r="F1196" t="s">
        <v>25109</v>
      </c>
      <c r="G1196" t="s">
        <v>25110</v>
      </c>
      <c r="H1196" t="s">
        <v>25111</v>
      </c>
      <c r="I1196" t="s">
        <v>25112</v>
      </c>
      <c r="J1196" t="s">
        <v>25113</v>
      </c>
      <c r="K1196" t="s">
        <v>25114</v>
      </c>
      <c r="L1196" t="s">
        <v>25115</v>
      </c>
      <c r="M1196" t="s">
        <v>25116</v>
      </c>
      <c r="N1196" t="s">
        <v>25117</v>
      </c>
      <c r="O1196">
        <f>-583.448107545112 -114.68140448596 -499.589284986141</f>
        <v>-1197.7187970172131</v>
      </c>
      <c r="P1196">
        <f>-613.078720923579 -122.742148586089 -219.1687906973</f>
        <v>-954.98966020696798</v>
      </c>
      <c r="Q1196">
        <f>-391.445493706232 -76.9841546879993 -271.451120868802</f>
        <v>-739.88076926303324</v>
      </c>
      <c r="R1196" t="s">
        <v>25118</v>
      </c>
      <c r="S1196" t="s">
        <v>25119</v>
      </c>
      <c r="T1196" t="s">
        <v>25120</v>
      </c>
      <c r="U1196" t="s">
        <v>25121</v>
      </c>
      <c r="V1196">
        <f>-479.179884929584 -10.00929507621 -100.394348951606</f>
        <v>-589.58352895739995</v>
      </c>
      <c r="W1196" t="s">
        <v>25122</v>
      </c>
      <c r="X1196" t="s">
        <v>25123</v>
      </c>
      <c r="Y1196" t="s">
        <v>25124</v>
      </c>
    </row>
    <row r="1197" spans="1:25" x14ac:dyDescent="0.3">
      <c r="A1197">
        <v>59800</v>
      </c>
      <c r="B1197" t="s">
        <v>25125</v>
      </c>
      <c r="C1197" t="s">
        <v>25126</v>
      </c>
      <c r="D1197" t="s">
        <v>25127</v>
      </c>
      <c r="E1197" t="s">
        <v>25128</v>
      </c>
      <c r="F1197" t="s">
        <v>25129</v>
      </c>
      <c r="G1197" t="s">
        <v>25130</v>
      </c>
      <c r="H1197" t="s">
        <v>25131</v>
      </c>
      <c r="I1197" t="s">
        <v>25132</v>
      </c>
      <c r="J1197" t="s">
        <v>25133</v>
      </c>
      <c r="K1197" t="s">
        <v>25134</v>
      </c>
      <c r="L1197" t="s">
        <v>25135</v>
      </c>
      <c r="M1197" t="s">
        <v>25136</v>
      </c>
      <c r="N1197" t="s">
        <v>25137</v>
      </c>
      <c r="O1197">
        <f>-583.262436224718 -114.527291403617 -499.528914332585</f>
        <v>-1197.3186419609201</v>
      </c>
      <c r="P1197">
        <f>-612.919181535896 -121.775826271286 -219.08896986429</f>
        <v>-953.78397767147192</v>
      </c>
      <c r="Q1197">
        <f>-391.020584099454 -77.387598447151 -271.426551470845</f>
        <v>-739.83473401745005</v>
      </c>
      <c r="R1197" t="s">
        <v>25138</v>
      </c>
      <c r="S1197" t="s">
        <v>25139</v>
      </c>
      <c r="T1197" t="s">
        <v>25140</v>
      </c>
      <c r="U1197" t="s">
        <v>25141</v>
      </c>
      <c r="V1197">
        <f>-479.080052082341 -9.94120277425918 -100.405730881068</f>
        <v>-589.42698573766825</v>
      </c>
      <c r="W1197" t="s">
        <v>25142</v>
      </c>
      <c r="X1197" t="s">
        <v>25143</v>
      </c>
      <c r="Y1197" t="s">
        <v>25144</v>
      </c>
    </row>
    <row r="1198" spans="1:25" x14ac:dyDescent="0.3">
      <c r="A1198">
        <v>59850</v>
      </c>
      <c r="B1198" t="s">
        <v>25145</v>
      </c>
      <c r="C1198" t="s">
        <v>25146</v>
      </c>
      <c r="D1198" t="s">
        <v>25147</v>
      </c>
      <c r="E1198" t="s">
        <v>25148</v>
      </c>
      <c r="F1198" t="s">
        <v>25149</v>
      </c>
      <c r="G1198" t="s">
        <v>25150</v>
      </c>
      <c r="H1198" t="s">
        <v>25151</v>
      </c>
      <c r="I1198" t="s">
        <v>25152</v>
      </c>
      <c r="J1198" t="s">
        <v>25153</v>
      </c>
      <c r="K1198" t="s">
        <v>25154</v>
      </c>
      <c r="L1198" t="s">
        <v>25155</v>
      </c>
      <c r="M1198" t="s">
        <v>25156</v>
      </c>
      <c r="N1198" t="s">
        <v>25157</v>
      </c>
      <c r="O1198">
        <f>-583.662252880203 -114.453693679454 -499.156061649512</f>
        <v>-1197.2720082091691</v>
      </c>
      <c r="P1198">
        <f>-613.179990343151 -121.202638528778 -218.689063155862</f>
        <v>-953.07169202779096</v>
      </c>
      <c r="Q1198">
        <f>-391.441504409022 -76.7287704206074 -271.628426199376</f>
        <v>-739.79870102900543</v>
      </c>
      <c r="R1198" t="s">
        <v>25158</v>
      </c>
      <c r="S1198" t="s">
        <v>25159</v>
      </c>
      <c r="T1198" t="s">
        <v>25160</v>
      </c>
      <c r="U1198" t="s">
        <v>25161</v>
      </c>
      <c r="V1198">
        <f>-479.13081968296 -10.1832176561106 -100.399881535582</f>
        <v>-589.71391887465268</v>
      </c>
      <c r="W1198" t="s">
        <v>25162</v>
      </c>
      <c r="X1198" t="s">
        <v>25163</v>
      </c>
      <c r="Y1198" t="s">
        <v>25164</v>
      </c>
    </row>
    <row r="1199" spans="1:25" x14ac:dyDescent="0.3">
      <c r="A1199">
        <v>59900</v>
      </c>
      <c r="B1199" t="s">
        <v>25165</v>
      </c>
      <c r="C1199" t="s">
        <v>25166</v>
      </c>
      <c r="D1199" t="s">
        <v>25167</v>
      </c>
      <c r="E1199" t="s">
        <v>25168</v>
      </c>
      <c r="F1199" t="s">
        <v>25169</v>
      </c>
      <c r="G1199" t="s">
        <v>25170</v>
      </c>
      <c r="H1199" t="s">
        <v>25171</v>
      </c>
      <c r="I1199" t="s">
        <v>25172</v>
      </c>
      <c r="J1199" t="s">
        <v>25173</v>
      </c>
      <c r="K1199" t="s">
        <v>25174</v>
      </c>
      <c r="L1199" t="s">
        <v>25175</v>
      </c>
      <c r="M1199" t="s">
        <v>25176</v>
      </c>
      <c r="N1199" t="s">
        <v>25177</v>
      </c>
      <c r="O1199">
        <f>-583.857143443833 -114.402590634224 -499.065338960561</f>
        <v>-1197.325073038618</v>
      </c>
      <c r="P1199">
        <f>-613.128928412838 -121.20673839499 -218.573819930359</f>
        <v>-952.90948673818707</v>
      </c>
      <c r="Q1199">
        <f>-391.743581935666 -75.8159884026359 -272.20866281705</f>
        <v>-739.76823315535194</v>
      </c>
      <c r="R1199" t="s">
        <v>25178</v>
      </c>
      <c r="S1199" t="s">
        <v>25179</v>
      </c>
      <c r="T1199" t="s">
        <v>25180</v>
      </c>
      <c r="U1199" t="s">
        <v>25181</v>
      </c>
      <c r="V1199">
        <f>-479.148871827527 -10.1584928087223 -100.397349623223</f>
        <v>-589.70471425947233</v>
      </c>
      <c r="W1199" t="s">
        <v>25182</v>
      </c>
      <c r="X1199" t="s">
        <v>25183</v>
      </c>
      <c r="Y1199" t="s">
        <v>25184</v>
      </c>
    </row>
    <row r="1200" spans="1:25" x14ac:dyDescent="0.3">
      <c r="A1200">
        <v>59950</v>
      </c>
      <c r="B1200" t="s">
        <v>25185</v>
      </c>
      <c r="C1200" t="s">
        <v>25186</v>
      </c>
      <c r="D1200" t="s">
        <v>25187</v>
      </c>
      <c r="E1200" t="s">
        <v>25188</v>
      </c>
      <c r="F1200" t="s">
        <v>25189</v>
      </c>
      <c r="G1200" t="s">
        <v>25190</v>
      </c>
      <c r="H1200" t="s">
        <v>25191</v>
      </c>
      <c r="I1200" t="s">
        <v>25192</v>
      </c>
      <c r="J1200" t="s">
        <v>25193</v>
      </c>
      <c r="K1200" t="s">
        <v>25194</v>
      </c>
      <c r="L1200" t="s">
        <v>25195</v>
      </c>
      <c r="M1200" t="s">
        <v>25196</v>
      </c>
      <c r="N1200" t="s">
        <v>25197</v>
      </c>
      <c r="O1200">
        <f>-584.131274676933 -114.144192013822 -499.128046042107</f>
        <v>-1197.4035127328621</v>
      </c>
      <c r="P1200">
        <f>-612.947471793495 -121.36136962493 -218.599722186235</f>
        <v>-952.90856360466</v>
      </c>
      <c r="Q1200">
        <f>-392.326477149347 -73.7676905640492 -273.461087520876</f>
        <v>-739.55525523427218</v>
      </c>
      <c r="R1200" t="s">
        <v>25198</v>
      </c>
      <c r="S1200" t="s">
        <v>25199</v>
      </c>
      <c r="T1200" t="s">
        <v>25200</v>
      </c>
      <c r="U1200" t="s">
        <v>25201</v>
      </c>
      <c r="V1200">
        <f>-479.352583969286 -10.2147874383177 -100.40260252049</f>
        <v>-589.96997392809362</v>
      </c>
      <c r="W1200" t="s">
        <v>25202</v>
      </c>
      <c r="X1200" t="s">
        <v>25203</v>
      </c>
      <c r="Y1200" t="s">
        <v>25204</v>
      </c>
    </row>
    <row r="1201" spans="1:25" x14ac:dyDescent="0.3">
      <c r="A1201">
        <v>60000</v>
      </c>
      <c r="B1201" t="s">
        <v>25205</v>
      </c>
      <c r="C1201" t="s">
        <v>25206</v>
      </c>
      <c r="D1201" t="s">
        <v>25207</v>
      </c>
      <c r="E1201" t="s">
        <v>25208</v>
      </c>
      <c r="F1201" t="s">
        <v>25209</v>
      </c>
      <c r="G1201" t="s">
        <v>25210</v>
      </c>
      <c r="H1201" t="s">
        <v>25211</v>
      </c>
      <c r="I1201" t="s">
        <v>25212</v>
      </c>
      <c r="J1201" t="s">
        <v>25213</v>
      </c>
      <c r="K1201" t="s">
        <v>25214</v>
      </c>
      <c r="L1201" t="s">
        <v>25215</v>
      </c>
      <c r="M1201" t="s">
        <v>25216</v>
      </c>
      <c r="N1201" t="s">
        <v>25217</v>
      </c>
      <c r="O1201">
        <f>-584.07637095439 -114.255269477227 -499.114423846639</f>
        <v>-1197.446064278256</v>
      </c>
      <c r="P1201">
        <f>-612.990815381385 -121.731370397999 -218.602981589811</f>
        <v>-953.32516736919501</v>
      </c>
      <c r="Q1201">
        <f>-392.641485760804 -73.492080147937 -273.989884994037</f>
        <v>-740.12345090277813</v>
      </c>
      <c r="R1201" t="s">
        <v>25218</v>
      </c>
      <c r="S1201" t="s">
        <v>25219</v>
      </c>
      <c r="T1201" t="s">
        <v>25220</v>
      </c>
      <c r="U1201" t="s">
        <v>25221</v>
      </c>
      <c r="V1201">
        <f>-479.403937177029 -10.2457143970428 -100.407200714675</f>
        <v>-590.05685228874677</v>
      </c>
      <c r="W1201" t="s">
        <v>25222</v>
      </c>
      <c r="X1201" t="s">
        <v>25223</v>
      </c>
      <c r="Y1201" t="s">
        <v>25224</v>
      </c>
    </row>
    <row r="1202" spans="1:25" x14ac:dyDescent="0.3">
      <c r="A1202">
        <v>60050</v>
      </c>
      <c r="B1202" t="s">
        <v>25225</v>
      </c>
      <c r="C1202" t="s">
        <v>25226</v>
      </c>
      <c r="D1202" t="s">
        <v>25227</v>
      </c>
      <c r="E1202" t="s">
        <v>25228</v>
      </c>
      <c r="F1202" t="s">
        <v>25229</v>
      </c>
      <c r="G1202" t="s">
        <v>25230</v>
      </c>
      <c r="H1202" t="s">
        <v>25231</v>
      </c>
      <c r="I1202" t="s">
        <v>25232</v>
      </c>
      <c r="J1202" t="s">
        <v>25233</v>
      </c>
      <c r="K1202" t="s">
        <v>25234</v>
      </c>
      <c r="L1202" t="s">
        <v>25235</v>
      </c>
      <c r="M1202" t="s">
        <v>25236</v>
      </c>
      <c r="N1202" t="s">
        <v>25237</v>
      </c>
      <c r="O1202">
        <f>-584.051104374168 -114.404711608778 -499.312646517941</f>
        <v>-1197.7684625008869</v>
      </c>
      <c r="P1202">
        <f>-612.943941202979 -122.452721274332 -218.814755403967</f>
        <v>-954.21141788127807</v>
      </c>
      <c r="Q1202">
        <f>-393.191283141398 -73.0821124311146 -275.558285051616</f>
        <v>-741.83168062412858</v>
      </c>
      <c r="R1202" t="s">
        <v>25238</v>
      </c>
      <c r="S1202" t="s">
        <v>25239</v>
      </c>
      <c r="T1202" t="s">
        <v>25240</v>
      </c>
      <c r="U1202" t="s">
        <v>25241</v>
      </c>
      <c r="V1202">
        <f>-479.007866044588 -10.3559741850918 -100.400571378241</f>
        <v>-589.76441160792081</v>
      </c>
      <c r="W1202" t="s">
        <v>25242</v>
      </c>
      <c r="X1202" t="s">
        <v>25243</v>
      </c>
      <c r="Y1202" t="s">
        <v>25244</v>
      </c>
    </row>
    <row r="1203" spans="1:25" x14ac:dyDescent="0.3">
      <c r="A1203">
        <v>60100</v>
      </c>
      <c r="B1203" t="s">
        <v>25245</v>
      </c>
      <c r="C1203" t="s">
        <v>25246</v>
      </c>
      <c r="D1203" t="s">
        <v>25247</v>
      </c>
      <c r="E1203" t="s">
        <v>25248</v>
      </c>
      <c r="F1203" t="s">
        <v>25249</v>
      </c>
      <c r="G1203" t="s">
        <v>25250</v>
      </c>
      <c r="H1203" t="s">
        <v>25251</v>
      </c>
      <c r="I1203" t="s">
        <v>25252</v>
      </c>
      <c r="J1203" t="s">
        <v>25253</v>
      </c>
      <c r="K1203" t="s">
        <v>25254</v>
      </c>
      <c r="L1203" t="s">
        <v>25255</v>
      </c>
      <c r="M1203" t="s">
        <v>25256</v>
      </c>
      <c r="N1203" t="s">
        <v>25257</v>
      </c>
      <c r="O1203">
        <f>-583.993419232201 -114.497185131337 -499.590733377135</f>
        <v>-1198.081337740673</v>
      </c>
      <c r="P1203">
        <f>-612.819173792413 -122.895893716572 -219.096277261211</f>
        <v>-954.811344770196</v>
      </c>
      <c r="Q1203">
        <f>-393.219247181199 -73.2550429345288 -276.194048663507</f>
        <v>-742.66833877923477</v>
      </c>
      <c r="R1203" t="s">
        <v>25258</v>
      </c>
      <c r="S1203" t="s">
        <v>25259</v>
      </c>
      <c r="T1203" t="s">
        <v>25260</v>
      </c>
      <c r="U1203" t="s">
        <v>25261</v>
      </c>
      <c r="V1203">
        <f>-478.661530257948 -10.3768435171564 -100.402022706222</f>
        <v>-589.44039648132639</v>
      </c>
      <c r="W1203" t="s">
        <v>25262</v>
      </c>
      <c r="X1203" t="s">
        <v>25263</v>
      </c>
      <c r="Y1203" t="s">
        <v>25264</v>
      </c>
    </row>
    <row r="1204" spans="1:25" x14ac:dyDescent="0.3">
      <c r="A1204">
        <v>60150</v>
      </c>
      <c r="B1204" t="s">
        <v>25265</v>
      </c>
      <c r="C1204" t="s">
        <v>25266</v>
      </c>
      <c r="D1204" t="s">
        <v>25267</v>
      </c>
      <c r="E1204" t="s">
        <v>25268</v>
      </c>
      <c r="F1204" t="s">
        <v>25269</v>
      </c>
      <c r="G1204" t="s">
        <v>25270</v>
      </c>
      <c r="H1204" t="s">
        <v>25271</v>
      </c>
      <c r="I1204" t="s">
        <v>25272</v>
      </c>
      <c r="J1204" t="s">
        <v>25273</v>
      </c>
      <c r="K1204" t="s">
        <v>25274</v>
      </c>
      <c r="L1204" t="s">
        <v>25275</v>
      </c>
      <c r="M1204" t="s">
        <v>25276</v>
      </c>
      <c r="N1204" t="s">
        <v>25277</v>
      </c>
      <c r="O1204">
        <f>-583.404207767535 -114.768282259632 -500.21915285517</f>
        <v>-1198.391642882337</v>
      </c>
      <c r="P1204">
        <f>-613.020321073496 -123.960825812449 -219.832015187303</f>
        <v>-956.81316207324801</v>
      </c>
      <c r="Q1204">
        <f>-393.531253278735 -73.924248854918 -277.010959231745</f>
        <v>-744.466461365398</v>
      </c>
      <c r="R1204" t="s">
        <v>25278</v>
      </c>
      <c r="S1204" t="s">
        <v>25279</v>
      </c>
      <c r="T1204" t="s">
        <v>25280</v>
      </c>
      <c r="U1204" t="s">
        <v>25281</v>
      </c>
      <c r="V1204">
        <f>-477.910048599376 -9.94447975668982 -100.484165500602</f>
        <v>-588.33869385666787</v>
      </c>
      <c r="W1204" t="s">
        <v>25282</v>
      </c>
      <c r="X1204" t="s">
        <v>25283</v>
      </c>
      <c r="Y1204" t="s">
        <v>25284</v>
      </c>
    </row>
    <row r="1205" spans="1:25" x14ac:dyDescent="0.3">
      <c r="A1205">
        <v>60200</v>
      </c>
      <c r="B1205" t="s">
        <v>25285</v>
      </c>
      <c r="C1205" t="s">
        <v>25286</v>
      </c>
      <c r="D1205" t="s">
        <v>25287</v>
      </c>
      <c r="E1205" t="s">
        <v>25288</v>
      </c>
      <c r="F1205" t="s">
        <v>25289</v>
      </c>
      <c r="G1205" t="s">
        <v>25290</v>
      </c>
      <c r="H1205" t="s">
        <v>25291</v>
      </c>
      <c r="I1205" t="s">
        <v>25292</v>
      </c>
      <c r="J1205" t="s">
        <v>25293</v>
      </c>
      <c r="K1205" t="s">
        <v>25294</v>
      </c>
      <c r="L1205" t="s">
        <v>25295</v>
      </c>
      <c r="M1205" t="s">
        <v>25296</v>
      </c>
      <c r="N1205" t="s">
        <v>25297</v>
      </c>
      <c r="O1205">
        <f>-582.985714312725 -114.674100295938 -500.543360857706</f>
        <v>-1198.203175466369</v>
      </c>
      <c r="P1205">
        <f>-612.857247665768 -124.181530356031 -220.193859540814</f>
        <v>-957.23263756261304</v>
      </c>
      <c r="Q1205">
        <f>-393.410368758057 -73.8544364228464 -277.27945482246</f>
        <v>-744.54426000336343</v>
      </c>
      <c r="R1205" t="s">
        <v>25298</v>
      </c>
      <c r="S1205" t="s">
        <v>25299</v>
      </c>
      <c r="T1205" t="s">
        <v>25300</v>
      </c>
      <c r="U1205" t="s">
        <v>25301</v>
      </c>
      <c r="V1205">
        <f>-477.519197142719 -9.69819935454643 -100.509516490775</f>
        <v>-587.72691298804045</v>
      </c>
      <c r="W1205" t="s">
        <v>25302</v>
      </c>
      <c r="X1205" t="s">
        <v>25303</v>
      </c>
      <c r="Y1205" t="s">
        <v>25304</v>
      </c>
    </row>
    <row r="1206" spans="1:25" x14ac:dyDescent="0.3">
      <c r="A1206">
        <v>60250</v>
      </c>
      <c r="B1206" t="s">
        <v>25305</v>
      </c>
      <c r="C1206" t="s">
        <v>25306</v>
      </c>
      <c r="D1206" t="s">
        <v>25307</v>
      </c>
      <c r="E1206" t="s">
        <v>25308</v>
      </c>
      <c r="F1206" t="s">
        <v>25309</v>
      </c>
      <c r="G1206" t="s">
        <v>25310</v>
      </c>
      <c r="H1206" t="s">
        <v>25311</v>
      </c>
      <c r="I1206" t="s">
        <v>25312</v>
      </c>
      <c r="J1206" t="s">
        <v>25313</v>
      </c>
      <c r="K1206" t="s">
        <v>25314</v>
      </c>
      <c r="L1206" t="s">
        <v>25315</v>
      </c>
      <c r="M1206" t="s">
        <v>25316</v>
      </c>
      <c r="N1206" t="s">
        <v>25317</v>
      </c>
      <c r="O1206">
        <f>-581.780669289685 -114.541021676602 -500.94487493784</f>
        <v>-1197.266565904127</v>
      </c>
      <c r="P1206">
        <f>-612.050621628756 -124.437119052758 -220.651381401099</f>
        <v>-957.13912208261297</v>
      </c>
      <c r="Q1206">
        <f>-392.720490039337 -73.6451118474738 -277.773936822243</f>
        <v>-744.1395387090538</v>
      </c>
      <c r="R1206" t="s">
        <v>25318</v>
      </c>
      <c r="S1206" t="s">
        <v>25319</v>
      </c>
      <c r="T1206" t="s">
        <v>25320</v>
      </c>
      <c r="U1206" t="s">
        <v>25321</v>
      </c>
      <c r="V1206">
        <f>-476.755807546422 -8.98091944490488 -100.532930802693</f>
        <v>-586.26965779401985</v>
      </c>
      <c r="W1206" t="s">
        <v>25322</v>
      </c>
      <c r="X1206" t="s">
        <v>25323</v>
      </c>
      <c r="Y1206" t="s">
        <v>25324</v>
      </c>
    </row>
    <row r="1207" spans="1:25" x14ac:dyDescent="0.3">
      <c r="A1207">
        <v>60300</v>
      </c>
      <c r="B1207" t="s">
        <v>25325</v>
      </c>
      <c r="C1207" t="s">
        <v>25326</v>
      </c>
      <c r="D1207" t="s">
        <v>25327</v>
      </c>
      <c r="E1207" t="s">
        <v>25328</v>
      </c>
      <c r="F1207" t="s">
        <v>25329</v>
      </c>
      <c r="G1207" t="s">
        <v>25330</v>
      </c>
      <c r="H1207" t="s">
        <v>25331</v>
      </c>
      <c r="I1207" t="s">
        <v>25332</v>
      </c>
      <c r="J1207" t="s">
        <v>25333</v>
      </c>
      <c r="K1207" t="s">
        <v>25334</v>
      </c>
      <c r="L1207" t="s">
        <v>25335</v>
      </c>
      <c r="M1207" t="s">
        <v>25336</v>
      </c>
      <c r="N1207" t="s">
        <v>25337</v>
      </c>
      <c r="O1207">
        <f>-581.123767857341 -114.631866103672 -501.014605633565</f>
        <v>-1196.770239594578</v>
      </c>
      <c r="P1207">
        <f>-611.626555299223 -124.549205524346 -220.747157145344</f>
        <v>-956.922917968913</v>
      </c>
      <c r="Q1207">
        <f>-392.331084785363 -73.6282758245966 -277.887654436906</f>
        <v>-743.84701504686564</v>
      </c>
      <c r="R1207" t="s">
        <v>25338</v>
      </c>
      <c r="S1207" t="s">
        <v>25339</v>
      </c>
      <c r="T1207" t="s">
        <v>25340</v>
      </c>
      <c r="U1207" t="s">
        <v>25341</v>
      </c>
      <c r="V1207">
        <f>-476.308460899597 -8.58467525952801 -100.549621625949</f>
        <v>-585.44275778507404</v>
      </c>
      <c r="W1207" t="s">
        <v>25342</v>
      </c>
      <c r="X1207" t="s">
        <v>25343</v>
      </c>
      <c r="Y1207" t="s">
        <v>25344</v>
      </c>
    </row>
    <row r="1208" spans="1:25" x14ac:dyDescent="0.3">
      <c r="A1208">
        <v>60350</v>
      </c>
      <c r="B1208" t="s">
        <v>25345</v>
      </c>
      <c r="C1208" t="s">
        <v>25346</v>
      </c>
      <c r="D1208" t="s">
        <v>25347</v>
      </c>
      <c r="E1208" t="s">
        <v>25348</v>
      </c>
      <c r="F1208" t="s">
        <v>25349</v>
      </c>
      <c r="G1208" t="s">
        <v>25350</v>
      </c>
      <c r="H1208" t="s">
        <v>25351</v>
      </c>
      <c r="I1208" t="s">
        <v>25352</v>
      </c>
      <c r="J1208" t="s">
        <v>25353</v>
      </c>
      <c r="K1208" t="s">
        <v>25354</v>
      </c>
      <c r="L1208" t="s">
        <v>25355</v>
      </c>
      <c r="M1208" t="s">
        <v>25356</v>
      </c>
      <c r="N1208" t="s">
        <v>25357</v>
      </c>
      <c r="O1208">
        <f>-580.713264391657 -114.640660242955 -500.96226840708</f>
        <v>-1196.316193041692</v>
      </c>
      <c r="P1208">
        <f>-611.222355448805 -124.528393639104 -220.694467135173</f>
        <v>-956.44521622308207</v>
      </c>
      <c r="Q1208">
        <f>-392.003594703075 -73.3481440305904 -277.898116792733</f>
        <v>-743.24985552639839</v>
      </c>
      <c r="R1208" t="s">
        <v>25358</v>
      </c>
      <c r="S1208" t="s">
        <v>25359</v>
      </c>
      <c r="T1208" t="s">
        <v>25360</v>
      </c>
      <c r="U1208" t="s">
        <v>25361</v>
      </c>
      <c r="V1208">
        <f>-475.95589715337 -8.18037323448789 -100.569856082589</f>
        <v>-584.70612647044686</v>
      </c>
      <c r="W1208" t="s">
        <v>25362</v>
      </c>
      <c r="X1208" t="s">
        <v>25363</v>
      </c>
      <c r="Y1208" t="s">
        <v>25364</v>
      </c>
    </row>
    <row r="1209" spans="1:25" x14ac:dyDescent="0.3">
      <c r="A1209">
        <v>60400</v>
      </c>
      <c r="B1209" t="s">
        <v>25365</v>
      </c>
      <c r="C1209" t="s">
        <v>25366</v>
      </c>
      <c r="D1209" t="s">
        <v>25367</v>
      </c>
      <c r="E1209" t="s">
        <v>25368</v>
      </c>
      <c r="F1209" t="s">
        <v>25369</v>
      </c>
      <c r="G1209" t="s">
        <v>25370</v>
      </c>
      <c r="H1209" t="s">
        <v>25371</v>
      </c>
      <c r="I1209" t="s">
        <v>25372</v>
      </c>
      <c r="J1209" t="s">
        <v>25373</v>
      </c>
      <c r="K1209" t="s">
        <v>25374</v>
      </c>
      <c r="L1209" t="s">
        <v>25375</v>
      </c>
      <c r="M1209" t="s">
        <v>25376</v>
      </c>
      <c r="N1209" t="s">
        <v>25377</v>
      </c>
      <c r="O1209">
        <f>-580.307284683753 -114.823597729919 -500.567080075796</f>
        <v>-1195.697962489468</v>
      </c>
      <c r="P1209">
        <f>-610.32682812126 -125.040234705003 -220.258139092633</f>
        <v>-955.62520191889598</v>
      </c>
      <c r="Q1209">
        <f>-391.574230354399 -72.8299605819511 -278.309052143607</f>
        <v>-742.71324307995712</v>
      </c>
      <c r="R1209" t="s">
        <v>25378</v>
      </c>
      <c r="S1209" t="s">
        <v>25379</v>
      </c>
      <c r="T1209" t="s">
        <v>25380</v>
      </c>
      <c r="U1209" t="s">
        <v>25381</v>
      </c>
      <c r="V1209">
        <f>-475.383927944714 -7.65606733831328 -100.596960143622</f>
        <v>-583.63695542664925</v>
      </c>
      <c r="W1209" t="s">
        <v>25382</v>
      </c>
      <c r="X1209" t="s">
        <v>25383</v>
      </c>
      <c r="Y1209" t="s">
        <v>25384</v>
      </c>
    </row>
    <row r="1210" spans="1:25" x14ac:dyDescent="0.3">
      <c r="A1210">
        <v>60450</v>
      </c>
      <c r="B1210" t="s">
        <v>25385</v>
      </c>
      <c r="C1210" t="s">
        <v>25386</v>
      </c>
      <c r="D1210" t="s">
        <v>25387</v>
      </c>
      <c r="E1210" t="s">
        <v>25388</v>
      </c>
      <c r="F1210" t="s">
        <v>25389</v>
      </c>
      <c r="G1210" t="s">
        <v>25390</v>
      </c>
      <c r="H1210" t="s">
        <v>25391</v>
      </c>
      <c r="I1210" t="s">
        <v>25392</v>
      </c>
      <c r="J1210" t="s">
        <v>25393</v>
      </c>
      <c r="K1210" t="s">
        <v>25394</v>
      </c>
      <c r="L1210" t="s">
        <v>25395</v>
      </c>
      <c r="M1210" t="s">
        <v>25396</v>
      </c>
      <c r="N1210" t="s">
        <v>25397</v>
      </c>
      <c r="O1210">
        <f>-579.934611771207 -114.753332538478 -499.860826500276</f>
        <v>-1194.5487708099611</v>
      </c>
      <c r="P1210">
        <f>-609.204814214339 -124.103714395203 -219.442580300785</f>
        <v>-952.75110891032705</v>
      </c>
      <c r="Q1210">
        <f>-391.090009061029 -71.4448138524167 -279.454529706578</f>
        <v>-741.98935262002374</v>
      </c>
      <c r="R1210" t="s">
        <v>25398</v>
      </c>
      <c r="S1210" t="s">
        <v>25399</v>
      </c>
      <c r="T1210" t="s">
        <v>25400</v>
      </c>
      <c r="U1210" t="s">
        <v>25401</v>
      </c>
      <c r="V1210">
        <f>-475.137857184583 -7.29228086214198 -100.608269147539</f>
        <v>-583.03840719426398</v>
      </c>
      <c r="W1210" t="s">
        <v>25402</v>
      </c>
      <c r="X1210" t="s">
        <v>25403</v>
      </c>
      <c r="Y1210" t="s">
        <v>25404</v>
      </c>
    </row>
    <row r="1211" spans="1:25" x14ac:dyDescent="0.3">
      <c r="A1211">
        <v>60500</v>
      </c>
      <c r="B1211" t="s">
        <v>25405</v>
      </c>
      <c r="C1211" t="s">
        <v>25406</v>
      </c>
      <c r="D1211" t="s">
        <v>25407</v>
      </c>
      <c r="E1211" t="s">
        <v>25408</v>
      </c>
      <c r="F1211" t="s">
        <v>25409</v>
      </c>
      <c r="G1211" t="s">
        <v>25410</v>
      </c>
      <c r="H1211" t="s">
        <v>25411</v>
      </c>
      <c r="I1211" t="s">
        <v>25412</v>
      </c>
      <c r="J1211" t="s">
        <v>25413</v>
      </c>
      <c r="K1211" t="s">
        <v>25414</v>
      </c>
      <c r="L1211" t="s">
        <v>25415</v>
      </c>
      <c r="M1211" t="s">
        <v>25416</v>
      </c>
      <c r="N1211" t="s">
        <v>25417</v>
      </c>
      <c r="O1211">
        <f>-579.288631098778 -114.359070328853 -499.554826027971</f>
        <v>-1193.202527455602</v>
      </c>
      <c r="P1211">
        <f>-608.255141051229 -123.0403470408 -219.083375088886</f>
        <v>-950.378863180915</v>
      </c>
      <c r="Q1211">
        <f>-390.404609856362 -70.50646668321 -280.156277389301</f>
        <v>-741.06735392887299</v>
      </c>
      <c r="R1211" t="s">
        <v>25418</v>
      </c>
      <c r="S1211" t="s">
        <v>25419</v>
      </c>
      <c r="T1211" t="s">
        <v>25420</v>
      </c>
      <c r="U1211" t="s">
        <v>25421</v>
      </c>
      <c r="V1211">
        <f>-475.115483889693 -7.05482867342425 -100.603973534457</f>
        <v>-582.7742860975743</v>
      </c>
      <c r="W1211" t="s">
        <v>25422</v>
      </c>
      <c r="X1211" t="s">
        <v>25423</v>
      </c>
      <c r="Y1211" t="s">
        <v>25424</v>
      </c>
    </row>
    <row r="1212" spans="1:25" x14ac:dyDescent="0.3">
      <c r="A1212">
        <v>60550</v>
      </c>
      <c r="B1212" t="s">
        <v>25425</v>
      </c>
      <c r="C1212" t="s">
        <v>25426</v>
      </c>
      <c r="D1212" t="s">
        <v>25427</v>
      </c>
      <c r="E1212" t="s">
        <v>25428</v>
      </c>
      <c r="F1212" t="s">
        <v>25429</v>
      </c>
      <c r="G1212" t="s">
        <v>25430</v>
      </c>
      <c r="H1212" t="s">
        <v>25431</v>
      </c>
      <c r="I1212" t="s">
        <v>25432</v>
      </c>
      <c r="J1212" t="s">
        <v>25433</v>
      </c>
      <c r="K1212" t="s">
        <v>25434</v>
      </c>
      <c r="L1212" t="s">
        <v>25435</v>
      </c>
      <c r="M1212" t="s">
        <v>25436</v>
      </c>
      <c r="N1212" t="s">
        <v>25437</v>
      </c>
      <c r="O1212">
        <f>-576.279807509875 -113.687884027798 -499.398873506171</f>
        <v>-1189.366565043844</v>
      </c>
      <c r="P1212">
        <f>-606.129807395806 -121.849422263692 -219.004662687298</f>
        <v>-946.98389234679598</v>
      </c>
      <c r="Q1212">
        <f>-388.516793780654 -69.4033846441826 -280.992643378848</f>
        <v>-738.91282180368466</v>
      </c>
      <c r="R1212" t="s">
        <v>25438</v>
      </c>
      <c r="S1212" t="s">
        <v>25439</v>
      </c>
      <c r="T1212" t="s">
        <v>25440</v>
      </c>
      <c r="U1212" t="s">
        <v>25441</v>
      </c>
      <c r="V1212">
        <f>-474.520839103159 -6.22141790543037 -100.620661060219</f>
        <v>-581.36291806880843</v>
      </c>
      <c r="W1212" t="s">
        <v>25442</v>
      </c>
      <c r="X1212" t="s">
        <v>25443</v>
      </c>
      <c r="Y1212" t="s">
        <v>25444</v>
      </c>
    </row>
    <row r="1213" spans="1:25" x14ac:dyDescent="0.3">
      <c r="A1213">
        <v>60600</v>
      </c>
      <c r="B1213" t="s">
        <v>25445</v>
      </c>
      <c r="C1213" t="s">
        <v>25446</v>
      </c>
      <c r="D1213" t="s">
        <v>25447</v>
      </c>
      <c r="E1213" t="s">
        <v>25448</v>
      </c>
      <c r="F1213" t="s">
        <v>25449</v>
      </c>
      <c r="G1213" t="s">
        <v>25450</v>
      </c>
      <c r="H1213" t="s">
        <v>25451</v>
      </c>
      <c r="I1213" t="s">
        <v>25452</v>
      </c>
      <c r="J1213" t="s">
        <v>25453</v>
      </c>
      <c r="K1213" t="s">
        <v>25454</v>
      </c>
      <c r="L1213" t="s">
        <v>25455</v>
      </c>
      <c r="M1213" t="s">
        <v>25456</v>
      </c>
      <c r="N1213" t="s">
        <v>25457</v>
      </c>
      <c r="O1213">
        <f>-574.811849071782 -113.254615774836 -499.440340391799</f>
        <v>-1187.506805238417</v>
      </c>
      <c r="P1213">
        <f>-605.297659229597 -121.95234524559 -219.130682892638</f>
        <v>-946.38068736782498</v>
      </c>
      <c r="Q1213">
        <f>-387.760183758811 -69.0150700915437 -280.965637525806</f>
        <v>-737.74089137616079</v>
      </c>
      <c r="R1213" t="s">
        <v>25458</v>
      </c>
      <c r="S1213" t="s">
        <v>25459</v>
      </c>
      <c r="T1213" t="s">
        <v>25460</v>
      </c>
      <c r="U1213" t="s">
        <v>25461</v>
      </c>
      <c r="V1213">
        <f>-474.113082886549 -5.66262652026489 -100.586115830921</f>
        <v>-580.36182523773493</v>
      </c>
      <c r="W1213" t="s">
        <v>25462</v>
      </c>
      <c r="X1213" t="s">
        <v>25463</v>
      </c>
      <c r="Y1213" t="s">
        <v>25464</v>
      </c>
    </row>
    <row r="1214" spans="1:25" x14ac:dyDescent="0.3">
      <c r="A1214">
        <v>60650</v>
      </c>
      <c r="B1214" t="s">
        <v>25465</v>
      </c>
      <c r="C1214" t="s">
        <v>25466</v>
      </c>
      <c r="D1214" t="s">
        <v>25467</v>
      </c>
      <c r="E1214" t="s">
        <v>25468</v>
      </c>
      <c r="F1214" t="s">
        <v>25469</v>
      </c>
      <c r="G1214" t="s">
        <v>25470</v>
      </c>
      <c r="H1214" t="s">
        <v>25471</v>
      </c>
      <c r="I1214" t="s">
        <v>25472</v>
      </c>
      <c r="J1214" t="s">
        <v>25473</v>
      </c>
      <c r="K1214" t="s">
        <v>25474</v>
      </c>
      <c r="L1214" t="s">
        <v>25475</v>
      </c>
      <c r="M1214" t="s">
        <v>25476</v>
      </c>
      <c r="N1214" t="s">
        <v>25477</v>
      </c>
      <c r="O1214">
        <f>-572.379998222101 -112.817977336348 -499.782169629264</f>
        <v>-1184.9801451877129</v>
      </c>
      <c r="P1214">
        <f>-603.854160500399 -123.309074569091 -219.643079615758</f>
        <v>-946.80631468524791</v>
      </c>
      <c r="Q1214">
        <f>-386.215084147681 -68.6138700366369 -279.56117032634</f>
        <v>-734.39012451065787</v>
      </c>
      <c r="R1214" t="s">
        <v>25478</v>
      </c>
      <c r="S1214" t="s">
        <v>25479</v>
      </c>
      <c r="T1214" t="s">
        <v>25480</v>
      </c>
      <c r="U1214" t="s">
        <v>25481</v>
      </c>
      <c r="V1214">
        <f>-472.949079530741 -4.67371901066872 -100.533392131306</f>
        <v>-578.15619067271575</v>
      </c>
      <c r="W1214" t="s">
        <v>25482</v>
      </c>
      <c r="X1214" t="s">
        <v>25483</v>
      </c>
      <c r="Y1214" t="s">
        <v>25484</v>
      </c>
    </row>
    <row r="1215" spans="1:25" x14ac:dyDescent="0.3">
      <c r="A1215">
        <v>60700</v>
      </c>
      <c r="B1215" t="s">
        <v>25485</v>
      </c>
      <c r="C1215" t="s">
        <v>25486</v>
      </c>
      <c r="D1215" t="s">
        <v>25487</v>
      </c>
      <c r="E1215" t="s">
        <v>25488</v>
      </c>
      <c r="F1215" t="s">
        <v>25489</v>
      </c>
      <c r="G1215" t="s">
        <v>25490</v>
      </c>
      <c r="H1215" t="s">
        <v>25491</v>
      </c>
      <c r="I1215" t="s">
        <v>25492</v>
      </c>
      <c r="J1215" t="s">
        <v>25493</v>
      </c>
      <c r="K1215" t="s">
        <v>25494</v>
      </c>
      <c r="L1215" t="s">
        <v>25495</v>
      </c>
      <c r="M1215" t="s">
        <v>25496</v>
      </c>
      <c r="N1215" t="s">
        <v>25497</v>
      </c>
      <c r="O1215">
        <f>-571.103482727783 -112.67962828563 -500.088198256997</f>
        <v>-1183.8713092704099</v>
      </c>
      <c r="P1215">
        <f>-603.219436805096 -124.215541494903 -220.063066220628</f>
        <v>-947.4980445206271</v>
      </c>
      <c r="Q1215">
        <f>-385.65931035255 -68.1665580004178 -279.008828366465</f>
        <v>-732.83469671943283</v>
      </c>
      <c r="R1215" t="s">
        <v>25498</v>
      </c>
      <c r="S1215" t="s">
        <v>25499</v>
      </c>
      <c r="T1215" t="s">
        <v>25500</v>
      </c>
      <c r="U1215" t="s">
        <v>25501</v>
      </c>
      <c r="V1215">
        <f>-472.418597205484 -4.28683680470795 -100.506391624792</f>
        <v>-577.21182563498394</v>
      </c>
      <c r="W1215" t="s">
        <v>25502</v>
      </c>
      <c r="X1215" t="s">
        <v>25503</v>
      </c>
      <c r="Y1215" t="s">
        <v>25504</v>
      </c>
    </row>
    <row r="1216" spans="1:25" x14ac:dyDescent="0.3">
      <c r="A1216">
        <v>60750</v>
      </c>
      <c r="B1216" t="s">
        <v>25505</v>
      </c>
      <c r="C1216" t="s">
        <v>25506</v>
      </c>
      <c r="D1216" t="s">
        <v>25507</v>
      </c>
      <c r="E1216" t="s">
        <v>25508</v>
      </c>
      <c r="F1216" t="s">
        <v>25509</v>
      </c>
      <c r="G1216" t="s">
        <v>25510</v>
      </c>
      <c r="H1216" t="s">
        <v>25511</v>
      </c>
      <c r="I1216" t="s">
        <v>25512</v>
      </c>
      <c r="J1216" t="s">
        <v>25513</v>
      </c>
      <c r="K1216" t="s">
        <v>25514</v>
      </c>
      <c r="L1216" t="s">
        <v>25515</v>
      </c>
      <c r="M1216" t="s">
        <v>25516</v>
      </c>
      <c r="N1216" t="s">
        <v>25517</v>
      </c>
      <c r="O1216">
        <f>-568.755425195194 -112.503077659905 -500.813684838249</f>
        <v>-1182.072187693348</v>
      </c>
      <c r="P1216">
        <f>-601.95679198805 -125.452487180269 -220.9770981846</f>
        <v>-948.386377352919</v>
      </c>
      <c r="Q1216">
        <f>-384.344112181587 -67.3499692923715 -277.698959531588</f>
        <v>-729.39304100554648</v>
      </c>
      <c r="R1216" t="s">
        <v>25518</v>
      </c>
      <c r="S1216" t="s">
        <v>25519</v>
      </c>
      <c r="T1216" t="s">
        <v>25520</v>
      </c>
      <c r="U1216" t="s">
        <v>25521</v>
      </c>
      <c r="V1216">
        <f>-471.405258670216 -3.67476874973636 -100.489542478163</f>
        <v>-575.56956989811533</v>
      </c>
      <c r="W1216" t="s">
        <v>25522</v>
      </c>
      <c r="X1216" t="s">
        <v>25523</v>
      </c>
      <c r="Y1216" t="s">
        <v>25524</v>
      </c>
    </row>
    <row r="1217" spans="1:25" x14ac:dyDescent="0.3">
      <c r="A1217">
        <v>60800</v>
      </c>
      <c r="B1217" t="s">
        <v>25525</v>
      </c>
      <c r="C1217" t="s">
        <v>25526</v>
      </c>
      <c r="D1217" t="s">
        <v>25527</v>
      </c>
      <c r="E1217" t="s">
        <v>25528</v>
      </c>
      <c r="F1217" t="s">
        <v>25529</v>
      </c>
      <c r="G1217" t="s">
        <v>25530</v>
      </c>
      <c r="H1217" t="s">
        <v>25531</v>
      </c>
      <c r="I1217" t="s">
        <v>25532</v>
      </c>
      <c r="J1217" t="s">
        <v>25533</v>
      </c>
      <c r="K1217" t="s">
        <v>25534</v>
      </c>
      <c r="L1217" t="s">
        <v>25535</v>
      </c>
      <c r="M1217" t="s">
        <v>25536</v>
      </c>
      <c r="N1217" t="s">
        <v>25537</v>
      </c>
      <c r="O1217">
        <f>-567.962057583972 -112.495981877009 -501.060528929067</f>
        <v>-1181.5185683900479</v>
      </c>
      <c r="P1217">
        <f>-601.340460810942 -125.948192687087 -221.268649354324</f>
        <v>-948.55730285235302</v>
      </c>
      <c r="Q1217">
        <f>-383.484957806765 -67.3499736289004 -276.52916142781</f>
        <v>-727.36409286347543</v>
      </c>
      <c r="R1217" t="s">
        <v>25538</v>
      </c>
      <c r="S1217" t="s">
        <v>25539</v>
      </c>
      <c r="T1217" t="s">
        <v>25540</v>
      </c>
      <c r="U1217" t="s">
        <v>25541</v>
      </c>
      <c r="V1217">
        <f>-470.843156091299 -3.50119609291232 -100.474078693398</f>
        <v>-574.81843087760933</v>
      </c>
      <c r="W1217" t="s">
        <v>25542</v>
      </c>
      <c r="X1217" t="s">
        <v>25543</v>
      </c>
      <c r="Y1217" t="s">
        <v>25544</v>
      </c>
    </row>
    <row r="1218" spans="1:25" x14ac:dyDescent="0.3">
      <c r="A1218">
        <v>60850</v>
      </c>
      <c r="B1218" t="s">
        <v>25545</v>
      </c>
      <c r="C1218" t="s">
        <v>25546</v>
      </c>
      <c r="D1218" t="s">
        <v>25547</v>
      </c>
      <c r="E1218" t="s">
        <v>25548</v>
      </c>
      <c r="F1218" t="s">
        <v>25549</v>
      </c>
      <c r="G1218" t="s">
        <v>25550</v>
      </c>
      <c r="H1218" t="s">
        <v>25551</v>
      </c>
      <c r="I1218" t="s">
        <v>25552</v>
      </c>
      <c r="J1218" t="s">
        <v>25553</v>
      </c>
      <c r="K1218" t="s">
        <v>25554</v>
      </c>
      <c r="L1218" t="s">
        <v>25555</v>
      </c>
      <c r="M1218" t="s">
        <v>25556</v>
      </c>
      <c r="N1218" t="s">
        <v>25557</v>
      </c>
      <c r="O1218">
        <f>-567.499738578964 -112.820136954799 -501.097971457239</f>
        <v>-1181.4178469910019</v>
      </c>
      <c r="P1218">
        <f>-600.376011563956 -124.851501320162 -221.181771778581</f>
        <v>-946.40928466269906</v>
      </c>
      <c r="Q1218">
        <f>-381.788173125805 -67.032958036782 -274.331806920504</f>
        <v>-723.15293808309093</v>
      </c>
      <c r="R1218" t="s">
        <v>25558</v>
      </c>
      <c r="S1218" t="s">
        <v>25559</v>
      </c>
      <c r="T1218" t="s">
        <v>25560</v>
      </c>
      <c r="U1218" t="s">
        <v>25561</v>
      </c>
      <c r="V1218">
        <f>-469.823059112998 -3.68550149723069 -100.433320496116</f>
        <v>-573.94188110634468</v>
      </c>
      <c r="W1218" t="s">
        <v>25562</v>
      </c>
      <c r="X1218" t="s">
        <v>25563</v>
      </c>
      <c r="Y1218" t="s">
        <v>25564</v>
      </c>
    </row>
    <row r="1219" spans="1:25" x14ac:dyDescent="0.3">
      <c r="A1219">
        <v>60900</v>
      </c>
      <c r="B1219" t="s">
        <v>25565</v>
      </c>
      <c r="C1219" t="s">
        <v>25566</v>
      </c>
      <c r="D1219" t="s">
        <v>25567</v>
      </c>
      <c r="E1219" t="s">
        <v>25568</v>
      </c>
      <c r="F1219" t="s">
        <v>25569</v>
      </c>
      <c r="G1219" t="s">
        <v>25570</v>
      </c>
      <c r="H1219" t="s">
        <v>25571</v>
      </c>
      <c r="I1219" t="s">
        <v>25572</v>
      </c>
      <c r="J1219" t="s">
        <v>25573</v>
      </c>
      <c r="K1219" t="s">
        <v>25574</v>
      </c>
      <c r="L1219" t="s">
        <v>25575</v>
      </c>
      <c r="M1219" t="s">
        <v>25576</v>
      </c>
      <c r="N1219" t="s">
        <v>25577</v>
      </c>
      <c r="O1219">
        <f>-567.853003575298 -113.067133376308 -500.892904964553</f>
        <v>-1181.8130419161589</v>
      </c>
      <c r="P1219">
        <f>-600.032442810317 -123.739155420866 -220.840826153759</f>
        <v>-944.61242438494196</v>
      </c>
      <c r="Q1219">
        <f>-380.829054333669 -67.6559318252166 -273.310473262075</f>
        <v>-721.79545942096058</v>
      </c>
      <c r="R1219" t="s">
        <v>25578</v>
      </c>
      <c r="S1219" t="s">
        <v>25579</v>
      </c>
      <c r="T1219" t="s">
        <v>25580</v>
      </c>
      <c r="U1219" t="s">
        <v>25581</v>
      </c>
      <c r="V1219">
        <f>-469.329723412521 -3.89668126340439 -100.408077160004</f>
        <v>-573.63448183592936</v>
      </c>
      <c r="W1219" t="s">
        <v>25582</v>
      </c>
      <c r="X1219" t="s">
        <v>25583</v>
      </c>
      <c r="Y1219" t="s">
        <v>25584</v>
      </c>
    </row>
    <row r="1220" spans="1:25" x14ac:dyDescent="0.3">
      <c r="A1220">
        <v>60950</v>
      </c>
      <c r="B1220" t="s">
        <v>25585</v>
      </c>
      <c r="C1220" t="s">
        <v>25586</v>
      </c>
      <c r="D1220" t="s">
        <v>25587</v>
      </c>
      <c r="E1220" t="s">
        <v>25588</v>
      </c>
      <c r="F1220" t="s">
        <v>25589</v>
      </c>
      <c r="G1220" t="s">
        <v>25590</v>
      </c>
      <c r="H1220" t="s">
        <v>25591</v>
      </c>
      <c r="I1220" t="s">
        <v>25592</v>
      </c>
      <c r="J1220" t="s">
        <v>25593</v>
      </c>
      <c r="K1220" t="s">
        <v>25594</v>
      </c>
      <c r="L1220" t="s">
        <v>25595</v>
      </c>
      <c r="M1220" t="s">
        <v>25596</v>
      </c>
      <c r="N1220" t="s">
        <v>25597</v>
      </c>
      <c r="O1220">
        <f>-567.939107743421 -113.532346402566 -500.361957455437</f>
        <v>-1181.8334116014239</v>
      </c>
      <c r="P1220">
        <f>-599.659000422724 -123.205777026276 -220.221168674332</f>
        <v>-943.08594612333206</v>
      </c>
      <c r="Q1220">
        <f>-380.312560285523 -67.6036451091677 -272.604407737457</f>
        <v>-720.52061313214767</v>
      </c>
      <c r="R1220" t="s">
        <v>25598</v>
      </c>
      <c r="S1220" t="s">
        <v>25599</v>
      </c>
      <c r="T1220" t="s">
        <v>25600</v>
      </c>
      <c r="U1220" t="s">
        <v>25601</v>
      </c>
      <c r="V1220">
        <f>-468.336174803431 -4.25215261246831 -100.359891316626</f>
        <v>-572.94821873252533</v>
      </c>
      <c r="W1220" t="s">
        <v>25602</v>
      </c>
      <c r="X1220" t="s">
        <v>25603</v>
      </c>
      <c r="Y1220" t="s">
        <v>25604</v>
      </c>
    </row>
    <row r="1221" spans="1:25" x14ac:dyDescent="0.3">
      <c r="A1221">
        <v>61000</v>
      </c>
      <c r="B1221" t="s">
        <v>25605</v>
      </c>
      <c r="C1221" t="s">
        <v>25606</v>
      </c>
      <c r="D1221" t="s">
        <v>25607</v>
      </c>
      <c r="E1221" t="s">
        <v>25608</v>
      </c>
      <c r="F1221" t="s">
        <v>25609</v>
      </c>
      <c r="G1221" t="s">
        <v>25610</v>
      </c>
      <c r="H1221" t="s">
        <v>25611</v>
      </c>
      <c r="I1221" t="s">
        <v>25612</v>
      </c>
      <c r="J1221" t="s">
        <v>25613</v>
      </c>
      <c r="K1221" t="s">
        <v>25614</v>
      </c>
      <c r="L1221" t="s">
        <v>25615</v>
      </c>
      <c r="M1221" t="s">
        <v>25616</v>
      </c>
      <c r="N1221" t="s">
        <v>25617</v>
      </c>
      <c r="O1221">
        <f>-567.494857105228 -113.738292017772 -500.160102232612</f>
        <v>-1181.3932513556119</v>
      </c>
      <c r="P1221">
        <f>-599.226819545448 -123.86061152168 -220.036523727618</f>
        <v>-943.12395479474606</v>
      </c>
      <c r="Q1221">
        <f>-380.315773229516 -67.3072797440409 -273.21730458752</f>
        <v>-720.84035756107687</v>
      </c>
      <c r="R1221" t="s">
        <v>25618</v>
      </c>
      <c r="S1221" t="s">
        <v>25619</v>
      </c>
      <c r="T1221" t="s">
        <v>25620</v>
      </c>
      <c r="U1221" t="s">
        <v>25621</v>
      </c>
      <c r="V1221">
        <f>-467.896581037054 -4.38707487710644 -100.36627663815</f>
        <v>-572.64993255231047</v>
      </c>
      <c r="W1221" t="s">
        <v>25622</v>
      </c>
      <c r="X1221" t="s">
        <v>25623</v>
      </c>
      <c r="Y1221" t="s">
        <v>25624</v>
      </c>
    </row>
    <row r="1222" spans="1:25" x14ac:dyDescent="0.3">
      <c r="A1222">
        <v>61050</v>
      </c>
      <c r="B1222" t="s">
        <v>25625</v>
      </c>
      <c r="C1222" t="s">
        <v>25626</v>
      </c>
      <c r="D1222" t="s">
        <v>25627</v>
      </c>
      <c r="E1222" t="s">
        <v>25628</v>
      </c>
      <c r="F1222" t="s">
        <v>25629</v>
      </c>
      <c r="G1222" t="s">
        <v>25630</v>
      </c>
      <c r="H1222" t="s">
        <v>25631</v>
      </c>
      <c r="I1222" t="s">
        <v>25632</v>
      </c>
      <c r="J1222" t="s">
        <v>25633</v>
      </c>
      <c r="K1222" t="s">
        <v>25634</v>
      </c>
      <c r="L1222" t="s">
        <v>25635</v>
      </c>
      <c r="M1222" t="s">
        <v>25636</v>
      </c>
      <c r="N1222" t="s">
        <v>25637</v>
      </c>
      <c r="O1222">
        <f>-566.300098420002 -113.501802947007 -500.11794231088</f>
        <v>-1179.919843677889</v>
      </c>
      <c r="P1222">
        <f>-598.244949787958 -124.230022382803 -220.041288121341</f>
        <v>-942.51626029210206</v>
      </c>
      <c r="Q1222">
        <f>-379.778932470723 -67.2744551616702 -274.604926890978</f>
        <v>-721.65831452337125</v>
      </c>
      <c r="R1222" t="s">
        <v>25638</v>
      </c>
      <c r="S1222" t="s">
        <v>25639</v>
      </c>
      <c r="T1222" t="s">
        <v>25640</v>
      </c>
      <c r="U1222" t="s">
        <v>25641</v>
      </c>
      <c r="V1222">
        <f>-467.062984078706 -4.3443092257412 -100.345376860967</f>
        <v>-571.7526701654142</v>
      </c>
      <c r="W1222" t="s">
        <v>25642</v>
      </c>
      <c r="X1222" t="s">
        <v>25643</v>
      </c>
      <c r="Y1222" t="s">
        <v>25644</v>
      </c>
    </row>
    <row r="1223" spans="1:25" x14ac:dyDescent="0.3">
      <c r="A1223">
        <v>61100</v>
      </c>
      <c r="B1223" t="s">
        <v>25645</v>
      </c>
      <c r="C1223" t="s">
        <v>25646</v>
      </c>
      <c r="D1223" t="s">
        <v>25647</v>
      </c>
      <c r="E1223" t="s">
        <v>25648</v>
      </c>
      <c r="F1223" t="s">
        <v>25649</v>
      </c>
      <c r="G1223" t="s">
        <v>25650</v>
      </c>
      <c r="H1223" t="s">
        <v>25651</v>
      </c>
      <c r="I1223" t="s">
        <v>25652</v>
      </c>
      <c r="J1223" t="s">
        <v>25653</v>
      </c>
      <c r="K1223" t="s">
        <v>25654</v>
      </c>
      <c r="L1223" t="s">
        <v>25655</v>
      </c>
      <c r="M1223" t="s">
        <v>25656</v>
      </c>
      <c r="N1223" t="s">
        <v>25657</v>
      </c>
      <c r="O1223">
        <f>-565.782991726395 -113.366688554647 -500.035577936557</f>
        <v>-1179.1852582175991</v>
      </c>
      <c r="P1223">
        <f>-597.299855970131 -124.226732151152 -219.915312494147</f>
        <v>-941.44190061542997</v>
      </c>
      <c r="Q1223">
        <f>-378.872201385988 -67.4582972801813 -274.826512554184</f>
        <v>-721.1570112203533</v>
      </c>
      <c r="R1223" t="s">
        <v>25658</v>
      </c>
      <c r="S1223" t="s">
        <v>25659</v>
      </c>
      <c r="T1223" t="s">
        <v>25660</v>
      </c>
      <c r="U1223" t="s">
        <v>25661</v>
      </c>
      <c r="V1223">
        <f>-466.654993387737 -4.17523231663154 -100.345433433167</f>
        <v>-571.1756591375356</v>
      </c>
      <c r="W1223" t="s">
        <v>25662</v>
      </c>
      <c r="X1223" t="s">
        <v>25663</v>
      </c>
      <c r="Y1223" t="s">
        <v>25664</v>
      </c>
    </row>
    <row r="1224" spans="1:25" x14ac:dyDescent="0.3">
      <c r="A1224">
        <v>61150</v>
      </c>
      <c r="B1224" t="s">
        <v>25665</v>
      </c>
      <c r="C1224" t="s">
        <v>25666</v>
      </c>
      <c r="D1224" t="s">
        <v>25667</v>
      </c>
      <c r="E1224" t="s">
        <v>25668</v>
      </c>
      <c r="F1224" t="s">
        <v>25669</v>
      </c>
      <c r="G1224" t="s">
        <v>25670</v>
      </c>
      <c r="H1224" t="s">
        <v>25671</v>
      </c>
      <c r="I1224" t="s">
        <v>25672</v>
      </c>
      <c r="J1224" t="s">
        <v>25673</v>
      </c>
      <c r="K1224" t="s">
        <v>25674</v>
      </c>
      <c r="L1224" t="s">
        <v>25675</v>
      </c>
      <c r="M1224" t="s">
        <v>25676</v>
      </c>
      <c r="N1224" t="s">
        <v>25677</v>
      </c>
      <c r="O1224">
        <f>-564.909910376893 -113.300776546975 -499.681235614178</f>
        <v>-1177.8919225380459</v>
      </c>
      <c r="P1224">
        <f>-595.117598839689 -124.737880625806 -219.439902249756</f>
        <v>-939.29538171525098</v>
      </c>
      <c r="Q1224">
        <f>-376.864403611645 -67.6711979445286 -274.734714181975</f>
        <v>-719.27031573814861</v>
      </c>
      <c r="R1224" t="s">
        <v>25678</v>
      </c>
      <c r="S1224" t="s">
        <v>25679</v>
      </c>
      <c r="T1224" t="s">
        <v>25680</v>
      </c>
      <c r="U1224" t="s">
        <v>25681</v>
      </c>
      <c r="V1224">
        <f>-466.051451187637 -3.73451687019315 -100.321322558595</f>
        <v>-570.10729061642519</v>
      </c>
      <c r="W1224" t="s">
        <v>25682</v>
      </c>
      <c r="X1224" t="s">
        <v>25683</v>
      </c>
      <c r="Y1224" t="s">
        <v>25684</v>
      </c>
    </row>
    <row r="1225" spans="1:25" x14ac:dyDescent="0.3">
      <c r="A1225">
        <v>61200</v>
      </c>
      <c r="B1225" t="s">
        <v>25685</v>
      </c>
      <c r="C1225" t="s">
        <v>25686</v>
      </c>
      <c r="D1225" t="s">
        <v>25687</v>
      </c>
      <c r="E1225" t="s">
        <v>25688</v>
      </c>
      <c r="F1225" t="s">
        <v>25689</v>
      </c>
      <c r="G1225" t="s">
        <v>25690</v>
      </c>
      <c r="H1225" t="s">
        <v>25691</v>
      </c>
      <c r="I1225" t="s">
        <v>25692</v>
      </c>
      <c r="J1225" t="s">
        <v>25693</v>
      </c>
      <c r="K1225" t="s">
        <v>25694</v>
      </c>
      <c r="L1225" t="s">
        <v>25695</v>
      </c>
      <c r="M1225" t="s">
        <v>25696</v>
      </c>
      <c r="N1225" t="s">
        <v>25697</v>
      </c>
      <c r="O1225">
        <f>-564.64240575728 -113.224370063515 -499.584439994761</f>
        <v>-1177.451215815556</v>
      </c>
      <c r="P1225">
        <f>-594.149908418326 -124.948776325436 -219.280163974705</f>
        <v>-938.37884871846711</v>
      </c>
      <c r="Q1225">
        <f>-376.09365093471 -67.1765264717201 -274.618796502691</f>
        <v>-717.88897390912109</v>
      </c>
      <c r="R1225" t="s">
        <v>25698</v>
      </c>
      <c r="S1225" t="s">
        <v>25699</v>
      </c>
      <c r="T1225" t="s">
        <v>25700</v>
      </c>
      <c r="U1225" t="s">
        <v>25701</v>
      </c>
      <c r="V1225">
        <f>-465.888687159024 -3.52078879657938 -100.291663366034</f>
        <v>-569.70113932163736</v>
      </c>
      <c r="W1225" t="s">
        <v>25702</v>
      </c>
      <c r="X1225" t="s">
        <v>25703</v>
      </c>
      <c r="Y1225" t="s">
        <v>25704</v>
      </c>
    </row>
    <row r="1226" spans="1:25" x14ac:dyDescent="0.3">
      <c r="A1226">
        <v>61250</v>
      </c>
      <c r="B1226" t="s">
        <v>25705</v>
      </c>
      <c r="C1226" t="s">
        <v>25706</v>
      </c>
      <c r="D1226" t="s">
        <v>25707</v>
      </c>
      <c r="E1226" t="s">
        <v>25708</v>
      </c>
      <c r="F1226" t="s">
        <v>25709</v>
      </c>
      <c r="G1226" t="s">
        <v>25710</v>
      </c>
      <c r="H1226" t="s">
        <v>25711</v>
      </c>
      <c r="I1226" t="s">
        <v>25712</v>
      </c>
      <c r="J1226" t="s">
        <v>25713</v>
      </c>
      <c r="K1226" t="s">
        <v>25714</v>
      </c>
      <c r="L1226" t="s">
        <v>25715</v>
      </c>
      <c r="M1226" t="s">
        <v>25716</v>
      </c>
      <c r="N1226" t="s">
        <v>25717</v>
      </c>
      <c r="O1226">
        <f>-564.046502585357 -113.066717538801 -499.639656263842</f>
        <v>-1176.752876388</v>
      </c>
      <c r="P1226">
        <f>-593.118042364567 -125.089589834618 -219.302519145861</f>
        <v>-937.51015134504598</v>
      </c>
      <c r="Q1226">
        <f>-375.537784278674 -65.4941813865271 -274.581422507224</f>
        <v>-715.61338817242506</v>
      </c>
      <c r="R1226" t="s">
        <v>25718</v>
      </c>
      <c r="S1226" t="s">
        <v>25719</v>
      </c>
      <c r="T1226" t="s">
        <v>25720</v>
      </c>
      <c r="U1226" t="s">
        <v>25721</v>
      </c>
      <c r="V1226">
        <f>-465.753329260719 -3.21467053033166 -100.251755864245</f>
        <v>-569.21975565529567</v>
      </c>
      <c r="W1226" t="s">
        <v>25722</v>
      </c>
      <c r="X1226" t="s">
        <v>25723</v>
      </c>
      <c r="Y1226" t="s">
        <v>25724</v>
      </c>
    </row>
    <row r="1227" spans="1:25" x14ac:dyDescent="0.3">
      <c r="A1227">
        <v>61300</v>
      </c>
      <c r="B1227" t="s">
        <v>25725</v>
      </c>
      <c r="C1227" t="s">
        <v>25726</v>
      </c>
      <c r="D1227" t="s">
        <v>25727</v>
      </c>
      <c r="E1227" t="s">
        <v>25728</v>
      </c>
      <c r="F1227" t="s">
        <v>25729</v>
      </c>
      <c r="G1227" t="s">
        <v>25730</v>
      </c>
      <c r="H1227" t="s">
        <v>25731</v>
      </c>
      <c r="I1227" t="s">
        <v>25732</v>
      </c>
      <c r="J1227" t="s">
        <v>25733</v>
      </c>
      <c r="K1227" t="s">
        <v>25734</v>
      </c>
      <c r="L1227" t="s">
        <v>25735</v>
      </c>
      <c r="M1227" t="s">
        <v>25736</v>
      </c>
      <c r="N1227" t="s">
        <v>25737</v>
      </c>
      <c r="O1227">
        <f>-563.702824924722 -112.877595640161 -499.774186914018</f>
        <v>-1176.354607478901</v>
      </c>
      <c r="P1227">
        <f>-593.090777980639 -125.080745443596 -219.477795893573</f>
        <v>-937.64931931780802</v>
      </c>
      <c r="Q1227">
        <f>-375.733884139218 -64.4527541331809 -274.512267756481</f>
        <v>-714.69890602887995</v>
      </c>
      <c r="R1227" t="s">
        <v>25738</v>
      </c>
      <c r="S1227" t="s">
        <v>25739</v>
      </c>
      <c r="T1227" t="s">
        <v>25740</v>
      </c>
      <c r="U1227" t="s">
        <v>25741</v>
      </c>
      <c r="V1227">
        <f>-465.744382223135 -2.96086203711684 -100.226925053812</f>
        <v>-568.9321693140638</v>
      </c>
      <c r="W1227" t="s">
        <v>25742</v>
      </c>
      <c r="X1227" t="s">
        <v>25743</v>
      </c>
      <c r="Y1227" t="s">
        <v>25744</v>
      </c>
    </row>
    <row r="1228" spans="1:25" x14ac:dyDescent="0.3">
      <c r="A1228">
        <v>61350</v>
      </c>
      <c r="B1228" t="s">
        <v>25745</v>
      </c>
      <c r="C1228" t="s">
        <v>25746</v>
      </c>
      <c r="D1228" t="s">
        <v>25747</v>
      </c>
      <c r="E1228" t="s">
        <v>25748</v>
      </c>
      <c r="F1228" t="s">
        <v>25749</v>
      </c>
      <c r="G1228" t="s">
        <v>25750</v>
      </c>
      <c r="H1228" t="s">
        <v>25751</v>
      </c>
      <c r="I1228" t="s">
        <v>25752</v>
      </c>
      <c r="J1228" t="s">
        <v>25753</v>
      </c>
      <c r="K1228" t="s">
        <v>25754</v>
      </c>
      <c r="L1228" t="s">
        <v>25755</v>
      </c>
      <c r="M1228" t="s">
        <v>25756</v>
      </c>
      <c r="N1228" t="s">
        <v>25757</v>
      </c>
      <c r="O1228">
        <f>-563.254244472524 -112.549279321561 -500.058488764141</f>
        <v>-1175.8620125582261</v>
      </c>
      <c r="P1228">
        <f>-593.469565319367 -124.826444193533 -219.853439569564</f>
        <v>-938.149449082464</v>
      </c>
      <c r="Q1228">
        <f>-376.061045407778 -63.1260110540411 -273.473914008177</f>
        <v>-712.66097046999607</v>
      </c>
      <c r="R1228" t="s">
        <v>25758</v>
      </c>
      <c r="S1228" t="s">
        <v>25759</v>
      </c>
      <c r="T1228" t="s">
        <v>25760</v>
      </c>
      <c r="U1228" t="s">
        <v>25761</v>
      </c>
      <c r="V1228">
        <f>-465.83562328621 -2.98405836448728 -100.206248500944</f>
        <v>-569.02593015164132</v>
      </c>
      <c r="W1228" t="s">
        <v>25762</v>
      </c>
      <c r="X1228" t="s">
        <v>25763</v>
      </c>
      <c r="Y1228" t="s">
        <v>25764</v>
      </c>
    </row>
    <row r="1229" spans="1:25" x14ac:dyDescent="0.3">
      <c r="A1229">
        <v>61400</v>
      </c>
      <c r="B1229" t="s">
        <v>25765</v>
      </c>
      <c r="C1229" t="s">
        <v>25766</v>
      </c>
      <c r="D1229" t="s">
        <v>25767</v>
      </c>
      <c r="E1229" t="s">
        <v>25768</v>
      </c>
      <c r="F1229" t="s">
        <v>25769</v>
      </c>
      <c r="G1229" t="s">
        <v>25770</v>
      </c>
      <c r="H1229" t="s">
        <v>25771</v>
      </c>
      <c r="I1229" t="s">
        <v>25772</v>
      </c>
      <c r="J1229" t="s">
        <v>25773</v>
      </c>
      <c r="K1229" t="s">
        <v>25774</v>
      </c>
      <c r="L1229" t="s">
        <v>25775</v>
      </c>
      <c r="M1229" t="s">
        <v>25776</v>
      </c>
      <c r="N1229" t="s">
        <v>25777</v>
      </c>
      <c r="O1229">
        <f>-563.342560573245 -112.405374755091 -500.149329866241</f>
        <v>-1175.8972651945769</v>
      </c>
      <c r="P1229">
        <f>-593.95215548474 -124.576186676412 -219.982339076007</f>
        <v>-938.51068123715913</v>
      </c>
      <c r="Q1229">
        <f>-376.290186263725 -62.9095752414623 -272.604071249496</f>
        <v>-711.8038327546833</v>
      </c>
      <c r="R1229" t="s">
        <v>25778</v>
      </c>
      <c r="S1229" t="s">
        <v>25779</v>
      </c>
      <c r="T1229" t="s">
        <v>25780</v>
      </c>
      <c r="U1229" t="s">
        <v>25781</v>
      </c>
      <c r="V1229">
        <f>-465.913303476565 -3.10019866876928 -100.218720642535</f>
        <v>-569.2322227878692</v>
      </c>
      <c r="W1229" t="s">
        <v>25782</v>
      </c>
      <c r="X1229" t="s">
        <v>25783</v>
      </c>
      <c r="Y1229" t="s">
        <v>25784</v>
      </c>
    </row>
    <row r="1230" spans="1:25" x14ac:dyDescent="0.3">
      <c r="A1230">
        <v>61450</v>
      </c>
      <c r="B1230" t="s">
        <v>25785</v>
      </c>
      <c r="C1230" t="s">
        <v>25786</v>
      </c>
      <c r="D1230" t="s">
        <v>25787</v>
      </c>
      <c r="E1230" t="s">
        <v>25788</v>
      </c>
      <c r="F1230" t="s">
        <v>25789</v>
      </c>
      <c r="G1230" t="s">
        <v>25790</v>
      </c>
      <c r="H1230" t="s">
        <v>25791</v>
      </c>
      <c r="I1230" t="s">
        <v>25792</v>
      </c>
      <c r="J1230" t="s">
        <v>25793</v>
      </c>
      <c r="K1230" t="s">
        <v>25794</v>
      </c>
      <c r="L1230" t="s">
        <v>25795</v>
      </c>
      <c r="M1230" t="s">
        <v>25796</v>
      </c>
      <c r="N1230" t="s">
        <v>25797</v>
      </c>
      <c r="O1230">
        <f>-563.73062455774 -111.950959392314 -500.337954562933</f>
        <v>-1176.0195385129871</v>
      </c>
      <c r="P1230">
        <f>-595.18592686751 -124.234193800624 -220.269646382039</f>
        <v>-939.68976705017303</v>
      </c>
      <c r="Q1230">
        <f>-376.859684265584 -63.3319506254875 -270.995646433332</f>
        <v>-711.18728132440356</v>
      </c>
      <c r="R1230" t="s">
        <v>25798</v>
      </c>
      <c r="S1230" t="s">
        <v>25799</v>
      </c>
      <c r="T1230" t="s">
        <v>25800</v>
      </c>
      <c r="U1230" t="s">
        <v>25801</v>
      </c>
      <c r="V1230">
        <f>-466.123693462318 -3.29158288883809 -100.226795784767</f>
        <v>-569.64207213592306</v>
      </c>
      <c r="W1230" t="s">
        <v>25802</v>
      </c>
      <c r="X1230" t="s">
        <v>25803</v>
      </c>
      <c r="Y1230" t="s">
        <v>25804</v>
      </c>
    </row>
    <row r="1231" spans="1:25" x14ac:dyDescent="0.3">
      <c r="A1231">
        <v>61500</v>
      </c>
      <c r="B1231" t="s">
        <v>25805</v>
      </c>
      <c r="C1231" t="s">
        <v>25806</v>
      </c>
      <c r="D1231" t="s">
        <v>25807</v>
      </c>
      <c r="E1231" t="s">
        <v>25808</v>
      </c>
      <c r="F1231" t="s">
        <v>25809</v>
      </c>
      <c r="G1231" t="s">
        <v>25810</v>
      </c>
      <c r="H1231" t="s">
        <v>25811</v>
      </c>
      <c r="I1231" t="s">
        <v>25812</v>
      </c>
      <c r="J1231" t="s">
        <v>25813</v>
      </c>
      <c r="K1231" t="s">
        <v>25814</v>
      </c>
      <c r="L1231" t="s">
        <v>25815</v>
      </c>
      <c r="M1231" t="s">
        <v>25816</v>
      </c>
      <c r="N1231" t="s">
        <v>25817</v>
      </c>
      <c r="O1231">
        <f>-563.938349111453 -111.69830809537 -500.460266898269</f>
        <v>-1176.0969241050921</v>
      </c>
      <c r="P1231">
        <f>-595.701859937437 -124.070480187689 -220.430700613265</f>
        <v>-940.203040738391</v>
      </c>
      <c r="Q1231">
        <f>-377.027873513652 -63.8495633047137 -270.467393621905</f>
        <v>-711.3448304402707</v>
      </c>
      <c r="R1231" t="s">
        <v>25818</v>
      </c>
      <c r="S1231" t="s">
        <v>25819</v>
      </c>
      <c r="T1231" t="s">
        <v>25820</v>
      </c>
      <c r="U1231" t="s">
        <v>25821</v>
      </c>
      <c r="V1231">
        <f>-466.271452054828 -3.29302406873376 -100.232654945904</f>
        <v>-569.79713106946576</v>
      </c>
      <c r="W1231" t="s">
        <v>25822</v>
      </c>
      <c r="X1231" t="s">
        <v>25823</v>
      </c>
      <c r="Y1231" t="s">
        <v>25824</v>
      </c>
    </row>
    <row r="1232" spans="1:25" x14ac:dyDescent="0.3">
      <c r="A1232">
        <v>61550</v>
      </c>
      <c r="B1232" t="s">
        <v>25825</v>
      </c>
      <c r="C1232" t="s">
        <v>25826</v>
      </c>
      <c r="D1232" t="s">
        <v>25827</v>
      </c>
      <c r="E1232" t="s">
        <v>25828</v>
      </c>
      <c r="F1232" t="s">
        <v>25829</v>
      </c>
      <c r="G1232" t="s">
        <v>25830</v>
      </c>
      <c r="H1232" t="s">
        <v>25831</v>
      </c>
      <c r="I1232" t="s">
        <v>25832</v>
      </c>
      <c r="J1232" t="s">
        <v>25833</v>
      </c>
      <c r="K1232" t="s">
        <v>25834</v>
      </c>
      <c r="L1232" t="s">
        <v>25835</v>
      </c>
      <c r="M1232" t="s">
        <v>25836</v>
      </c>
      <c r="N1232" t="s">
        <v>25837</v>
      </c>
      <c r="O1232">
        <f>-564.241612918002 -111.428876393436 -500.509762879153</f>
        <v>-1176.1802521905911</v>
      </c>
      <c r="P1232">
        <f>-596.128842179121 -123.831505550028 -220.495656476033</f>
        <v>-940.4560042051819</v>
      </c>
      <c r="Q1232">
        <f>-377.178879050879 -64.2657903223894 -270.10752740759</f>
        <v>-711.55219678085837</v>
      </c>
      <c r="R1232" t="s">
        <v>25838</v>
      </c>
      <c r="S1232" t="s">
        <v>25839</v>
      </c>
      <c r="T1232" t="s">
        <v>25840</v>
      </c>
      <c r="U1232" t="s">
        <v>25841</v>
      </c>
      <c r="V1232">
        <f>-466.485073634646 -3.28942895019327 -100.238901442548</f>
        <v>-570.01340402738731</v>
      </c>
      <c r="W1232" t="s">
        <v>25842</v>
      </c>
      <c r="X1232" t="s">
        <v>25843</v>
      </c>
      <c r="Y1232" t="s">
        <v>25844</v>
      </c>
    </row>
    <row r="1233" spans="1:25" x14ac:dyDescent="0.3">
      <c r="A1233">
        <v>61600</v>
      </c>
      <c r="B1233" t="s">
        <v>25825</v>
      </c>
      <c r="C1233" t="s">
        <v>25826</v>
      </c>
      <c r="D1233" t="s">
        <v>25827</v>
      </c>
      <c r="E1233" t="s">
        <v>25828</v>
      </c>
      <c r="F1233" t="s">
        <v>25829</v>
      </c>
      <c r="G1233" t="s">
        <v>25830</v>
      </c>
      <c r="H1233" t="s">
        <v>25831</v>
      </c>
      <c r="I1233" t="s">
        <v>25832</v>
      </c>
      <c r="J1233" t="s">
        <v>25833</v>
      </c>
      <c r="K1233" t="s">
        <v>25834</v>
      </c>
      <c r="L1233" t="s">
        <v>25835</v>
      </c>
      <c r="M1233" t="s">
        <v>25836</v>
      </c>
      <c r="N1233" t="s">
        <v>25837</v>
      </c>
      <c r="O1233">
        <f>-564.241612918002 -111.428876393436 -500.509762879153</f>
        <v>-1176.1802521905911</v>
      </c>
      <c r="P1233">
        <f>-596.128842179121 -123.831505550028 -220.495656476033</f>
        <v>-940.4560042051819</v>
      </c>
      <c r="Q1233">
        <f>-377.178879050879 -64.2657903223894 -270.10752740759</f>
        <v>-711.55219678085837</v>
      </c>
      <c r="R1233" t="s">
        <v>25838</v>
      </c>
      <c r="S1233" t="s">
        <v>25839</v>
      </c>
      <c r="T1233" t="s">
        <v>25840</v>
      </c>
      <c r="U1233" t="s">
        <v>25841</v>
      </c>
      <c r="V1233">
        <f>-466.485073634646 -3.28942895019327 -100.238901442548</f>
        <v>-570.01340402738731</v>
      </c>
      <c r="W1233" t="s">
        <v>25842</v>
      </c>
      <c r="X1233" t="s">
        <v>25843</v>
      </c>
      <c r="Y1233" t="s">
        <v>25844</v>
      </c>
    </row>
    <row r="1234" spans="1:25" x14ac:dyDescent="0.3">
      <c r="A1234">
        <v>61650</v>
      </c>
      <c r="B1234" t="s">
        <v>25845</v>
      </c>
      <c r="C1234" t="s">
        <v>25846</v>
      </c>
      <c r="D1234" t="s">
        <v>25847</v>
      </c>
      <c r="E1234" t="s">
        <v>25848</v>
      </c>
      <c r="F1234" t="s">
        <v>25849</v>
      </c>
      <c r="G1234" t="s">
        <v>25850</v>
      </c>
      <c r="H1234" t="s">
        <v>25851</v>
      </c>
      <c r="I1234" t="s">
        <v>25852</v>
      </c>
      <c r="J1234" t="s">
        <v>25853</v>
      </c>
      <c r="K1234" t="s">
        <v>25854</v>
      </c>
      <c r="L1234" t="s">
        <v>25855</v>
      </c>
      <c r="M1234" t="s">
        <v>25856</v>
      </c>
      <c r="N1234" t="s">
        <v>25857</v>
      </c>
      <c r="O1234">
        <f>-565.716879533466 -110.724336717081 -500.09054212484</f>
        <v>-1176.531758375387</v>
      </c>
      <c r="P1234">
        <f>-597.225293087908 -122.331917037135 -219.999240515148</f>
        <v>-939.55645064019097</v>
      </c>
      <c r="Q1234">
        <f>-377.814855248452 -64.5250354068935 -269.657451080622</f>
        <v>-711.99734173596744</v>
      </c>
      <c r="R1234" t="s">
        <v>25858</v>
      </c>
      <c r="S1234" t="s">
        <v>25859</v>
      </c>
      <c r="T1234" t="s">
        <v>25860</v>
      </c>
      <c r="U1234" t="s">
        <v>25861</v>
      </c>
      <c r="V1234">
        <f>-466.941024763453 -2.99230998707117 -100.21525551757</f>
        <v>-570.14859026809415</v>
      </c>
      <c r="W1234" t="s">
        <v>25862</v>
      </c>
      <c r="X1234" t="s">
        <v>25863</v>
      </c>
      <c r="Y1234" t="s">
        <v>25864</v>
      </c>
    </row>
    <row r="1235" spans="1:25" x14ac:dyDescent="0.3">
      <c r="A1235">
        <v>61700</v>
      </c>
      <c r="B1235" t="s">
        <v>25865</v>
      </c>
      <c r="C1235" t="s">
        <v>25866</v>
      </c>
      <c r="D1235" t="s">
        <v>25867</v>
      </c>
      <c r="E1235" t="s">
        <v>25868</v>
      </c>
      <c r="F1235" t="s">
        <v>25869</v>
      </c>
      <c r="G1235" t="s">
        <v>25870</v>
      </c>
      <c r="H1235" t="s">
        <v>25871</v>
      </c>
      <c r="I1235" t="s">
        <v>25872</v>
      </c>
      <c r="J1235" t="s">
        <v>25873</v>
      </c>
      <c r="K1235" t="s">
        <v>25874</v>
      </c>
      <c r="L1235" t="s">
        <v>25875</v>
      </c>
      <c r="M1235" t="s">
        <v>25876</v>
      </c>
      <c r="N1235" t="s">
        <v>25877</v>
      </c>
      <c r="O1235">
        <f>-566.137172563933 -110.618924461411 -499.949772630194</f>
        <v>-1176.705869655538</v>
      </c>
      <c r="P1235">
        <f>-597.505193527031 -122.122886965427 -219.838537645383</f>
        <v>-939.46661813784101</v>
      </c>
      <c r="Q1235">
        <f>-378.144005244084 -64.3607898654482 -269.765909279933</f>
        <v>-712.27070438946521</v>
      </c>
      <c r="R1235" t="s">
        <v>25878</v>
      </c>
      <c r="S1235" t="s">
        <v>25879</v>
      </c>
      <c r="T1235" t="s">
        <v>25880</v>
      </c>
      <c r="U1235" t="s">
        <v>25881</v>
      </c>
      <c r="V1235">
        <f>-466.995657415609 -2.76970574491452 -100.188907484536</f>
        <v>-569.95427064505952</v>
      </c>
      <c r="W1235" t="s">
        <v>25882</v>
      </c>
      <c r="X1235" t="s">
        <v>25883</v>
      </c>
      <c r="Y1235" t="s">
        <v>25884</v>
      </c>
    </row>
    <row r="1236" spans="1:25" x14ac:dyDescent="0.3">
      <c r="A1236">
        <v>61750</v>
      </c>
      <c r="B1236" t="s">
        <v>25885</v>
      </c>
      <c r="C1236" t="s">
        <v>25886</v>
      </c>
      <c r="D1236" t="s">
        <v>25887</v>
      </c>
      <c r="E1236" t="s">
        <v>25888</v>
      </c>
      <c r="F1236" t="s">
        <v>25889</v>
      </c>
      <c r="G1236" t="s">
        <v>25890</v>
      </c>
      <c r="H1236" t="s">
        <v>25891</v>
      </c>
      <c r="I1236" t="s">
        <v>25892</v>
      </c>
      <c r="J1236" t="s">
        <v>25893</v>
      </c>
      <c r="K1236" t="s">
        <v>25894</v>
      </c>
      <c r="L1236" t="s">
        <v>25895</v>
      </c>
      <c r="M1236" t="s">
        <v>25896</v>
      </c>
      <c r="N1236" t="s">
        <v>25897</v>
      </c>
      <c r="O1236">
        <f>-566.867098292271 -110.404850174439 -499.696249409639</f>
        <v>-1176.968197876349</v>
      </c>
      <c r="P1236">
        <f>-597.741231217623 -121.584878882246 -219.517077992107</f>
        <v>-938.843188091976</v>
      </c>
      <c r="Q1236">
        <f>-378.645932989676 -63.7075153337482 -270.467959847351</f>
        <v>-712.82140817077516</v>
      </c>
      <c r="R1236" t="s">
        <v>25898</v>
      </c>
      <c r="S1236" t="s">
        <v>25899</v>
      </c>
      <c r="T1236" t="s">
        <v>25900</v>
      </c>
      <c r="U1236" t="s">
        <v>25901</v>
      </c>
      <c r="V1236">
        <f>-466.99106870242 -2.40382772716794 -100.147599986952</f>
        <v>-569.54249641653996</v>
      </c>
      <c r="W1236" t="s">
        <v>25902</v>
      </c>
      <c r="X1236" t="s">
        <v>25903</v>
      </c>
      <c r="Y1236" t="s">
        <v>25904</v>
      </c>
    </row>
    <row r="1237" spans="1:25" x14ac:dyDescent="0.3">
      <c r="A1237">
        <v>61800</v>
      </c>
      <c r="B1237" t="s">
        <v>25905</v>
      </c>
      <c r="C1237" t="s">
        <v>25906</v>
      </c>
      <c r="D1237" t="s">
        <v>25907</v>
      </c>
      <c r="E1237" t="s">
        <v>25908</v>
      </c>
      <c r="F1237" t="s">
        <v>25909</v>
      </c>
      <c r="G1237" t="s">
        <v>25910</v>
      </c>
      <c r="H1237" t="s">
        <v>25911</v>
      </c>
      <c r="I1237" t="s">
        <v>25912</v>
      </c>
      <c r="J1237" t="s">
        <v>25913</v>
      </c>
      <c r="K1237" t="s">
        <v>25914</v>
      </c>
      <c r="L1237" t="s">
        <v>25915</v>
      </c>
      <c r="M1237" t="s">
        <v>25916</v>
      </c>
      <c r="N1237" t="s">
        <v>25917</v>
      </c>
      <c r="O1237">
        <f>-567.174208913995 -110.344583221488 -499.533652098294</f>
        <v>-1177.0524442337769</v>
      </c>
      <c r="P1237">
        <f>-597.709829787845 -121.291564419477 -219.308219769476</f>
        <v>-938.30961397679812</v>
      </c>
      <c r="Q1237">
        <f>-378.735262029963 -63.3443364814634 -270.696562900109</f>
        <v>-712.77616141153544</v>
      </c>
      <c r="R1237" t="s">
        <v>25918</v>
      </c>
      <c r="S1237" t="s">
        <v>25919</v>
      </c>
      <c r="T1237" t="s">
        <v>25920</v>
      </c>
      <c r="U1237" t="s">
        <v>25921</v>
      </c>
      <c r="V1237">
        <f>-467.069334643549 -2.26935671903584 -100.131836730233</f>
        <v>-569.47052809281786</v>
      </c>
      <c r="W1237" t="s">
        <v>25922</v>
      </c>
      <c r="X1237" t="s">
        <v>25923</v>
      </c>
      <c r="Y1237" t="s">
        <v>25924</v>
      </c>
    </row>
    <row r="1238" spans="1:25" x14ac:dyDescent="0.3">
      <c r="A1238">
        <v>61850</v>
      </c>
      <c r="B1238" t="s">
        <v>25925</v>
      </c>
      <c r="C1238" t="s">
        <v>25926</v>
      </c>
      <c r="D1238" t="s">
        <v>25927</v>
      </c>
      <c r="E1238" t="s">
        <v>25928</v>
      </c>
      <c r="F1238" t="s">
        <v>25929</v>
      </c>
      <c r="G1238" t="s">
        <v>25930</v>
      </c>
      <c r="H1238" t="s">
        <v>25931</v>
      </c>
      <c r="I1238" t="s">
        <v>25932</v>
      </c>
      <c r="J1238" t="s">
        <v>25933</v>
      </c>
      <c r="K1238" t="s">
        <v>25934</v>
      </c>
      <c r="L1238" t="s">
        <v>25935</v>
      </c>
      <c r="M1238" t="s">
        <v>25936</v>
      </c>
      <c r="N1238" t="s">
        <v>25937</v>
      </c>
      <c r="O1238">
        <f>-567.609319728758 -110.28279866182 -499.388856162074</f>
        <v>-1177.280974552652</v>
      </c>
      <c r="P1238">
        <f>-597.475319697 -121.280302070457 -219.093219732253</f>
        <v>-937.84884149971003</v>
      </c>
      <c r="Q1238">
        <f>-378.480052511449 -63.1380446716325 -270.173041673052</f>
        <v>-711.79113885613356</v>
      </c>
      <c r="R1238" t="s">
        <v>25938</v>
      </c>
      <c r="S1238" t="s">
        <v>25939</v>
      </c>
      <c r="T1238" t="s">
        <v>25940</v>
      </c>
      <c r="U1238" t="s">
        <v>25941</v>
      </c>
      <c r="V1238">
        <f>-467.160367511135 -2.07059123399358 -100.109621703616</f>
        <v>-569.34058044874462</v>
      </c>
      <c r="W1238" t="s">
        <v>25942</v>
      </c>
      <c r="X1238" t="s">
        <v>25943</v>
      </c>
      <c r="Y1238" t="s">
        <v>25944</v>
      </c>
    </row>
    <row r="1239" spans="1:25" x14ac:dyDescent="0.3">
      <c r="A1239">
        <v>61900</v>
      </c>
      <c r="B1239" t="s">
        <v>25945</v>
      </c>
      <c r="C1239" t="s">
        <v>25946</v>
      </c>
      <c r="D1239" t="s">
        <v>25947</v>
      </c>
      <c r="E1239" t="s">
        <v>25948</v>
      </c>
      <c r="F1239" t="s">
        <v>25949</v>
      </c>
      <c r="G1239" t="s">
        <v>25950</v>
      </c>
      <c r="H1239" t="s">
        <v>25951</v>
      </c>
      <c r="I1239" t="s">
        <v>25952</v>
      </c>
      <c r="J1239" t="s">
        <v>25953</v>
      </c>
      <c r="K1239" t="s">
        <v>25954</v>
      </c>
      <c r="L1239" t="s">
        <v>25955</v>
      </c>
      <c r="M1239" t="s">
        <v>25956</v>
      </c>
      <c r="N1239" t="s">
        <v>25957</v>
      </c>
      <c r="O1239">
        <f>-567.727776351268 -110.207815480612 -499.416970607575</f>
        <v>-1177.3525624394549</v>
      </c>
      <c r="P1239">
        <f>-597.610772950625 -121.608241505573 -219.139250072388</f>
        <v>-938.35826452858601</v>
      </c>
      <c r="Q1239">
        <f>-378.563721271452 -63.2854834730219 -269.787757180185</f>
        <v>-711.63696192465886</v>
      </c>
      <c r="R1239" t="s">
        <v>25958</v>
      </c>
      <c r="S1239" t="s">
        <v>25959</v>
      </c>
      <c r="T1239" t="s">
        <v>25960</v>
      </c>
      <c r="U1239" t="s">
        <v>25961</v>
      </c>
      <c r="V1239">
        <f>-467.230781339314 -1.95649886394585 -100.108663614224</f>
        <v>-569.29594381748382</v>
      </c>
      <c r="W1239" t="s">
        <v>25962</v>
      </c>
      <c r="X1239" t="s">
        <v>25963</v>
      </c>
      <c r="Y1239" t="s">
        <v>25964</v>
      </c>
    </row>
    <row r="1240" spans="1:25" x14ac:dyDescent="0.3">
      <c r="A1240">
        <v>61950</v>
      </c>
      <c r="B1240" t="s">
        <v>25965</v>
      </c>
      <c r="C1240" t="s">
        <v>25966</v>
      </c>
      <c r="D1240" t="s">
        <v>25967</v>
      </c>
      <c r="E1240" t="s">
        <v>25968</v>
      </c>
      <c r="F1240" t="s">
        <v>25969</v>
      </c>
      <c r="G1240" t="s">
        <v>25970</v>
      </c>
      <c r="H1240" t="s">
        <v>25971</v>
      </c>
      <c r="I1240" t="s">
        <v>25972</v>
      </c>
      <c r="J1240" t="s">
        <v>25973</v>
      </c>
      <c r="K1240" t="s">
        <v>25974</v>
      </c>
      <c r="L1240" t="s">
        <v>25975</v>
      </c>
      <c r="M1240" t="s">
        <v>25976</v>
      </c>
      <c r="N1240" t="s">
        <v>25977</v>
      </c>
      <c r="O1240">
        <f>-567.993754886451 -110.078980263693 -499.513453983799</f>
        <v>-1177.586189133943</v>
      </c>
      <c r="P1240">
        <f>-597.828711940018 -122.045484694285 -219.25413813658</f>
        <v>-939.12833477088293</v>
      </c>
      <c r="Q1240">
        <f>-378.805476422027 -63.4731284477448 -269.71815895183</f>
        <v>-711.9967638216018</v>
      </c>
      <c r="R1240" t="s">
        <v>25978</v>
      </c>
      <c r="S1240" t="s">
        <v>25979</v>
      </c>
      <c r="T1240" t="s">
        <v>25980</v>
      </c>
      <c r="U1240" t="s">
        <v>25981</v>
      </c>
      <c r="V1240">
        <f>-467.442544315068 -1.76047084186757 -100.106782654475</f>
        <v>-569.30979781141059</v>
      </c>
      <c r="W1240" t="s">
        <v>25982</v>
      </c>
      <c r="X1240" t="s">
        <v>25983</v>
      </c>
      <c r="Y1240" t="s">
        <v>25984</v>
      </c>
    </row>
    <row r="1241" spans="1:25" x14ac:dyDescent="0.3">
      <c r="A1241">
        <v>62000</v>
      </c>
      <c r="B1241" t="s">
        <v>25985</v>
      </c>
      <c r="C1241" t="s">
        <v>25986</v>
      </c>
      <c r="D1241" t="s">
        <v>25987</v>
      </c>
      <c r="E1241" t="s">
        <v>25988</v>
      </c>
      <c r="F1241" t="s">
        <v>25989</v>
      </c>
      <c r="G1241" t="s">
        <v>25990</v>
      </c>
      <c r="H1241" t="s">
        <v>25991</v>
      </c>
      <c r="I1241" t="s">
        <v>25992</v>
      </c>
      <c r="J1241" t="s">
        <v>25993</v>
      </c>
      <c r="K1241" t="s">
        <v>25994</v>
      </c>
      <c r="L1241" t="s">
        <v>25995</v>
      </c>
      <c r="M1241" t="s">
        <v>25996</v>
      </c>
      <c r="N1241" t="s">
        <v>25997</v>
      </c>
      <c r="O1241">
        <f>-568.328769870447 -110.070027036816 -499.466289399703</f>
        <v>-1177.8650863069661</v>
      </c>
      <c r="P1241">
        <f>-598.058812242192 -121.890022992783 -219.189657713532</f>
        <v>-939.13849294850695</v>
      </c>
      <c r="Q1241">
        <f>-378.909899320491 -63.6715118120651 -269.516743131523</f>
        <v>-712.09815426407908</v>
      </c>
      <c r="R1241" t="s">
        <v>25998</v>
      </c>
      <c r="S1241" t="s">
        <v>25999</v>
      </c>
      <c r="T1241" t="s">
        <v>26000</v>
      </c>
      <c r="U1241" t="s">
        <v>26001</v>
      </c>
      <c r="V1241">
        <f>-467.594435618936 -1.80653341475818 -100.098334717802</f>
        <v>-569.4993037514962</v>
      </c>
      <c r="W1241" t="s">
        <v>26002</v>
      </c>
      <c r="X1241" t="s">
        <v>26003</v>
      </c>
      <c r="Y1241" t="s">
        <v>26004</v>
      </c>
    </row>
    <row r="1242" spans="1:25" x14ac:dyDescent="0.3">
      <c r="A1242">
        <v>62050</v>
      </c>
      <c r="B1242" t="s">
        <v>26005</v>
      </c>
      <c r="C1242" t="s">
        <v>26006</v>
      </c>
      <c r="D1242" t="s">
        <v>26007</v>
      </c>
      <c r="E1242" t="s">
        <v>26008</v>
      </c>
      <c r="F1242" t="s">
        <v>26009</v>
      </c>
      <c r="G1242" t="s">
        <v>26010</v>
      </c>
      <c r="H1242" t="s">
        <v>26011</v>
      </c>
      <c r="I1242" t="s">
        <v>26012</v>
      </c>
      <c r="J1242" t="s">
        <v>26013</v>
      </c>
      <c r="K1242" t="s">
        <v>26014</v>
      </c>
      <c r="L1242" t="s">
        <v>26015</v>
      </c>
      <c r="M1242" t="s">
        <v>26016</v>
      </c>
      <c r="N1242" t="s">
        <v>26017</v>
      </c>
      <c r="O1242">
        <f>-569.324045346856 -110.02090146727 -499.290125859311</f>
        <v>-1178.635072673437</v>
      </c>
      <c r="P1242">
        <f>-598.445052203173 -121.790820849026 -218.94741652264</f>
        <v>-939.18328957483891</v>
      </c>
      <c r="Q1242">
        <f>-379.25875535509 -63.9159167531811 -269.508116903888</f>
        <v>-712.68278901215899</v>
      </c>
      <c r="R1242" t="s">
        <v>26018</v>
      </c>
      <c r="S1242" t="s">
        <v>26019</v>
      </c>
      <c r="T1242" t="s">
        <v>26020</v>
      </c>
      <c r="U1242" t="s">
        <v>26021</v>
      </c>
      <c r="V1242">
        <f>-468.108149936596 -1.93533967599615 -100.087503038957</f>
        <v>-570.13099265154915</v>
      </c>
      <c r="W1242" t="s">
        <v>26022</v>
      </c>
      <c r="X1242" t="s">
        <v>26023</v>
      </c>
      <c r="Y1242" t="s">
        <v>26024</v>
      </c>
    </row>
    <row r="1243" spans="1:25" x14ac:dyDescent="0.3">
      <c r="A1243">
        <v>62100</v>
      </c>
      <c r="B1243" t="s">
        <v>26025</v>
      </c>
      <c r="C1243" t="s">
        <v>26026</v>
      </c>
      <c r="D1243" t="s">
        <v>26027</v>
      </c>
      <c r="E1243" t="s">
        <v>26028</v>
      </c>
      <c r="F1243" t="s">
        <v>26029</v>
      </c>
      <c r="G1243" t="s">
        <v>26030</v>
      </c>
      <c r="H1243" t="s">
        <v>26031</v>
      </c>
      <c r="I1243" t="s">
        <v>26032</v>
      </c>
      <c r="J1243" t="s">
        <v>26033</v>
      </c>
      <c r="K1243" t="s">
        <v>26034</v>
      </c>
      <c r="L1243" t="s">
        <v>26035</v>
      </c>
      <c r="M1243" t="s">
        <v>26036</v>
      </c>
      <c r="N1243" t="s">
        <v>26037</v>
      </c>
      <c r="O1243">
        <f>-569.997366488109 -109.872539176643 -499.271442012513</f>
        <v>-1179.141347677265</v>
      </c>
      <c r="P1243">
        <f>-598.580105332772 -121.565276246916 -218.870007531156</f>
        <v>-939.01538911084401</v>
      </c>
      <c r="Q1243">
        <f>-379.347079783804 -63.8343576931602 -269.392782282435</f>
        <v>-712.57421975939928</v>
      </c>
      <c r="R1243" t="s">
        <v>26038</v>
      </c>
      <c r="S1243" t="s">
        <v>26039</v>
      </c>
      <c r="T1243" t="s">
        <v>26040</v>
      </c>
      <c r="U1243" t="s">
        <v>26041</v>
      </c>
      <c r="V1243">
        <f>-468.462597647306 -2.04777135033009 -100.086118432835</f>
        <v>-570.59648743047103</v>
      </c>
      <c r="W1243" t="s">
        <v>26042</v>
      </c>
      <c r="X1243" t="s">
        <v>26043</v>
      </c>
      <c r="Y1243" t="s">
        <v>26044</v>
      </c>
    </row>
    <row r="1244" spans="1:25" x14ac:dyDescent="0.3">
      <c r="A1244">
        <v>62150</v>
      </c>
      <c r="B1244" t="s">
        <v>26045</v>
      </c>
      <c r="C1244" t="s">
        <v>26046</v>
      </c>
      <c r="D1244" t="s">
        <v>26047</v>
      </c>
      <c r="E1244" t="s">
        <v>26048</v>
      </c>
      <c r="F1244" t="s">
        <v>26049</v>
      </c>
      <c r="G1244" t="s">
        <v>26050</v>
      </c>
      <c r="H1244" t="s">
        <v>26051</v>
      </c>
      <c r="I1244" t="s">
        <v>26052</v>
      </c>
      <c r="J1244" t="s">
        <v>26053</v>
      </c>
      <c r="K1244" t="s">
        <v>26054</v>
      </c>
      <c r="L1244" t="s">
        <v>26055</v>
      </c>
      <c r="M1244" t="s">
        <v>26056</v>
      </c>
      <c r="N1244" t="s">
        <v>26057</v>
      </c>
      <c r="O1244">
        <f>-571.442901808601 -110.056636887319 -499.158889869335</f>
        <v>-1180.658428565255</v>
      </c>
      <c r="P1244">
        <f>-599.673575036787 -121.391613815541 -218.707259531588</f>
        <v>-939.77244838391596</v>
      </c>
      <c r="Q1244">
        <f>-380.23220619065 -64.0514575563766 -268.768740330268</f>
        <v>-713.05240407729457</v>
      </c>
      <c r="R1244" t="s">
        <v>26058</v>
      </c>
      <c r="S1244" t="s">
        <v>26059</v>
      </c>
      <c r="T1244" t="s">
        <v>26060</v>
      </c>
      <c r="U1244" t="s">
        <v>26061</v>
      </c>
      <c r="V1244">
        <f>-468.989909337067 -2.53077304675662 -100.120107917927</f>
        <v>-571.6407903017506</v>
      </c>
      <c r="W1244" t="s">
        <v>26062</v>
      </c>
      <c r="X1244" t="s">
        <v>26063</v>
      </c>
      <c r="Y1244" t="s">
        <v>26064</v>
      </c>
    </row>
    <row r="1245" spans="1:25" x14ac:dyDescent="0.3">
      <c r="A1245">
        <v>62200</v>
      </c>
      <c r="B1245" t="s">
        <v>26065</v>
      </c>
      <c r="C1245" t="s">
        <v>26066</v>
      </c>
      <c r="D1245" t="s">
        <v>26067</v>
      </c>
      <c r="E1245" t="s">
        <v>26068</v>
      </c>
      <c r="F1245" t="s">
        <v>26069</v>
      </c>
      <c r="G1245" t="s">
        <v>26070</v>
      </c>
      <c r="H1245" t="s">
        <v>26071</v>
      </c>
      <c r="I1245" t="s">
        <v>26072</v>
      </c>
      <c r="J1245" t="s">
        <v>26073</v>
      </c>
      <c r="K1245" t="s">
        <v>26074</v>
      </c>
      <c r="L1245" t="s">
        <v>26075</v>
      </c>
      <c r="M1245" t="s">
        <v>26076</v>
      </c>
      <c r="N1245" t="s">
        <v>26077</v>
      </c>
      <c r="O1245">
        <f>-572.511161244217 -110.184467013068 -499.145810201783</f>
        <v>-1181.8414384590678</v>
      </c>
      <c r="P1245">
        <f>-600.870812003202 -121.028572500713 -218.687849853173</f>
        <v>-940.58723435708805</v>
      </c>
      <c r="Q1245">
        <f>-381.158158330889 -64.2584552004582 -268.205830834319</f>
        <v>-713.6224443656663</v>
      </c>
      <c r="R1245" t="s">
        <v>26078</v>
      </c>
      <c r="S1245" t="s">
        <v>26079</v>
      </c>
      <c r="T1245" t="s">
        <v>26080</v>
      </c>
      <c r="U1245" t="s">
        <v>26081</v>
      </c>
      <c r="V1245">
        <f>-469.175525223722 -2.69056697466613 -100.130919547715</f>
        <v>-571.99701174610311</v>
      </c>
      <c r="W1245" t="s">
        <v>26082</v>
      </c>
      <c r="X1245" t="s">
        <v>26083</v>
      </c>
      <c r="Y1245" t="s">
        <v>26084</v>
      </c>
    </row>
    <row r="1246" spans="1:25" x14ac:dyDescent="0.3">
      <c r="A1246">
        <v>62250</v>
      </c>
      <c r="B1246" t="s">
        <v>26085</v>
      </c>
      <c r="C1246" t="s">
        <v>26086</v>
      </c>
      <c r="D1246" t="s">
        <v>26087</v>
      </c>
      <c r="E1246" t="s">
        <v>26088</v>
      </c>
      <c r="F1246" t="s">
        <v>26089</v>
      </c>
      <c r="G1246" t="s">
        <v>26090</v>
      </c>
      <c r="H1246" t="s">
        <v>26091</v>
      </c>
      <c r="I1246" t="s">
        <v>26092</v>
      </c>
      <c r="J1246" t="s">
        <v>26093</v>
      </c>
      <c r="K1246" t="s">
        <v>26094</v>
      </c>
      <c r="L1246" t="s">
        <v>26095</v>
      </c>
      <c r="M1246" t="s">
        <v>26096</v>
      </c>
      <c r="N1246" t="s">
        <v>26097</v>
      </c>
      <c r="O1246">
        <f>-574.846545168784 -110.544511856545 -498.877643025334</f>
        <v>-1184.268700050663</v>
      </c>
      <c r="P1246">
        <f>-603.850761018509 -120.426140885753 -218.449979626754</f>
        <v>-942.72688153101603</v>
      </c>
      <c r="Q1246">
        <f>-383.510242087231 -65.4344707631321 -267.179186279272</f>
        <v>-716.12389912963511</v>
      </c>
      <c r="R1246" t="s">
        <v>26098</v>
      </c>
      <c r="S1246" t="s">
        <v>26099</v>
      </c>
      <c r="T1246" t="s">
        <v>26100</v>
      </c>
      <c r="U1246" t="s">
        <v>26101</v>
      </c>
      <c r="V1246">
        <f>-469.621531228693 -2.97117753135626 -100.137685967029</f>
        <v>-572.73039472707831</v>
      </c>
      <c r="W1246" t="s">
        <v>26102</v>
      </c>
      <c r="X1246" t="s">
        <v>26103</v>
      </c>
      <c r="Y1246" t="s">
        <v>26104</v>
      </c>
    </row>
    <row r="1247" spans="1:25" x14ac:dyDescent="0.3">
      <c r="A1247">
        <v>62300</v>
      </c>
      <c r="B1247" t="s">
        <v>26105</v>
      </c>
      <c r="C1247" t="s">
        <v>26106</v>
      </c>
      <c r="D1247" t="s">
        <v>26107</v>
      </c>
      <c r="E1247" t="s">
        <v>26108</v>
      </c>
      <c r="F1247" t="s">
        <v>26109</v>
      </c>
      <c r="G1247" t="s">
        <v>26110</v>
      </c>
      <c r="H1247" t="s">
        <v>26111</v>
      </c>
      <c r="I1247" t="s">
        <v>26112</v>
      </c>
      <c r="J1247" t="s">
        <v>26113</v>
      </c>
      <c r="K1247" t="s">
        <v>26114</v>
      </c>
      <c r="L1247" t="s">
        <v>26115</v>
      </c>
      <c r="M1247" t="s">
        <v>26116</v>
      </c>
      <c r="N1247" t="s">
        <v>26117</v>
      </c>
      <c r="O1247">
        <f>-575.690652239503 -110.935586563135 -498.718008032504</f>
        <v>-1185.344246835142</v>
      </c>
      <c r="P1247">
        <f>-605.209714899909 -120.326740433692 -218.327091596714</f>
        <v>-943.86354693031501</v>
      </c>
      <c r="Q1247">
        <f>-384.619913192151 -66.1188150473017 -266.805667710901</f>
        <v>-717.54439595035365</v>
      </c>
      <c r="R1247" t="s">
        <v>26118</v>
      </c>
      <c r="S1247" t="s">
        <v>26119</v>
      </c>
      <c r="T1247" t="s">
        <v>26120</v>
      </c>
      <c r="U1247" t="s">
        <v>26121</v>
      </c>
      <c r="V1247">
        <f>-469.943965015036 -3.0648289509345 -100.124255274977</f>
        <v>-573.13304924094746</v>
      </c>
      <c r="W1247" t="s">
        <v>26122</v>
      </c>
      <c r="X1247" t="s">
        <v>26123</v>
      </c>
      <c r="Y1247" t="s">
        <v>26124</v>
      </c>
    </row>
    <row r="1248" spans="1:25" x14ac:dyDescent="0.3">
      <c r="A1248">
        <v>62350</v>
      </c>
      <c r="B1248" t="s">
        <v>26125</v>
      </c>
      <c r="C1248" t="s">
        <v>26126</v>
      </c>
      <c r="D1248" t="s">
        <v>26127</v>
      </c>
      <c r="E1248" t="s">
        <v>26128</v>
      </c>
      <c r="F1248" t="s">
        <v>26129</v>
      </c>
      <c r="G1248" t="s">
        <v>26130</v>
      </c>
      <c r="H1248" t="s">
        <v>26131</v>
      </c>
      <c r="I1248" t="s">
        <v>26132</v>
      </c>
      <c r="J1248" t="s">
        <v>26133</v>
      </c>
      <c r="K1248" t="s">
        <v>26134</v>
      </c>
      <c r="L1248" t="s">
        <v>26135</v>
      </c>
      <c r="M1248" t="s">
        <v>26136</v>
      </c>
      <c r="N1248" t="s">
        <v>26137</v>
      </c>
      <c r="O1248">
        <f>-577.210303991259 -112.021964402259 -498.200856025084</f>
        <v>-1187.4331244186019</v>
      </c>
      <c r="P1248">
        <f>-607.798132199739 -120.790291403738 -217.904481857142</f>
        <v>-946.49290546061911</v>
      </c>
      <c r="Q1248">
        <f>-387.004495731602 -67.0163654699195 -265.936801059022</f>
        <v>-719.95766226054343</v>
      </c>
      <c r="R1248" t="s">
        <v>26138</v>
      </c>
      <c r="S1248" t="s">
        <v>26139</v>
      </c>
      <c r="T1248" t="s">
        <v>26140</v>
      </c>
      <c r="U1248" t="s">
        <v>26141</v>
      </c>
      <c r="V1248">
        <f>-470.76233118942 -3.12483091295553 -100.109711759881</f>
        <v>-573.99687386225651</v>
      </c>
      <c r="W1248" t="s">
        <v>26142</v>
      </c>
      <c r="X1248" t="s">
        <v>26143</v>
      </c>
      <c r="Y1248" t="s">
        <v>26144</v>
      </c>
    </row>
    <row r="1249" spans="1:25" x14ac:dyDescent="0.3">
      <c r="A1249">
        <v>62400</v>
      </c>
      <c r="B1249" t="s">
        <v>26145</v>
      </c>
      <c r="C1249" t="s">
        <v>26146</v>
      </c>
      <c r="D1249" t="s">
        <v>26147</v>
      </c>
      <c r="E1249" t="s">
        <v>26148</v>
      </c>
      <c r="F1249" t="s">
        <v>26149</v>
      </c>
      <c r="G1249" t="s">
        <v>26150</v>
      </c>
      <c r="H1249" t="s">
        <v>26151</v>
      </c>
      <c r="I1249" t="s">
        <v>26152</v>
      </c>
      <c r="J1249" t="s">
        <v>26153</v>
      </c>
      <c r="K1249" t="s">
        <v>26154</v>
      </c>
      <c r="L1249" t="s">
        <v>26155</v>
      </c>
      <c r="M1249" t="s">
        <v>26156</v>
      </c>
      <c r="N1249" t="s">
        <v>26157</v>
      </c>
      <c r="O1249">
        <f>-578.101501852947 -112.450062145555 -497.928586525135</f>
        <v>-1188.4801505236369</v>
      </c>
      <c r="P1249">
        <f>-608.98957647178 -120.429674072386 -217.641586184123</f>
        <v>-947.0608367282889</v>
      </c>
      <c r="Q1249">
        <f>-388.037200225842 -67.0900670917044 -265.427297312313</f>
        <v>-720.55456462985944</v>
      </c>
      <c r="R1249" t="s">
        <v>26158</v>
      </c>
      <c r="S1249" t="s">
        <v>26159</v>
      </c>
      <c r="T1249" t="s">
        <v>26160</v>
      </c>
      <c r="U1249" t="s">
        <v>26161</v>
      </c>
      <c r="V1249">
        <f>-471.233611111256 -3.08992887199474 -100.121037052937</f>
        <v>-574.44457703618775</v>
      </c>
      <c r="W1249" t="s">
        <v>26162</v>
      </c>
      <c r="X1249" t="s">
        <v>26163</v>
      </c>
      <c r="Y1249" t="s">
        <v>26164</v>
      </c>
    </row>
    <row r="1250" spans="1:25" x14ac:dyDescent="0.3">
      <c r="A1250">
        <v>62450</v>
      </c>
      <c r="B1250" t="s">
        <v>26165</v>
      </c>
      <c r="C1250" t="s">
        <v>26166</v>
      </c>
      <c r="D1250" t="s">
        <v>26167</v>
      </c>
      <c r="E1250" t="s">
        <v>26168</v>
      </c>
      <c r="F1250" t="s">
        <v>26169</v>
      </c>
      <c r="G1250" t="s">
        <v>26170</v>
      </c>
      <c r="H1250" t="s">
        <v>26171</v>
      </c>
      <c r="I1250" t="s">
        <v>26172</v>
      </c>
      <c r="J1250" t="s">
        <v>26173</v>
      </c>
      <c r="K1250" t="s">
        <v>26174</v>
      </c>
      <c r="L1250" t="s">
        <v>26175</v>
      </c>
      <c r="M1250" t="s">
        <v>26176</v>
      </c>
      <c r="N1250" t="s">
        <v>26177</v>
      </c>
      <c r="O1250">
        <f>-580.124147412139 -113.228371864083 -497.021640248059</f>
        <v>-1190.3741595242809</v>
      </c>
      <c r="P1250">
        <f>-611.194821416387 -119.220373129204 -216.705183233428</f>
        <v>-947.12037777901901</v>
      </c>
      <c r="Q1250">
        <f>-389.842248027101 -67.445241126029 -264.36002180462</f>
        <v>-721.64751095775</v>
      </c>
      <c r="R1250" t="s">
        <v>26178</v>
      </c>
      <c r="S1250" t="s">
        <v>26179</v>
      </c>
      <c r="T1250" t="s">
        <v>26180</v>
      </c>
      <c r="U1250" t="s">
        <v>26181</v>
      </c>
      <c r="V1250">
        <f>-472.473851591404 -3.02350303338608 -100.151286281113</f>
        <v>-575.64864090590311</v>
      </c>
      <c r="W1250" t="s">
        <v>26182</v>
      </c>
      <c r="X1250" t="s">
        <v>26183</v>
      </c>
      <c r="Y1250" t="s">
        <v>26184</v>
      </c>
    </row>
    <row r="1251" spans="1:25" x14ac:dyDescent="0.3">
      <c r="A1251">
        <v>62500</v>
      </c>
      <c r="B1251" t="s">
        <v>26185</v>
      </c>
      <c r="C1251" t="s">
        <v>26186</v>
      </c>
      <c r="D1251" t="s">
        <v>26187</v>
      </c>
      <c r="E1251" t="s">
        <v>26188</v>
      </c>
      <c r="F1251" t="s">
        <v>26189</v>
      </c>
      <c r="G1251" t="s">
        <v>26190</v>
      </c>
      <c r="H1251" t="s">
        <v>26191</v>
      </c>
      <c r="I1251" t="s">
        <v>26192</v>
      </c>
      <c r="J1251" t="s">
        <v>26193</v>
      </c>
      <c r="K1251" t="s">
        <v>26194</v>
      </c>
      <c r="L1251" t="s">
        <v>26195</v>
      </c>
      <c r="M1251" t="s">
        <v>26196</v>
      </c>
      <c r="N1251" t="s">
        <v>26197</v>
      </c>
      <c r="O1251">
        <f>-581.262487167931 -113.592920486446 -496.432923677709</f>
        <v>-1191.288331332086</v>
      </c>
      <c r="P1251">
        <f>-612.282778180607 -118.447908478498 -216.089047751608</f>
        <v>-946.81973441071295</v>
      </c>
      <c r="Q1251">
        <f>-390.840005166459 -67.6033006365415 -264.321787841076</f>
        <v>-722.7650936440765</v>
      </c>
      <c r="R1251" t="s">
        <v>26198</v>
      </c>
      <c r="S1251" t="s">
        <v>26199</v>
      </c>
      <c r="T1251" t="s">
        <v>26200</v>
      </c>
      <c r="U1251" t="s">
        <v>26201</v>
      </c>
      <c r="V1251">
        <f>-473.200347794164 -3.00816312717961 -100.167877869103</f>
        <v>-576.37638879044653</v>
      </c>
      <c r="W1251" t="s">
        <v>26202</v>
      </c>
      <c r="X1251" t="s">
        <v>26203</v>
      </c>
      <c r="Y1251" t="s">
        <v>26204</v>
      </c>
    </row>
    <row r="1252" spans="1:25" x14ac:dyDescent="0.3">
      <c r="A1252">
        <v>62550</v>
      </c>
      <c r="B1252" t="s">
        <v>26205</v>
      </c>
      <c r="C1252" t="s">
        <v>26206</v>
      </c>
      <c r="D1252" t="s">
        <v>26207</v>
      </c>
      <c r="E1252" t="s">
        <v>26208</v>
      </c>
      <c r="F1252" t="s">
        <v>26209</v>
      </c>
      <c r="G1252" t="s">
        <v>26210</v>
      </c>
      <c r="H1252" t="s">
        <v>26211</v>
      </c>
      <c r="I1252" t="s">
        <v>26212</v>
      </c>
      <c r="J1252" t="s">
        <v>26213</v>
      </c>
      <c r="K1252" t="s">
        <v>26214</v>
      </c>
      <c r="L1252" t="s">
        <v>26215</v>
      </c>
      <c r="M1252" t="s">
        <v>26216</v>
      </c>
      <c r="N1252" t="s">
        <v>26217</v>
      </c>
      <c r="O1252">
        <f>-582.790840383048 -114.010941210004 -495.367795461404</f>
        <v>-1192.1695770544561</v>
      </c>
      <c r="P1252">
        <f>-613.530186899035 -116.804165838873 -214.964697631446</f>
        <v>-945.29905036935406</v>
      </c>
      <c r="Q1252">
        <f>-392.123372047012 -67.4604778901257 -264.892191503167</f>
        <v>-724.4760414403047</v>
      </c>
      <c r="R1252" t="s">
        <v>26218</v>
      </c>
      <c r="S1252" t="s">
        <v>26219</v>
      </c>
      <c r="T1252" t="s">
        <v>26220</v>
      </c>
      <c r="U1252" t="s">
        <v>26221</v>
      </c>
      <c r="V1252">
        <f>-474.307024079 -3.12006532925034 -100.181701961631</f>
        <v>-577.60879136988137</v>
      </c>
      <c r="W1252" t="s">
        <v>26222</v>
      </c>
      <c r="X1252" t="s">
        <v>26223</v>
      </c>
      <c r="Y1252" t="s">
        <v>26224</v>
      </c>
    </row>
    <row r="1253" spans="1:25" x14ac:dyDescent="0.3">
      <c r="A1253">
        <v>62600</v>
      </c>
      <c r="B1253" t="s">
        <v>26225</v>
      </c>
      <c r="C1253" t="s">
        <v>26226</v>
      </c>
      <c r="D1253" t="s">
        <v>26227</v>
      </c>
      <c r="E1253" t="s">
        <v>26228</v>
      </c>
      <c r="F1253" t="s">
        <v>26229</v>
      </c>
      <c r="G1253" t="s">
        <v>26230</v>
      </c>
      <c r="H1253" t="s">
        <v>26231</v>
      </c>
      <c r="I1253" t="s">
        <v>26232</v>
      </c>
      <c r="J1253" t="s">
        <v>26233</v>
      </c>
      <c r="K1253" t="s">
        <v>26234</v>
      </c>
      <c r="L1253" t="s">
        <v>26235</v>
      </c>
      <c r="M1253" t="s">
        <v>26236</v>
      </c>
      <c r="N1253" t="s">
        <v>26237</v>
      </c>
      <c r="O1253">
        <f>-582.973587575916 -114.101224769868 -495.04532240349</f>
        <v>-1192.120134749274</v>
      </c>
      <c r="P1253">
        <f>-613.997792873509 -116.429815079306 -214.669393874989</f>
        <v>-945.09700182780398</v>
      </c>
      <c r="Q1253">
        <f>-392.640650361994 -67.8341210865756 -265.542000864085</f>
        <v>-726.01677231265467</v>
      </c>
      <c r="R1253" t="s">
        <v>26238</v>
      </c>
      <c r="S1253" t="s">
        <v>26239</v>
      </c>
      <c r="T1253" t="s">
        <v>26240</v>
      </c>
      <c r="U1253" t="s">
        <v>26241</v>
      </c>
      <c r="V1253">
        <f>-474.59874700624 -3.09600811002929 -100.19195016778</f>
        <v>-577.8867052840493</v>
      </c>
      <c r="W1253" t="s">
        <v>26242</v>
      </c>
      <c r="X1253" t="s">
        <v>26243</v>
      </c>
      <c r="Y1253" t="s">
        <v>26244</v>
      </c>
    </row>
    <row r="1254" spans="1:25" x14ac:dyDescent="0.3">
      <c r="A1254">
        <v>62650</v>
      </c>
      <c r="B1254" t="s">
        <v>26245</v>
      </c>
      <c r="C1254" t="s">
        <v>26246</v>
      </c>
      <c r="D1254" t="s">
        <v>26247</v>
      </c>
      <c r="E1254" t="s">
        <v>26248</v>
      </c>
      <c r="F1254" t="s">
        <v>26249</v>
      </c>
      <c r="G1254" t="s">
        <v>26250</v>
      </c>
      <c r="H1254" t="s">
        <v>26251</v>
      </c>
      <c r="I1254" t="s">
        <v>26252</v>
      </c>
      <c r="J1254" t="s">
        <v>26253</v>
      </c>
      <c r="K1254" t="s">
        <v>26254</v>
      </c>
      <c r="L1254" t="s">
        <v>26255</v>
      </c>
      <c r="M1254" t="s">
        <v>26256</v>
      </c>
      <c r="N1254" t="s">
        <v>26257</v>
      </c>
      <c r="O1254">
        <f>-582.280853120253 -114.186378303291 -494.831395477314</f>
        <v>-1191.2986269008579</v>
      </c>
      <c r="P1254">
        <f>-614.09006388084 -116.080352434646 -214.5400572142</f>
        <v>-944.71047352968606</v>
      </c>
      <c r="Q1254">
        <f>-392.584854674527 -68.6516241413556 -265.867322507459</f>
        <v>-727.1038013233416</v>
      </c>
      <c r="R1254" t="s">
        <v>26258</v>
      </c>
      <c r="S1254" t="s">
        <v>26259</v>
      </c>
      <c r="T1254" t="s">
        <v>26260</v>
      </c>
      <c r="U1254" t="s">
        <v>26261</v>
      </c>
      <c r="V1254">
        <f>-474.623875163868 -2.84018337083262 -100.213506377426</f>
        <v>-577.67756491212663</v>
      </c>
      <c r="W1254" t="s">
        <v>26262</v>
      </c>
      <c r="X1254" t="s">
        <v>26263</v>
      </c>
      <c r="Y1254" t="s">
        <v>26264</v>
      </c>
    </row>
    <row r="1255" spans="1:25" x14ac:dyDescent="0.3">
      <c r="A1255">
        <v>62700</v>
      </c>
      <c r="B1255" t="s">
        <v>26265</v>
      </c>
      <c r="C1255" t="s">
        <v>26266</v>
      </c>
      <c r="D1255" t="s">
        <v>26267</v>
      </c>
      <c r="E1255" t="s">
        <v>26268</v>
      </c>
      <c r="F1255" t="s">
        <v>26269</v>
      </c>
      <c r="G1255" t="s">
        <v>26270</v>
      </c>
      <c r="H1255" t="s">
        <v>26271</v>
      </c>
      <c r="I1255" t="s">
        <v>26272</v>
      </c>
      <c r="J1255" t="s">
        <v>26273</v>
      </c>
      <c r="K1255" t="s">
        <v>26274</v>
      </c>
      <c r="L1255" t="s">
        <v>26275</v>
      </c>
      <c r="M1255" t="s">
        <v>26276</v>
      </c>
      <c r="N1255" t="s">
        <v>26277</v>
      </c>
      <c r="O1255">
        <f>-581.479303901904 -114.20145009111 -494.899477621256</f>
        <v>-1190.5802316142699</v>
      </c>
      <c r="P1255">
        <f>-613.791451988813 -116.425340674796 -214.668160485769</f>
        <v>-944.88495314937802</v>
      </c>
      <c r="Q1255">
        <f>-392.282227493288 -69.146826004504 -266.116523819419</f>
        <v>-727.54557731721104</v>
      </c>
      <c r="R1255" t="s">
        <v>26278</v>
      </c>
      <c r="S1255" t="s">
        <v>26279</v>
      </c>
      <c r="T1255" t="s">
        <v>26280</v>
      </c>
      <c r="U1255" t="s">
        <v>26281</v>
      </c>
      <c r="V1255">
        <f>-474.311029822361 -2.57007145304624 -100.210933195967</f>
        <v>-577.09203447137418</v>
      </c>
      <c r="W1255" t="s">
        <v>26282</v>
      </c>
      <c r="X1255" t="s">
        <v>26283</v>
      </c>
      <c r="Y1255" t="s">
        <v>26284</v>
      </c>
    </row>
    <row r="1256" spans="1:25" x14ac:dyDescent="0.3">
      <c r="A1256">
        <v>62750</v>
      </c>
      <c r="B1256" t="s">
        <v>26285</v>
      </c>
      <c r="C1256" t="s">
        <v>26286</v>
      </c>
      <c r="D1256" t="s">
        <v>26287</v>
      </c>
      <c r="E1256" t="s">
        <v>26288</v>
      </c>
      <c r="F1256" t="s">
        <v>26289</v>
      </c>
      <c r="G1256" t="s">
        <v>26290</v>
      </c>
      <c r="H1256" t="s">
        <v>26291</v>
      </c>
      <c r="I1256" t="s">
        <v>26292</v>
      </c>
      <c r="J1256" t="s">
        <v>26293</v>
      </c>
      <c r="K1256" t="s">
        <v>26294</v>
      </c>
      <c r="L1256" t="s">
        <v>26295</v>
      </c>
      <c r="M1256" t="s">
        <v>26296</v>
      </c>
      <c r="N1256" t="s">
        <v>26297</v>
      </c>
      <c r="O1256">
        <f>-579.715012137232 -113.925246698859 -495.284807007743</f>
        <v>-1188.9250658438341</v>
      </c>
      <c r="P1256">
        <f>-612.19369333073 -117.217319893378 -215.083417765539</f>
        <v>-944.49443098964696</v>
      </c>
      <c r="Q1256">
        <f>-390.820762615359 -69.5054024366273 -266.717816184223</f>
        <v>-727.04398123620933</v>
      </c>
      <c r="R1256" t="s">
        <v>26298</v>
      </c>
      <c r="S1256" t="s">
        <v>26299</v>
      </c>
      <c r="T1256" t="s">
        <v>26300</v>
      </c>
      <c r="U1256" t="s">
        <v>26301</v>
      </c>
      <c r="V1256">
        <f>-473.003356662994 -1.70995823668045 -100.169493471747</f>
        <v>-574.88280837142145</v>
      </c>
      <c r="W1256" t="s">
        <v>26302</v>
      </c>
      <c r="X1256" t="s">
        <v>26303</v>
      </c>
      <c r="Y1256" t="s">
        <v>26304</v>
      </c>
    </row>
    <row r="1257" spans="1:25" x14ac:dyDescent="0.3">
      <c r="A1257">
        <v>62800</v>
      </c>
      <c r="B1257" t="s">
        <v>26305</v>
      </c>
      <c r="C1257" t="s">
        <v>26306</v>
      </c>
      <c r="D1257" t="s">
        <v>26307</v>
      </c>
      <c r="E1257" t="s">
        <v>26308</v>
      </c>
      <c r="F1257" t="s">
        <v>26309</v>
      </c>
      <c r="G1257" t="s">
        <v>26310</v>
      </c>
      <c r="H1257" t="s">
        <v>26311</v>
      </c>
      <c r="I1257" t="s">
        <v>26312</v>
      </c>
      <c r="J1257" t="s">
        <v>26313</v>
      </c>
      <c r="K1257" t="s">
        <v>26314</v>
      </c>
      <c r="L1257" t="s">
        <v>26315</v>
      </c>
      <c r="M1257" t="s">
        <v>26316</v>
      </c>
      <c r="N1257" t="s">
        <v>26317</v>
      </c>
      <c r="O1257">
        <f>-578.903565878132 -113.699564996938 -495.54983709165</f>
        <v>-1188.1529679667199</v>
      </c>
      <c r="P1257">
        <f>-611.071395984478 -117.462517343859 -215.318368898638</f>
        <v>-943.85228222697503</v>
      </c>
      <c r="Q1257">
        <f>-389.819811574887 -69.1204255899588 -266.887425715841</f>
        <v>-725.82766288068683</v>
      </c>
      <c r="R1257" t="s">
        <v>26318</v>
      </c>
      <c r="S1257" t="s">
        <v>26319</v>
      </c>
      <c r="T1257" t="s">
        <v>26320</v>
      </c>
      <c r="U1257" t="s">
        <v>26321</v>
      </c>
      <c r="V1257">
        <f>-472.19201939031 -1.46869263297503 -100.147346827262</f>
        <v>-573.80805885054701</v>
      </c>
      <c r="W1257" t="s">
        <v>26322</v>
      </c>
      <c r="X1257" t="s">
        <v>26323</v>
      </c>
      <c r="Y1257" t="s">
        <v>26324</v>
      </c>
    </row>
    <row r="1258" spans="1:25" x14ac:dyDescent="0.3">
      <c r="A1258">
        <v>62850</v>
      </c>
      <c r="B1258" t="s">
        <v>26325</v>
      </c>
      <c r="C1258" t="s">
        <v>26326</v>
      </c>
      <c r="D1258" t="s">
        <v>26327</v>
      </c>
      <c r="E1258" t="s">
        <v>26328</v>
      </c>
      <c r="F1258" t="s">
        <v>26329</v>
      </c>
      <c r="G1258" t="s">
        <v>26330</v>
      </c>
      <c r="H1258" t="s">
        <v>26331</v>
      </c>
      <c r="I1258" t="s">
        <v>26332</v>
      </c>
      <c r="J1258" t="s">
        <v>26333</v>
      </c>
      <c r="K1258" t="s">
        <v>26334</v>
      </c>
      <c r="L1258" t="s">
        <v>26335</v>
      </c>
      <c r="M1258" t="s">
        <v>26336</v>
      </c>
      <c r="N1258" t="s">
        <v>26337</v>
      </c>
      <c r="O1258">
        <f>-576.869892768247 -113.43723431364 -496.121158984576</f>
        <v>-1186.428286066463</v>
      </c>
      <c r="P1258">
        <f>-608.400371586004 -118.482304544371 -215.837409969035</f>
        <v>-942.72008609940997</v>
      </c>
      <c r="Q1258">
        <f>-387.680985595622 -67.9987206365886 -267.634294863416</f>
        <v>-723.31400109562662</v>
      </c>
      <c r="R1258" t="s">
        <v>26338</v>
      </c>
      <c r="S1258" t="s">
        <v>26339</v>
      </c>
      <c r="T1258" t="s">
        <v>26340</v>
      </c>
      <c r="U1258" t="s">
        <v>26341</v>
      </c>
      <c r="V1258">
        <f>-470.640524401527 -1.32955121796476 -100.11741385524</f>
        <v>-572.0874894747318</v>
      </c>
      <c r="W1258" t="s">
        <v>26342</v>
      </c>
      <c r="X1258" t="s">
        <v>26343</v>
      </c>
      <c r="Y1258" t="s">
        <v>26344</v>
      </c>
    </row>
    <row r="1259" spans="1:25" x14ac:dyDescent="0.3">
      <c r="A1259">
        <v>62900</v>
      </c>
      <c r="B1259" t="s">
        <v>26345</v>
      </c>
      <c r="C1259" t="s">
        <v>26346</v>
      </c>
      <c r="D1259" t="s">
        <v>26347</v>
      </c>
      <c r="E1259" t="s">
        <v>26348</v>
      </c>
      <c r="F1259" t="s">
        <v>26349</v>
      </c>
      <c r="G1259" t="s">
        <v>26350</v>
      </c>
      <c r="H1259" t="s">
        <v>26351</v>
      </c>
      <c r="I1259" t="s">
        <v>26352</v>
      </c>
      <c r="J1259" t="s">
        <v>26353</v>
      </c>
      <c r="K1259" t="s">
        <v>26354</v>
      </c>
      <c r="L1259" t="s">
        <v>26355</v>
      </c>
      <c r="M1259" t="s">
        <v>26356</v>
      </c>
      <c r="N1259" t="s">
        <v>26357</v>
      </c>
      <c r="O1259">
        <f>-575.712776772421 -113.384025517423 -496.529678268</f>
        <v>-1185.6264805578439</v>
      </c>
      <c r="P1259">
        <f>-606.901619081727 -119.031299972109 -216.219218238036</f>
        <v>-942.1521372918719</v>
      </c>
      <c r="Q1259">
        <f>-386.419905500954 -67.4447736592674 -267.941132758708</f>
        <v>-721.80581191892941</v>
      </c>
      <c r="R1259" t="s">
        <v>26358</v>
      </c>
      <c r="S1259" t="s">
        <v>26359</v>
      </c>
      <c r="T1259" t="s">
        <v>26360</v>
      </c>
      <c r="U1259" t="s">
        <v>26361</v>
      </c>
      <c r="V1259">
        <f>-469.774279186835 -1.48110485860252 -100.124311684334</f>
        <v>-571.37969572977147</v>
      </c>
      <c r="W1259" t="s">
        <v>26362</v>
      </c>
      <c r="X1259" t="s">
        <v>26363</v>
      </c>
      <c r="Y1259" t="s">
        <v>26364</v>
      </c>
    </row>
    <row r="1260" spans="1:25" x14ac:dyDescent="0.3">
      <c r="A1260">
        <v>62950</v>
      </c>
      <c r="B1260" t="s">
        <v>26365</v>
      </c>
      <c r="C1260" t="s">
        <v>26366</v>
      </c>
      <c r="D1260" t="s">
        <v>26367</v>
      </c>
      <c r="E1260" t="s">
        <v>26368</v>
      </c>
      <c r="F1260" t="s">
        <v>26369</v>
      </c>
      <c r="G1260" t="s">
        <v>26370</v>
      </c>
      <c r="H1260" t="s">
        <v>26371</v>
      </c>
      <c r="I1260" t="s">
        <v>26372</v>
      </c>
      <c r="J1260" t="s">
        <v>26373</v>
      </c>
      <c r="K1260" t="s">
        <v>26374</v>
      </c>
      <c r="L1260" t="s">
        <v>26375</v>
      </c>
      <c r="M1260" t="s">
        <v>26376</v>
      </c>
      <c r="N1260" t="s">
        <v>26377</v>
      </c>
      <c r="O1260">
        <f>-573.485682248555 -113.339354609785 -497.316628800802</f>
        <v>-1184.1416656591421</v>
      </c>
      <c r="P1260">
        <f>-604.18037784449 -120.543069998207 -216.987394223648</f>
        <v>-941.71084206634498</v>
      </c>
      <c r="Q1260">
        <f>-384.242998870912 -66.545858064319 -268.565866759385</f>
        <v>-719.35472369461604</v>
      </c>
      <c r="R1260" t="s">
        <v>26378</v>
      </c>
      <c r="S1260" t="s">
        <v>26379</v>
      </c>
      <c r="T1260" t="s">
        <v>26380</v>
      </c>
      <c r="U1260" t="s">
        <v>26381</v>
      </c>
      <c r="V1260">
        <f>-468.126087228811 -1.9036753150458 -100.118805457943</f>
        <v>-570.14856800179984</v>
      </c>
      <c r="W1260" t="s">
        <v>26382</v>
      </c>
      <c r="X1260" t="s">
        <v>26383</v>
      </c>
      <c r="Y1260" t="s">
        <v>26384</v>
      </c>
    </row>
    <row r="1261" spans="1:25" x14ac:dyDescent="0.3">
      <c r="A1261">
        <v>63000</v>
      </c>
      <c r="B1261" t="s">
        <v>26385</v>
      </c>
      <c r="C1261" t="s">
        <v>26386</v>
      </c>
      <c r="D1261" t="s">
        <v>26387</v>
      </c>
      <c r="E1261" t="s">
        <v>26388</v>
      </c>
      <c r="F1261" t="s">
        <v>26389</v>
      </c>
      <c r="G1261" t="s">
        <v>26390</v>
      </c>
      <c r="H1261" t="s">
        <v>26391</v>
      </c>
      <c r="I1261" t="s">
        <v>26392</v>
      </c>
      <c r="J1261" t="s">
        <v>26393</v>
      </c>
      <c r="K1261" t="s">
        <v>26394</v>
      </c>
      <c r="L1261" t="s">
        <v>26395</v>
      </c>
      <c r="M1261" t="s">
        <v>26396</v>
      </c>
      <c r="N1261" t="s">
        <v>26397</v>
      </c>
      <c r="O1261">
        <f>-572.384305351793 -113.263255162544 -497.682950726183</f>
        <v>-1183.3305112405201</v>
      </c>
      <c r="P1261">
        <f>-602.81977286186 -121.203985059947 -217.345270795478</f>
        <v>-941.36902871728489</v>
      </c>
      <c r="Q1261">
        <f>-383.137584231048 -66.1530742622981 -268.897419512689</f>
        <v>-718.18807800603508</v>
      </c>
      <c r="R1261" t="s">
        <v>26398</v>
      </c>
      <c r="S1261" t="s">
        <v>26399</v>
      </c>
      <c r="T1261" t="s">
        <v>26400</v>
      </c>
      <c r="U1261" t="s">
        <v>26401</v>
      </c>
      <c r="V1261">
        <f>-467.368456011031 -2.2201943692171 -100.12661682808</f>
        <v>-569.7152672083281</v>
      </c>
      <c r="W1261" t="s">
        <v>26402</v>
      </c>
      <c r="X1261" t="s">
        <v>26403</v>
      </c>
      <c r="Y1261" t="s">
        <v>26404</v>
      </c>
    </row>
    <row r="1262" spans="1:25" x14ac:dyDescent="0.3">
      <c r="A1262">
        <v>63050</v>
      </c>
      <c r="B1262" t="s">
        <v>26405</v>
      </c>
      <c r="C1262" t="s">
        <v>26406</v>
      </c>
      <c r="D1262" t="s">
        <v>26407</v>
      </c>
      <c r="E1262" t="s">
        <v>26408</v>
      </c>
      <c r="F1262" t="s">
        <v>26409</v>
      </c>
      <c r="G1262" t="s">
        <v>26410</v>
      </c>
      <c r="H1262" t="s">
        <v>26411</v>
      </c>
      <c r="I1262" t="s">
        <v>26412</v>
      </c>
      <c r="J1262" t="s">
        <v>26413</v>
      </c>
      <c r="K1262" t="s">
        <v>26414</v>
      </c>
      <c r="L1262" t="s">
        <v>26415</v>
      </c>
      <c r="M1262" t="s">
        <v>26416</v>
      </c>
      <c r="N1262" t="s">
        <v>26417</v>
      </c>
      <c r="O1262">
        <f>-569.822045364325 -113.124103120105 -498.359050119295</f>
        <v>-1181.3051986037251</v>
      </c>
      <c r="P1262">
        <f>-600.345194969385 -122.203203537192 -218.0655354551</f>
        <v>-940.61393396167705</v>
      </c>
      <c r="Q1262">
        <f>-380.937355458482 -65.7310711921691 -269.248025562608</f>
        <v>-715.91645221325916</v>
      </c>
      <c r="R1262" t="s">
        <v>26418</v>
      </c>
      <c r="S1262" t="s">
        <v>26419</v>
      </c>
      <c r="T1262" t="s">
        <v>26420</v>
      </c>
      <c r="U1262" t="s">
        <v>26421</v>
      </c>
      <c r="V1262">
        <f>-465.915449597554 -2.48025189279815 -100.152834902235</f>
        <v>-568.54853639258715</v>
      </c>
      <c r="W1262" t="s">
        <v>26422</v>
      </c>
      <c r="X1262" t="s">
        <v>26423</v>
      </c>
      <c r="Y1262" t="s">
        <v>26424</v>
      </c>
    </row>
    <row r="1263" spans="1:25" x14ac:dyDescent="0.3">
      <c r="A1263">
        <v>63100</v>
      </c>
      <c r="B1263" t="s">
        <v>26425</v>
      </c>
      <c r="C1263" t="s">
        <v>26426</v>
      </c>
      <c r="D1263" t="s">
        <v>26427</v>
      </c>
      <c r="E1263" t="s">
        <v>26428</v>
      </c>
      <c r="F1263" t="s">
        <v>26429</v>
      </c>
      <c r="G1263" t="s">
        <v>26430</v>
      </c>
      <c r="H1263" t="s">
        <v>26431</v>
      </c>
      <c r="I1263" t="s">
        <v>26432</v>
      </c>
      <c r="J1263" t="s">
        <v>26433</v>
      </c>
      <c r="K1263" t="s">
        <v>26434</v>
      </c>
      <c r="L1263" t="s">
        <v>26435</v>
      </c>
      <c r="M1263" t="s">
        <v>26436</v>
      </c>
      <c r="N1263" t="s">
        <v>26437</v>
      </c>
      <c r="O1263">
        <f>-568.206272658656 -113.012527475586 -498.735170955375</f>
        <v>-1179.953971089617</v>
      </c>
      <c r="P1263">
        <f>-599.013234430383 -122.7306414778 -218.494091039044</f>
        <v>-940.23796694722705</v>
      </c>
      <c r="Q1263">
        <f>-379.619397279679 -65.699586704789 -269.114018777823</f>
        <v>-714.43300276229093</v>
      </c>
      <c r="R1263" t="s">
        <v>26438</v>
      </c>
      <c r="S1263" t="s">
        <v>26439</v>
      </c>
      <c r="T1263" t="s">
        <v>26440</v>
      </c>
      <c r="U1263" t="s">
        <v>26441</v>
      </c>
      <c r="V1263">
        <f>-465.254843904809 -2.39045072148019 -100.142311267221</f>
        <v>-567.7876058935102</v>
      </c>
      <c r="W1263" t="s">
        <v>26442</v>
      </c>
      <c r="X1263" t="s">
        <v>26443</v>
      </c>
      <c r="Y1263" t="s">
        <v>26444</v>
      </c>
    </row>
    <row r="1264" spans="1:25" x14ac:dyDescent="0.3">
      <c r="A1264">
        <v>63150</v>
      </c>
      <c r="B1264" t="s">
        <v>26445</v>
      </c>
      <c r="C1264" t="s">
        <v>26446</v>
      </c>
      <c r="D1264" t="s">
        <v>26447</v>
      </c>
      <c r="E1264" t="s">
        <v>26448</v>
      </c>
      <c r="F1264" t="s">
        <v>26449</v>
      </c>
      <c r="G1264" t="s">
        <v>26450</v>
      </c>
      <c r="H1264" t="s">
        <v>26451</v>
      </c>
      <c r="I1264" t="s">
        <v>26452</v>
      </c>
      <c r="J1264" t="s">
        <v>26453</v>
      </c>
      <c r="K1264" t="s">
        <v>26454</v>
      </c>
      <c r="L1264" t="s">
        <v>26455</v>
      </c>
      <c r="M1264" t="s">
        <v>26456</v>
      </c>
      <c r="N1264" t="s">
        <v>26457</v>
      </c>
      <c r="O1264">
        <f>-565.119774405228 -112.785946438251 -499.535454671109</f>
        <v>-1177.4411755145879</v>
      </c>
      <c r="P1264">
        <f>-596.376772001506 -124.249673837956 -219.41026544702</f>
        <v>-940.03671128648205</v>
      </c>
      <c r="Q1264">
        <f>-377.375817564906 -64.9750400342732 -269.14546896198</f>
        <v>-711.49632656115921</v>
      </c>
      <c r="R1264" t="s">
        <v>26458</v>
      </c>
      <c r="S1264" t="s">
        <v>26459</v>
      </c>
      <c r="T1264" t="s">
        <v>26460</v>
      </c>
      <c r="U1264" t="s">
        <v>26461</v>
      </c>
      <c r="V1264">
        <f>-464.187157952771 -2.01918356906344 -100.150439607484</f>
        <v>-566.35678112931839</v>
      </c>
      <c r="W1264" t="s">
        <v>26462</v>
      </c>
      <c r="X1264" t="s">
        <v>26463</v>
      </c>
      <c r="Y1264" t="s">
        <v>26464</v>
      </c>
    </row>
    <row r="1265" spans="1:25" x14ac:dyDescent="0.3">
      <c r="A1265">
        <v>63200</v>
      </c>
      <c r="B1265" t="s">
        <v>26465</v>
      </c>
      <c r="C1265" t="s">
        <v>26466</v>
      </c>
      <c r="D1265" t="s">
        <v>26467</v>
      </c>
      <c r="E1265" t="s">
        <v>26468</v>
      </c>
      <c r="F1265" t="s">
        <v>26469</v>
      </c>
      <c r="G1265" t="s">
        <v>26470</v>
      </c>
      <c r="H1265" t="s">
        <v>26471</v>
      </c>
      <c r="I1265" t="s">
        <v>26472</v>
      </c>
      <c r="J1265" t="s">
        <v>26473</v>
      </c>
      <c r="K1265" t="s">
        <v>26474</v>
      </c>
      <c r="L1265" t="s">
        <v>26475</v>
      </c>
      <c r="M1265" t="s">
        <v>26476</v>
      </c>
      <c r="N1265" t="s">
        <v>26477</v>
      </c>
      <c r="O1265">
        <f>-563.770353742242 -112.801857732175 -499.8051989582</f>
        <v>-1176.3774104326171</v>
      </c>
      <c r="P1265">
        <f>-595.11215443269 -125.076924256056 -219.723828657807</f>
        <v>-939.91290734655297</v>
      </c>
      <c r="Q1265">
        <f>-376.403240119796 -64.5869399270241 -269.281296563794</f>
        <v>-710.27147661061417</v>
      </c>
      <c r="R1265" t="s">
        <v>26478</v>
      </c>
      <c r="S1265" t="s">
        <v>26479</v>
      </c>
      <c r="T1265" t="s">
        <v>26480</v>
      </c>
      <c r="U1265" t="s">
        <v>26481</v>
      </c>
      <c r="V1265">
        <f>-463.775131020977 -1.82310235617206 -100.152457171572</f>
        <v>-565.75069054872108</v>
      </c>
      <c r="W1265" t="s">
        <v>26482</v>
      </c>
      <c r="X1265" t="s">
        <v>26483</v>
      </c>
      <c r="Y1265" t="s">
        <v>26484</v>
      </c>
    </row>
    <row r="1266" spans="1:25" x14ac:dyDescent="0.3">
      <c r="A1266">
        <v>63250</v>
      </c>
      <c r="B1266" t="s">
        <v>26485</v>
      </c>
      <c r="C1266" t="s">
        <v>26486</v>
      </c>
      <c r="D1266" t="s">
        <v>26487</v>
      </c>
      <c r="E1266" t="s">
        <v>26488</v>
      </c>
      <c r="F1266" t="s">
        <v>26489</v>
      </c>
      <c r="G1266" t="s">
        <v>26490</v>
      </c>
      <c r="H1266" t="s">
        <v>26491</v>
      </c>
      <c r="I1266" t="s">
        <v>26492</v>
      </c>
      <c r="J1266" t="s">
        <v>26493</v>
      </c>
      <c r="K1266" t="s">
        <v>26494</v>
      </c>
      <c r="L1266" t="s">
        <v>26495</v>
      </c>
      <c r="M1266" t="s">
        <v>26496</v>
      </c>
      <c r="N1266" t="s">
        <v>26497</v>
      </c>
      <c r="O1266">
        <f>-561.527107586241 -112.839914897536 -500.242477991344</f>
        <v>-1174.609500475121</v>
      </c>
      <c r="P1266">
        <f>-592.699573621555 -126.173914977162 -220.190534947729</f>
        <v>-939.06402354644604</v>
      </c>
      <c r="Q1266">
        <f>-374.644658404334 -63.4068824643505 -269.797477092362</f>
        <v>-707.84901796104646</v>
      </c>
      <c r="R1266" t="s">
        <v>26498</v>
      </c>
      <c r="S1266" t="s">
        <v>26499</v>
      </c>
      <c r="T1266" t="s">
        <v>26500</v>
      </c>
      <c r="U1266" t="s">
        <v>26501</v>
      </c>
      <c r="V1266">
        <f>-463.198011658713 -1.49206829433751 -100.145271887739</f>
        <v>-564.8353518407896</v>
      </c>
      <c r="W1266" t="s">
        <v>26502</v>
      </c>
      <c r="X1266" t="s">
        <v>26503</v>
      </c>
      <c r="Y1266" t="s">
        <v>26504</v>
      </c>
    </row>
    <row r="1267" spans="1:25" x14ac:dyDescent="0.3">
      <c r="A1267">
        <v>63300</v>
      </c>
      <c r="B1267" t="s">
        <v>26505</v>
      </c>
      <c r="C1267" t="s">
        <v>26506</v>
      </c>
      <c r="D1267" t="s">
        <v>26507</v>
      </c>
      <c r="E1267" t="s">
        <v>26508</v>
      </c>
      <c r="F1267" t="s">
        <v>26509</v>
      </c>
      <c r="G1267" t="s">
        <v>26510</v>
      </c>
      <c r="H1267" t="s">
        <v>26511</v>
      </c>
      <c r="I1267" t="s">
        <v>26512</v>
      </c>
      <c r="J1267" t="s">
        <v>26513</v>
      </c>
      <c r="K1267" t="s">
        <v>26514</v>
      </c>
      <c r="L1267" t="s">
        <v>26515</v>
      </c>
      <c r="M1267" t="s">
        <v>26516</v>
      </c>
      <c r="N1267" t="s">
        <v>26517</v>
      </c>
      <c r="O1267">
        <f>-560.822766295373 -112.859452162319 -500.431557038231</f>
        <v>-1174.1137754959229</v>
      </c>
      <c r="P1267">
        <f>-591.786339051674 -126.480147462498 -220.370384250298</f>
        <v>-938.6368707644699</v>
      </c>
      <c r="Q1267">
        <f>-374.070637568591 -62.5687457622844 -270.006483386612</f>
        <v>-706.64586671748737</v>
      </c>
      <c r="R1267" t="s">
        <v>26518</v>
      </c>
      <c r="S1267" t="s">
        <v>26519</v>
      </c>
      <c r="T1267" t="s">
        <v>26520</v>
      </c>
      <c r="U1267" t="s">
        <v>26521</v>
      </c>
      <c r="V1267">
        <f>-463.093919737531 -1.34964219486346 -100.149881338897</f>
        <v>-564.59344327129145</v>
      </c>
      <c r="W1267" t="s">
        <v>26522</v>
      </c>
      <c r="X1267" t="s">
        <v>26523</v>
      </c>
      <c r="Y1267" t="s">
        <v>26524</v>
      </c>
    </row>
    <row r="1268" spans="1:25" x14ac:dyDescent="0.3">
      <c r="A1268">
        <v>63350</v>
      </c>
      <c r="B1268" t="s">
        <v>26525</v>
      </c>
      <c r="C1268" t="s">
        <v>26526</v>
      </c>
      <c r="D1268" t="s">
        <v>26527</v>
      </c>
      <c r="E1268" t="s">
        <v>26528</v>
      </c>
      <c r="F1268" t="s">
        <v>26529</v>
      </c>
      <c r="G1268" t="s">
        <v>26530</v>
      </c>
      <c r="H1268" t="s">
        <v>26531</v>
      </c>
      <c r="I1268" t="s">
        <v>26532</v>
      </c>
      <c r="J1268" t="s">
        <v>26533</v>
      </c>
      <c r="K1268" t="s">
        <v>26534</v>
      </c>
      <c r="L1268" t="s">
        <v>26535</v>
      </c>
      <c r="M1268" t="s">
        <v>26536</v>
      </c>
      <c r="N1268" t="s">
        <v>26537</v>
      </c>
      <c r="O1268">
        <f>-559.894509637121 -113.142736433985 -500.659531212497</f>
        <v>-1173.6967772836028</v>
      </c>
      <c r="P1268">
        <f>-590.393758973366 -127.384766398653 -220.578155364095</f>
        <v>-938.35668073611396</v>
      </c>
      <c r="Q1268">
        <f>-373.490361605825 -61.0657200622422 -270.610701250253</f>
        <v>-705.16678291832022</v>
      </c>
      <c r="R1268" t="s">
        <v>26538</v>
      </c>
      <c r="S1268" t="s">
        <v>26539</v>
      </c>
      <c r="T1268" t="s">
        <v>26540</v>
      </c>
      <c r="U1268" t="s">
        <v>26541</v>
      </c>
      <c r="V1268">
        <f>-463.138091755585 -1.43666117768407 -100.162463627949</f>
        <v>-564.73721656121802</v>
      </c>
      <c r="W1268" t="s">
        <v>26542</v>
      </c>
      <c r="X1268" t="s">
        <v>26543</v>
      </c>
      <c r="Y1268" t="s">
        <v>26544</v>
      </c>
    </row>
    <row r="1269" spans="1:25" x14ac:dyDescent="0.3">
      <c r="A1269">
        <v>63400</v>
      </c>
      <c r="B1269" t="s">
        <v>26545</v>
      </c>
      <c r="C1269" t="s">
        <v>26546</v>
      </c>
      <c r="D1269" t="s">
        <v>26547</v>
      </c>
      <c r="E1269" t="s">
        <v>26548</v>
      </c>
      <c r="F1269" t="s">
        <v>26549</v>
      </c>
      <c r="G1269" t="s">
        <v>26550</v>
      </c>
      <c r="H1269" t="s">
        <v>26551</v>
      </c>
      <c r="I1269" t="s">
        <v>26552</v>
      </c>
      <c r="J1269" t="s">
        <v>26553</v>
      </c>
      <c r="K1269" t="s">
        <v>26554</v>
      </c>
      <c r="L1269" t="s">
        <v>26555</v>
      </c>
      <c r="M1269" t="s">
        <v>26556</v>
      </c>
      <c r="N1269" t="s">
        <v>26557</v>
      </c>
      <c r="O1269">
        <f>-559.789608252261 -113.211371345888 -500.768551892462</f>
        <v>-1173.7695314906109</v>
      </c>
      <c r="P1269">
        <f>-590.011872206299 -127.661196648837 -220.667956531126</f>
        <v>-938.34102538626212</v>
      </c>
      <c r="Q1269">
        <f>-373.431113095432 -60.4775784905764 -270.943334212435</f>
        <v>-704.85202579844338</v>
      </c>
      <c r="R1269" t="s">
        <v>26558</v>
      </c>
      <c r="S1269" t="s">
        <v>26559</v>
      </c>
      <c r="T1269" t="s">
        <v>26560</v>
      </c>
      <c r="U1269" t="s">
        <v>26561</v>
      </c>
      <c r="V1269">
        <f>-463.220088239453 -1.47485247045324 -100.165752641136</f>
        <v>-564.86069335104219</v>
      </c>
      <c r="W1269" t="s">
        <v>26562</v>
      </c>
      <c r="X1269" t="s">
        <v>26563</v>
      </c>
      <c r="Y1269" t="s">
        <v>26564</v>
      </c>
    </row>
    <row r="1270" spans="1:25" x14ac:dyDescent="0.3">
      <c r="A1270">
        <v>63450</v>
      </c>
      <c r="B1270" t="s">
        <v>26565</v>
      </c>
      <c r="C1270" t="s">
        <v>26566</v>
      </c>
      <c r="D1270" t="s">
        <v>26567</v>
      </c>
      <c r="E1270" t="s">
        <v>26568</v>
      </c>
      <c r="F1270" t="s">
        <v>26569</v>
      </c>
      <c r="G1270" t="s">
        <v>26570</v>
      </c>
      <c r="H1270" t="s">
        <v>26571</v>
      </c>
      <c r="I1270" t="s">
        <v>26572</v>
      </c>
      <c r="J1270" t="s">
        <v>26573</v>
      </c>
      <c r="K1270" t="s">
        <v>26574</v>
      </c>
      <c r="L1270" t="s">
        <v>26575</v>
      </c>
      <c r="M1270" t="s">
        <v>26576</v>
      </c>
      <c r="N1270" t="s">
        <v>26577</v>
      </c>
      <c r="O1270">
        <f>-560.206550259495 -113.358964921948 -500.775182596062</f>
        <v>-1174.3406977775048</v>
      </c>
      <c r="P1270">
        <f>-590.213619647849 -127.48815350932 -220.634952594067</f>
        <v>-938.33672575123592</v>
      </c>
      <c r="Q1270">
        <f>-374.063782621553 -59.5261112031594 -271.712240989426</f>
        <v>-705.30213481413841</v>
      </c>
      <c r="R1270" t="s">
        <v>26578</v>
      </c>
      <c r="S1270" t="s">
        <v>26579</v>
      </c>
      <c r="T1270" t="s">
        <v>26580</v>
      </c>
      <c r="U1270" t="s">
        <v>26581</v>
      </c>
      <c r="V1270">
        <f>-463.449596625464 -1.63754611238301 -100.176059400246</f>
        <v>-565.26320213809299</v>
      </c>
      <c r="W1270" t="s">
        <v>26582</v>
      </c>
      <c r="X1270" t="s">
        <v>26583</v>
      </c>
      <c r="Y1270" t="s">
        <v>26584</v>
      </c>
    </row>
    <row r="1271" spans="1:25" x14ac:dyDescent="0.3">
      <c r="A1271">
        <v>63500</v>
      </c>
      <c r="B1271" t="s">
        <v>26585</v>
      </c>
      <c r="C1271" t="s">
        <v>26586</v>
      </c>
      <c r="D1271" t="s">
        <v>26587</v>
      </c>
      <c r="E1271" t="s">
        <v>26588</v>
      </c>
      <c r="F1271" t="s">
        <v>26589</v>
      </c>
      <c r="G1271" t="s">
        <v>26590</v>
      </c>
      <c r="H1271" t="s">
        <v>26591</v>
      </c>
      <c r="I1271" t="s">
        <v>26592</v>
      </c>
      <c r="J1271" t="s">
        <v>26593</v>
      </c>
      <c r="K1271" t="s">
        <v>26594</v>
      </c>
      <c r="L1271" t="s">
        <v>26595</v>
      </c>
      <c r="M1271" t="s">
        <v>26596</v>
      </c>
      <c r="N1271" t="s">
        <v>26597</v>
      </c>
      <c r="O1271">
        <f>-560.576110389685 -113.416824221879 -500.722491892303</f>
        <v>-1174.7154265038671</v>
      </c>
      <c r="P1271">
        <f>-590.636481443449 -127.290868392752 -220.575265188262</f>
        <v>-938.50261502446301</v>
      </c>
      <c r="Q1271">
        <f>-374.641751548618 -59.2379476927508 -272.185727585873</f>
        <v>-706.06542682724182</v>
      </c>
      <c r="R1271" t="s">
        <v>26598</v>
      </c>
      <c r="S1271" t="s">
        <v>26599</v>
      </c>
      <c r="T1271" t="s">
        <v>26600</v>
      </c>
      <c r="U1271" t="s">
        <v>26601</v>
      </c>
      <c r="V1271">
        <f>-463.566465315165 -1.73011502306917 -100.192380512313</f>
        <v>-565.48896085054719</v>
      </c>
      <c r="W1271" t="s">
        <v>26602</v>
      </c>
      <c r="X1271" t="s">
        <v>26603</v>
      </c>
      <c r="Y1271" t="s">
        <v>26604</v>
      </c>
    </row>
    <row r="1272" spans="1:25" x14ac:dyDescent="0.3">
      <c r="A1272">
        <v>63550</v>
      </c>
      <c r="B1272" t="s">
        <v>26605</v>
      </c>
      <c r="C1272" t="s">
        <v>26606</v>
      </c>
      <c r="D1272" t="s">
        <v>26607</v>
      </c>
      <c r="E1272" t="s">
        <v>26608</v>
      </c>
      <c r="F1272" t="s">
        <v>26609</v>
      </c>
      <c r="G1272" t="s">
        <v>26610</v>
      </c>
      <c r="H1272" t="s">
        <v>26611</v>
      </c>
      <c r="I1272" t="s">
        <v>26612</v>
      </c>
      <c r="J1272" t="s">
        <v>26613</v>
      </c>
      <c r="K1272" t="s">
        <v>26614</v>
      </c>
      <c r="L1272" t="s">
        <v>26615</v>
      </c>
      <c r="M1272" t="s">
        <v>26616</v>
      </c>
      <c r="N1272" t="s">
        <v>26617</v>
      </c>
      <c r="O1272">
        <f>-561.593063034736 -113.247641923221 -500.578069587964</f>
        <v>-1175.418774545921</v>
      </c>
      <c r="P1272">
        <f>-591.684731910658 -126.770171746513 -220.417070979401</f>
        <v>-938.87197463657208</v>
      </c>
      <c r="Q1272">
        <f>-375.973171392673 -58.3518896567771 -272.723479345299</f>
        <v>-707.04854039474912</v>
      </c>
      <c r="R1272" t="s">
        <v>26618</v>
      </c>
      <c r="S1272" t="s">
        <v>26619</v>
      </c>
      <c r="T1272" t="s">
        <v>26620</v>
      </c>
      <c r="U1272" t="s">
        <v>26621</v>
      </c>
      <c r="V1272">
        <f>-464.040667652934 -1.51594429268062 -100.182505261416</f>
        <v>-565.73911720703063</v>
      </c>
      <c r="W1272" t="s">
        <v>26622</v>
      </c>
      <c r="X1272" t="s">
        <v>26623</v>
      </c>
      <c r="Y1272" t="s">
        <v>26624</v>
      </c>
    </row>
    <row r="1273" spans="1:25" x14ac:dyDescent="0.3">
      <c r="A1273">
        <v>63600</v>
      </c>
      <c r="B1273" t="s">
        <v>26625</v>
      </c>
      <c r="C1273" t="s">
        <v>26626</v>
      </c>
      <c r="D1273" t="s">
        <v>26627</v>
      </c>
      <c r="E1273" t="s">
        <v>26628</v>
      </c>
      <c r="F1273" t="s">
        <v>26629</v>
      </c>
      <c r="G1273" t="s">
        <v>26630</v>
      </c>
      <c r="H1273" t="s">
        <v>26631</v>
      </c>
      <c r="I1273" t="s">
        <v>26632</v>
      </c>
      <c r="J1273" t="s">
        <v>26633</v>
      </c>
      <c r="K1273" t="s">
        <v>26634</v>
      </c>
      <c r="L1273" t="s">
        <v>26635</v>
      </c>
      <c r="M1273" t="s">
        <v>26636</v>
      </c>
      <c r="N1273" t="s">
        <v>26637</v>
      </c>
      <c r="O1273">
        <f>-562.192469931368 -113.149320945041 -500.467400463788</f>
        <v>-1175.809191340197</v>
      </c>
      <c r="P1273">
        <f>-592.362207100734 -126.564567925819 -220.309591857721</f>
        <v>-939.23636688427405</v>
      </c>
      <c r="Q1273">
        <f>-376.716080057124 -58.1610415078057 -272.904755661447</f>
        <v>-707.78187722637665</v>
      </c>
      <c r="R1273" t="s">
        <v>26638</v>
      </c>
      <c r="S1273" t="s">
        <v>26639</v>
      </c>
      <c r="T1273" t="s">
        <v>26640</v>
      </c>
      <c r="U1273" t="s">
        <v>26641</v>
      </c>
      <c r="V1273">
        <f>-464.360161004461 -1.31916723455515 -100.159345224699</f>
        <v>-565.83867346371517</v>
      </c>
      <c r="W1273" t="s">
        <v>26642</v>
      </c>
      <c r="X1273" t="s">
        <v>26643</v>
      </c>
      <c r="Y1273" t="s">
        <v>26644</v>
      </c>
    </row>
    <row r="1274" spans="1:25" x14ac:dyDescent="0.3">
      <c r="A1274">
        <v>63650</v>
      </c>
      <c r="B1274" t="s">
        <v>26645</v>
      </c>
      <c r="C1274" t="s">
        <v>26646</v>
      </c>
      <c r="D1274" t="s">
        <v>26647</v>
      </c>
      <c r="E1274" t="s">
        <v>26648</v>
      </c>
      <c r="F1274" t="s">
        <v>26649</v>
      </c>
      <c r="G1274" t="s">
        <v>26650</v>
      </c>
      <c r="H1274" t="s">
        <v>26651</v>
      </c>
      <c r="I1274" t="s">
        <v>26652</v>
      </c>
      <c r="J1274" t="s">
        <v>26653</v>
      </c>
      <c r="K1274" t="s">
        <v>26654</v>
      </c>
      <c r="L1274" t="s">
        <v>26655</v>
      </c>
      <c r="M1274" t="s">
        <v>26656</v>
      </c>
      <c r="N1274" t="s">
        <v>26657</v>
      </c>
      <c r="O1274">
        <f>-563.597558647041 -112.871193163452 -500.263691583956</f>
        <v>-1176.7324433944489</v>
      </c>
      <c r="P1274">
        <f>-593.671763846513 -126.045645558479 -220.084187595416</f>
        <v>-939.80159700040804</v>
      </c>
      <c r="Q1274">
        <f>-378.095730965306 -57.8268472038458 -273.203880557284</f>
        <v>-709.12645872643589</v>
      </c>
      <c r="R1274" t="s">
        <v>26658</v>
      </c>
      <c r="S1274" t="s">
        <v>26659</v>
      </c>
      <c r="T1274" t="s">
        <v>26660</v>
      </c>
      <c r="U1274" t="s">
        <v>26661</v>
      </c>
      <c r="V1274">
        <f>-465.184350271374 -0.9089108077128 -100.125044266518</f>
        <v>-566.21830534560479</v>
      </c>
      <c r="W1274" t="s">
        <v>26662</v>
      </c>
      <c r="X1274" t="s">
        <v>26663</v>
      </c>
      <c r="Y1274" t="s">
        <v>26664</v>
      </c>
    </row>
    <row r="1275" spans="1:25" x14ac:dyDescent="0.3">
      <c r="A1275">
        <v>63700</v>
      </c>
      <c r="B1275" t="s">
        <v>26665</v>
      </c>
      <c r="C1275" t="s">
        <v>26666</v>
      </c>
      <c r="D1275" t="s">
        <v>26667</v>
      </c>
      <c r="E1275" t="s">
        <v>26668</v>
      </c>
      <c r="F1275" t="s">
        <v>26669</v>
      </c>
      <c r="G1275" t="s">
        <v>26670</v>
      </c>
      <c r="H1275" t="s">
        <v>26671</v>
      </c>
      <c r="I1275" t="s">
        <v>26672</v>
      </c>
      <c r="J1275" t="s">
        <v>26673</v>
      </c>
      <c r="K1275" t="s">
        <v>26674</v>
      </c>
      <c r="L1275" t="s">
        <v>26675</v>
      </c>
      <c r="M1275" t="s">
        <v>26676</v>
      </c>
      <c r="N1275" t="s">
        <v>26677</v>
      </c>
      <c r="O1275">
        <f>-564.306933007253 -112.821646943818 -500.147378318866</f>
        <v>-1177.2759582699368</v>
      </c>
      <c r="P1275">
        <f>-594.363243079893 -125.826887480499 -219.957968726039</f>
        <v>-940.14809928643092</v>
      </c>
      <c r="Q1275">
        <f>-378.836431286186 -57.6156809672657 -273.287007671345</f>
        <v>-709.73911992479668</v>
      </c>
      <c r="R1275" t="s">
        <v>26678</v>
      </c>
      <c r="S1275" t="s">
        <v>26679</v>
      </c>
      <c r="T1275" t="s">
        <v>26680</v>
      </c>
      <c r="U1275" t="s">
        <v>26681</v>
      </c>
      <c r="V1275">
        <f>-465.625637787859 -0.775859882601708 -100.120875519662</f>
        <v>-566.52237319012272</v>
      </c>
      <c r="W1275" t="s">
        <v>26682</v>
      </c>
      <c r="X1275" t="s">
        <v>26683</v>
      </c>
      <c r="Y1275" t="s">
        <v>26684</v>
      </c>
    </row>
    <row r="1276" spans="1:25" x14ac:dyDescent="0.3">
      <c r="A1276">
        <v>63750</v>
      </c>
      <c r="B1276" t="s">
        <v>26685</v>
      </c>
      <c r="C1276" t="s">
        <v>26686</v>
      </c>
      <c r="D1276" t="s">
        <v>26687</v>
      </c>
      <c r="E1276" t="s">
        <v>26688</v>
      </c>
      <c r="F1276" t="s">
        <v>26689</v>
      </c>
      <c r="G1276" t="s">
        <v>26690</v>
      </c>
      <c r="H1276" t="s">
        <v>26691</v>
      </c>
      <c r="I1276" t="s">
        <v>26692</v>
      </c>
      <c r="J1276" t="s">
        <v>26693</v>
      </c>
      <c r="K1276" t="s">
        <v>26694</v>
      </c>
      <c r="L1276" t="s">
        <v>26695</v>
      </c>
      <c r="M1276" t="s">
        <v>26696</v>
      </c>
      <c r="N1276" t="s">
        <v>26697</v>
      </c>
      <c r="O1276">
        <f>-565.58492034491 -112.778862198746 -500.011153425977</f>
        <v>-1178.374935969633</v>
      </c>
      <c r="P1276">
        <f>-595.827555623394 -125.775479830945 -219.84134607856</f>
        <v>-941.444381532899</v>
      </c>
      <c r="Q1276">
        <f>-380.387133861847 -57.1055213611799 -272.930049011968</f>
        <v>-710.42270423499485</v>
      </c>
      <c r="R1276" t="s">
        <v>26698</v>
      </c>
      <c r="S1276" t="s">
        <v>26699</v>
      </c>
      <c r="T1276" t="s">
        <v>26700</v>
      </c>
      <c r="U1276" t="s">
        <v>26701</v>
      </c>
      <c r="V1276">
        <f>-466.555074610708 -0.554184325314509 -100.116108344768</f>
        <v>-567.22536728079046</v>
      </c>
      <c r="W1276" t="s">
        <v>26702</v>
      </c>
      <c r="X1276" t="s">
        <v>26703</v>
      </c>
      <c r="Y1276" t="s">
        <v>26704</v>
      </c>
    </row>
    <row r="1277" spans="1:25" x14ac:dyDescent="0.3">
      <c r="A1277">
        <v>63800</v>
      </c>
      <c r="B1277" t="s">
        <v>26705</v>
      </c>
      <c r="C1277" t="s">
        <v>26706</v>
      </c>
      <c r="D1277" t="s">
        <v>26707</v>
      </c>
      <c r="E1277" t="s">
        <v>26708</v>
      </c>
      <c r="F1277" t="s">
        <v>26709</v>
      </c>
      <c r="G1277" t="s">
        <v>26710</v>
      </c>
      <c r="H1277" t="s">
        <v>26711</v>
      </c>
      <c r="I1277" t="s">
        <v>26712</v>
      </c>
      <c r="J1277" t="s">
        <v>26713</v>
      </c>
      <c r="K1277" t="s">
        <v>26714</v>
      </c>
      <c r="L1277" t="s">
        <v>26715</v>
      </c>
      <c r="M1277" t="s">
        <v>26716</v>
      </c>
      <c r="N1277" t="s">
        <v>26717</v>
      </c>
      <c r="O1277">
        <f>-566.15747657252 -112.74465552653 -500.06174739467</f>
        <v>-1178.96387949372</v>
      </c>
      <c r="P1277">
        <f>-596.751559594203 -125.672320515334 -219.927160812943</f>
        <v>-942.35104092248002</v>
      </c>
      <c r="Q1277">
        <f>-381.250046577841 -56.5382023770999 -272.15805574316</f>
        <v>-709.9463046981009</v>
      </c>
      <c r="R1277" t="s">
        <v>26718</v>
      </c>
      <c r="S1277" t="s">
        <v>26719</v>
      </c>
      <c r="T1277" t="s">
        <v>26720</v>
      </c>
      <c r="U1277" t="s">
        <v>26721</v>
      </c>
      <c r="V1277">
        <f>-467.007239894992 -0.44968978167617 -100.12448557671</f>
        <v>-567.58141525337817</v>
      </c>
      <c r="W1277" t="s">
        <v>26722</v>
      </c>
      <c r="X1277" t="s">
        <v>26723</v>
      </c>
      <c r="Y1277" t="s">
        <v>26724</v>
      </c>
    </row>
    <row r="1278" spans="1:25" x14ac:dyDescent="0.3">
      <c r="A1278">
        <v>63850</v>
      </c>
      <c r="B1278" t="s">
        <v>26725</v>
      </c>
      <c r="C1278" t="s">
        <v>26726</v>
      </c>
      <c r="D1278" t="s">
        <v>26727</v>
      </c>
      <c r="E1278" t="s">
        <v>26728</v>
      </c>
      <c r="F1278" t="s">
        <v>26729</v>
      </c>
      <c r="G1278" t="s">
        <v>26730</v>
      </c>
      <c r="H1278" t="s">
        <v>26731</v>
      </c>
      <c r="I1278" t="s">
        <v>26732</v>
      </c>
      <c r="J1278" t="s">
        <v>26733</v>
      </c>
      <c r="K1278" t="s">
        <v>26734</v>
      </c>
      <c r="L1278" t="s">
        <v>26735</v>
      </c>
      <c r="M1278" t="s">
        <v>26736</v>
      </c>
      <c r="N1278" t="s">
        <v>26737</v>
      </c>
      <c r="O1278">
        <f>-567.328000507511 -112.625386549715 -500.247227346336</f>
        <v>-1180.200614403562</v>
      </c>
      <c r="P1278">
        <f>-598.618752418531 -125.57862039476 -220.190671952078</f>
        <v>-944.38804476536905</v>
      </c>
      <c r="Q1278">
        <f>-382.93937195929 -56.1758980877134 -271.319680518783</f>
        <v>-710.43495056578638</v>
      </c>
      <c r="R1278" t="s">
        <v>26738</v>
      </c>
      <c r="S1278" t="s">
        <v>26739</v>
      </c>
      <c r="T1278" t="s">
        <v>26740</v>
      </c>
      <c r="U1278" t="s">
        <v>26741</v>
      </c>
      <c r="V1278">
        <f>-467.930585937011 -0.41596056093158 -100.151508667188</f>
        <v>-568.49805516513061</v>
      </c>
      <c r="W1278" t="s">
        <v>26742</v>
      </c>
      <c r="X1278" t="s">
        <v>26743</v>
      </c>
      <c r="Y1278" t="s">
        <v>26744</v>
      </c>
    </row>
    <row r="1279" spans="1:25" x14ac:dyDescent="0.3">
      <c r="A1279">
        <v>63900</v>
      </c>
      <c r="B1279" t="s">
        <v>26745</v>
      </c>
      <c r="C1279" t="s">
        <v>26746</v>
      </c>
      <c r="D1279" t="s">
        <v>26747</v>
      </c>
      <c r="E1279" t="s">
        <v>26748</v>
      </c>
      <c r="F1279" t="s">
        <v>26749</v>
      </c>
      <c r="G1279" t="s">
        <v>26750</v>
      </c>
      <c r="H1279" t="s">
        <v>26751</v>
      </c>
      <c r="I1279" t="s">
        <v>26752</v>
      </c>
      <c r="J1279" t="s">
        <v>26753</v>
      </c>
      <c r="K1279" t="s">
        <v>26754</v>
      </c>
      <c r="L1279" t="s">
        <v>26755</v>
      </c>
      <c r="M1279" t="s">
        <v>26756</v>
      </c>
      <c r="N1279" t="s">
        <v>26757</v>
      </c>
      <c r="O1279">
        <f>-567.850706735591 -112.55051504312 -500.443630052959</f>
        <v>-1180.84485183167</v>
      </c>
      <c r="P1279">
        <f>-599.385294756266 -125.500934126022 -220.414300033769</f>
        <v>-945.30052891605703</v>
      </c>
      <c r="Q1279">
        <f>-383.381175211738 -57.0836040027925 -271.500421445772</f>
        <v>-711.96520066030257</v>
      </c>
      <c r="R1279" t="s">
        <v>26758</v>
      </c>
      <c r="S1279" t="s">
        <v>26759</v>
      </c>
      <c r="T1279" t="s">
        <v>26760</v>
      </c>
      <c r="U1279" t="s">
        <v>26761</v>
      </c>
      <c r="V1279">
        <f>-468.382879391582 -0.50852844775045 -100.162096108574</f>
        <v>-569.05350394790639</v>
      </c>
      <c r="W1279" t="s">
        <v>26762</v>
      </c>
      <c r="X1279" t="s">
        <v>26763</v>
      </c>
      <c r="Y1279" t="s">
        <v>26764</v>
      </c>
    </row>
    <row r="1280" spans="1:25" x14ac:dyDescent="0.3">
      <c r="A1280">
        <v>63950</v>
      </c>
      <c r="B1280" t="s">
        <v>26765</v>
      </c>
      <c r="C1280" t="s">
        <v>26766</v>
      </c>
      <c r="D1280" t="s">
        <v>26767</v>
      </c>
      <c r="E1280" t="s">
        <v>26768</v>
      </c>
      <c r="F1280" t="s">
        <v>26769</v>
      </c>
      <c r="G1280" t="s">
        <v>26770</v>
      </c>
      <c r="H1280" t="s">
        <v>26771</v>
      </c>
      <c r="I1280" t="s">
        <v>26772</v>
      </c>
      <c r="J1280" t="s">
        <v>26773</v>
      </c>
      <c r="K1280" t="s">
        <v>26774</v>
      </c>
      <c r="L1280" t="s">
        <v>26775</v>
      </c>
      <c r="M1280" t="s">
        <v>26776</v>
      </c>
      <c r="N1280" t="s">
        <v>26777</v>
      </c>
      <c r="O1280">
        <f>-569.092224876966 -112.346306633639 -501.107042087273</f>
        <v>-1182.545573597878</v>
      </c>
      <c r="P1280">
        <f>-599.847376081126 -125.224236137702 -220.987712703602</f>
        <v>-946.05932492242994</v>
      </c>
      <c r="Q1280">
        <f>-383.167223394296 -59.3601244471533 -272.564659837797</f>
        <v>-715.09200767924631</v>
      </c>
      <c r="R1280" t="s">
        <v>26778</v>
      </c>
      <c r="S1280" t="s">
        <v>26779</v>
      </c>
      <c r="T1280" t="s">
        <v>26780</v>
      </c>
      <c r="U1280" t="s">
        <v>26781</v>
      </c>
      <c r="V1280">
        <f>-469.306132038584 -0.931126541606773 -100.237301458853</f>
        <v>-570.47456003904381</v>
      </c>
      <c r="W1280" t="s">
        <v>26782</v>
      </c>
      <c r="X1280" t="s">
        <v>26783</v>
      </c>
      <c r="Y1280" t="s">
        <v>26784</v>
      </c>
    </row>
    <row r="1281" spans="1:25" x14ac:dyDescent="0.3">
      <c r="A1281">
        <v>64000</v>
      </c>
      <c r="B1281" t="s">
        <v>26785</v>
      </c>
      <c r="C1281" t="s">
        <v>26786</v>
      </c>
      <c r="D1281" t="s">
        <v>26787</v>
      </c>
      <c r="E1281" t="s">
        <v>26788</v>
      </c>
      <c r="F1281" t="s">
        <v>26789</v>
      </c>
      <c r="G1281" t="s">
        <v>26790</v>
      </c>
      <c r="H1281" t="s">
        <v>26791</v>
      </c>
      <c r="I1281" t="s">
        <v>26792</v>
      </c>
      <c r="J1281" t="s">
        <v>26793</v>
      </c>
      <c r="K1281" t="s">
        <v>26794</v>
      </c>
      <c r="L1281" t="s">
        <v>26795</v>
      </c>
      <c r="M1281" t="s">
        <v>26796</v>
      </c>
      <c r="N1281" t="s">
        <v>26797</v>
      </c>
      <c r="O1281">
        <f>-569.766597467829 -112.26778967595 -501.393902036302</f>
        <v>-1183.428289180081</v>
      </c>
      <c r="P1281">
        <f>-599.635875673776 -125.452176881197 -221.192847964059</f>
        <v>-946.280900519032</v>
      </c>
      <c r="Q1281">
        <f>-382.907626820922 -59.9350254355481 -273.009567211305</f>
        <v>-715.85221946777506</v>
      </c>
      <c r="R1281" t="s">
        <v>26798</v>
      </c>
      <c r="S1281" t="s">
        <v>26799</v>
      </c>
      <c r="T1281" t="s">
        <v>26800</v>
      </c>
      <c r="U1281" t="s">
        <v>26801</v>
      </c>
      <c r="V1281">
        <f>-469.660131981572 -1.29451553322406 -100.282649428408</f>
        <v>-571.23729694320411</v>
      </c>
      <c r="W1281" t="s">
        <v>26802</v>
      </c>
      <c r="X1281" t="s">
        <v>26803</v>
      </c>
      <c r="Y1281" t="s">
        <v>26804</v>
      </c>
    </row>
    <row r="1282" spans="1:25" x14ac:dyDescent="0.3">
      <c r="A1282">
        <v>64050</v>
      </c>
      <c r="B1282" t="s">
        <v>26805</v>
      </c>
      <c r="C1282" t="s">
        <v>26806</v>
      </c>
      <c r="D1282" t="s">
        <v>26807</v>
      </c>
      <c r="E1282" t="s">
        <v>26808</v>
      </c>
      <c r="F1282" t="s">
        <v>26809</v>
      </c>
      <c r="G1282" t="s">
        <v>26810</v>
      </c>
      <c r="H1282" t="s">
        <v>26811</v>
      </c>
      <c r="I1282" t="s">
        <v>26812</v>
      </c>
      <c r="J1282" t="s">
        <v>26813</v>
      </c>
      <c r="K1282" t="s">
        <v>26814</v>
      </c>
      <c r="L1282" t="s">
        <v>26815</v>
      </c>
      <c r="M1282" t="s">
        <v>26816</v>
      </c>
      <c r="N1282" t="s">
        <v>26817</v>
      </c>
      <c r="O1282">
        <f>-570.647086341455 -112.268317496515 -501.856001483096</f>
        <v>-1184.7714053210659</v>
      </c>
      <c r="P1282">
        <f>-598.537744725588 -126.612770774594 -221.508095258592</f>
        <v>-946.65861075877399</v>
      </c>
      <c r="Q1282">
        <f>-382.709595869539 -59.4211248498036 -274.913065821109</f>
        <v>-717.04378654045161</v>
      </c>
      <c r="R1282" t="s">
        <v>26818</v>
      </c>
      <c r="S1282" t="s">
        <v>26819</v>
      </c>
      <c r="T1282" t="s">
        <v>26820</v>
      </c>
      <c r="U1282" t="s">
        <v>26821</v>
      </c>
      <c r="V1282">
        <f>-469.939866316812 -1.95344242921465 -100.346347748063</f>
        <v>-572.23965649408967</v>
      </c>
      <c r="W1282" t="s">
        <v>26822</v>
      </c>
      <c r="X1282" t="s">
        <v>26823</v>
      </c>
      <c r="Y1282" t="s">
        <v>26824</v>
      </c>
    </row>
    <row r="1283" spans="1:25" x14ac:dyDescent="0.3">
      <c r="A1283">
        <v>64100</v>
      </c>
      <c r="B1283" t="s">
        <v>26825</v>
      </c>
      <c r="C1283" t="s">
        <v>26826</v>
      </c>
      <c r="D1283" t="s">
        <v>26827</v>
      </c>
      <c r="E1283" t="s">
        <v>26828</v>
      </c>
      <c r="F1283" t="s">
        <v>26829</v>
      </c>
      <c r="G1283" t="s">
        <v>26830</v>
      </c>
      <c r="H1283" t="s">
        <v>26831</v>
      </c>
      <c r="I1283" t="s">
        <v>26832</v>
      </c>
      <c r="J1283" t="s">
        <v>26833</v>
      </c>
      <c r="K1283" t="s">
        <v>26834</v>
      </c>
      <c r="L1283" t="s">
        <v>26835</v>
      </c>
      <c r="M1283" t="s">
        <v>26836</v>
      </c>
      <c r="N1283" t="s">
        <v>26837</v>
      </c>
      <c r="O1283">
        <f>-571.066337253774 -112.198320150753 -502.243570445921</f>
        <v>-1185.5082278504481</v>
      </c>
      <c r="P1283">
        <f>-597.95525538843 -126.825866298928 -221.81244955084</f>
        <v>-946.59357123819802</v>
      </c>
      <c r="Q1283">
        <f>-382.335594579816 -59.3031534146444 -275.639619916265</f>
        <v>-717.27836791072536</v>
      </c>
      <c r="R1283" t="s">
        <v>26838</v>
      </c>
      <c r="S1283" t="s">
        <v>26839</v>
      </c>
      <c r="T1283" t="s">
        <v>26840</v>
      </c>
      <c r="U1283" t="s">
        <v>26841</v>
      </c>
      <c r="V1283">
        <f>-469.882512353322 -2.24347797176551 -100.385684281589</f>
        <v>-572.51167460667648</v>
      </c>
      <c r="W1283" t="s">
        <v>26842</v>
      </c>
      <c r="X1283" t="s">
        <v>26843</v>
      </c>
      <c r="Y1283" t="s">
        <v>26844</v>
      </c>
    </row>
    <row r="1284" spans="1:25" x14ac:dyDescent="0.3">
      <c r="A1284">
        <v>64150</v>
      </c>
      <c r="B1284" t="s">
        <v>26845</v>
      </c>
      <c r="C1284" t="s">
        <v>26846</v>
      </c>
      <c r="D1284" t="s">
        <v>26847</v>
      </c>
      <c r="E1284" t="s">
        <v>26848</v>
      </c>
      <c r="F1284" t="s">
        <v>26849</v>
      </c>
      <c r="G1284" t="s">
        <v>26850</v>
      </c>
      <c r="H1284" t="s">
        <v>26851</v>
      </c>
      <c r="I1284" t="s">
        <v>26852</v>
      </c>
      <c r="J1284" t="s">
        <v>26853</v>
      </c>
      <c r="K1284" t="s">
        <v>26854</v>
      </c>
      <c r="L1284" t="s">
        <v>26855</v>
      </c>
      <c r="M1284" t="s">
        <v>26856</v>
      </c>
      <c r="N1284" t="s">
        <v>26857</v>
      </c>
      <c r="O1284">
        <f>-571.242496875858 -112.469159210289 -502.749095689548</f>
        <v>-1186.4607517756951</v>
      </c>
      <c r="P1284">
        <f>-597.562251539916 -127.202289894347 -222.269673942743</f>
        <v>-947.03421537700603</v>
      </c>
      <c r="Q1284">
        <f>-381.974920951447 -59.2473530573616 -275.679976086722</f>
        <v>-716.90225009553058</v>
      </c>
      <c r="R1284" t="s">
        <v>26858</v>
      </c>
      <c r="S1284" t="s">
        <v>26859</v>
      </c>
      <c r="T1284" t="s">
        <v>26860</v>
      </c>
      <c r="U1284" t="s">
        <v>26861</v>
      </c>
      <c r="V1284">
        <f>-469.267675997995 -2.89487606310922 -100.444781470753</f>
        <v>-572.60733353185719</v>
      </c>
      <c r="W1284" t="s">
        <v>26862</v>
      </c>
      <c r="X1284" t="s">
        <v>26863</v>
      </c>
      <c r="Y1284" t="s">
        <v>26864</v>
      </c>
    </row>
    <row r="1285" spans="1:25" x14ac:dyDescent="0.3">
      <c r="A1285">
        <v>64200</v>
      </c>
      <c r="B1285" t="s">
        <v>26865</v>
      </c>
      <c r="C1285" t="s">
        <v>26866</v>
      </c>
      <c r="D1285" t="s">
        <v>26867</v>
      </c>
      <c r="E1285" t="s">
        <v>26868</v>
      </c>
      <c r="F1285" t="s">
        <v>26869</v>
      </c>
      <c r="G1285" t="s">
        <v>26870</v>
      </c>
      <c r="H1285" t="s">
        <v>26871</v>
      </c>
      <c r="I1285" t="s">
        <v>26872</v>
      </c>
      <c r="J1285" t="s">
        <v>26873</v>
      </c>
      <c r="K1285" t="s">
        <v>26874</v>
      </c>
      <c r="L1285" t="s">
        <v>26875</v>
      </c>
      <c r="M1285" t="s">
        <v>26876</v>
      </c>
      <c r="N1285" t="s">
        <v>26877</v>
      </c>
      <c r="O1285">
        <f>-571.051274046457 -112.584114602061 -502.979861586517</f>
        <v>-1186.6152502350351</v>
      </c>
      <c r="P1285">
        <f>-597.542436557637 -127.692334050974 -222.536365405101</f>
        <v>-947.77113601371195</v>
      </c>
      <c r="Q1285">
        <f>-381.802191878795 -59.614738273136 -275.168525001557</f>
        <v>-716.58545515348794</v>
      </c>
      <c r="R1285" t="s">
        <v>26878</v>
      </c>
      <c r="S1285" t="s">
        <v>26879</v>
      </c>
      <c r="T1285" t="s">
        <v>26880</v>
      </c>
      <c r="U1285" t="s">
        <v>26881</v>
      </c>
      <c r="V1285">
        <f>-468.696845939338 -2.98151022595903 -100.46725564054</f>
        <v>-572.14561180583701</v>
      </c>
      <c r="W1285" t="s">
        <v>26882</v>
      </c>
      <c r="X1285" t="s">
        <v>26883</v>
      </c>
      <c r="Y1285" t="s">
        <v>26884</v>
      </c>
    </row>
    <row r="1286" spans="1:25" x14ac:dyDescent="0.3">
      <c r="A1286">
        <v>64250</v>
      </c>
      <c r="B1286" t="s">
        <v>26885</v>
      </c>
      <c r="C1286" t="s">
        <v>26886</v>
      </c>
      <c r="D1286" t="s">
        <v>26887</v>
      </c>
      <c r="E1286" t="s">
        <v>26888</v>
      </c>
      <c r="F1286" t="s">
        <v>26889</v>
      </c>
      <c r="G1286" t="s">
        <v>26890</v>
      </c>
      <c r="H1286" t="s">
        <v>26891</v>
      </c>
      <c r="I1286" t="s">
        <v>26892</v>
      </c>
      <c r="J1286" t="s">
        <v>26893</v>
      </c>
      <c r="K1286" t="s">
        <v>26894</v>
      </c>
      <c r="L1286" t="s">
        <v>26895</v>
      </c>
      <c r="M1286" t="s">
        <v>26896</v>
      </c>
      <c r="N1286" t="s">
        <v>26897</v>
      </c>
      <c r="O1286">
        <f>-570.537601581533 -112.509882009217 -503.464033341763</f>
        <v>-1186.5115169325129</v>
      </c>
      <c r="P1286">
        <f>-597.693510686829 -128.530702919278 -223.13472142716</f>
        <v>-949.35893503326702</v>
      </c>
      <c r="Q1286">
        <f>-381.720842642284 -59.6679309384149 -273.753011913838</f>
        <v>-715.14178549453686</v>
      </c>
      <c r="R1286" t="s">
        <v>26898</v>
      </c>
      <c r="S1286" t="s">
        <v>26899</v>
      </c>
      <c r="T1286" t="s">
        <v>26900</v>
      </c>
      <c r="U1286" t="s">
        <v>26901</v>
      </c>
      <c r="V1286">
        <f>-467.388131221636 -3.04626842976586 -100.507555778654</f>
        <v>-570.94195543005583</v>
      </c>
      <c r="W1286" t="s">
        <v>26902</v>
      </c>
      <c r="X1286" t="s">
        <v>26903</v>
      </c>
      <c r="Y1286" t="s">
        <v>26904</v>
      </c>
    </row>
    <row r="1287" spans="1:25" x14ac:dyDescent="0.3">
      <c r="A1287">
        <v>64300</v>
      </c>
      <c r="B1287" t="s">
        <v>26905</v>
      </c>
      <c r="C1287" t="s">
        <v>26906</v>
      </c>
      <c r="D1287" t="s">
        <v>26907</v>
      </c>
      <c r="E1287" t="s">
        <v>26908</v>
      </c>
      <c r="F1287" t="s">
        <v>26909</v>
      </c>
      <c r="G1287" t="s">
        <v>26910</v>
      </c>
      <c r="H1287" t="s">
        <v>26911</v>
      </c>
      <c r="I1287" t="s">
        <v>26912</v>
      </c>
      <c r="J1287" t="s">
        <v>26913</v>
      </c>
      <c r="K1287" t="s">
        <v>26914</v>
      </c>
      <c r="L1287" t="s">
        <v>26915</v>
      </c>
      <c r="M1287" t="s">
        <v>26916</v>
      </c>
      <c r="N1287" t="s">
        <v>26917</v>
      </c>
      <c r="O1287">
        <f>-570.268991544299 -112.395621755592 -503.653859991995</f>
        <v>-1186.318473291886</v>
      </c>
      <c r="P1287">
        <f>-597.654344693134 -128.928066129796 -223.376616485059</f>
        <v>-949.959027307989</v>
      </c>
      <c r="Q1287">
        <f>-381.689964980135 -59.3459694636076 -273.03778291664</f>
        <v>-714.07371736038272</v>
      </c>
      <c r="R1287" t="s">
        <v>26918</v>
      </c>
      <c r="S1287" t="s">
        <v>26919</v>
      </c>
      <c r="T1287" t="s">
        <v>26920</v>
      </c>
      <c r="U1287" t="s">
        <v>26921</v>
      </c>
      <c r="V1287">
        <f>-466.792840452751 -3.05556842374745 -100.508214150969</f>
        <v>-570.35662302746744</v>
      </c>
      <c r="W1287" t="s">
        <v>26922</v>
      </c>
      <c r="X1287" t="s">
        <v>26923</v>
      </c>
      <c r="Y1287" t="s">
        <v>26924</v>
      </c>
    </row>
    <row r="1288" spans="1:25" x14ac:dyDescent="0.3">
      <c r="A1288">
        <v>64350</v>
      </c>
      <c r="B1288" t="s">
        <v>26925</v>
      </c>
      <c r="C1288" t="s">
        <v>26926</v>
      </c>
      <c r="D1288" t="s">
        <v>26927</v>
      </c>
      <c r="E1288" t="s">
        <v>26928</v>
      </c>
      <c r="F1288" t="s">
        <v>26929</v>
      </c>
      <c r="G1288" t="s">
        <v>26930</v>
      </c>
      <c r="H1288" t="s">
        <v>26931</v>
      </c>
      <c r="I1288" t="s">
        <v>26932</v>
      </c>
      <c r="J1288" t="s">
        <v>26933</v>
      </c>
      <c r="K1288" t="s">
        <v>26934</v>
      </c>
      <c r="L1288" t="s">
        <v>26935</v>
      </c>
      <c r="M1288" t="s">
        <v>26936</v>
      </c>
      <c r="N1288" t="s">
        <v>26937</v>
      </c>
      <c r="O1288">
        <f>-569.884131160159 -112.039206353102 -503.960080048178</f>
        <v>-1185.883417561439</v>
      </c>
      <c r="P1288">
        <f>-597.313032227523 -129.141366132637 -223.721410931585</f>
        <v>-950.17580929174505</v>
      </c>
      <c r="Q1288">
        <f>-381.453502738711 -58.5028245731155 -272.335985189459</f>
        <v>-712.29231250128555</v>
      </c>
      <c r="R1288" t="s">
        <v>26938</v>
      </c>
      <c r="S1288" t="s">
        <v>26939</v>
      </c>
      <c r="T1288" t="s">
        <v>26940</v>
      </c>
      <c r="U1288" t="s">
        <v>26941</v>
      </c>
      <c r="V1288">
        <f>-465.776190388016 -2.93418296698883 -100.482678782949</f>
        <v>-569.19305213795383</v>
      </c>
      <c r="W1288" t="s">
        <v>26942</v>
      </c>
      <c r="X1288" t="s">
        <v>26943</v>
      </c>
      <c r="Y1288" t="s">
        <v>26944</v>
      </c>
    </row>
    <row r="1289" spans="1:25" x14ac:dyDescent="0.3">
      <c r="A1289">
        <v>64400</v>
      </c>
      <c r="B1289" t="s">
        <v>26945</v>
      </c>
      <c r="C1289" t="s">
        <v>26946</v>
      </c>
      <c r="D1289" t="s">
        <v>26947</v>
      </c>
      <c r="E1289" t="s">
        <v>26948</v>
      </c>
      <c r="F1289" t="s">
        <v>26949</v>
      </c>
      <c r="G1289" t="s">
        <v>26950</v>
      </c>
      <c r="H1289" t="s">
        <v>26951</v>
      </c>
      <c r="I1289" t="s">
        <v>26952</v>
      </c>
      <c r="J1289" t="s">
        <v>26953</v>
      </c>
      <c r="K1289" t="s">
        <v>26954</v>
      </c>
      <c r="L1289" t="s">
        <v>26955</v>
      </c>
      <c r="M1289" t="s">
        <v>26956</v>
      </c>
      <c r="N1289" t="s">
        <v>26957</v>
      </c>
      <c r="O1289">
        <f>-569.830771954907 -111.916904273844 -504.063652590982</f>
        <v>-1185.811328819733</v>
      </c>
      <c r="P1289">
        <f>-596.72014364251 -129.343064146658 -223.792552099487</f>
        <v>-949.85575988865503</v>
      </c>
      <c r="Q1289">
        <f>-381.152012163087 -58.0021405377629 -272.673359303232</f>
        <v>-711.82751200408188</v>
      </c>
      <c r="R1289" t="s">
        <v>26958</v>
      </c>
      <c r="S1289" t="s">
        <v>26959</v>
      </c>
      <c r="T1289" t="s">
        <v>26960</v>
      </c>
      <c r="U1289" t="s">
        <v>26961</v>
      </c>
      <c r="V1289">
        <f>-465.354074444549 -2.85373083792319 -100.459928059609</f>
        <v>-568.66773334208119</v>
      </c>
      <c r="W1289" t="s">
        <v>26962</v>
      </c>
      <c r="X1289" t="s">
        <v>26963</v>
      </c>
      <c r="Y1289" t="s">
        <v>26964</v>
      </c>
    </row>
    <row r="1290" spans="1:25" x14ac:dyDescent="0.3">
      <c r="A1290">
        <v>64450</v>
      </c>
      <c r="B1290" t="s">
        <v>26965</v>
      </c>
      <c r="C1290" t="s">
        <v>26966</v>
      </c>
      <c r="D1290" t="s">
        <v>26967</v>
      </c>
      <c r="E1290" t="s">
        <v>26968</v>
      </c>
      <c r="F1290" t="s">
        <v>26969</v>
      </c>
      <c r="G1290" t="s">
        <v>26970</v>
      </c>
      <c r="H1290" t="s">
        <v>26971</v>
      </c>
      <c r="I1290" t="s">
        <v>26972</v>
      </c>
      <c r="J1290" t="s">
        <v>26973</v>
      </c>
      <c r="K1290" t="s">
        <v>26974</v>
      </c>
      <c r="L1290" t="s">
        <v>26975</v>
      </c>
      <c r="M1290" t="s">
        <v>26976</v>
      </c>
      <c r="N1290" t="s">
        <v>26977</v>
      </c>
      <c r="O1290">
        <f>-570.216570815924 -111.905663035675 -504.30653795532</f>
        <v>-1186.428771806919</v>
      </c>
      <c r="P1290">
        <f>-595.884300328387 -129.362455657648 -223.922939870771</f>
        <v>-949.1696958568059</v>
      </c>
      <c r="Q1290">
        <f>-376.656384114675 -67.8102378357707 -269.737469430685</f>
        <v>-714.20409138113064</v>
      </c>
      <c r="R1290" t="s">
        <v>26978</v>
      </c>
      <c r="S1290" t="s">
        <v>26979</v>
      </c>
      <c r="T1290" t="s">
        <v>26980</v>
      </c>
      <c r="U1290" t="s">
        <v>26981</v>
      </c>
      <c r="V1290">
        <f>-464.76990553692 -2.81144826017953 -100.410385326454</f>
        <v>-567.99173912355354</v>
      </c>
      <c r="W1290" t="s">
        <v>26982</v>
      </c>
      <c r="X1290" t="s">
        <v>26983</v>
      </c>
      <c r="Y1290" t="s">
        <v>26984</v>
      </c>
    </row>
    <row r="1291" spans="1:25" x14ac:dyDescent="0.3">
      <c r="A1291">
        <v>64500</v>
      </c>
      <c r="B1291" t="s">
        <v>26985</v>
      </c>
      <c r="C1291" t="s">
        <v>26986</v>
      </c>
      <c r="D1291" t="s">
        <v>26987</v>
      </c>
      <c r="E1291" t="s">
        <v>26988</v>
      </c>
      <c r="F1291" t="s">
        <v>26989</v>
      </c>
      <c r="G1291" t="s">
        <v>26990</v>
      </c>
      <c r="H1291" t="s">
        <v>26991</v>
      </c>
      <c r="I1291" t="s">
        <v>26992</v>
      </c>
      <c r="J1291" t="s">
        <v>26993</v>
      </c>
      <c r="K1291" t="s">
        <v>26994</v>
      </c>
      <c r="L1291" t="s">
        <v>26995</v>
      </c>
      <c r="M1291" t="s">
        <v>26996</v>
      </c>
      <c r="N1291" t="s">
        <v>26997</v>
      </c>
      <c r="O1291">
        <f>-570.193774478298 -112.09015399056 -504.280960257238</f>
        <v>-1186.5648887260959</v>
      </c>
      <c r="P1291">
        <f>-595.870404563225 -129.341043067843 -223.885338905565</f>
        <v>-949.09678653663286</v>
      </c>
      <c r="Q1291">
        <f>-376.356382955506 -67.7088892628894 -268.197992551371</f>
        <v>-712.26326476976635</v>
      </c>
      <c r="R1291" t="s">
        <v>26998</v>
      </c>
      <c r="S1291" t="s">
        <v>26999</v>
      </c>
      <c r="T1291" t="s">
        <v>27000</v>
      </c>
      <c r="U1291" t="s">
        <v>27001</v>
      </c>
      <c r="V1291">
        <f>-464.609558598706 -2.76745752534453 -100.377719823508</f>
        <v>-567.75473594755852</v>
      </c>
      <c r="W1291" t="s">
        <v>27002</v>
      </c>
      <c r="X1291" t="s">
        <v>27003</v>
      </c>
      <c r="Y1291" t="s">
        <v>27004</v>
      </c>
    </row>
    <row r="1292" spans="1:25" x14ac:dyDescent="0.3">
      <c r="A1292">
        <v>64550</v>
      </c>
      <c r="B1292" t="s">
        <v>27005</v>
      </c>
      <c r="C1292" t="s">
        <v>27006</v>
      </c>
      <c r="D1292" t="s">
        <v>27007</v>
      </c>
      <c r="E1292" t="s">
        <v>27008</v>
      </c>
      <c r="F1292" t="s">
        <v>27009</v>
      </c>
      <c r="G1292" t="s">
        <v>27010</v>
      </c>
      <c r="H1292" t="s">
        <v>27011</v>
      </c>
      <c r="I1292" t="s">
        <v>27012</v>
      </c>
      <c r="J1292" t="s">
        <v>27013</v>
      </c>
      <c r="K1292" t="s">
        <v>27014</v>
      </c>
      <c r="L1292" t="s">
        <v>27015</v>
      </c>
      <c r="M1292" t="s">
        <v>27016</v>
      </c>
      <c r="N1292" t="s">
        <v>27017</v>
      </c>
      <c r="O1292">
        <f>-569.770969523407 -112.47802018072 -504.125841579129</f>
        <v>-1186.3748312832558</v>
      </c>
      <c r="P1292">
        <f>-595.894768949539 -129.213816047514 -223.740242968059</f>
        <v>-948.84882796511192</v>
      </c>
      <c r="Q1292">
        <f>-376.127221230082 -66.2328445819248 -264.778930767573</f>
        <v>-707.13899657957973</v>
      </c>
      <c r="R1292" t="s">
        <v>27018</v>
      </c>
      <c r="S1292" t="s">
        <v>27019</v>
      </c>
      <c r="T1292" t="s">
        <v>27020</v>
      </c>
      <c r="U1292" t="s">
        <v>27021</v>
      </c>
      <c r="V1292">
        <f>-464.346949565476 -2.65045899632469 -100.333609983509</f>
        <v>-567.33101854530969</v>
      </c>
      <c r="W1292" t="s">
        <v>27022</v>
      </c>
      <c r="X1292" t="s">
        <v>27023</v>
      </c>
      <c r="Y1292" t="s">
        <v>27024</v>
      </c>
    </row>
    <row r="1293" spans="1:25" x14ac:dyDescent="0.3">
      <c r="A1293">
        <v>64600</v>
      </c>
      <c r="B1293" t="s">
        <v>27025</v>
      </c>
      <c r="C1293" t="s">
        <v>27026</v>
      </c>
      <c r="D1293" t="s">
        <v>27027</v>
      </c>
      <c r="E1293" t="s">
        <v>27028</v>
      </c>
      <c r="F1293" t="s">
        <v>27029</v>
      </c>
      <c r="G1293" t="s">
        <v>27030</v>
      </c>
      <c r="H1293" t="s">
        <v>27031</v>
      </c>
      <c r="I1293" t="s">
        <v>27032</v>
      </c>
      <c r="J1293" t="s">
        <v>27033</v>
      </c>
      <c r="K1293" t="s">
        <v>27034</v>
      </c>
      <c r="L1293" t="s">
        <v>27035</v>
      </c>
      <c r="M1293" t="s">
        <v>27036</v>
      </c>
      <c r="N1293" t="s">
        <v>27037</v>
      </c>
      <c r="O1293">
        <f>-569.579093357162 -112.792835661635 -504.036279527307</f>
        <v>-1186.4082085461041</v>
      </c>
      <c r="P1293">
        <f>-596.026091999314 -128.763171666442 -223.636448033297</f>
        <v>-948.42571169905295</v>
      </c>
      <c r="Q1293">
        <f>-375.86999571434 -66.1479916519556 -263.122339673375</f>
        <v>-705.14032703967064</v>
      </c>
      <c r="R1293" t="s">
        <v>27038</v>
      </c>
      <c r="S1293" t="s">
        <v>27039</v>
      </c>
      <c r="T1293" t="s">
        <v>27040</v>
      </c>
      <c r="U1293" t="s">
        <v>27041</v>
      </c>
      <c r="V1293">
        <f>-464.383069470607 -2.77475548956863 -100.318072846324</f>
        <v>-567.47589780649957</v>
      </c>
      <c r="W1293" t="s">
        <v>27042</v>
      </c>
      <c r="X1293" t="s">
        <v>27043</v>
      </c>
      <c r="Y1293" t="s">
        <v>27044</v>
      </c>
    </row>
    <row r="1294" spans="1:25" x14ac:dyDescent="0.3">
      <c r="A1294">
        <v>64650</v>
      </c>
      <c r="B1294" t="s">
        <v>27045</v>
      </c>
      <c r="C1294" t="s">
        <v>27046</v>
      </c>
      <c r="D1294" t="s">
        <v>27047</v>
      </c>
      <c r="E1294" t="s">
        <v>27048</v>
      </c>
      <c r="F1294" t="s">
        <v>27049</v>
      </c>
      <c r="G1294" t="s">
        <v>27050</v>
      </c>
      <c r="H1294" t="s">
        <v>27051</v>
      </c>
      <c r="I1294" t="s">
        <v>27052</v>
      </c>
      <c r="J1294" t="s">
        <v>27053</v>
      </c>
      <c r="K1294" t="s">
        <v>27054</v>
      </c>
      <c r="L1294" t="s">
        <v>27055</v>
      </c>
      <c r="M1294" t="s">
        <v>27056</v>
      </c>
      <c r="N1294" t="s">
        <v>27057</v>
      </c>
      <c r="O1294">
        <f>-569.778376742672 -113.639731777249 -503.775275456164</f>
        <v>-1187.193383976085</v>
      </c>
      <c r="P1294">
        <f>-597.180472400924 -128.412603876289 -223.401481987252</f>
        <v>-948.99455826446501</v>
      </c>
      <c r="Q1294">
        <f>-378.936513537381 -62.5559743621884 -267.910216886625</f>
        <v>-709.40270478619436</v>
      </c>
      <c r="R1294" t="s">
        <v>27058</v>
      </c>
      <c r="S1294" t="s">
        <v>27059</v>
      </c>
      <c r="T1294" t="s">
        <v>27060</v>
      </c>
      <c r="U1294" t="s">
        <v>27061</v>
      </c>
      <c r="V1294">
        <f>-464.869284374001 -3.30821700957722 -100.329357552071</f>
        <v>-568.50685893564923</v>
      </c>
      <c r="W1294" t="s">
        <v>27062</v>
      </c>
      <c r="X1294" t="s">
        <v>27063</v>
      </c>
      <c r="Y1294" t="s">
        <v>27064</v>
      </c>
    </row>
    <row r="1295" spans="1:25" x14ac:dyDescent="0.3">
      <c r="A1295">
        <v>64700</v>
      </c>
      <c r="B1295" t="s">
        <v>27065</v>
      </c>
      <c r="C1295" t="s">
        <v>27066</v>
      </c>
      <c r="D1295" t="s">
        <v>27067</v>
      </c>
      <c r="E1295" t="s">
        <v>27068</v>
      </c>
      <c r="F1295" t="s">
        <v>27069</v>
      </c>
      <c r="G1295" t="s">
        <v>27070</v>
      </c>
      <c r="H1295" t="s">
        <v>27071</v>
      </c>
      <c r="I1295" t="s">
        <v>27072</v>
      </c>
      <c r="J1295" t="s">
        <v>27073</v>
      </c>
      <c r="K1295" t="s">
        <v>27074</v>
      </c>
      <c r="L1295" t="s">
        <v>27075</v>
      </c>
      <c r="M1295" t="s">
        <v>27076</v>
      </c>
      <c r="N1295" t="s">
        <v>27077</v>
      </c>
      <c r="O1295">
        <f>-569.787533898545 -114.03936176733 -503.646561727558</f>
        <v>-1187.4734573934329</v>
      </c>
      <c r="P1295">
        <f>-598.640386761903 -129.089280078442 -223.433160904175</f>
        <v>-951.16282774451997</v>
      </c>
      <c r="Q1295">
        <f>-382.139624344487 -59.0653719765373 -270.044034995007</f>
        <v>-711.24903131603128</v>
      </c>
      <c r="R1295" t="s">
        <v>27078</v>
      </c>
      <c r="S1295" t="s">
        <v>27079</v>
      </c>
      <c r="T1295" t="s">
        <v>27080</v>
      </c>
      <c r="U1295" t="s">
        <v>27081</v>
      </c>
      <c r="V1295">
        <f>-465.305116025939 -3.56880122518714 -100.347964679956</f>
        <v>-569.22188193108218</v>
      </c>
      <c r="W1295" t="s">
        <v>27082</v>
      </c>
      <c r="X1295" t="s">
        <v>27083</v>
      </c>
      <c r="Y1295" t="s">
        <v>27084</v>
      </c>
    </row>
    <row r="1296" spans="1:25" x14ac:dyDescent="0.3">
      <c r="A1296">
        <v>64750</v>
      </c>
      <c r="B1296" t="s">
        <v>27085</v>
      </c>
      <c r="C1296" t="s">
        <v>27086</v>
      </c>
      <c r="D1296" t="s">
        <v>27087</v>
      </c>
      <c r="E1296" t="s">
        <v>27088</v>
      </c>
      <c r="F1296" t="s">
        <v>27089</v>
      </c>
      <c r="G1296" t="s">
        <v>27090</v>
      </c>
      <c r="H1296" t="s">
        <v>27091</v>
      </c>
      <c r="I1296" t="s">
        <v>27092</v>
      </c>
      <c r="J1296" t="s">
        <v>27093</v>
      </c>
      <c r="K1296" t="s">
        <v>27094</v>
      </c>
      <c r="L1296" t="s">
        <v>27095</v>
      </c>
      <c r="M1296" t="s">
        <v>27096</v>
      </c>
      <c r="N1296" t="s">
        <v>27097</v>
      </c>
      <c r="O1296">
        <f>-569.709950502525 -114.520887486557 -503.737095223242</f>
        <v>-1187.9679332123239</v>
      </c>
      <c r="P1296">
        <f>-601.197219244055 -129.605042384077 -223.809322820809</f>
        <v>-954.61158444894102</v>
      </c>
      <c r="Q1296">
        <f>-384.8642484175 -58.0789960318825 -268.893072408191</f>
        <v>-711.83631685757359</v>
      </c>
      <c r="R1296" t="s">
        <v>27098</v>
      </c>
      <c r="S1296" t="s">
        <v>27099</v>
      </c>
      <c r="T1296" t="s">
        <v>27100</v>
      </c>
      <c r="U1296" t="s">
        <v>27101</v>
      </c>
      <c r="V1296">
        <f>-466.658773928835 -3.92410744689732 -100.410200981142</f>
        <v>-570.99308235687431</v>
      </c>
      <c r="W1296" t="s">
        <v>27102</v>
      </c>
      <c r="X1296" t="s">
        <v>27103</v>
      </c>
      <c r="Y1296" t="s">
        <v>27104</v>
      </c>
    </row>
    <row r="1297" spans="1:25" x14ac:dyDescent="0.3">
      <c r="A1297">
        <v>64800</v>
      </c>
      <c r="B1297" t="s">
        <v>27105</v>
      </c>
      <c r="C1297" t="s">
        <v>27106</v>
      </c>
      <c r="D1297" t="s">
        <v>27107</v>
      </c>
      <c r="E1297" t="s">
        <v>27108</v>
      </c>
      <c r="F1297" t="s">
        <v>27109</v>
      </c>
      <c r="G1297" t="s">
        <v>27110</v>
      </c>
      <c r="H1297" t="s">
        <v>27111</v>
      </c>
      <c r="I1297" t="s">
        <v>27112</v>
      </c>
      <c r="J1297" t="s">
        <v>27113</v>
      </c>
      <c r="K1297" t="s">
        <v>27114</v>
      </c>
      <c r="L1297" t="s">
        <v>27115</v>
      </c>
      <c r="M1297" t="s">
        <v>27116</v>
      </c>
      <c r="N1297" t="s">
        <v>27117</v>
      </c>
      <c r="O1297">
        <f>-569.968371796593 -114.739287942639 -503.87326089379</f>
        <v>-1188.5809206330221</v>
      </c>
      <c r="P1297">
        <f>-602.327342193607 -129.290151965417 -224.016751403419</f>
        <v>-955.63424556244308</v>
      </c>
      <c r="Q1297">
        <f>-385.793674939723 -58.0715887700644 -268.621912604277</f>
        <v>-712.48717631406441</v>
      </c>
      <c r="R1297" t="s">
        <v>27118</v>
      </c>
      <c r="S1297" t="s">
        <v>27119</v>
      </c>
      <c r="T1297" t="s">
        <v>27120</v>
      </c>
      <c r="U1297" t="s">
        <v>27121</v>
      </c>
      <c r="V1297">
        <f>-467.474337987191 -4.14932626150085 -100.453118103482</f>
        <v>-572.07678235217384</v>
      </c>
      <c r="W1297" t="s">
        <v>27122</v>
      </c>
      <c r="X1297" t="s">
        <v>27123</v>
      </c>
      <c r="Y1297" t="s">
        <v>27124</v>
      </c>
    </row>
    <row r="1298" spans="1:25" x14ac:dyDescent="0.3">
      <c r="A1298">
        <v>64850</v>
      </c>
      <c r="B1298" t="s">
        <v>27125</v>
      </c>
      <c r="C1298" t="s">
        <v>27126</v>
      </c>
      <c r="D1298" t="s">
        <v>27127</v>
      </c>
      <c r="E1298" t="s">
        <v>27128</v>
      </c>
      <c r="F1298" t="s">
        <v>27129</v>
      </c>
      <c r="G1298" t="s">
        <v>27130</v>
      </c>
      <c r="H1298" t="s">
        <v>27131</v>
      </c>
      <c r="I1298" t="s">
        <v>27132</v>
      </c>
      <c r="J1298" t="s">
        <v>27133</v>
      </c>
      <c r="K1298" t="s">
        <v>27134</v>
      </c>
      <c r="L1298" t="s">
        <v>27135</v>
      </c>
      <c r="M1298" t="s">
        <v>27136</v>
      </c>
      <c r="N1298" t="s">
        <v>27137</v>
      </c>
      <c r="O1298">
        <f>-571.49337578118 -115.587441323298 -503.461192913972</f>
        <v>-1190.5420100184501</v>
      </c>
      <c r="P1298">
        <f>-603.620481141572 -128.797899030751 -223.511230543694</f>
        <v>-955.9296107160169</v>
      </c>
      <c r="Q1298">
        <f>-386.617956708016 -59.1214607014026 -268.273023874045</f>
        <v>-714.01244128346366</v>
      </c>
      <c r="R1298" t="s">
        <v>27138</v>
      </c>
      <c r="S1298" t="s">
        <v>27139</v>
      </c>
      <c r="T1298" t="s">
        <v>27140</v>
      </c>
      <c r="U1298" t="s">
        <v>27141</v>
      </c>
      <c r="V1298">
        <f>-469.193084011903 -4.70081370452408 -100.493837216993</f>
        <v>-574.38773493342012</v>
      </c>
      <c r="W1298" t="s">
        <v>27142</v>
      </c>
      <c r="X1298" t="s">
        <v>27143</v>
      </c>
      <c r="Y1298" t="s">
        <v>27144</v>
      </c>
    </row>
    <row r="1299" spans="1:25" x14ac:dyDescent="0.3">
      <c r="A1299">
        <v>64900</v>
      </c>
      <c r="B1299" t="s">
        <v>27145</v>
      </c>
      <c r="C1299" t="s">
        <v>27146</v>
      </c>
      <c r="D1299" t="s">
        <v>27147</v>
      </c>
      <c r="E1299" t="s">
        <v>27148</v>
      </c>
      <c r="F1299" t="s">
        <v>27149</v>
      </c>
      <c r="G1299" t="s">
        <v>27150</v>
      </c>
      <c r="H1299" t="s">
        <v>27151</v>
      </c>
      <c r="I1299" t="s">
        <v>27152</v>
      </c>
      <c r="J1299" t="s">
        <v>27153</v>
      </c>
      <c r="K1299" t="s">
        <v>27154</v>
      </c>
      <c r="L1299" t="s">
        <v>27155</v>
      </c>
      <c r="M1299" t="s">
        <v>27156</v>
      </c>
      <c r="N1299" t="s">
        <v>27157</v>
      </c>
      <c r="O1299">
        <f>-572.471612634709 -116.026756127069 -503.168991585163</f>
        <v>-1191.667360346941</v>
      </c>
      <c r="P1299">
        <f>-603.626984101642 -129.347865308687 -223.114661672092</f>
        <v>-956.08951108242104</v>
      </c>
      <c r="Q1299">
        <f>-387.146097509353 -58.7284299344278 -268.912946027635</f>
        <v>-714.78747347141575</v>
      </c>
      <c r="R1299" t="s">
        <v>27158</v>
      </c>
      <c r="S1299" t="s">
        <v>27159</v>
      </c>
      <c r="T1299" t="s">
        <v>27160</v>
      </c>
      <c r="U1299" t="s">
        <v>27161</v>
      </c>
      <c r="V1299">
        <f>-469.962754432921 -4.88454744597766 -100.501372378459</f>
        <v>-575.34867425735763</v>
      </c>
      <c r="W1299" t="s">
        <v>27162</v>
      </c>
      <c r="X1299" t="s">
        <v>27163</v>
      </c>
      <c r="Y1299" t="s">
        <v>27164</v>
      </c>
    </row>
    <row r="1300" spans="1:25" x14ac:dyDescent="0.3">
      <c r="A1300">
        <v>64950</v>
      </c>
      <c r="B1300" t="s">
        <v>27165</v>
      </c>
      <c r="C1300" t="s">
        <v>27166</v>
      </c>
      <c r="D1300" t="s">
        <v>27167</v>
      </c>
      <c r="E1300" t="s">
        <v>27168</v>
      </c>
      <c r="F1300" t="s">
        <v>27169</v>
      </c>
      <c r="G1300" t="s">
        <v>27170</v>
      </c>
      <c r="H1300" t="s">
        <v>27171</v>
      </c>
      <c r="I1300" t="s">
        <v>27172</v>
      </c>
      <c r="J1300" t="s">
        <v>27173</v>
      </c>
      <c r="K1300" t="s">
        <v>27174</v>
      </c>
      <c r="L1300" t="s">
        <v>27175</v>
      </c>
      <c r="M1300" t="s">
        <v>27176</v>
      </c>
      <c r="N1300" t="s">
        <v>27177</v>
      </c>
      <c r="O1300">
        <f>-574.141539284429 -116.454270116461 -502.723152593994</f>
        <v>-1193.3189619948839</v>
      </c>
      <c r="P1300">
        <f>-603.826528973167 -128.690628720206 -222.459679075854</f>
        <v>-954.97683676922702</v>
      </c>
      <c r="Q1300">
        <f>-387.693581616525 -58.4269869651184 -270.398138023351</f>
        <v>-716.51870660499435</v>
      </c>
      <c r="R1300" t="s">
        <v>27178</v>
      </c>
      <c r="S1300" t="s">
        <v>27179</v>
      </c>
      <c r="T1300" t="s">
        <v>27180</v>
      </c>
      <c r="U1300" t="s">
        <v>27181</v>
      </c>
      <c r="V1300">
        <f>-471.168620570105 -4.84424146384163 -100.517156805497</f>
        <v>-576.53001883944364</v>
      </c>
      <c r="W1300" t="s">
        <v>27182</v>
      </c>
      <c r="X1300" t="s">
        <v>27183</v>
      </c>
      <c r="Y1300" t="s">
        <v>27184</v>
      </c>
    </row>
    <row r="1301" spans="1:25" x14ac:dyDescent="0.3">
      <c r="A1301">
        <v>65000</v>
      </c>
      <c r="B1301" t="s">
        <v>27185</v>
      </c>
      <c r="C1301" t="s">
        <v>27186</v>
      </c>
      <c r="D1301" t="s">
        <v>27187</v>
      </c>
      <c r="E1301" t="s">
        <v>27188</v>
      </c>
      <c r="F1301" t="s">
        <v>27189</v>
      </c>
      <c r="G1301" t="s">
        <v>27190</v>
      </c>
      <c r="H1301" t="s">
        <v>27191</v>
      </c>
      <c r="I1301" t="s">
        <v>27192</v>
      </c>
      <c r="J1301" t="s">
        <v>27193</v>
      </c>
      <c r="K1301" t="s">
        <v>27194</v>
      </c>
      <c r="L1301" t="s">
        <v>27195</v>
      </c>
      <c r="M1301" t="s">
        <v>27196</v>
      </c>
      <c r="N1301" t="s">
        <v>27197</v>
      </c>
      <c r="O1301">
        <f>-574.617481581483 -116.639954165771 -502.616462222275</f>
        <v>-1193.873897969529</v>
      </c>
      <c r="P1301">
        <f>-604.024099330513 -128.699523519852 -222.315959800621</f>
        <v>-955.03958265098595</v>
      </c>
      <c r="Q1301">
        <f>-387.927112801805 -58.5982450963079 -270.652885089739</f>
        <v>-717.17824298785195</v>
      </c>
      <c r="R1301" t="s">
        <v>27198</v>
      </c>
      <c r="S1301" t="s">
        <v>27199</v>
      </c>
      <c r="T1301" t="s">
        <v>27200</v>
      </c>
      <c r="U1301" t="s">
        <v>27201</v>
      </c>
      <c r="V1301">
        <f>-471.407284115732 -4.79471198472083 -100.526215437203</f>
        <v>-576.72821153765585</v>
      </c>
      <c r="W1301" t="s">
        <v>27202</v>
      </c>
      <c r="X1301" t="s">
        <v>27203</v>
      </c>
      <c r="Y1301" t="s">
        <v>27204</v>
      </c>
    </row>
    <row r="1302" spans="1:25" x14ac:dyDescent="0.3">
      <c r="A1302">
        <v>65050</v>
      </c>
      <c r="B1302" t="s">
        <v>27205</v>
      </c>
      <c r="C1302" t="s">
        <v>27206</v>
      </c>
      <c r="D1302" t="s">
        <v>27207</v>
      </c>
      <c r="E1302" t="s">
        <v>27208</v>
      </c>
      <c r="F1302" t="s">
        <v>27209</v>
      </c>
      <c r="G1302" t="s">
        <v>27210</v>
      </c>
      <c r="H1302" t="s">
        <v>27211</v>
      </c>
      <c r="I1302" t="s">
        <v>27212</v>
      </c>
      <c r="J1302" t="s">
        <v>27213</v>
      </c>
      <c r="K1302" t="s">
        <v>27214</v>
      </c>
      <c r="L1302" t="s">
        <v>27215</v>
      </c>
      <c r="M1302" t="s">
        <v>27216</v>
      </c>
      <c r="N1302" t="s">
        <v>27217</v>
      </c>
      <c r="O1302">
        <f>-574.479267560948 -117.222580369549 -502.261540254385</f>
        <v>-1193.963388184882</v>
      </c>
      <c r="P1302">
        <f>-604.760020799521 -129.521315723529 -222.06443004884</f>
        <v>-956.34576657189007</v>
      </c>
      <c r="Q1302">
        <f>-389.140226792327 -58.773050123852 -271.575125094877</f>
        <v>-719.488402011056</v>
      </c>
      <c r="R1302" t="s">
        <v>27218</v>
      </c>
      <c r="S1302" t="s">
        <v>27219</v>
      </c>
      <c r="T1302" t="s">
        <v>27220</v>
      </c>
      <c r="U1302" t="s">
        <v>27221</v>
      </c>
      <c r="V1302">
        <f>-471.49949758518 -4.5722130922104 -100.53428965446</f>
        <v>-576.6060003318504</v>
      </c>
      <c r="W1302" t="s">
        <v>27222</v>
      </c>
      <c r="X1302" t="s">
        <v>27223</v>
      </c>
      <c r="Y1302" t="s">
        <v>27224</v>
      </c>
    </row>
    <row r="1303" spans="1:25" x14ac:dyDescent="0.3">
      <c r="A1303">
        <v>65100</v>
      </c>
      <c r="B1303" t="s">
        <v>27225</v>
      </c>
      <c r="C1303" t="s">
        <v>27226</v>
      </c>
      <c r="D1303" t="s">
        <v>27227</v>
      </c>
      <c r="E1303" t="s">
        <v>27228</v>
      </c>
      <c r="F1303" t="s">
        <v>27229</v>
      </c>
      <c r="G1303" t="s">
        <v>27230</v>
      </c>
      <c r="H1303" t="s">
        <v>27231</v>
      </c>
      <c r="I1303" t="s">
        <v>27232</v>
      </c>
      <c r="J1303" t="s">
        <v>27233</v>
      </c>
      <c r="K1303" t="s">
        <v>27234</v>
      </c>
      <c r="L1303" t="s">
        <v>27235</v>
      </c>
      <c r="M1303" t="s">
        <v>27236</v>
      </c>
      <c r="N1303" t="s">
        <v>27237</v>
      </c>
      <c r="O1303">
        <f>-574.289314925431 -117.300901554343 -502.136387105341</f>
        <v>-1193.7266035851148</v>
      </c>
      <c r="P1303">
        <f>-605.135137984252 -129.750498534585 -222.007607145332</f>
        <v>-956.89324366416895</v>
      </c>
      <c r="Q1303">
        <f>-389.85840829568 -58.6748979051763 -272.532685603804</f>
        <v>-721.06599180466037</v>
      </c>
      <c r="R1303" t="s">
        <v>27238</v>
      </c>
      <c r="S1303" t="s">
        <v>27239</v>
      </c>
      <c r="T1303" t="s">
        <v>27240</v>
      </c>
      <c r="U1303" t="s">
        <v>27241</v>
      </c>
      <c r="V1303">
        <f>-471.449447589276 -4.32198741765433 -100.522292647677</f>
        <v>-576.29372765460732</v>
      </c>
      <c r="W1303" t="s">
        <v>27242</v>
      </c>
      <c r="X1303" t="s">
        <v>27243</v>
      </c>
      <c r="Y1303" t="s">
        <v>27244</v>
      </c>
    </row>
    <row r="1304" spans="1:25" x14ac:dyDescent="0.3">
      <c r="A1304">
        <v>65150</v>
      </c>
      <c r="B1304" t="s">
        <v>27245</v>
      </c>
      <c r="C1304" t="s">
        <v>27246</v>
      </c>
      <c r="D1304" t="s">
        <v>27247</v>
      </c>
      <c r="E1304" t="s">
        <v>27248</v>
      </c>
      <c r="F1304" t="s">
        <v>27249</v>
      </c>
      <c r="G1304" t="s">
        <v>27250</v>
      </c>
      <c r="H1304" t="s">
        <v>27251</v>
      </c>
      <c r="I1304" t="s">
        <v>27252</v>
      </c>
      <c r="J1304" t="s">
        <v>27253</v>
      </c>
      <c r="K1304" t="s">
        <v>27254</v>
      </c>
      <c r="L1304" t="s">
        <v>27255</v>
      </c>
      <c r="M1304" t="s">
        <v>27256</v>
      </c>
      <c r="N1304" t="s">
        <v>27257</v>
      </c>
      <c r="O1304">
        <f>-573.642496510158 -117.39311938323 -501.993136731148</f>
        <v>-1193.0287526245361</v>
      </c>
      <c r="P1304">
        <f>-605.811142738261 -130.131598181741 -222.026120648989</f>
        <v>-957.96886156899097</v>
      </c>
      <c r="Q1304">
        <f>-390.80071196889 -58.9886039146299 -273.578657969192</f>
        <v>-723.36797385271188</v>
      </c>
      <c r="R1304" t="s">
        <v>27258</v>
      </c>
      <c r="S1304" t="s">
        <v>27259</v>
      </c>
      <c r="T1304" t="s">
        <v>27260</v>
      </c>
      <c r="U1304" t="s">
        <v>27261</v>
      </c>
      <c r="V1304">
        <f>-471.2315978745 -4.00932907479046 -100.484755275691</f>
        <v>-575.72568222498148</v>
      </c>
      <c r="W1304" t="s">
        <v>27262</v>
      </c>
      <c r="X1304" t="s">
        <v>27263</v>
      </c>
      <c r="Y1304" t="s">
        <v>27264</v>
      </c>
    </row>
    <row r="1305" spans="1:25" x14ac:dyDescent="0.3">
      <c r="A1305">
        <v>65200</v>
      </c>
      <c r="B1305" t="s">
        <v>27265</v>
      </c>
      <c r="C1305" t="s">
        <v>27266</v>
      </c>
      <c r="D1305" t="s">
        <v>27267</v>
      </c>
      <c r="E1305" t="s">
        <v>27268</v>
      </c>
      <c r="F1305" t="s">
        <v>27269</v>
      </c>
      <c r="G1305" t="s">
        <v>27270</v>
      </c>
      <c r="H1305" t="s">
        <v>27271</v>
      </c>
      <c r="I1305" t="s">
        <v>27272</v>
      </c>
      <c r="J1305" t="s">
        <v>27273</v>
      </c>
      <c r="K1305" t="s">
        <v>27274</v>
      </c>
      <c r="L1305" t="s">
        <v>27275</v>
      </c>
      <c r="M1305" t="s">
        <v>27276</v>
      </c>
      <c r="N1305" t="s">
        <v>27277</v>
      </c>
      <c r="O1305">
        <f>-573.370493464279 -117.329871956336 -502.002963389204</f>
        <v>-1192.7033288098189</v>
      </c>
      <c r="P1305">
        <f>-605.393963403945 -130.543066591956 -222.041405019173</f>
        <v>-957.97843501507396</v>
      </c>
      <c r="Q1305">
        <f>-390.734584245942 -58.8186202495785 -274.247706736817</f>
        <v>-723.80091123233751</v>
      </c>
      <c r="R1305" t="s">
        <v>27278</v>
      </c>
      <c r="S1305" t="s">
        <v>27279</v>
      </c>
      <c r="T1305" t="s">
        <v>27280</v>
      </c>
      <c r="U1305" t="s">
        <v>27281</v>
      </c>
      <c r="V1305">
        <f>-471.151395078043 -3.91378316875262 -100.479627029112</f>
        <v>-575.54480527590761</v>
      </c>
      <c r="W1305" t="s">
        <v>27282</v>
      </c>
      <c r="X1305" t="s">
        <v>27283</v>
      </c>
      <c r="Y1305" t="s">
        <v>27284</v>
      </c>
    </row>
    <row r="1306" spans="1:25" x14ac:dyDescent="0.3">
      <c r="A1306">
        <v>65250</v>
      </c>
      <c r="B1306" t="s">
        <v>27285</v>
      </c>
      <c r="C1306" t="s">
        <v>27286</v>
      </c>
      <c r="D1306" t="s">
        <v>27287</v>
      </c>
      <c r="E1306" t="s">
        <v>27288</v>
      </c>
      <c r="F1306" t="s">
        <v>27289</v>
      </c>
      <c r="G1306" t="s">
        <v>27290</v>
      </c>
      <c r="H1306" t="s">
        <v>27291</v>
      </c>
      <c r="I1306" t="s">
        <v>27292</v>
      </c>
      <c r="J1306" t="s">
        <v>27293</v>
      </c>
      <c r="K1306" t="s">
        <v>27294</v>
      </c>
      <c r="L1306" t="s">
        <v>27295</v>
      </c>
      <c r="M1306" t="s">
        <v>27296</v>
      </c>
      <c r="N1306" t="s">
        <v>27297</v>
      </c>
      <c r="O1306">
        <f>-573.265515214864 -117.28661135403 -502.195235755066</f>
        <v>-1192.74736232396</v>
      </c>
      <c r="P1306">
        <f>-603.031856606416 -131.642418910727 -222.040901935792</f>
        <v>-956.715177452935</v>
      </c>
      <c r="Q1306">
        <f>-390.583733053626 -56.6602256713995 -278.538390912923</f>
        <v>-725.78234963794853</v>
      </c>
      <c r="R1306" t="s">
        <v>27298</v>
      </c>
      <c r="S1306" t="s">
        <v>27299</v>
      </c>
      <c r="T1306" t="s">
        <v>27300</v>
      </c>
      <c r="U1306" t="s">
        <v>27301</v>
      </c>
      <c r="V1306">
        <f>-470.900646106978 -4.11693445570563 -100.489538506436</f>
        <v>-575.50711906911965</v>
      </c>
      <c r="W1306" t="s">
        <v>27302</v>
      </c>
      <c r="X1306" t="s">
        <v>27303</v>
      </c>
      <c r="Y1306" t="s">
        <v>27304</v>
      </c>
    </row>
    <row r="1307" spans="1:25" x14ac:dyDescent="0.3">
      <c r="A1307">
        <v>65300</v>
      </c>
      <c r="B1307" t="s">
        <v>27305</v>
      </c>
      <c r="C1307" t="s">
        <v>27306</v>
      </c>
      <c r="D1307" t="s">
        <v>27307</v>
      </c>
      <c r="E1307" t="s">
        <v>27308</v>
      </c>
      <c r="F1307" t="s">
        <v>27309</v>
      </c>
      <c r="G1307" t="s">
        <v>27310</v>
      </c>
      <c r="H1307" t="s">
        <v>27311</v>
      </c>
      <c r="I1307" t="s">
        <v>27312</v>
      </c>
      <c r="J1307" t="s">
        <v>27313</v>
      </c>
      <c r="K1307" t="s">
        <v>27314</v>
      </c>
      <c r="L1307" t="s">
        <v>27315</v>
      </c>
      <c r="M1307" t="s">
        <v>27316</v>
      </c>
      <c r="N1307" t="s">
        <v>27317</v>
      </c>
      <c r="O1307">
        <f>-573.434695568066 -117.192260758657 -502.350585168225</f>
        <v>-1192.9775414949479</v>
      </c>
      <c r="P1307">
        <f>-601.22962785551 -132.422882862652 -222.039860761152</f>
        <v>-955.69237147931392</v>
      </c>
      <c r="Q1307">
        <f>-389.870858110107 -56.14486941733 -280.841975467656</f>
        <v>-726.85770299509295</v>
      </c>
      <c r="R1307" t="s">
        <v>27318</v>
      </c>
      <c r="S1307" t="s">
        <v>27319</v>
      </c>
      <c r="T1307" t="s">
        <v>27320</v>
      </c>
      <c r="U1307" t="s">
        <v>27321</v>
      </c>
      <c r="V1307">
        <f>-470.743742164175 -4.2596665077408 -100.504610098781</f>
        <v>-575.50801877069682</v>
      </c>
      <c r="W1307" t="s">
        <v>27322</v>
      </c>
      <c r="X1307" t="s">
        <v>27323</v>
      </c>
      <c r="Y1307" t="s">
        <v>27324</v>
      </c>
    </row>
    <row r="1308" spans="1:25" x14ac:dyDescent="0.3">
      <c r="A1308">
        <v>65350</v>
      </c>
      <c r="B1308" t="s">
        <v>27325</v>
      </c>
      <c r="C1308" t="s">
        <v>27326</v>
      </c>
      <c r="D1308" t="s">
        <v>27327</v>
      </c>
      <c r="E1308" t="s">
        <v>27328</v>
      </c>
      <c r="F1308" t="s">
        <v>27329</v>
      </c>
      <c r="G1308" t="s">
        <v>27330</v>
      </c>
      <c r="H1308" t="s">
        <v>27331</v>
      </c>
      <c r="I1308" t="s">
        <v>27332</v>
      </c>
      <c r="J1308" t="s">
        <v>27333</v>
      </c>
      <c r="K1308" t="s">
        <v>27334</v>
      </c>
      <c r="L1308" t="s">
        <v>27335</v>
      </c>
      <c r="M1308" t="s">
        <v>27336</v>
      </c>
      <c r="N1308" t="s">
        <v>27337</v>
      </c>
      <c r="O1308">
        <f>-573.445327948145 -117.172327066551 -502.651265922893</f>
        <v>-1193.268920937589</v>
      </c>
      <c r="P1308">
        <f>-597.247589035611 -133.718854278775 -222.047787899517</f>
        <v>-953.01423121390303</v>
      </c>
      <c r="Q1308">
        <f>-387.921455679504 -55.3241611722901 -285.177633526991</f>
        <v>-728.42325037878504</v>
      </c>
      <c r="R1308" t="s">
        <v>27338</v>
      </c>
      <c r="S1308" t="s">
        <v>27339</v>
      </c>
      <c r="T1308" t="s">
        <v>27340</v>
      </c>
      <c r="U1308" t="s">
        <v>27341</v>
      </c>
      <c r="V1308">
        <f>-470.336338238169 -4.63922789635217 -100.548616751046</f>
        <v>-575.52418288556714</v>
      </c>
      <c r="W1308" t="s">
        <v>27342</v>
      </c>
      <c r="X1308" t="s">
        <v>27343</v>
      </c>
      <c r="Y1308" t="s">
        <v>27344</v>
      </c>
    </row>
    <row r="1309" spans="1:25" x14ac:dyDescent="0.3">
      <c r="A1309">
        <v>65400</v>
      </c>
      <c r="B1309" t="s">
        <v>27345</v>
      </c>
      <c r="C1309" t="s">
        <v>27346</v>
      </c>
      <c r="D1309" t="s">
        <v>27347</v>
      </c>
      <c r="E1309" t="s">
        <v>27348</v>
      </c>
      <c r="F1309" t="s">
        <v>27349</v>
      </c>
      <c r="G1309" t="s">
        <v>27350</v>
      </c>
      <c r="H1309" t="s">
        <v>27351</v>
      </c>
      <c r="I1309" t="s">
        <v>27352</v>
      </c>
      <c r="J1309" t="s">
        <v>27353</v>
      </c>
      <c r="K1309" t="s">
        <v>27354</v>
      </c>
      <c r="L1309" t="s">
        <v>27355</v>
      </c>
      <c r="M1309" t="s">
        <v>27356</v>
      </c>
      <c r="N1309" t="s">
        <v>27357</v>
      </c>
      <c r="O1309">
        <f>-573.106595565349 -117.139768681456 -502.930862725995</f>
        <v>-1193.1772269727999</v>
      </c>
      <c r="P1309">
        <f>-595.005885407867 -134.486019507605 -222.221018861551</f>
        <v>-951.71292377702298</v>
      </c>
      <c r="Q1309">
        <f>-386.629589997655 -54.9418293781159 -287.032447454502</f>
        <v>-728.60386683027286</v>
      </c>
      <c r="R1309" t="s">
        <v>27358</v>
      </c>
      <c r="S1309" t="s">
        <v>27359</v>
      </c>
      <c r="T1309" t="s">
        <v>27360</v>
      </c>
      <c r="U1309" t="s">
        <v>27361</v>
      </c>
      <c r="V1309">
        <f>-470.040151990087 -4.81652685685185 -100.581456738175</f>
        <v>-575.43813558511386</v>
      </c>
      <c r="W1309" t="s">
        <v>27362</v>
      </c>
      <c r="X1309" t="s">
        <v>27363</v>
      </c>
      <c r="Y1309" t="s">
        <v>27364</v>
      </c>
    </row>
    <row r="1310" spans="1:25" x14ac:dyDescent="0.3">
      <c r="A1310">
        <v>65450</v>
      </c>
      <c r="B1310" t="s">
        <v>27365</v>
      </c>
      <c r="C1310" t="s">
        <v>27366</v>
      </c>
      <c r="D1310" t="s">
        <v>27367</v>
      </c>
      <c r="E1310" t="s">
        <v>27368</v>
      </c>
      <c r="F1310" t="s">
        <v>27369</v>
      </c>
      <c r="G1310" t="s">
        <v>27370</v>
      </c>
      <c r="H1310" t="s">
        <v>27371</v>
      </c>
      <c r="I1310" t="s">
        <v>27372</v>
      </c>
      <c r="J1310" t="s">
        <v>27373</v>
      </c>
      <c r="K1310" t="s">
        <v>27374</v>
      </c>
      <c r="L1310" t="s">
        <v>27375</v>
      </c>
      <c r="M1310" t="s">
        <v>27376</v>
      </c>
      <c r="N1310" t="s">
        <v>27377</v>
      </c>
      <c r="O1310">
        <f>-572.501070363527 -117.113593109071 -503.723745574533</f>
        <v>-1193.3384090471309</v>
      </c>
      <c r="P1310">
        <f>-591.715514251505 -135.224581343262 -222.865456432922</f>
        <v>-949.80555202768903</v>
      </c>
      <c r="Q1310">
        <f>-383.802122276509 -55.7741957792155 -289.259970687746</f>
        <v>-728.8362887434705</v>
      </c>
      <c r="R1310" t="s">
        <v>27378</v>
      </c>
      <c r="S1310" t="s">
        <v>27379</v>
      </c>
      <c r="T1310" t="s">
        <v>27380</v>
      </c>
      <c r="U1310" t="s">
        <v>27381</v>
      </c>
      <c r="V1310">
        <f>-469.431661724386 -5.61969595092296 -100.688554106836</f>
        <v>-575.73991178214499</v>
      </c>
      <c r="W1310" t="s">
        <v>27382</v>
      </c>
      <c r="X1310" t="s">
        <v>27383</v>
      </c>
      <c r="Y1310" t="s">
        <v>27384</v>
      </c>
    </row>
    <row r="1311" spans="1:25" x14ac:dyDescent="0.3">
      <c r="A1311">
        <v>65500</v>
      </c>
      <c r="B1311" t="s">
        <v>27385</v>
      </c>
      <c r="C1311" t="s">
        <v>27386</v>
      </c>
      <c r="D1311" t="s">
        <v>27387</v>
      </c>
      <c r="E1311" t="s">
        <v>27388</v>
      </c>
      <c r="F1311" t="s">
        <v>27389</v>
      </c>
      <c r="G1311" t="s">
        <v>27390</v>
      </c>
      <c r="H1311" t="s">
        <v>27391</v>
      </c>
      <c r="I1311" t="s">
        <v>27392</v>
      </c>
      <c r="J1311" t="s">
        <v>27393</v>
      </c>
      <c r="K1311" t="s">
        <v>27394</v>
      </c>
      <c r="L1311" t="s">
        <v>27395</v>
      </c>
      <c r="M1311" t="s">
        <v>27396</v>
      </c>
      <c r="N1311" t="s">
        <v>27397</v>
      </c>
      <c r="O1311">
        <f>-572.314863597216 -117.082823049078 -504.125648408765</f>
        <v>-1193.5233350550591</v>
      </c>
      <c r="P1311">
        <f>-590.937851094686 -135.369746158674 -223.238890775346</f>
        <v>-949.54648802870599</v>
      </c>
      <c r="Q1311">
        <f>-382.353950148788 -57.0750621055754 -288.899443895473</f>
        <v>-728.32845614983637</v>
      </c>
      <c r="R1311" t="s">
        <v>27398</v>
      </c>
      <c r="S1311" t="s">
        <v>27399</v>
      </c>
      <c r="T1311" t="s">
        <v>27400</v>
      </c>
      <c r="U1311" t="s">
        <v>27401</v>
      </c>
      <c r="V1311">
        <f>-469.250607952226 -5.95901714982529 -100.729238219813</f>
        <v>-575.93886332186435</v>
      </c>
      <c r="W1311" t="s">
        <v>27402</v>
      </c>
      <c r="X1311" t="s">
        <v>27403</v>
      </c>
      <c r="Y1311" t="s">
        <v>27404</v>
      </c>
    </row>
    <row r="1312" spans="1:25" x14ac:dyDescent="0.3">
      <c r="A1312">
        <v>65550</v>
      </c>
      <c r="B1312" t="s">
        <v>27405</v>
      </c>
      <c r="C1312" t="s">
        <v>27406</v>
      </c>
      <c r="D1312" t="s">
        <v>27407</v>
      </c>
      <c r="E1312" t="s">
        <v>27408</v>
      </c>
      <c r="F1312" t="s">
        <v>27409</v>
      </c>
      <c r="G1312" t="s">
        <v>27410</v>
      </c>
      <c r="H1312" t="s">
        <v>27411</v>
      </c>
      <c r="I1312" t="s">
        <v>27412</v>
      </c>
      <c r="J1312" t="s">
        <v>27413</v>
      </c>
      <c r="K1312" t="s">
        <v>27414</v>
      </c>
      <c r="L1312" t="s">
        <v>27415</v>
      </c>
      <c r="M1312" t="s">
        <v>27416</v>
      </c>
      <c r="N1312" t="s">
        <v>27417</v>
      </c>
      <c r="O1312">
        <f>-571.580187282898 -116.823175769664 -504.941328335939</f>
        <v>-1193.3446913885009</v>
      </c>
      <c r="P1312">
        <f>-590.230878139408 -136.024876075318 -224.117530847545</f>
        <v>-950.37328506227107</v>
      </c>
      <c r="Q1312">
        <f>-380.355449648666 -59.2621683232023 -287.428939663876</f>
        <v>-727.04655763574431</v>
      </c>
      <c r="R1312" t="s">
        <v>27418</v>
      </c>
      <c r="S1312" t="s">
        <v>27419</v>
      </c>
      <c r="T1312" t="s">
        <v>27420</v>
      </c>
      <c r="U1312" t="s">
        <v>27421</v>
      </c>
      <c r="V1312">
        <f>-469.074658634877 -6.47913409670855 -100.785551329287</f>
        <v>-576.33934406087258</v>
      </c>
      <c r="W1312" t="s">
        <v>27422</v>
      </c>
      <c r="X1312" t="s">
        <v>27423</v>
      </c>
      <c r="Y1312" t="s">
        <v>27424</v>
      </c>
    </row>
    <row r="1313" spans="1:25" x14ac:dyDescent="0.3">
      <c r="A1313">
        <v>65600</v>
      </c>
      <c r="B1313" t="s">
        <v>27425</v>
      </c>
      <c r="C1313" t="s">
        <v>27426</v>
      </c>
      <c r="D1313" t="s">
        <v>27427</v>
      </c>
      <c r="E1313" t="s">
        <v>27428</v>
      </c>
      <c r="F1313" t="s">
        <v>27429</v>
      </c>
      <c r="G1313" t="s">
        <v>27430</v>
      </c>
      <c r="H1313" t="s">
        <v>27431</v>
      </c>
      <c r="I1313" t="s">
        <v>27432</v>
      </c>
      <c r="J1313" t="s">
        <v>27433</v>
      </c>
      <c r="K1313" t="s">
        <v>27434</v>
      </c>
      <c r="L1313" t="s">
        <v>27435</v>
      </c>
      <c r="M1313" t="s">
        <v>27436</v>
      </c>
      <c r="N1313" t="s">
        <v>27437</v>
      </c>
      <c r="O1313">
        <f>-571.065709778582 -116.678316669916 -505.437393406271</f>
        <v>-1193.181419854769</v>
      </c>
      <c r="P1313">
        <f>-590.166863194487 -136.713769384156 -224.702126686538</f>
        <v>-951.58275926518093</v>
      </c>
      <c r="Q1313">
        <f>-380.199686725523 -59.5746533836373 -287.247025471991</f>
        <v>-727.02136558115126</v>
      </c>
      <c r="R1313" t="s">
        <v>27438</v>
      </c>
      <c r="S1313" t="s">
        <v>27439</v>
      </c>
      <c r="T1313" t="s">
        <v>27440</v>
      </c>
      <c r="U1313" t="s">
        <v>27441</v>
      </c>
      <c r="V1313">
        <f>-469.165111459205 -6.72419832929427 -100.814039921936</f>
        <v>-576.7033497104353</v>
      </c>
      <c r="W1313" t="s">
        <v>27442</v>
      </c>
      <c r="X1313" t="s">
        <v>27443</v>
      </c>
      <c r="Y1313" t="s">
        <v>27444</v>
      </c>
    </row>
    <row r="1314" spans="1:25" x14ac:dyDescent="0.3">
      <c r="A1314">
        <v>65650</v>
      </c>
      <c r="B1314" t="s">
        <v>27445</v>
      </c>
      <c r="C1314" t="s">
        <v>27446</v>
      </c>
      <c r="D1314" t="s">
        <v>27447</v>
      </c>
      <c r="E1314" t="s">
        <v>27448</v>
      </c>
      <c r="F1314" t="s">
        <v>27449</v>
      </c>
      <c r="G1314" t="s">
        <v>27450</v>
      </c>
      <c r="H1314" t="s">
        <v>27451</v>
      </c>
      <c r="I1314" t="s">
        <v>27452</v>
      </c>
      <c r="J1314" t="s">
        <v>27453</v>
      </c>
      <c r="K1314" t="s">
        <v>27454</v>
      </c>
      <c r="L1314" t="s">
        <v>27455</v>
      </c>
      <c r="M1314" t="s">
        <v>27456</v>
      </c>
      <c r="N1314" t="s">
        <v>27457</v>
      </c>
      <c r="O1314">
        <f>-570.567663214455 -116.3101150577 -506.385397482759</f>
        <v>-1193.2631757549141</v>
      </c>
      <c r="P1314">
        <f>-590.747392036206 -137.639545422534 -225.821061975408</f>
        <v>-954.20799943414806</v>
      </c>
      <c r="Q1314">
        <f>-380.873500207394 -59.2002188859874 -287.048005800095</f>
        <v>-727.12172489347631</v>
      </c>
      <c r="R1314" t="s">
        <v>27458</v>
      </c>
      <c r="S1314" t="s">
        <v>27459</v>
      </c>
      <c r="T1314" t="s">
        <v>27460</v>
      </c>
      <c r="U1314" t="s">
        <v>27461</v>
      </c>
      <c r="V1314">
        <f>-469.587860936709 -7.12927320112158 -100.836785526155</f>
        <v>-577.55391966398554</v>
      </c>
      <c r="W1314" t="s">
        <v>27462</v>
      </c>
      <c r="X1314" t="s">
        <v>27463</v>
      </c>
      <c r="Y1314" t="s">
        <v>27464</v>
      </c>
    </row>
    <row r="1315" spans="1:25" x14ac:dyDescent="0.3">
      <c r="A1315">
        <v>65700</v>
      </c>
      <c r="B1315" t="s">
        <v>27465</v>
      </c>
      <c r="C1315" t="s">
        <v>27466</v>
      </c>
      <c r="D1315" t="s">
        <v>27467</v>
      </c>
      <c r="E1315" t="s">
        <v>27468</v>
      </c>
      <c r="F1315" t="s">
        <v>27469</v>
      </c>
      <c r="G1315" t="s">
        <v>27470</v>
      </c>
      <c r="H1315" t="s">
        <v>27471</v>
      </c>
      <c r="I1315" t="s">
        <v>27472</v>
      </c>
      <c r="J1315" t="s">
        <v>27473</v>
      </c>
      <c r="K1315" t="s">
        <v>27474</v>
      </c>
      <c r="L1315" t="s">
        <v>27475</v>
      </c>
      <c r="M1315" t="s">
        <v>27476</v>
      </c>
      <c r="N1315" t="s">
        <v>27477</v>
      </c>
      <c r="O1315">
        <f>-570.742475533817 -116.19481607052 -506.674361141914</f>
        <v>-1193.6116527462509</v>
      </c>
      <c r="P1315">
        <f>-591.298019656408 -138.158241549811 -226.186125750683</f>
        <v>-955.64238695690199</v>
      </c>
      <c r="Q1315">
        <f>-381.570879406009 -59.1672708665619 -287.206369722283</f>
        <v>-727.94451999485386</v>
      </c>
      <c r="R1315" t="s">
        <v>27478</v>
      </c>
      <c r="S1315" t="s">
        <v>27479</v>
      </c>
      <c r="T1315" t="s">
        <v>27480</v>
      </c>
      <c r="U1315" t="s">
        <v>27481</v>
      </c>
      <c r="V1315">
        <f>-469.884868874463 -7.2622491949237 -100.846925330913</f>
        <v>-577.99404340029969</v>
      </c>
      <c r="W1315" t="s">
        <v>27482</v>
      </c>
      <c r="X1315" t="s">
        <v>27483</v>
      </c>
      <c r="Y1315" t="s">
        <v>27484</v>
      </c>
    </row>
    <row r="1316" spans="1:25" x14ac:dyDescent="0.3">
      <c r="A1316">
        <v>65750</v>
      </c>
      <c r="B1316" t="s">
        <v>27485</v>
      </c>
      <c r="C1316" t="s">
        <v>27486</v>
      </c>
      <c r="D1316" t="s">
        <v>27487</v>
      </c>
      <c r="E1316" t="s">
        <v>27488</v>
      </c>
      <c r="F1316" t="s">
        <v>27489</v>
      </c>
      <c r="G1316" t="s">
        <v>27490</v>
      </c>
      <c r="H1316" t="s">
        <v>27491</v>
      </c>
      <c r="I1316" t="s">
        <v>27492</v>
      </c>
      <c r="J1316" t="s">
        <v>27493</v>
      </c>
      <c r="K1316" t="s">
        <v>27494</v>
      </c>
      <c r="L1316" t="s">
        <v>27495</v>
      </c>
      <c r="M1316" t="s">
        <v>27496</v>
      </c>
      <c r="N1316" t="s">
        <v>27497</v>
      </c>
      <c r="O1316">
        <f>-571.309133295771 -116.065016083683 -506.994338512398</f>
        <v>-1194.3684878918518</v>
      </c>
      <c r="P1316">
        <f>-592.466386410667 -137.781177130356 -226.531556151771</f>
        <v>-956.7791196927941</v>
      </c>
      <c r="Q1316">
        <f>-382.901998078216 -58.7839178940794 -288.100480422441</f>
        <v>-729.78639639473647</v>
      </c>
      <c r="R1316" t="s">
        <v>27498</v>
      </c>
      <c r="S1316" t="s">
        <v>27499</v>
      </c>
      <c r="T1316" t="s">
        <v>27500</v>
      </c>
      <c r="U1316" t="s">
        <v>27501</v>
      </c>
      <c r="V1316">
        <f>-470.584186766025 -7.53940952775247 -100.88396151306</f>
        <v>-579.00755780683744</v>
      </c>
      <c r="W1316" t="s">
        <v>27502</v>
      </c>
      <c r="X1316" t="s">
        <v>27503</v>
      </c>
      <c r="Y1316" t="s">
        <v>27504</v>
      </c>
    </row>
    <row r="1317" spans="1:25" x14ac:dyDescent="0.3">
      <c r="A1317">
        <v>65800</v>
      </c>
      <c r="B1317" t="s">
        <v>27505</v>
      </c>
      <c r="C1317" t="s">
        <v>27506</v>
      </c>
      <c r="D1317" t="s">
        <v>27507</v>
      </c>
      <c r="E1317" t="s">
        <v>27508</v>
      </c>
      <c r="F1317" t="s">
        <v>27509</v>
      </c>
      <c r="G1317" t="s">
        <v>27510</v>
      </c>
      <c r="H1317" t="s">
        <v>27511</v>
      </c>
      <c r="I1317" t="s">
        <v>27512</v>
      </c>
      <c r="J1317" t="s">
        <v>27513</v>
      </c>
      <c r="K1317" t="s">
        <v>27514</v>
      </c>
      <c r="L1317" t="s">
        <v>27515</v>
      </c>
      <c r="M1317" t="s">
        <v>27516</v>
      </c>
      <c r="N1317" t="s">
        <v>27517</v>
      </c>
      <c r="O1317">
        <f>-571.708672644429 -116.068553675172 -507.074737292947</f>
        <v>-1194.8519636125479</v>
      </c>
      <c r="P1317">
        <f>-592.879646760551 -137.990018863877 -226.629067073973</f>
        <v>-957.49873269840111</v>
      </c>
      <c r="Q1317">
        <f>-383.699477618303 -59.0293746474886 -289.536706074696</f>
        <v>-732.26555834048759</v>
      </c>
      <c r="R1317" t="s">
        <v>27518</v>
      </c>
      <c r="S1317" t="s">
        <v>27519</v>
      </c>
      <c r="T1317" t="s">
        <v>27520</v>
      </c>
      <c r="U1317" t="s">
        <v>27521</v>
      </c>
      <c r="V1317">
        <f>-471.006259151768 -7.5987633924683 -100.892505983935</f>
        <v>-579.4975285281713</v>
      </c>
      <c r="W1317" t="s">
        <v>27522</v>
      </c>
      <c r="X1317" t="s">
        <v>27523</v>
      </c>
      <c r="Y1317" t="s">
        <v>27524</v>
      </c>
    </row>
    <row r="1318" spans="1:25" x14ac:dyDescent="0.3">
      <c r="A1318">
        <v>65850</v>
      </c>
      <c r="B1318" t="s">
        <v>27525</v>
      </c>
      <c r="C1318" t="s">
        <v>27526</v>
      </c>
      <c r="D1318" t="s">
        <v>27527</v>
      </c>
      <c r="E1318" t="s">
        <v>27528</v>
      </c>
      <c r="F1318" t="s">
        <v>27529</v>
      </c>
      <c r="G1318" t="s">
        <v>27530</v>
      </c>
      <c r="H1318" t="s">
        <v>27531</v>
      </c>
      <c r="I1318" t="s">
        <v>27532</v>
      </c>
      <c r="J1318" t="s">
        <v>27533</v>
      </c>
      <c r="K1318" t="s">
        <v>27534</v>
      </c>
      <c r="L1318" t="s">
        <v>27535</v>
      </c>
      <c r="M1318" t="s">
        <v>27536</v>
      </c>
      <c r="N1318" t="s">
        <v>27537</v>
      </c>
      <c r="O1318">
        <f>-572.043106179121 -115.771465916038 -507.243556807409</f>
        <v>-1195.0581289025679</v>
      </c>
      <c r="P1318">
        <f>-593.989992206477 -137.204327203311 -226.819600912549</f>
        <v>-958.01392032233707</v>
      </c>
      <c r="Q1318">
        <f>-385.330634971973 -58.7407630298467 -292.037042371433</f>
        <v>-736.10844037325273</v>
      </c>
      <c r="R1318" t="s">
        <v>27538</v>
      </c>
      <c r="S1318" t="s">
        <v>27539</v>
      </c>
      <c r="T1318" t="s">
        <v>27540</v>
      </c>
      <c r="U1318" t="s">
        <v>27541</v>
      </c>
      <c r="V1318">
        <f>-471.737826855052 -7.48496990506146 -100.887559594803</f>
        <v>-580.11035635491646</v>
      </c>
      <c r="W1318" t="s">
        <v>27542</v>
      </c>
      <c r="X1318" t="s">
        <v>27543</v>
      </c>
      <c r="Y1318" t="s">
        <v>27544</v>
      </c>
    </row>
    <row r="1319" spans="1:25" x14ac:dyDescent="0.3">
      <c r="A1319">
        <v>65900</v>
      </c>
      <c r="B1319" t="s">
        <v>27545</v>
      </c>
      <c r="C1319" t="s">
        <v>27546</v>
      </c>
      <c r="D1319" t="s">
        <v>27547</v>
      </c>
      <c r="E1319" t="s">
        <v>27548</v>
      </c>
      <c r="F1319" t="s">
        <v>27549</v>
      </c>
      <c r="G1319" t="s">
        <v>27550</v>
      </c>
      <c r="H1319" t="s">
        <v>27551</v>
      </c>
      <c r="I1319" t="s">
        <v>27552</v>
      </c>
      <c r="J1319" t="s">
        <v>27553</v>
      </c>
      <c r="K1319" t="s">
        <v>27554</v>
      </c>
      <c r="L1319" t="s">
        <v>27555</v>
      </c>
      <c r="M1319" t="s">
        <v>27556</v>
      </c>
      <c r="N1319" t="s">
        <v>27557</v>
      </c>
      <c r="O1319">
        <f>-571.947107690033 -115.76775164696 -507.176503377296</f>
        <v>-1194.891362714289</v>
      </c>
      <c r="P1319">
        <f>-594.606946020732 -137.063253303811 -226.798921138204</f>
        <v>-958.46912046274713</v>
      </c>
      <c r="Q1319">
        <f>-385.727129600215 -59.5791829991485 -292.4795932491</f>
        <v>-737.78590584846347</v>
      </c>
      <c r="R1319" t="s">
        <v>27558</v>
      </c>
      <c r="S1319" t="s">
        <v>27559</v>
      </c>
      <c r="T1319" t="s">
        <v>27560</v>
      </c>
      <c r="U1319" t="s">
        <v>27561</v>
      </c>
      <c r="V1319">
        <f>-472.051701199482 -7.37639230361128 -100.886573535719</f>
        <v>-580.31466703881233</v>
      </c>
      <c r="W1319" t="s">
        <v>27562</v>
      </c>
      <c r="X1319" t="s">
        <v>27563</v>
      </c>
      <c r="Y1319" t="s">
        <v>27564</v>
      </c>
    </row>
    <row r="1320" spans="1:25" x14ac:dyDescent="0.3">
      <c r="A1320">
        <v>65950</v>
      </c>
      <c r="B1320" t="s">
        <v>27565</v>
      </c>
      <c r="C1320" t="s">
        <v>27566</v>
      </c>
      <c r="D1320" t="s">
        <v>27567</v>
      </c>
      <c r="E1320" t="s">
        <v>27568</v>
      </c>
      <c r="F1320" t="s">
        <v>27569</v>
      </c>
      <c r="G1320" t="s">
        <v>27570</v>
      </c>
      <c r="H1320" t="s">
        <v>27571</v>
      </c>
      <c r="I1320" t="s">
        <v>27572</v>
      </c>
      <c r="J1320" t="s">
        <v>27573</v>
      </c>
      <c r="K1320" t="s">
        <v>27574</v>
      </c>
      <c r="L1320" t="s">
        <v>27575</v>
      </c>
      <c r="M1320" t="s">
        <v>27576</v>
      </c>
      <c r="N1320" t="s">
        <v>27577</v>
      </c>
      <c r="O1320">
        <f>-572.190562833399 -115.448181855932 -507.168466985278</f>
        <v>-1194.8072116746089</v>
      </c>
      <c r="P1320">
        <f>-595.302776433935 -136.956074148502 -226.844178853999</f>
        <v>-959.10302943643603</v>
      </c>
      <c r="Q1320">
        <f>-386.640784894543 -61.0830253809186 -295.049213524267</f>
        <v>-742.77302379972855</v>
      </c>
      <c r="R1320" t="s">
        <v>27578</v>
      </c>
      <c r="S1320" t="s">
        <v>27579</v>
      </c>
      <c r="T1320" t="s">
        <v>27580</v>
      </c>
      <c r="U1320" t="s">
        <v>27581</v>
      </c>
      <c r="V1320">
        <f>-472.535119427421 -7.01369337470624 -100.884950496669</f>
        <v>-580.43376329879629</v>
      </c>
      <c r="W1320" t="s">
        <v>27582</v>
      </c>
      <c r="X1320" t="s">
        <v>27583</v>
      </c>
      <c r="Y1320" t="s">
        <v>27584</v>
      </c>
    </row>
    <row r="1321" spans="1:25" x14ac:dyDescent="0.3">
      <c r="A1321">
        <v>66000</v>
      </c>
      <c r="B1321" t="s">
        <v>27585</v>
      </c>
      <c r="C1321" t="s">
        <v>27586</v>
      </c>
      <c r="D1321" t="s">
        <v>27587</v>
      </c>
      <c r="E1321" t="s">
        <v>27588</v>
      </c>
      <c r="F1321" t="s">
        <v>27589</v>
      </c>
      <c r="G1321" t="s">
        <v>27590</v>
      </c>
      <c r="H1321" t="s">
        <v>27591</v>
      </c>
      <c r="I1321" t="s">
        <v>27592</v>
      </c>
      <c r="J1321" t="s">
        <v>27593</v>
      </c>
      <c r="K1321" t="s">
        <v>27594</v>
      </c>
      <c r="L1321" t="s">
        <v>27595</v>
      </c>
      <c r="M1321" t="s">
        <v>27596</v>
      </c>
      <c r="N1321" t="s">
        <v>27597</v>
      </c>
      <c r="O1321">
        <f>-572.750413629736 -115.153593649757 -507.185785980685</f>
        <v>-1195.0897932601781</v>
      </c>
      <c r="P1321">
        <f>-595.400857324763 -137.052140054645 -226.853923491144</f>
        <v>-959.30692087055206</v>
      </c>
      <c r="Q1321">
        <f>-387.255035968047 -60.9203418393686 -296.336005405383</f>
        <v>-744.51138321279859</v>
      </c>
      <c r="R1321" t="s">
        <v>27598</v>
      </c>
      <c r="S1321" t="s">
        <v>27599</v>
      </c>
      <c r="T1321" t="s">
        <v>27600</v>
      </c>
      <c r="U1321" t="s">
        <v>27601</v>
      </c>
      <c r="V1321">
        <f>-472.833419915337 -6.9306330433551 -100.864214527286</f>
        <v>-580.62826748597809</v>
      </c>
      <c r="W1321" t="s">
        <v>27602</v>
      </c>
      <c r="X1321" t="s">
        <v>27603</v>
      </c>
      <c r="Y1321" t="s">
        <v>27604</v>
      </c>
    </row>
    <row r="1322" spans="1:25" x14ac:dyDescent="0.3">
      <c r="A1322">
        <v>66050</v>
      </c>
      <c r="B1322" t="s">
        <v>27605</v>
      </c>
      <c r="C1322" t="s">
        <v>27606</v>
      </c>
      <c r="D1322" t="s">
        <v>27607</v>
      </c>
      <c r="E1322" t="s">
        <v>27608</v>
      </c>
      <c r="F1322" t="s">
        <v>27609</v>
      </c>
      <c r="G1322" t="s">
        <v>27610</v>
      </c>
      <c r="H1322" t="s">
        <v>27611</v>
      </c>
      <c r="I1322" t="s">
        <v>27612</v>
      </c>
      <c r="J1322" t="s">
        <v>27613</v>
      </c>
      <c r="K1322" t="s">
        <v>27614</v>
      </c>
      <c r="L1322" t="s">
        <v>27615</v>
      </c>
      <c r="M1322" t="s">
        <v>27616</v>
      </c>
      <c r="N1322" t="s">
        <v>27617</v>
      </c>
      <c r="O1322">
        <f>-573.718943615457 -114.648074653814 -507.143879723199</f>
        <v>-1195.5108979924698</v>
      </c>
      <c r="P1322">
        <f>-595.130660212496 -136.258728348 -226.692253350878</f>
        <v>-958.08164191137394</v>
      </c>
      <c r="Q1322">
        <f>-387.977099368101 -59.1928236045028 -298.083643367912</f>
        <v>-745.25356634051582</v>
      </c>
      <c r="R1322" t="s">
        <v>27618</v>
      </c>
      <c r="S1322" t="s">
        <v>27619</v>
      </c>
      <c r="T1322" t="s">
        <v>27620</v>
      </c>
      <c r="U1322" t="s">
        <v>27621</v>
      </c>
      <c r="V1322">
        <f>-473.298123431768 -6.96143834427312 -100.835556308867</f>
        <v>-581.09511808490811</v>
      </c>
      <c r="W1322" t="s">
        <v>27622</v>
      </c>
      <c r="X1322" t="s">
        <v>27623</v>
      </c>
      <c r="Y1322" t="s">
        <v>27624</v>
      </c>
    </row>
    <row r="1323" spans="1:25" x14ac:dyDescent="0.3">
      <c r="A1323">
        <v>66100</v>
      </c>
      <c r="B1323" t="s">
        <v>27625</v>
      </c>
      <c r="C1323" t="s">
        <v>27626</v>
      </c>
      <c r="D1323" t="s">
        <v>27627</v>
      </c>
      <c r="E1323" t="s">
        <v>27628</v>
      </c>
      <c r="F1323" t="s">
        <v>27629</v>
      </c>
      <c r="G1323" t="s">
        <v>27630</v>
      </c>
      <c r="H1323" t="s">
        <v>27631</v>
      </c>
      <c r="I1323" t="s">
        <v>27632</v>
      </c>
      <c r="J1323" t="s">
        <v>27633</v>
      </c>
      <c r="K1323" t="s">
        <v>27634</v>
      </c>
      <c r="L1323" t="s">
        <v>27635</v>
      </c>
      <c r="M1323" t="s">
        <v>27636</v>
      </c>
      <c r="N1323" t="s">
        <v>27637</v>
      </c>
      <c r="O1323">
        <f>-574.170332415533 -114.383571704356 -507.280937208829</f>
        <v>-1195.8348413287181</v>
      </c>
      <c r="P1323">
        <f>-594.968175669646 -136.135257816075 -226.794047194585</f>
        <v>-957.8974806803061</v>
      </c>
      <c r="Q1323">
        <f>-388.174166152836 -58.7055897146261 -298.831635447602</f>
        <v>-745.71139131506413</v>
      </c>
      <c r="R1323" t="s">
        <v>27638</v>
      </c>
      <c r="S1323" t="s">
        <v>27639</v>
      </c>
      <c r="T1323" t="s">
        <v>27640</v>
      </c>
      <c r="U1323" t="s">
        <v>27641</v>
      </c>
      <c r="V1323">
        <f>-473.466276123254 -7.01053636018605 -100.8465648578</f>
        <v>-581.32337734124008</v>
      </c>
      <c r="W1323" t="s">
        <v>27642</v>
      </c>
      <c r="X1323" t="s">
        <v>27643</v>
      </c>
      <c r="Y1323" t="s">
        <v>27644</v>
      </c>
    </row>
    <row r="1324" spans="1:25" x14ac:dyDescent="0.3">
      <c r="A1324">
        <v>66150</v>
      </c>
      <c r="B1324" t="s">
        <v>27645</v>
      </c>
      <c r="C1324" t="s">
        <v>27646</v>
      </c>
      <c r="D1324" t="s">
        <v>27647</v>
      </c>
      <c r="E1324" t="s">
        <v>27648</v>
      </c>
      <c r="F1324" t="s">
        <v>27649</v>
      </c>
      <c r="G1324" t="s">
        <v>27650</v>
      </c>
      <c r="H1324" t="s">
        <v>27651</v>
      </c>
      <c r="I1324" t="s">
        <v>27652</v>
      </c>
      <c r="J1324" t="s">
        <v>27653</v>
      </c>
      <c r="K1324" t="s">
        <v>27654</v>
      </c>
      <c r="L1324" t="s">
        <v>27655</v>
      </c>
      <c r="M1324" t="s">
        <v>27656</v>
      </c>
      <c r="N1324" t="s">
        <v>27657</v>
      </c>
      <c r="O1324">
        <f>-575.123077811645 -113.809540240137 -507.706765260037</f>
        <v>-1196.6393833118191</v>
      </c>
      <c r="P1324">
        <f>-595.161170123956 -136.522579162656 -227.240670351737</f>
        <v>-958.92441963834904</v>
      </c>
      <c r="Q1324">
        <f>-389.11021784531 -58.2228331600377 -300.457348113275</f>
        <v>-747.79039911862264</v>
      </c>
      <c r="R1324" t="s">
        <v>27658</v>
      </c>
      <c r="S1324" t="s">
        <v>27659</v>
      </c>
      <c r="T1324" t="s">
        <v>27660</v>
      </c>
      <c r="U1324" t="s">
        <v>27661</v>
      </c>
      <c r="V1324">
        <f>-473.752718058492 -7.26920676891086 -100.868606035436</f>
        <v>-581.89053086283889</v>
      </c>
      <c r="W1324" t="s">
        <v>27662</v>
      </c>
      <c r="X1324" t="s">
        <v>27663</v>
      </c>
      <c r="Y1324" t="s">
        <v>27664</v>
      </c>
    </row>
    <row r="1325" spans="1:25" x14ac:dyDescent="0.3">
      <c r="A1325">
        <v>66200</v>
      </c>
      <c r="B1325" t="s">
        <v>27665</v>
      </c>
      <c r="C1325" t="s">
        <v>27666</v>
      </c>
      <c r="D1325" t="s">
        <v>27667</v>
      </c>
      <c r="E1325" t="s">
        <v>27668</v>
      </c>
      <c r="F1325" t="s">
        <v>27669</v>
      </c>
      <c r="G1325" t="s">
        <v>27670</v>
      </c>
      <c r="H1325" t="s">
        <v>27671</v>
      </c>
      <c r="I1325" t="s">
        <v>27672</v>
      </c>
      <c r="J1325" t="s">
        <v>27673</v>
      </c>
      <c r="K1325" t="s">
        <v>27674</v>
      </c>
      <c r="L1325" t="s">
        <v>27675</v>
      </c>
      <c r="M1325" t="s">
        <v>27676</v>
      </c>
      <c r="N1325" t="s">
        <v>27677</v>
      </c>
      <c r="O1325">
        <f>-575.462397206241 -113.510782865404 -507.993603990137</f>
        <v>-1196.9667840617819</v>
      </c>
      <c r="P1325">
        <f>-595.565728155363 -136.771020235009 -227.577238081133</f>
        <v>-959.91398647150504</v>
      </c>
      <c r="Q1325">
        <f>-389.335445397261 -58.7416136442826 -300.577444042487</f>
        <v>-748.65450308403069</v>
      </c>
      <c r="R1325" t="s">
        <v>27678</v>
      </c>
      <c r="S1325" t="s">
        <v>27679</v>
      </c>
      <c r="T1325" t="s">
        <v>27680</v>
      </c>
      <c r="U1325" t="s">
        <v>27681</v>
      </c>
      <c r="V1325">
        <f>-473.807823554637 -7.365835833662 -100.87635642839</f>
        <v>-582.05001581668898</v>
      </c>
      <c r="W1325" t="s">
        <v>27682</v>
      </c>
      <c r="X1325" t="s">
        <v>27683</v>
      </c>
      <c r="Y1325" t="s">
        <v>27684</v>
      </c>
    </row>
    <row r="1326" spans="1:25" x14ac:dyDescent="0.3">
      <c r="A1326">
        <v>66250</v>
      </c>
      <c r="B1326" t="s">
        <v>27685</v>
      </c>
      <c r="C1326" t="s">
        <v>27686</v>
      </c>
      <c r="D1326" t="s">
        <v>27687</v>
      </c>
      <c r="E1326" t="s">
        <v>27688</v>
      </c>
      <c r="F1326" t="s">
        <v>27689</v>
      </c>
      <c r="G1326" t="s">
        <v>27690</v>
      </c>
      <c r="H1326" t="s">
        <v>27691</v>
      </c>
      <c r="I1326" t="s">
        <v>27692</v>
      </c>
      <c r="J1326" t="s">
        <v>27693</v>
      </c>
      <c r="K1326" t="s">
        <v>27694</v>
      </c>
      <c r="L1326" t="s">
        <v>27695</v>
      </c>
      <c r="M1326" t="s">
        <v>27696</v>
      </c>
      <c r="N1326" t="s">
        <v>27697</v>
      </c>
      <c r="O1326">
        <f>-576.286892709041 -112.94051401972 -508.567140056033</f>
        <v>-1197.794546784794</v>
      </c>
      <c r="P1326">
        <f>-596.667978947636 -137.727732814302 -228.301480819298</f>
        <v>-962.69719258123598</v>
      </c>
      <c r="Q1326">
        <f>-390.31885612924 -59.5761595341037 -300.833292634632</f>
        <v>-750.72830829797567</v>
      </c>
      <c r="R1326" t="s">
        <v>27698</v>
      </c>
      <c r="S1326" t="s">
        <v>27699</v>
      </c>
      <c r="T1326" t="s">
        <v>27700</v>
      </c>
      <c r="U1326" t="s">
        <v>27701</v>
      </c>
      <c r="V1326">
        <f>-473.899276113204 -7.69589622029389 -100.897908988465</f>
        <v>-582.4930813219629</v>
      </c>
      <c r="W1326" t="s">
        <v>27702</v>
      </c>
      <c r="X1326" t="s">
        <v>27703</v>
      </c>
      <c r="Y1326" t="s">
        <v>27704</v>
      </c>
    </row>
    <row r="1327" spans="1:25" x14ac:dyDescent="0.3">
      <c r="A1327">
        <v>66300</v>
      </c>
      <c r="B1327" t="s">
        <v>27705</v>
      </c>
      <c r="C1327" t="s">
        <v>27706</v>
      </c>
      <c r="D1327" t="s">
        <v>27707</v>
      </c>
      <c r="E1327" t="s">
        <v>27708</v>
      </c>
      <c r="F1327" t="s">
        <v>27709</v>
      </c>
      <c r="G1327" t="s">
        <v>27710</v>
      </c>
      <c r="H1327" t="s">
        <v>27711</v>
      </c>
      <c r="I1327" t="s">
        <v>27712</v>
      </c>
      <c r="J1327" t="s">
        <v>27713</v>
      </c>
      <c r="K1327" t="s">
        <v>27714</v>
      </c>
      <c r="L1327" t="s">
        <v>27715</v>
      </c>
      <c r="M1327" t="s">
        <v>27716</v>
      </c>
      <c r="N1327" t="s">
        <v>27717</v>
      </c>
      <c r="O1327">
        <f>-577.002738271852 -112.581760186519 -508.852916435506</f>
        <v>-1198.4374148938768</v>
      </c>
      <c r="P1327">
        <f>-597.144581991072 -137.861571638064 -228.614136941656</f>
        <v>-963.62029057079189</v>
      </c>
      <c r="Q1327">
        <f>-391.024410747436 -59.1255526841469 -301.165411794858</f>
        <v>-751.31537522644089</v>
      </c>
      <c r="R1327" t="s">
        <v>27718</v>
      </c>
      <c r="S1327" t="s">
        <v>27719</v>
      </c>
      <c r="T1327" t="s">
        <v>27720</v>
      </c>
      <c r="U1327" t="s">
        <v>27721</v>
      </c>
      <c r="V1327">
        <f>-474.051036335792 -7.92147002351339 -100.91923300092</f>
        <v>-582.89173936022542</v>
      </c>
      <c r="W1327" t="s">
        <v>27722</v>
      </c>
      <c r="X1327" t="s">
        <v>27723</v>
      </c>
      <c r="Y1327" t="s">
        <v>27724</v>
      </c>
    </row>
    <row r="1328" spans="1:25" x14ac:dyDescent="0.3">
      <c r="A1328">
        <v>66350</v>
      </c>
      <c r="B1328" t="s">
        <v>27725</v>
      </c>
      <c r="C1328" t="s">
        <v>27726</v>
      </c>
      <c r="D1328" t="s">
        <v>27727</v>
      </c>
      <c r="E1328" t="s">
        <v>27728</v>
      </c>
      <c r="F1328" t="s">
        <v>27729</v>
      </c>
      <c r="G1328" t="s">
        <v>27730</v>
      </c>
      <c r="H1328" t="s">
        <v>27731</v>
      </c>
      <c r="I1328" t="s">
        <v>27732</v>
      </c>
      <c r="J1328" t="s">
        <v>27733</v>
      </c>
      <c r="K1328" t="s">
        <v>27734</v>
      </c>
      <c r="L1328" t="s">
        <v>27735</v>
      </c>
      <c r="M1328" t="s">
        <v>27736</v>
      </c>
      <c r="N1328" t="s">
        <v>27737</v>
      </c>
      <c r="O1328">
        <f>-578.171239329671 -112.189706895958 -509.361942083438</f>
        <v>-1199.722888309067</v>
      </c>
      <c r="P1328">
        <f>-597.969804185201 -137.351017713474 -229.087956190429</f>
        <v>-964.40877808910409</v>
      </c>
      <c r="Q1328">
        <f>-391.796318344515 -58.8230858226684 -301.713232616003</f>
        <v>-752.33263678318644</v>
      </c>
      <c r="R1328" t="s">
        <v>27738</v>
      </c>
      <c r="S1328" t="s">
        <v>27739</v>
      </c>
      <c r="T1328" t="s">
        <v>27740</v>
      </c>
      <c r="U1328" t="s">
        <v>27741</v>
      </c>
      <c r="V1328">
        <f>-474.667025682254 -8.60314513861567 -100.957553019035</f>
        <v>-584.22772383990468</v>
      </c>
      <c r="W1328" t="s">
        <v>27742</v>
      </c>
      <c r="X1328" t="s">
        <v>27743</v>
      </c>
      <c r="Y1328" t="s">
        <v>27744</v>
      </c>
    </row>
    <row r="1329" spans="1:25" x14ac:dyDescent="0.3">
      <c r="A1329">
        <v>66400</v>
      </c>
      <c r="B1329" t="s">
        <v>27745</v>
      </c>
      <c r="C1329" t="s">
        <v>27746</v>
      </c>
      <c r="D1329" t="s">
        <v>27747</v>
      </c>
      <c r="E1329" t="s">
        <v>27748</v>
      </c>
      <c r="F1329" t="s">
        <v>27749</v>
      </c>
      <c r="G1329" t="s">
        <v>27750</v>
      </c>
      <c r="H1329" t="s">
        <v>27751</v>
      </c>
      <c r="I1329" t="s">
        <v>27752</v>
      </c>
      <c r="J1329" t="s">
        <v>27753</v>
      </c>
      <c r="K1329" t="s">
        <v>27754</v>
      </c>
      <c r="L1329" t="s">
        <v>27755</v>
      </c>
      <c r="M1329" t="s">
        <v>27756</v>
      </c>
      <c r="N1329" t="s">
        <v>27757</v>
      </c>
      <c r="O1329">
        <f>-579.176632100059 -112.052845239326 -509.721865059163</f>
        <v>-1200.9513423985479</v>
      </c>
      <c r="P1329">
        <f>-598.256165823396 -137.665147033555 -229.438901972088</f>
        <v>-965.36021482903902</v>
      </c>
      <c r="Q1329">
        <f>-392.671880715809 -59.1108869953187 -303.687569579849</f>
        <v>-755.47033729097666</v>
      </c>
      <c r="R1329" t="s">
        <v>27758</v>
      </c>
      <c r="S1329" t="s">
        <v>27759</v>
      </c>
      <c r="T1329" t="s">
        <v>27760</v>
      </c>
      <c r="U1329" t="s">
        <v>27761</v>
      </c>
      <c r="V1329">
        <f>-475.352321470496 -9.08805343604672 -100.987136324917</f>
        <v>-585.42751123145968</v>
      </c>
      <c r="W1329" t="s">
        <v>27762</v>
      </c>
      <c r="X1329" t="s">
        <v>27763</v>
      </c>
      <c r="Y1329" t="s">
        <v>27764</v>
      </c>
    </row>
    <row r="1330" spans="1:25" x14ac:dyDescent="0.3">
      <c r="A1330">
        <v>66450</v>
      </c>
      <c r="B1330" t="s">
        <v>27765</v>
      </c>
      <c r="C1330" t="s">
        <v>27766</v>
      </c>
      <c r="D1330" t="s">
        <v>27767</v>
      </c>
      <c r="E1330" t="s">
        <v>27768</v>
      </c>
      <c r="F1330" t="s">
        <v>27769</v>
      </c>
      <c r="G1330" t="s">
        <v>27770</v>
      </c>
      <c r="H1330" t="s">
        <v>27771</v>
      </c>
      <c r="I1330" t="s">
        <v>27772</v>
      </c>
      <c r="J1330" t="s">
        <v>27773</v>
      </c>
      <c r="K1330" t="s">
        <v>27774</v>
      </c>
      <c r="L1330" t="s">
        <v>27775</v>
      </c>
      <c r="M1330" t="s">
        <v>27776</v>
      </c>
      <c r="N1330" t="s">
        <v>27777</v>
      </c>
      <c r="O1330">
        <f>-579.643059617152 -112.070089202362 -509.823295143429</f>
        <v>-1201.5364439629429</v>
      </c>
      <c r="P1330">
        <f>-598.443148052096 -137.694697397122 -229.522549742368</f>
        <v>-965.66039519158608</v>
      </c>
      <c r="Q1330">
        <f>-393.081338476812 -59.5358819815838 -304.797094744377</f>
        <v>-757.41431520277274</v>
      </c>
      <c r="R1330" t="s">
        <v>27778</v>
      </c>
      <c r="S1330" t="s">
        <v>27779</v>
      </c>
      <c r="T1330" t="s">
        <v>27780</v>
      </c>
      <c r="U1330" t="s">
        <v>27781</v>
      </c>
      <c r="V1330">
        <f>-475.664983391455 -9.21762641327223 -100.987404266614</f>
        <v>-585.87001407134119</v>
      </c>
      <c r="W1330" t="s">
        <v>27782</v>
      </c>
      <c r="X1330" t="s">
        <v>27783</v>
      </c>
      <c r="Y1330" t="s">
        <v>27784</v>
      </c>
    </row>
    <row r="1331" spans="1:25" x14ac:dyDescent="0.3">
      <c r="A1331">
        <v>66500</v>
      </c>
      <c r="B1331" t="s">
        <v>27785</v>
      </c>
      <c r="C1331" t="s">
        <v>27786</v>
      </c>
      <c r="D1331" t="s">
        <v>27787</v>
      </c>
      <c r="E1331" t="s">
        <v>27788</v>
      </c>
      <c r="F1331" t="s">
        <v>27789</v>
      </c>
      <c r="G1331" t="s">
        <v>27790</v>
      </c>
      <c r="H1331" t="s">
        <v>27791</v>
      </c>
      <c r="I1331" t="s">
        <v>27792</v>
      </c>
      <c r="J1331" t="s">
        <v>27793</v>
      </c>
      <c r="K1331" t="s">
        <v>27794</v>
      </c>
      <c r="L1331" t="s">
        <v>27795</v>
      </c>
      <c r="M1331" t="s">
        <v>27796</v>
      </c>
      <c r="N1331" t="s">
        <v>27797</v>
      </c>
      <c r="O1331">
        <f>-579.978899213618 -112.111512641792 -509.870539787231</f>
        <v>-1201.960951642641</v>
      </c>
      <c r="P1331">
        <f>-598.695500486978 -138.112370554542 -229.59883690386</f>
        <v>-966.40670794538005</v>
      </c>
      <c r="Q1331">
        <f>-393.479220203743 -60.0164682670311 -305.334103836484</f>
        <v>-758.82979230725812</v>
      </c>
      <c r="R1331" t="s">
        <v>27798</v>
      </c>
      <c r="S1331" t="s">
        <v>27799</v>
      </c>
      <c r="T1331" t="s">
        <v>27800</v>
      </c>
      <c r="U1331" t="s">
        <v>27801</v>
      </c>
      <c r="V1331">
        <f>-476.00535233181 -9.24794617922998 -100.98759978173</f>
        <v>-586.24089829277</v>
      </c>
      <c r="W1331" t="s">
        <v>27802</v>
      </c>
      <c r="X1331" t="s">
        <v>27803</v>
      </c>
      <c r="Y1331" t="s">
        <v>27804</v>
      </c>
    </row>
    <row r="1332" spans="1:25" x14ac:dyDescent="0.3">
      <c r="A1332">
        <v>66550</v>
      </c>
      <c r="B1332" t="s">
        <v>27805</v>
      </c>
      <c r="C1332" t="s">
        <v>27806</v>
      </c>
      <c r="D1332" t="s">
        <v>27807</v>
      </c>
      <c r="E1332" t="s">
        <v>27808</v>
      </c>
      <c r="F1332" t="s">
        <v>27809</v>
      </c>
      <c r="G1332" t="s">
        <v>27810</v>
      </c>
      <c r="H1332" t="s">
        <v>27811</v>
      </c>
      <c r="I1332" t="s">
        <v>27812</v>
      </c>
      <c r="J1332" t="s">
        <v>27813</v>
      </c>
      <c r="K1332" t="s">
        <v>27814</v>
      </c>
      <c r="L1332" t="s">
        <v>27815</v>
      </c>
      <c r="M1332" t="s">
        <v>27816</v>
      </c>
      <c r="N1332" t="s">
        <v>27817</v>
      </c>
      <c r="O1332">
        <f>-580.713394295689 -112.479826247796 -509.809125687636</f>
        <v>-1203.002346231121</v>
      </c>
      <c r="P1332">
        <f>-599.469286768613 -138.631128463907 -229.554003260226</f>
        <v>-967.65441849274589</v>
      </c>
      <c r="Q1332">
        <f>-394.026450852009 -61.0093387237671 -305.161965142161</f>
        <v>-760.19775471793719</v>
      </c>
      <c r="R1332" t="s">
        <v>27818</v>
      </c>
      <c r="S1332" t="s">
        <v>27819</v>
      </c>
      <c r="T1332" t="s">
        <v>27820</v>
      </c>
      <c r="U1332" t="s">
        <v>27821</v>
      </c>
      <c r="V1332">
        <f>-476.791627045828 -9.47031579953455 -101.001736608097</f>
        <v>-587.26367945345953</v>
      </c>
      <c r="W1332" t="s">
        <v>27822</v>
      </c>
      <c r="X1332" t="s">
        <v>27823</v>
      </c>
      <c r="Y1332" t="s">
        <v>27824</v>
      </c>
    </row>
    <row r="1333" spans="1:25" x14ac:dyDescent="0.3">
      <c r="A1333">
        <v>66600</v>
      </c>
      <c r="B1333" t="s">
        <v>27825</v>
      </c>
      <c r="C1333" t="s">
        <v>27826</v>
      </c>
      <c r="D1333" t="s">
        <v>27827</v>
      </c>
      <c r="E1333" t="s">
        <v>27828</v>
      </c>
      <c r="F1333" t="s">
        <v>27829</v>
      </c>
      <c r="G1333" t="s">
        <v>27830</v>
      </c>
      <c r="H1333" t="s">
        <v>27831</v>
      </c>
      <c r="I1333" t="s">
        <v>27832</v>
      </c>
      <c r="J1333" t="s">
        <v>27833</v>
      </c>
      <c r="K1333" t="s">
        <v>27834</v>
      </c>
      <c r="L1333" t="s">
        <v>27835</v>
      </c>
      <c r="M1333" t="s">
        <v>27836</v>
      </c>
      <c r="N1333" t="s">
        <v>27837</v>
      </c>
      <c r="O1333">
        <f>-581.023626351305 -112.857200691599 -509.549964340239</f>
        <v>-1203.4307913831431</v>
      </c>
      <c r="P1333">
        <f>-600.291145530163 -137.895293384427 -229.228021445882</f>
        <v>-967.41446036047205</v>
      </c>
      <c r="Q1333">
        <f>-394.667024134112 -60.8532242172378 -304.936418140575</f>
        <v>-760.45666649192481</v>
      </c>
      <c r="R1333" t="s">
        <v>27838</v>
      </c>
      <c r="S1333" t="s">
        <v>27839</v>
      </c>
      <c r="T1333" t="s">
        <v>27840</v>
      </c>
      <c r="U1333" t="s">
        <v>27841</v>
      </c>
      <c r="V1333">
        <f>-477.211027029496 -9.58151220525042 -100.999884191043</f>
        <v>-587.79242342578937</v>
      </c>
      <c r="W1333" t="s">
        <v>27842</v>
      </c>
      <c r="X1333" t="s">
        <v>27843</v>
      </c>
      <c r="Y1333" t="s">
        <v>27844</v>
      </c>
    </row>
    <row r="1334" spans="1:25" x14ac:dyDescent="0.3">
      <c r="A1334">
        <v>66650</v>
      </c>
      <c r="B1334" t="s">
        <v>27845</v>
      </c>
      <c r="C1334" t="s">
        <v>27846</v>
      </c>
      <c r="D1334" t="s">
        <v>27847</v>
      </c>
      <c r="E1334" t="s">
        <v>27848</v>
      </c>
      <c r="F1334" t="s">
        <v>27849</v>
      </c>
      <c r="G1334" t="s">
        <v>27850</v>
      </c>
      <c r="H1334" t="s">
        <v>27851</v>
      </c>
      <c r="I1334" t="s">
        <v>27852</v>
      </c>
      <c r="J1334" t="s">
        <v>27853</v>
      </c>
      <c r="K1334" t="s">
        <v>27854</v>
      </c>
      <c r="L1334" t="s">
        <v>27855</v>
      </c>
      <c r="M1334" t="s">
        <v>27856</v>
      </c>
      <c r="N1334" t="s">
        <v>27857</v>
      </c>
      <c r="O1334">
        <f>-581.839242067494 -113.893592221702 -508.731432228929</f>
        <v>-1204.464266518125</v>
      </c>
      <c r="P1334">
        <f>-602.805789859757 -136.273301090999 -228.306399027345</f>
        <v>-967.38548997810108</v>
      </c>
      <c r="Q1334">
        <f>-396.411746415188 -61.46235859645 -304.157185974854</f>
        <v>-762.03129098649197</v>
      </c>
      <c r="R1334" t="s">
        <v>27858</v>
      </c>
      <c r="S1334" t="s">
        <v>27859</v>
      </c>
      <c r="T1334" t="s">
        <v>27860</v>
      </c>
      <c r="U1334" t="s">
        <v>27861</v>
      </c>
      <c r="V1334">
        <f>-477.976353671415 -9.63951393268508 -101.00789145464</f>
        <v>-588.62375905874001</v>
      </c>
      <c r="W1334" t="s">
        <v>27862</v>
      </c>
      <c r="X1334" t="s">
        <v>27863</v>
      </c>
      <c r="Y1334" t="s">
        <v>27864</v>
      </c>
    </row>
    <row r="1335" spans="1:25" x14ac:dyDescent="0.3">
      <c r="A1335">
        <v>66700</v>
      </c>
      <c r="B1335" t="s">
        <v>27865</v>
      </c>
      <c r="C1335" t="s">
        <v>27866</v>
      </c>
      <c r="D1335" t="s">
        <v>27867</v>
      </c>
      <c r="E1335" t="s">
        <v>27868</v>
      </c>
      <c r="F1335" t="s">
        <v>27869</v>
      </c>
      <c r="G1335" t="s">
        <v>27870</v>
      </c>
      <c r="H1335" t="s">
        <v>27871</v>
      </c>
      <c r="I1335" t="s">
        <v>27872</v>
      </c>
      <c r="J1335" t="s">
        <v>27873</v>
      </c>
      <c r="K1335" t="s">
        <v>27874</v>
      </c>
      <c r="L1335" t="s">
        <v>27875</v>
      </c>
      <c r="M1335" t="s">
        <v>27876</v>
      </c>
      <c r="N1335" t="s">
        <v>27877</v>
      </c>
      <c r="O1335">
        <f>-582.277637082071 -114.569954487941 -508.252907808875</f>
        <v>-1205.100499378887</v>
      </c>
      <c r="P1335">
        <f>-604.704075272571 -137.378106033528 -227.975577332493</f>
        <v>-970.05775863859208</v>
      </c>
      <c r="Q1335">
        <f>-397.913293366691 -62.1733068006938 -302.342004534283</f>
        <v>-762.42860470166784</v>
      </c>
      <c r="R1335" t="s">
        <v>27878</v>
      </c>
      <c r="S1335" t="s">
        <v>27879</v>
      </c>
      <c r="T1335" t="s">
        <v>27880</v>
      </c>
      <c r="U1335" t="s">
        <v>27881</v>
      </c>
      <c r="V1335">
        <f>-478.412270684451 -9.66499260540604 -101.015435135341</f>
        <v>-589.09269842519802</v>
      </c>
      <c r="W1335" t="s">
        <v>27882</v>
      </c>
      <c r="X1335" t="s">
        <v>27883</v>
      </c>
      <c r="Y1335" t="s">
        <v>27884</v>
      </c>
    </row>
    <row r="1336" spans="1:25" x14ac:dyDescent="0.3">
      <c r="A1336">
        <v>66750</v>
      </c>
      <c r="B1336" t="s">
        <v>27885</v>
      </c>
      <c r="C1336" t="s">
        <v>27886</v>
      </c>
      <c r="D1336" t="s">
        <v>27887</v>
      </c>
      <c r="E1336" t="s">
        <v>27888</v>
      </c>
      <c r="F1336" t="s">
        <v>27889</v>
      </c>
      <c r="G1336" t="s">
        <v>27890</v>
      </c>
      <c r="H1336" t="s">
        <v>27891</v>
      </c>
      <c r="I1336" t="s">
        <v>27892</v>
      </c>
      <c r="J1336" t="s">
        <v>27893</v>
      </c>
      <c r="K1336" t="s">
        <v>27894</v>
      </c>
      <c r="L1336" t="s">
        <v>27895</v>
      </c>
      <c r="M1336" t="s">
        <v>27896</v>
      </c>
      <c r="N1336" t="s">
        <v>27897</v>
      </c>
      <c r="O1336">
        <f>-583.176872050066 -116.082470685394 -507.101793023625</f>
        <v>-1206.3611357590851</v>
      </c>
      <c r="P1336">
        <f>-607.927458670338 -136.221294251036 -226.815379551943</f>
        <v>-970.96413247331691</v>
      </c>
      <c r="Q1336">
        <f>-400.316310935131 -61.1056123766298 -298.95234389879</f>
        <v>-760.37426721055078</v>
      </c>
      <c r="R1336" t="s">
        <v>27898</v>
      </c>
      <c r="S1336" t="s">
        <v>27899</v>
      </c>
      <c r="T1336" t="s">
        <v>27900</v>
      </c>
      <c r="U1336" t="s">
        <v>27901</v>
      </c>
      <c r="V1336">
        <f>-479.189837498923 -9.79052840763643 -101.026375468763</f>
        <v>-590.00674137532246</v>
      </c>
      <c r="W1336" t="s">
        <v>27902</v>
      </c>
      <c r="X1336" t="s">
        <v>27903</v>
      </c>
      <c r="Y1336" t="s">
        <v>27904</v>
      </c>
    </row>
    <row r="1337" spans="1:25" x14ac:dyDescent="0.3">
      <c r="A1337">
        <v>66800</v>
      </c>
      <c r="B1337" t="s">
        <v>27905</v>
      </c>
      <c r="C1337" t="s">
        <v>27906</v>
      </c>
      <c r="D1337" t="s">
        <v>27907</v>
      </c>
      <c r="E1337" t="s">
        <v>27908</v>
      </c>
      <c r="F1337" t="s">
        <v>27909</v>
      </c>
      <c r="G1337" t="s">
        <v>27910</v>
      </c>
      <c r="H1337" t="s">
        <v>27911</v>
      </c>
      <c r="I1337" t="s">
        <v>27912</v>
      </c>
      <c r="J1337" t="s">
        <v>27913</v>
      </c>
      <c r="K1337" t="s">
        <v>27914</v>
      </c>
      <c r="L1337" t="s">
        <v>27915</v>
      </c>
      <c r="M1337" t="s">
        <v>27916</v>
      </c>
      <c r="N1337" t="s">
        <v>27917</v>
      </c>
      <c r="O1337">
        <f>-583.638634619727 -116.900213982041 -506.441960161183</f>
        <v>-1206.980808762951</v>
      </c>
      <c r="P1337">
        <f>-609.392873901295 -134.374210087816 -226.067137351838</f>
        <v>-969.83422134094906</v>
      </c>
      <c r="Q1337">
        <f>-400.759842127082 -60.3272609277838 -296.337138316168</f>
        <v>-757.42424137103376</v>
      </c>
      <c r="R1337" t="s">
        <v>27918</v>
      </c>
      <c r="S1337" t="s">
        <v>27919</v>
      </c>
      <c r="T1337" t="s">
        <v>27920</v>
      </c>
      <c r="U1337" t="s">
        <v>27921</v>
      </c>
      <c r="V1337">
        <f>-479.521467899794 -9.85076308207772 -101.029933657126</f>
        <v>-590.40216463899776</v>
      </c>
      <c r="W1337" t="s">
        <v>27922</v>
      </c>
      <c r="X1337" t="s">
        <v>27923</v>
      </c>
      <c r="Y1337" t="s">
        <v>27924</v>
      </c>
    </row>
    <row r="1338" spans="1:25" x14ac:dyDescent="0.3">
      <c r="A1338">
        <v>66850</v>
      </c>
      <c r="B1338" t="s">
        <v>27925</v>
      </c>
      <c r="C1338" t="s">
        <v>27926</v>
      </c>
      <c r="D1338" t="s">
        <v>27927</v>
      </c>
      <c r="E1338" t="s">
        <v>27928</v>
      </c>
      <c r="F1338" t="s">
        <v>27929</v>
      </c>
      <c r="G1338" t="s">
        <v>27930</v>
      </c>
      <c r="H1338" t="s">
        <v>27931</v>
      </c>
      <c r="I1338" t="s">
        <v>27932</v>
      </c>
      <c r="J1338" t="s">
        <v>27933</v>
      </c>
      <c r="K1338" t="s">
        <v>27934</v>
      </c>
      <c r="L1338" t="s">
        <v>27935</v>
      </c>
      <c r="M1338" t="s">
        <v>27936</v>
      </c>
      <c r="N1338" t="s">
        <v>27937</v>
      </c>
      <c r="O1338">
        <f>-584.434912344995 -118.863230197032 -504.859110092998</f>
        <v>-1208.1572526350251</v>
      </c>
      <c r="P1338">
        <f>-610.737858730489 -132.144455982371 -224.305390283767</f>
        <v>-967.18770499662708</v>
      </c>
      <c r="Q1338">
        <f>-400.837003656678 -59.2678829512574 -291.974733335473</f>
        <v>-752.07961994340837</v>
      </c>
      <c r="R1338" t="s">
        <v>27938</v>
      </c>
      <c r="S1338" t="s">
        <v>27939</v>
      </c>
      <c r="T1338" t="s">
        <v>27940</v>
      </c>
      <c r="U1338" t="s">
        <v>27941</v>
      </c>
      <c r="V1338">
        <f>-480.061254694108 -9.88900225082216 -101.035491256969</f>
        <v>-590.98574820189913</v>
      </c>
      <c r="W1338" t="s">
        <v>27942</v>
      </c>
      <c r="X1338" t="s">
        <v>27943</v>
      </c>
      <c r="Y1338" t="s">
        <v>27944</v>
      </c>
    </row>
    <row r="1339" spans="1:25" x14ac:dyDescent="0.3">
      <c r="A1339">
        <v>66900</v>
      </c>
      <c r="B1339" t="s">
        <v>27945</v>
      </c>
      <c r="C1339" t="s">
        <v>27946</v>
      </c>
      <c r="D1339" t="s">
        <v>27947</v>
      </c>
      <c r="E1339" t="s">
        <v>27948</v>
      </c>
      <c r="F1339" t="s">
        <v>27949</v>
      </c>
      <c r="G1339" t="s">
        <v>27950</v>
      </c>
      <c r="H1339" t="s">
        <v>27951</v>
      </c>
      <c r="I1339" t="s">
        <v>27952</v>
      </c>
      <c r="J1339" t="s">
        <v>27953</v>
      </c>
      <c r="K1339" t="s">
        <v>27954</v>
      </c>
      <c r="L1339" t="s">
        <v>27955</v>
      </c>
      <c r="M1339" t="s">
        <v>27956</v>
      </c>
      <c r="N1339" t="s">
        <v>27957</v>
      </c>
      <c r="O1339">
        <f>-584.911242328266 -119.687858232557 -503.970243551314</f>
        <v>-1208.5693441121371</v>
      </c>
      <c r="P1339">
        <f>-610.484189271627 -132.520694969013 -223.328108752831</f>
        <v>-966.33299299347095</v>
      </c>
      <c r="Q1339">
        <f>-401.077593709335 -58.7491060086986 -291.556244202423</f>
        <v>-751.38294392045668</v>
      </c>
      <c r="R1339" t="s">
        <v>27958</v>
      </c>
      <c r="S1339" t="s">
        <v>27959</v>
      </c>
      <c r="T1339" t="s">
        <v>27960</v>
      </c>
      <c r="U1339" t="s">
        <v>27961</v>
      </c>
      <c r="V1339">
        <f>-480.27964578986 -9.81363301218425 -101.02359100233</f>
        <v>-591.11686980437423</v>
      </c>
      <c r="W1339" t="s">
        <v>27962</v>
      </c>
      <c r="X1339" t="s">
        <v>27963</v>
      </c>
      <c r="Y1339" t="s">
        <v>27964</v>
      </c>
    </row>
    <row r="1340" spans="1:25" x14ac:dyDescent="0.3">
      <c r="A1340">
        <v>66950</v>
      </c>
      <c r="B1340" t="s">
        <v>27965</v>
      </c>
      <c r="C1340" t="s">
        <v>27966</v>
      </c>
      <c r="D1340" t="s">
        <v>27967</v>
      </c>
      <c r="E1340" t="s">
        <v>27968</v>
      </c>
      <c r="F1340" t="s">
        <v>27969</v>
      </c>
      <c r="G1340" t="s">
        <v>27970</v>
      </c>
      <c r="H1340" t="s">
        <v>27971</v>
      </c>
      <c r="I1340" t="s">
        <v>27972</v>
      </c>
      <c r="J1340" t="s">
        <v>27973</v>
      </c>
      <c r="K1340" t="s">
        <v>27974</v>
      </c>
      <c r="L1340" t="s">
        <v>27975</v>
      </c>
      <c r="M1340" t="s">
        <v>27976</v>
      </c>
      <c r="N1340" t="s">
        <v>27977</v>
      </c>
      <c r="O1340">
        <f>-585.330736644417 -120.82912701952 -502.702858373578</f>
        <v>-1208.8627220375151</v>
      </c>
      <c r="P1340">
        <f>-609.111075019955 -132.404017603217 -221.848495922388</f>
        <v>-963.36358854555999</v>
      </c>
      <c r="Q1340">
        <f>-399.658876 -61.0163643112164 -292.432372543669</f>
        <v>-753.10761285488547</v>
      </c>
      <c r="R1340" t="s">
        <v>27978</v>
      </c>
      <c r="S1340" t="s">
        <v>27979</v>
      </c>
      <c r="T1340" t="s">
        <v>27980</v>
      </c>
      <c r="U1340" t="s">
        <v>27981</v>
      </c>
      <c r="V1340">
        <f>-480.546318720004 -9.35551913068821 -100.982265320009</f>
        <v>-590.88410317070122</v>
      </c>
      <c r="W1340" t="s">
        <v>27982</v>
      </c>
      <c r="X1340" t="s">
        <v>27983</v>
      </c>
      <c r="Y1340" t="s">
        <v>27984</v>
      </c>
    </row>
    <row r="1341" spans="1:25" x14ac:dyDescent="0.3">
      <c r="A1341">
        <v>67000</v>
      </c>
      <c r="B1341" t="s">
        <v>27985</v>
      </c>
      <c r="C1341" t="s">
        <v>27986</v>
      </c>
      <c r="D1341" t="s">
        <v>27987</v>
      </c>
      <c r="E1341" t="s">
        <v>27988</v>
      </c>
      <c r="F1341" t="s">
        <v>27989</v>
      </c>
      <c r="G1341" t="s">
        <v>27990</v>
      </c>
      <c r="H1341" t="s">
        <v>27991</v>
      </c>
      <c r="I1341" t="s">
        <v>27992</v>
      </c>
      <c r="J1341" t="s">
        <v>27993</v>
      </c>
      <c r="K1341" t="s">
        <v>27994</v>
      </c>
      <c r="L1341" t="s">
        <v>27995</v>
      </c>
      <c r="M1341" t="s">
        <v>27996</v>
      </c>
      <c r="N1341" t="s">
        <v>27997</v>
      </c>
      <c r="O1341">
        <f>-586.030273743012 -121.263034944286 -501.719085465216</f>
        <v>-1209.0123941525139</v>
      </c>
      <c r="P1341">
        <f>-607.481760266131 -132.613867901445 -220.668230501939</f>
        <v>-960.763858669515</v>
      </c>
      <c r="Q1341">
        <f>-397.326258280795 -66.0178162476736 -293.799799188583</f>
        <v>-757.14387371705152</v>
      </c>
      <c r="R1341" t="s">
        <v>27998</v>
      </c>
      <c r="S1341" t="s">
        <v>27999</v>
      </c>
      <c r="T1341" t="s">
        <v>28000</v>
      </c>
      <c r="U1341" t="s">
        <v>28001</v>
      </c>
      <c r="V1341">
        <f>-480.508085020531 -9.06712622674286 -100.953131991341</f>
        <v>-590.52834323861487</v>
      </c>
      <c r="W1341" t="s">
        <v>28002</v>
      </c>
      <c r="X1341" t="s">
        <v>28003</v>
      </c>
      <c r="Y1341" t="s">
        <v>28004</v>
      </c>
    </row>
    <row r="1342" spans="1:25" x14ac:dyDescent="0.3">
      <c r="A1342">
        <v>67050</v>
      </c>
      <c r="B1342" t="s">
        <v>28005</v>
      </c>
      <c r="C1342" t="s">
        <v>28006</v>
      </c>
      <c r="D1342" t="s">
        <v>28007</v>
      </c>
      <c r="E1342" t="s">
        <v>28008</v>
      </c>
      <c r="F1342" t="s">
        <v>28009</v>
      </c>
      <c r="G1342" t="s">
        <v>28010</v>
      </c>
      <c r="H1342" t="s">
        <v>28011</v>
      </c>
      <c r="I1342" t="s">
        <v>28012</v>
      </c>
      <c r="J1342" t="s">
        <v>28013</v>
      </c>
      <c r="K1342" t="s">
        <v>28014</v>
      </c>
      <c r="L1342" t="s">
        <v>28015</v>
      </c>
      <c r="M1342" t="s">
        <v>28016</v>
      </c>
      <c r="N1342" t="s">
        <v>28017</v>
      </c>
      <c r="O1342">
        <f>-586.466226715428 -121.400796421247 -501.397113308909</f>
        <v>-1209.264136445584</v>
      </c>
      <c r="P1342">
        <f>-606.862274109559 -132.858840394053 -220.272023877654</f>
        <v>-959.99313838126602</v>
      </c>
      <c r="Q1342">
        <f>-396.866191129654 -67.0746749573168 -294.586451616505</f>
        <v>-758.52731770347577</v>
      </c>
      <c r="R1342" t="s">
        <v>28018</v>
      </c>
      <c r="S1342" t="s">
        <v>28019</v>
      </c>
      <c r="T1342" t="s">
        <v>28020</v>
      </c>
      <c r="U1342" t="s">
        <v>28021</v>
      </c>
      <c r="V1342">
        <f>-480.395207352033 -9.07192956685685 -100.9523771632</f>
        <v>-590.4195140820899</v>
      </c>
      <c r="W1342" t="s">
        <v>28022</v>
      </c>
      <c r="X1342" t="s">
        <v>28023</v>
      </c>
      <c r="Y1342" t="s">
        <v>28024</v>
      </c>
    </row>
    <row r="1343" spans="1:25" x14ac:dyDescent="0.3">
      <c r="A1343">
        <v>67100</v>
      </c>
      <c r="B1343" t="s">
        <v>28025</v>
      </c>
      <c r="C1343" t="s">
        <v>28026</v>
      </c>
      <c r="D1343" t="s">
        <v>28027</v>
      </c>
      <c r="E1343" t="s">
        <v>28028</v>
      </c>
      <c r="F1343" t="s">
        <v>28029</v>
      </c>
      <c r="G1343" t="s">
        <v>28030</v>
      </c>
      <c r="H1343" t="s">
        <v>28031</v>
      </c>
      <c r="I1343" t="s">
        <v>28032</v>
      </c>
      <c r="J1343" t="s">
        <v>28033</v>
      </c>
      <c r="K1343" t="s">
        <v>28034</v>
      </c>
      <c r="L1343" t="s">
        <v>28035</v>
      </c>
      <c r="M1343" t="s">
        <v>28036</v>
      </c>
      <c r="N1343" t="s">
        <v>28037</v>
      </c>
      <c r="O1343">
        <f>-586.746213589368 -121.508051433774 -501.167473441703</f>
        <v>-1209.421738464845</v>
      </c>
      <c r="P1343">
        <f>-606.4333110286 -132.451300998614 -219.971349057699</f>
        <v>-958.85596108491291</v>
      </c>
      <c r="Q1343">
        <f>-396.171729187389 -67.8187341786233 -294.545147421133</f>
        <v>-758.53561078714529</v>
      </c>
      <c r="R1343" t="s">
        <v>28038</v>
      </c>
      <c r="S1343" t="s">
        <v>28039</v>
      </c>
      <c r="T1343" t="s">
        <v>28040</v>
      </c>
      <c r="U1343" t="s">
        <v>28041</v>
      </c>
      <c r="V1343">
        <f>-480.239545150559 -9.11308081804509 -100.940806061616</f>
        <v>-590.29343203022017</v>
      </c>
      <c r="W1343" t="s">
        <v>28042</v>
      </c>
      <c r="X1343" t="s">
        <v>28043</v>
      </c>
      <c r="Y1343" t="s">
        <v>28044</v>
      </c>
    </row>
    <row r="1344" spans="1:25" x14ac:dyDescent="0.3">
      <c r="A1344">
        <v>67150</v>
      </c>
      <c r="B1344" t="s">
        <v>28045</v>
      </c>
      <c r="C1344" t="s">
        <v>28046</v>
      </c>
      <c r="D1344" t="s">
        <v>28047</v>
      </c>
      <c r="E1344" t="s">
        <v>28048</v>
      </c>
      <c r="F1344" t="s">
        <v>28049</v>
      </c>
      <c r="G1344" t="s">
        <v>28050</v>
      </c>
      <c r="H1344" t="s">
        <v>28051</v>
      </c>
      <c r="I1344" t="s">
        <v>28052</v>
      </c>
      <c r="J1344" t="s">
        <v>28053</v>
      </c>
      <c r="K1344" t="s">
        <v>28054</v>
      </c>
      <c r="L1344" t="s">
        <v>28055</v>
      </c>
      <c r="M1344" t="s">
        <v>28056</v>
      </c>
      <c r="N1344" t="s">
        <v>28057</v>
      </c>
      <c r="O1344">
        <f>-586.571345501217 -121.970684272356 -500.822870618436</f>
        <v>-1209.3649003920091</v>
      </c>
      <c r="P1344">
        <f>-606.787865544241 -131.629235788591 -219.61725005782</f>
        <v>-958.03435139065198</v>
      </c>
      <c r="Q1344">
        <f>-395.294099772637 -69.2290667943021 -292.590518072859</f>
        <v>-757.11368463979818</v>
      </c>
      <c r="R1344" t="s">
        <v>28058</v>
      </c>
      <c r="S1344" t="s">
        <v>28059</v>
      </c>
      <c r="T1344" t="s">
        <v>28060</v>
      </c>
      <c r="U1344" t="s">
        <v>28061</v>
      </c>
      <c r="V1344">
        <f>-479.651423470515 -9.12150463624266 -100.93274372704</f>
        <v>-589.70567183379762</v>
      </c>
      <c r="W1344" t="s">
        <v>28062</v>
      </c>
      <c r="X1344" t="s">
        <v>28063</v>
      </c>
      <c r="Y1344" t="s">
        <v>28064</v>
      </c>
    </row>
    <row r="1345" spans="1:25" x14ac:dyDescent="0.3">
      <c r="A1345">
        <v>67200</v>
      </c>
      <c r="B1345" t="s">
        <v>28065</v>
      </c>
      <c r="C1345" t="s">
        <v>28066</v>
      </c>
      <c r="D1345" t="s">
        <v>28067</v>
      </c>
      <c r="E1345" t="s">
        <v>28068</v>
      </c>
      <c r="F1345" t="s">
        <v>28069</v>
      </c>
      <c r="G1345" t="s">
        <v>28070</v>
      </c>
      <c r="H1345" t="s">
        <v>28071</v>
      </c>
      <c r="I1345" t="s">
        <v>28072</v>
      </c>
      <c r="J1345" t="s">
        <v>28073</v>
      </c>
      <c r="K1345" t="s">
        <v>28074</v>
      </c>
      <c r="L1345" t="s">
        <v>28075</v>
      </c>
      <c r="M1345" t="s">
        <v>28076</v>
      </c>
      <c r="N1345" t="s">
        <v>28077</v>
      </c>
      <c r="O1345">
        <f>-586.338979277722 -122.309425635655 -500.647879407776</f>
        <v>-1209.2962843211531</v>
      </c>
      <c r="P1345">
        <f>-607.357514076649 -131.617693200866 -219.489252218566</f>
        <v>-958.46445949608096</v>
      </c>
      <c r="Q1345">
        <f>-395.290351680783 -69.4343695786697 -290.968691689302</f>
        <v>-755.69341294875471</v>
      </c>
      <c r="R1345" t="s">
        <v>28078</v>
      </c>
      <c r="S1345" t="s">
        <v>28079</v>
      </c>
      <c r="T1345" t="s">
        <v>28080</v>
      </c>
      <c r="U1345" t="s">
        <v>28081</v>
      </c>
      <c r="V1345">
        <f>-479.308723617416 -9.10835940517836 -100.938319449459</f>
        <v>-589.35540247205336</v>
      </c>
      <c r="W1345" t="s">
        <v>28082</v>
      </c>
      <c r="X1345" t="s">
        <v>28083</v>
      </c>
      <c r="Y1345" t="s">
        <v>28084</v>
      </c>
    </row>
    <row r="1346" spans="1:25" x14ac:dyDescent="0.3">
      <c r="A1346">
        <v>67250</v>
      </c>
      <c r="B1346" t="s">
        <v>28085</v>
      </c>
      <c r="C1346" t="s">
        <v>28086</v>
      </c>
      <c r="D1346" t="s">
        <v>28087</v>
      </c>
      <c r="E1346" t="s">
        <v>28088</v>
      </c>
      <c r="F1346" t="s">
        <v>28089</v>
      </c>
      <c r="G1346" t="s">
        <v>28090</v>
      </c>
      <c r="H1346" t="s">
        <v>28091</v>
      </c>
      <c r="I1346" t="s">
        <v>28092</v>
      </c>
      <c r="J1346" t="s">
        <v>28093</v>
      </c>
      <c r="K1346" t="s">
        <v>28094</v>
      </c>
      <c r="L1346" t="s">
        <v>28095</v>
      </c>
      <c r="M1346" t="s">
        <v>28096</v>
      </c>
      <c r="N1346" t="s">
        <v>28097</v>
      </c>
      <c r="O1346">
        <f>-585.643465760983 -123.04447247062 -500.42575949171</f>
        <v>-1209.113697723313</v>
      </c>
      <c r="P1346">
        <f>-608.613806892422 -132.104373888303 -219.41184722027</f>
        <v>-960.13002800099503</v>
      </c>
      <c r="Q1346">
        <f>-395.849624203448 -68.7069774454321 -287.681088660692</f>
        <v>-752.23769030957214</v>
      </c>
      <c r="R1346" t="s">
        <v>28098</v>
      </c>
      <c r="S1346" t="s">
        <v>28099</v>
      </c>
      <c r="T1346" t="s">
        <v>28100</v>
      </c>
      <c r="U1346" t="s">
        <v>28101</v>
      </c>
      <c r="V1346">
        <f>-478.646185126502 -9.3018949844427 -100.941411820258</f>
        <v>-588.88949193120266</v>
      </c>
      <c r="W1346" t="s">
        <v>28102</v>
      </c>
      <c r="X1346" t="s">
        <v>28103</v>
      </c>
      <c r="Y1346" t="s">
        <v>28104</v>
      </c>
    </row>
    <row r="1347" spans="1:25" x14ac:dyDescent="0.3">
      <c r="A1347">
        <v>67300</v>
      </c>
      <c r="B1347" t="s">
        <v>28105</v>
      </c>
      <c r="C1347" t="s">
        <v>28106</v>
      </c>
      <c r="D1347" t="s">
        <v>28107</v>
      </c>
      <c r="E1347" t="s">
        <v>28108</v>
      </c>
      <c r="F1347" t="s">
        <v>28109</v>
      </c>
      <c r="G1347" t="s">
        <v>28110</v>
      </c>
      <c r="H1347" t="s">
        <v>28111</v>
      </c>
      <c r="I1347" t="s">
        <v>28112</v>
      </c>
      <c r="J1347" t="s">
        <v>28113</v>
      </c>
      <c r="K1347" t="s">
        <v>28114</v>
      </c>
      <c r="L1347" t="s">
        <v>28115</v>
      </c>
      <c r="M1347" t="s">
        <v>28116</v>
      </c>
      <c r="N1347" t="s">
        <v>28117</v>
      </c>
      <c r="O1347">
        <f>-585.270262515461 -123.427798405269 -500.397553023815</f>
        <v>-1209.095613944545</v>
      </c>
      <c r="P1347">
        <f>-609.010500058392 -132.07391256449 -219.434650666882</f>
        <v>-960.51906328976406</v>
      </c>
      <c r="Q1347">
        <f>-396.268440462694 -68.0321839992207 -287.169399968247</f>
        <v>-751.47002443016163</v>
      </c>
      <c r="R1347" t="s">
        <v>28118</v>
      </c>
      <c r="S1347" t="s">
        <v>28119</v>
      </c>
      <c r="T1347" t="s">
        <v>28120</v>
      </c>
      <c r="U1347" t="s">
        <v>28121</v>
      </c>
      <c r="V1347">
        <f>-478.368578558142 -9.38043134470217 -100.940519973589</f>
        <v>-588.6895298764332</v>
      </c>
      <c r="W1347" t="s">
        <v>28122</v>
      </c>
      <c r="X1347" t="s">
        <v>28123</v>
      </c>
      <c r="Y1347" t="s">
        <v>28124</v>
      </c>
    </row>
    <row r="1348" spans="1:25" x14ac:dyDescent="0.3">
      <c r="A1348">
        <v>67350</v>
      </c>
      <c r="B1348" t="s">
        <v>28125</v>
      </c>
      <c r="C1348" t="s">
        <v>28126</v>
      </c>
      <c r="D1348" t="s">
        <v>28127</v>
      </c>
      <c r="E1348" t="s">
        <v>28128</v>
      </c>
      <c r="F1348" t="s">
        <v>28129</v>
      </c>
      <c r="G1348" t="s">
        <v>28130</v>
      </c>
      <c r="H1348" t="s">
        <v>28131</v>
      </c>
      <c r="I1348" t="s">
        <v>28132</v>
      </c>
      <c r="J1348" t="s">
        <v>28133</v>
      </c>
      <c r="K1348" t="s">
        <v>28134</v>
      </c>
      <c r="L1348" t="s">
        <v>28135</v>
      </c>
      <c r="M1348" t="s">
        <v>28136</v>
      </c>
      <c r="N1348" t="s">
        <v>28137</v>
      </c>
      <c r="O1348">
        <f>-584.787805506066 -124.147743763487 -500.373743573959</f>
        <v>-1209.3092928435121</v>
      </c>
      <c r="P1348">
        <f>-609.279010737464 -131.387367621983 -219.435430532233</f>
        <v>-960.10180889167998</v>
      </c>
      <c r="Q1348">
        <f>-396.451296796772 -67.8011451404577 -287.330418537416</f>
        <v>-751.58286047464571</v>
      </c>
      <c r="R1348" t="s">
        <v>28138</v>
      </c>
      <c r="S1348" t="s">
        <v>28139</v>
      </c>
      <c r="T1348" t="s">
        <v>28140</v>
      </c>
      <c r="U1348" t="s">
        <v>28141</v>
      </c>
      <c r="V1348">
        <f>-478.145681022333 -9.61345209419869 -100.946102178365</f>
        <v>-588.70523529489674</v>
      </c>
      <c r="W1348" t="s">
        <v>28142</v>
      </c>
      <c r="X1348" t="s">
        <v>28143</v>
      </c>
      <c r="Y1348" t="s">
        <v>28144</v>
      </c>
    </row>
    <row r="1349" spans="1:25" x14ac:dyDescent="0.3">
      <c r="A1349">
        <v>67400</v>
      </c>
      <c r="B1349" t="s">
        <v>28145</v>
      </c>
      <c r="C1349" t="s">
        <v>28146</v>
      </c>
      <c r="D1349" t="s">
        <v>28147</v>
      </c>
      <c r="E1349" t="s">
        <v>28148</v>
      </c>
      <c r="F1349" t="s">
        <v>28149</v>
      </c>
      <c r="G1349" t="s">
        <v>28150</v>
      </c>
      <c r="H1349" t="s">
        <v>28151</v>
      </c>
      <c r="I1349" t="s">
        <v>28152</v>
      </c>
      <c r="J1349" t="s">
        <v>28153</v>
      </c>
      <c r="K1349" t="s">
        <v>28154</v>
      </c>
      <c r="L1349" t="s">
        <v>28155</v>
      </c>
      <c r="M1349" t="s">
        <v>28156</v>
      </c>
      <c r="N1349" t="s">
        <v>28157</v>
      </c>
      <c r="O1349">
        <f>-584.786808900177 -124.533282147161 -500.288736418091</f>
        <v>-1209.6088274654289</v>
      </c>
      <c r="P1349">
        <f>-608.992969057985 -131.61592448185 -219.321696779532</f>
        <v>-959.93059031936696</v>
      </c>
      <c r="Q1349">
        <f>-395.872622388706 -68.8571953011442 -287.068522269879</f>
        <v>-751.79833995972922</v>
      </c>
      <c r="R1349" t="s">
        <v>28158</v>
      </c>
      <c r="S1349" t="s">
        <v>28159</v>
      </c>
      <c r="T1349" t="s">
        <v>28160</v>
      </c>
      <c r="U1349" t="s">
        <v>28161</v>
      </c>
      <c r="V1349">
        <f>-478.13696654738 -9.72726686505166 -100.96140557273</f>
        <v>-588.82563898516162</v>
      </c>
      <c r="W1349" t="s">
        <v>28162</v>
      </c>
      <c r="X1349" t="s">
        <v>28163</v>
      </c>
      <c r="Y1349" t="s">
        <v>28164</v>
      </c>
    </row>
    <row r="1350" spans="1:25" x14ac:dyDescent="0.3">
      <c r="A1350">
        <v>67450</v>
      </c>
      <c r="B1350" t="s">
        <v>28165</v>
      </c>
      <c r="C1350" t="s">
        <v>28166</v>
      </c>
      <c r="D1350" t="s">
        <v>28167</v>
      </c>
      <c r="E1350" t="s">
        <v>28168</v>
      </c>
      <c r="F1350" t="s">
        <v>28169</v>
      </c>
      <c r="G1350" t="s">
        <v>28170</v>
      </c>
      <c r="H1350" t="s">
        <v>28171</v>
      </c>
      <c r="I1350" t="s">
        <v>28172</v>
      </c>
      <c r="J1350" t="s">
        <v>28173</v>
      </c>
      <c r="K1350" t="s">
        <v>28174</v>
      </c>
      <c r="L1350" t="s">
        <v>28175</v>
      </c>
      <c r="M1350" t="s">
        <v>28176</v>
      </c>
      <c r="N1350" t="s">
        <v>28177</v>
      </c>
      <c r="O1350">
        <f>-584.945098615513 -125.209913346963 -500.129966606248</f>
        <v>-1210.284978568724</v>
      </c>
      <c r="P1350">
        <f>-608.492794953495 -132.315884053138 -219.107536429973</f>
        <v>-959.91621543660608</v>
      </c>
      <c r="Q1350">
        <f>-394.907607182171 -70.215617152468 -285.991320215727</f>
        <v>-751.11454455036596</v>
      </c>
      <c r="R1350" t="s">
        <v>28178</v>
      </c>
      <c r="S1350" t="s">
        <v>28179</v>
      </c>
      <c r="T1350" t="s">
        <v>28180</v>
      </c>
      <c r="U1350" t="s">
        <v>28181</v>
      </c>
      <c r="V1350">
        <f>-478.29914661825 -10.0803863217325 -100.990492485747</f>
        <v>-589.37002542572952</v>
      </c>
      <c r="W1350" t="s">
        <v>28182</v>
      </c>
      <c r="X1350" t="s">
        <v>28183</v>
      </c>
      <c r="Y1350" t="s">
        <v>28184</v>
      </c>
    </row>
    <row r="1351" spans="1:25" x14ac:dyDescent="0.3">
      <c r="A1351">
        <v>67500</v>
      </c>
      <c r="B1351" t="s">
        <v>28185</v>
      </c>
      <c r="C1351" t="s">
        <v>28186</v>
      </c>
      <c r="D1351" t="s">
        <v>28187</v>
      </c>
      <c r="E1351" t="s">
        <v>28188</v>
      </c>
      <c r="F1351" t="s">
        <v>28189</v>
      </c>
      <c r="G1351" t="s">
        <v>28190</v>
      </c>
      <c r="H1351" t="s">
        <v>28191</v>
      </c>
      <c r="I1351" t="s">
        <v>28192</v>
      </c>
      <c r="J1351" t="s">
        <v>28193</v>
      </c>
      <c r="K1351" t="s">
        <v>28194</v>
      </c>
      <c r="L1351" t="s">
        <v>28195</v>
      </c>
      <c r="M1351" t="s">
        <v>28196</v>
      </c>
      <c r="N1351" t="s">
        <v>28197</v>
      </c>
      <c r="O1351">
        <f>-585.300890718026 -125.673813307075 -500.013107484132</f>
        <v>-1210.9878115092329</v>
      </c>
      <c r="P1351">
        <f>-608.828633557289 -131.687572210048 -218.963545034978</f>
        <v>-959.47975080231492</v>
      </c>
      <c r="Q1351">
        <f>-394.654426537522 -70.5872412852505 -284.877657908642</f>
        <v>-750.11932573141451</v>
      </c>
      <c r="R1351" t="s">
        <v>28198</v>
      </c>
      <c r="S1351" t="s">
        <v>28199</v>
      </c>
      <c r="T1351" t="s">
        <v>28200</v>
      </c>
      <c r="U1351" t="s">
        <v>28201</v>
      </c>
      <c r="V1351">
        <f>-478.626681117861 -10.297766973265 -101.035381272184</f>
        <v>-589.95982936331006</v>
      </c>
      <c r="W1351" t="s">
        <v>28202</v>
      </c>
      <c r="X1351" t="s">
        <v>28203</v>
      </c>
      <c r="Y1351" t="s">
        <v>28204</v>
      </c>
    </row>
    <row r="1352" spans="1:25" x14ac:dyDescent="0.3">
      <c r="A1352">
        <v>67550</v>
      </c>
      <c r="B1352" t="s">
        <v>28205</v>
      </c>
      <c r="C1352" t="s">
        <v>28206</v>
      </c>
      <c r="D1352" t="s">
        <v>28207</v>
      </c>
      <c r="E1352" t="s">
        <v>28208</v>
      </c>
      <c r="F1352" t="s">
        <v>28209</v>
      </c>
      <c r="G1352" t="s">
        <v>28210</v>
      </c>
      <c r="H1352" t="s">
        <v>28211</v>
      </c>
      <c r="I1352" t="s">
        <v>28212</v>
      </c>
      <c r="J1352" t="s">
        <v>28213</v>
      </c>
      <c r="K1352" t="s">
        <v>28214</v>
      </c>
      <c r="L1352" t="s">
        <v>28215</v>
      </c>
      <c r="M1352" t="s">
        <v>28216</v>
      </c>
      <c r="N1352" t="s">
        <v>28217</v>
      </c>
      <c r="O1352">
        <f>-585.306162786556 -125.950415476382 -499.930051933894</f>
        <v>-1211.1866301968321</v>
      </c>
      <c r="P1352">
        <f>-609.377662818969 -131.634331306007 -218.919635733139</f>
        <v>-959.931629858115</v>
      </c>
      <c r="Q1352">
        <f>-395.207291942795 -70.3339125570246 -284.660236836695</f>
        <v>-750.20144133651456</v>
      </c>
      <c r="R1352" t="s">
        <v>28218</v>
      </c>
      <c r="S1352" t="s">
        <v>28219</v>
      </c>
      <c r="T1352" t="s">
        <v>28220</v>
      </c>
      <c r="U1352" t="s">
        <v>28221</v>
      </c>
      <c r="V1352">
        <f>-478.756045735317 -10.3264912654463 -101.055939953089</f>
        <v>-590.13847695385232</v>
      </c>
      <c r="W1352" t="s">
        <v>28222</v>
      </c>
      <c r="X1352" t="s">
        <v>28223</v>
      </c>
      <c r="Y1352" t="s">
        <v>28224</v>
      </c>
    </row>
    <row r="1353" spans="1:25" x14ac:dyDescent="0.3">
      <c r="A1353">
        <v>67600</v>
      </c>
      <c r="B1353" t="s">
        <v>28225</v>
      </c>
      <c r="C1353" t="s">
        <v>28226</v>
      </c>
      <c r="D1353" t="s">
        <v>28227</v>
      </c>
      <c r="E1353" t="s">
        <v>28228</v>
      </c>
      <c r="F1353" t="s">
        <v>28229</v>
      </c>
      <c r="G1353" t="s">
        <v>28230</v>
      </c>
      <c r="H1353" t="s">
        <v>28231</v>
      </c>
      <c r="I1353" t="s">
        <v>28232</v>
      </c>
      <c r="J1353" t="s">
        <v>28233</v>
      </c>
      <c r="K1353" t="s">
        <v>28234</v>
      </c>
      <c r="L1353" t="s">
        <v>28235</v>
      </c>
      <c r="M1353" t="s">
        <v>28236</v>
      </c>
      <c r="N1353" t="s">
        <v>28237</v>
      </c>
      <c r="O1353">
        <f>-585.187467303272 -126.26573752912 -499.886426321231</f>
        <v>-1211.339631153623</v>
      </c>
      <c r="P1353">
        <f>-610.289169137764 -131.823318623792 -218.963567048941</f>
        <v>-961.076054810497</v>
      </c>
      <c r="Q1353">
        <f>-396.013271793412 -70.348607125225 -284.1957728016</f>
        <v>-750.557651720237</v>
      </c>
      <c r="R1353" t="s">
        <v>28238</v>
      </c>
      <c r="S1353" t="s">
        <v>28239</v>
      </c>
      <c r="T1353" t="s">
        <v>28240</v>
      </c>
      <c r="U1353" t="s">
        <v>28241</v>
      </c>
      <c r="V1353">
        <f>-478.887004123351 -10.3002515792668 -101.068498967574</f>
        <v>-590.25575467019178</v>
      </c>
      <c r="W1353" t="s">
        <v>28242</v>
      </c>
      <c r="X1353" t="s">
        <v>28243</v>
      </c>
      <c r="Y1353" t="s">
        <v>28244</v>
      </c>
    </row>
    <row r="1354" spans="1:25" x14ac:dyDescent="0.3">
      <c r="A1354">
        <v>67650</v>
      </c>
      <c r="B1354" t="s">
        <v>28245</v>
      </c>
      <c r="C1354" t="s">
        <v>28246</v>
      </c>
      <c r="D1354" t="s">
        <v>28247</v>
      </c>
      <c r="E1354" t="s">
        <v>28248</v>
      </c>
      <c r="F1354" t="s">
        <v>28249</v>
      </c>
      <c r="G1354" t="s">
        <v>28250</v>
      </c>
      <c r="H1354" t="s">
        <v>28251</v>
      </c>
      <c r="I1354" t="s">
        <v>28252</v>
      </c>
      <c r="J1354" t="s">
        <v>28253</v>
      </c>
      <c r="K1354" t="s">
        <v>28254</v>
      </c>
      <c r="L1354" t="s">
        <v>28255</v>
      </c>
      <c r="M1354" t="s">
        <v>28256</v>
      </c>
      <c r="N1354" t="s">
        <v>28257</v>
      </c>
      <c r="O1354">
        <f>-584.737410314556 -126.702534529296 -500.060710154518</f>
        <v>-1211.50065499837</v>
      </c>
      <c r="P1354">
        <f>-611.825125290095 -132.668031991222 -219.33083832672</f>
        <v>-963.82399560803708</v>
      </c>
      <c r="Q1354">
        <f>-397.43901935228 -70.5518007308142 -283.585435515109</f>
        <v>-751.57625559820326</v>
      </c>
      <c r="R1354" t="s">
        <v>28258</v>
      </c>
      <c r="S1354" t="s">
        <v>28259</v>
      </c>
      <c r="T1354" t="s">
        <v>28260</v>
      </c>
      <c r="U1354" t="s">
        <v>28261</v>
      </c>
      <c r="V1354">
        <f>-479.091980351515 -9.9123848663935 -101.070683091091</f>
        <v>-590.0750483089995</v>
      </c>
      <c r="W1354" t="s">
        <v>28262</v>
      </c>
      <c r="X1354" t="s">
        <v>28263</v>
      </c>
      <c r="Y1354" t="s">
        <v>28264</v>
      </c>
    </row>
    <row r="1355" spans="1:25" x14ac:dyDescent="0.3">
      <c r="A1355">
        <v>67700</v>
      </c>
      <c r="B1355" t="s">
        <v>28265</v>
      </c>
      <c r="C1355" t="s">
        <v>28266</v>
      </c>
      <c r="D1355" t="s">
        <v>28267</v>
      </c>
      <c r="E1355" t="s">
        <v>28268</v>
      </c>
      <c r="F1355" t="s">
        <v>28269</v>
      </c>
      <c r="G1355" t="s">
        <v>28270</v>
      </c>
      <c r="H1355" t="s">
        <v>28271</v>
      </c>
      <c r="I1355" t="s">
        <v>28272</v>
      </c>
      <c r="J1355" t="s">
        <v>28273</v>
      </c>
      <c r="K1355" t="s">
        <v>28274</v>
      </c>
      <c r="L1355" t="s">
        <v>28275</v>
      </c>
      <c r="M1355" t="s">
        <v>28276</v>
      </c>
      <c r="N1355" t="s">
        <v>28277</v>
      </c>
      <c r="O1355">
        <f>-584.67566331115 -126.746698682952 -500.115060588713</f>
        <v>-1211.537422582815</v>
      </c>
      <c r="P1355">
        <f>-611.767801212508 -132.645954961722 -219.384207683144</f>
        <v>-963.79796385737404</v>
      </c>
      <c r="Q1355">
        <f>-397.21394129572 -71.0685028446082 -283.597791824058</f>
        <v>-751.8802359643862</v>
      </c>
      <c r="R1355" t="s">
        <v>28278</v>
      </c>
      <c r="S1355" t="s">
        <v>28279</v>
      </c>
      <c r="T1355" t="s">
        <v>28280</v>
      </c>
      <c r="U1355" t="s">
        <v>28281</v>
      </c>
      <c r="V1355">
        <f>-479.206033875706 -9.60944667415379 -101.057781983108</f>
        <v>-589.87326253296783</v>
      </c>
      <c r="W1355" t="s">
        <v>28282</v>
      </c>
      <c r="X1355" t="s">
        <v>28283</v>
      </c>
      <c r="Y1355" t="s">
        <v>28284</v>
      </c>
    </row>
    <row r="1356" spans="1:25" x14ac:dyDescent="0.3">
      <c r="A1356">
        <v>67750</v>
      </c>
      <c r="B1356" t="s">
        <v>28285</v>
      </c>
      <c r="C1356" t="s">
        <v>28286</v>
      </c>
      <c r="D1356" t="s">
        <v>28287</v>
      </c>
      <c r="E1356" t="s">
        <v>28288</v>
      </c>
      <c r="F1356" t="s">
        <v>28289</v>
      </c>
      <c r="G1356" t="s">
        <v>28290</v>
      </c>
      <c r="H1356" t="s">
        <v>28291</v>
      </c>
      <c r="I1356" t="s">
        <v>28292</v>
      </c>
      <c r="J1356" t="s">
        <v>28293</v>
      </c>
      <c r="K1356" t="s">
        <v>28294</v>
      </c>
      <c r="L1356" t="s">
        <v>28295</v>
      </c>
      <c r="M1356" t="s">
        <v>28296</v>
      </c>
      <c r="N1356" t="s">
        <v>28297</v>
      </c>
      <c r="O1356">
        <f>-585.286033491571 -126.733800151701 -499.858971073926</f>
        <v>-1211.8788047171979</v>
      </c>
      <c r="P1356">
        <f>-610.624439042366 -131.600683870713 -218.944702233719</f>
        <v>-961.16982514679808</v>
      </c>
      <c r="Q1356">
        <f>-395.504683629447 -73.2267577654411 -284.247991379782</f>
        <v>-752.97943277467016</v>
      </c>
      <c r="R1356" t="s">
        <v>28298</v>
      </c>
      <c r="S1356" t="s">
        <v>28299</v>
      </c>
      <c r="T1356" t="s">
        <v>28300</v>
      </c>
      <c r="U1356" t="s">
        <v>28301</v>
      </c>
      <c r="V1356">
        <f>-479.571499681735 -9.14025777986762 -101.02561489544</f>
        <v>-589.73737235704266</v>
      </c>
      <c r="W1356" t="s">
        <v>28302</v>
      </c>
      <c r="X1356" t="s">
        <v>28303</v>
      </c>
      <c r="Y1356" t="s">
        <v>28304</v>
      </c>
    </row>
    <row r="1357" spans="1:25" x14ac:dyDescent="0.3">
      <c r="A1357">
        <v>67800</v>
      </c>
      <c r="B1357" t="s">
        <v>28305</v>
      </c>
      <c r="C1357" t="s">
        <v>28306</v>
      </c>
      <c r="D1357" t="s">
        <v>28307</v>
      </c>
      <c r="E1357" t="s">
        <v>28308</v>
      </c>
      <c r="F1357" t="s">
        <v>28309</v>
      </c>
      <c r="G1357" t="s">
        <v>28310</v>
      </c>
      <c r="H1357" t="s">
        <v>28311</v>
      </c>
      <c r="I1357" t="s">
        <v>28312</v>
      </c>
      <c r="J1357" t="s">
        <v>28313</v>
      </c>
      <c r="K1357" t="s">
        <v>28314</v>
      </c>
      <c r="L1357" t="s">
        <v>28315</v>
      </c>
      <c r="M1357" t="s">
        <v>28316</v>
      </c>
      <c r="N1357" t="s">
        <v>28317</v>
      </c>
      <c r="O1357">
        <f>-585.884006759755 -126.479057898368 -499.592968582548</f>
        <v>-1211.9560332406709</v>
      </c>
      <c r="P1357">
        <f>-608.341592664334 -129.893165458106 -218.412119090151</f>
        <v>-956.64687721259111</v>
      </c>
      <c r="Q1357">
        <f>-392.555851061243 -75.9907808067082 -285.34213255859</f>
        <v>-753.88876442654123</v>
      </c>
      <c r="R1357" t="s">
        <v>28318</v>
      </c>
      <c r="S1357" t="s">
        <v>28319</v>
      </c>
      <c r="T1357" t="s">
        <v>28320</v>
      </c>
      <c r="U1357" t="s">
        <v>28321</v>
      </c>
      <c r="V1357">
        <f>-479.904611702719 -8.83891872762433 -101.016505331159</f>
        <v>-589.76003576150231</v>
      </c>
      <c r="W1357" t="s">
        <v>28322</v>
      </c>
      <c r="X1357" t="s">
        <v>28323</v>
      </c>
      <c r="Y1357" t="s">
        <v>28324</v>
      </c>
    </row>
    <row r="1358" spans="1:25" x14ac:dyDescent="0.3">
      <c r="A1358">
        <v>67850</v>
      </c>
      <c r="B1358" t="s">
        <v>28325</v>
      </c>
      <c r="C1358" t="s">
        <v>28326</v>
      </c>
      <c r="D1358" t="s">
        <v>28327</v>
      </c>
      <c r="E1358" t="s">
        <v>28328</v>
      </c>
      <c r="F1358" t="s">
        <v>28329</v>
      </c>
      <c r="G1358" t="s">
        <v>28330</v>
      </c>
      <c r="H1358" t="s">
        <v>28331</v>
      </c>
      <c r="I1358" t="s">
        <v>28332</v>
      </c>
      <c r="J1358" t="s">
        <v>28333</v>
      </c>
      <c r="K1358" t="s">
        <v>28334</v>
      </c>
      <c r="L1358" t="s">
        <v>28335</v>
      </c>
      <c r="M1358" t="s">
        <v>28336</v>
      </c>
      <c r="N1358" t="s">
        <v>28337</v>
      </c>
      <c r="O1358">
        <f>-585.879978995002 -126.392885249648 -499.606453653686</f>
        <v>-1211.879317898336</v>
      </c>
      <c r="P1358">
        <f>-607.605544693868 -129.636393215122 -218.366277408756</f>
        <v>-955.60821531774593</v>
      </c>
      <c r="Q1358">
        <f>-391.7588395381 -76.9417970331638 -286.057004789247</f>
        <v>-754.75764136051077</v>
      </c>
      <c r="R1358" t="s">
        <v>28338</v>
      </c>
      <c r="S1358" t="s">
        <v>28339</v>
      </c>
      <c r="T1358" t="s">
        <v>28340</v>
      </c>
      <c r="U1358" t="s">
        <v>28341</v>
      </c>
      <c r="V1358">
        <f>-479.964766378967 -8.71163968009705 -101.018365808123</f>
        <v>-589.694771867187</v>
      </c>
      <c r="W1358" t="s">
        <v>28342</v>
      </c>
      <c r="X1358" t="s">
        <v>28343</v>
      </c>
      <c r="Y1358" t="s">
        <v>28344</v>
      </c>
    </row>
    <row r="1359" spans="1:25" x14ac:dyDescent="0.3">
      <c r="A1359">
        <v>67900</v>
      </c>
      <c r="B1359" t="s">
        <v>28345</v>
      </c>
      <c r="C1359" t="s">
        <v>28346</v>
      </c>
      <c r="D1359" t="s">
        <v>28347</v>
      </c>
      <c r="E1359" t="s">
        <v>28348</v>
      </c>
      <c r="F1359" t="s">
        <v>28349</v>
      </c>
      <c r="G1359" t="s">
        <v>28350</v>
      </c>
      <c r="H1359" t="s">
        <v>28351</v>
      </c>
      <c r="I1359" t="s">
        <v>28352</v>
      </c>
      <c r="J1359" t="s">
        <v>28353</v>
      </c>
      <c r="K1359" t="s">
        <v>28354</v>
      </c>
      <c r="L1359" t="s">
        <v>28355</v>
      </c>
      <c r="M1359" t="s">
        <v>28356</v>
      </c>
      <c r="N1359" t="s">
        <v>28357</v>
      </c>
      <c r="O1359">
        <f>-585.702569922618 -126.267607702273 -499.625363379118</f>
        <v>-1211.595541004009</v>
      </c>
      <c r="P1359">
        <f>-607.369876331497 -129.893220840515 -218.385225697567</f>
        <v>-955.64832286957903</v>
      </c>
      <c r="Q1359">
        <f>-391.575842047999 -77.8906391393298 -286.775277698406</f>
        <v>-756.24175888573473</v>
      </c>
      <c r="R1359" t="s">
        <v>28358</v>
      </c>
      <c r="S1359" t="s">
        <v>28359</v>
      </c>
      <c r="T1359" t="s">
        <v>28360</v>
      </c>
      <c r="U1359" t="s">
        <v>28361</v>
      </c>
      <c r="V1359">
        <f>-479.881616689689 -8.51038890286463 -101.015798841192</f>
        <v>-589.40780443374558</v>
      </c>
      <c r="W1359" t="s">
        <v>28362</v>
      </c>
      <c r="X1359" t="s">
        <v>28363</v>
      </c>
      <c r="Y1359" t="s">
        <v>28364</v>
      </c>
    </row>
    <row r="1360" spans="1:25" x14ac:dyDescent="0.3">
      <c r="A1360">
        <v>67950</v>
      </c>
      <c r="B1360" t="s">
        <v>28365</v>
      </c>
      <c r="C1360" t="s">
        <v>28366</v>
      </c>
      <c r="D1360" t="s">
        <v>28367</v>
      </c>
      <c r="E1360" t="s">
        <v>28368</v>
      </c>
      <c r="F1360" t="s">
        <v>28369</v>
      </c>
      <c r="G1360" t="s">
        <v>28370</v>
      </c>
      <c r="H1360" t="s">
        <v>28371</v>
      </c>
      <c r="I1360" t="s">
        <v>28372</v>
      </c>
      <c r="J1360" t="s">
        <v>28373</v>
      </c>
      <c r="K1360" t="s">
        <v>28374</v>
      </c>
      <c r="L1360" t="s">
        <v>28375</v>
      </c>
      <c r="M1360" t="s">
        <v>28376</v>
      </c>
      <c r="N1360" t="s">
        <v>28377</v>
      </c>
      <c r="O1360">
        <f>-585.362452472993 -125.758676200525 -499.919570246262</f>
        <v>-1211.04069891978</v>
      </c>
      <c r="P1360">
        <f>-607.641342353757 -129.850924501938 -218.733541533073</f>
        <v>-956.22580838876797</v>
      </c>
      <c r="Q1360">
        <f>-391.61000473372 -79.2319791339382 -287.412480007549</f>
        <v>-758.25446387520719</v>
      </c>
      <c r="R1360" t="s">
        <v>28378</v>
      </c>
      <c r="S1360" t="s">
        <v>28379</v>
      </c>
      <c r="T1360" t="s">
        <v>28380</v>
      </c>
      <c r="U1360" t="s">
        <v>28381</v>
      </c>
      <c r="V1360">
        <f>-479.452666883544 -8.20879498256272 -101.003206171747</f>
        <v>-588.66466803785374</v>
      </c>
      <c r="W1360" t="s">
        <v>28382</v>
      </c>
      <c r="X1360" t="s">
        <v>28383</v>
      </c>
      <c r="Y1360" t="s">
        <v>28384</v>
      </c>
    </row>
    <row r="1361" spans="1:25" x14ac:dyDescent="0.3">
      <c r="A1361">
        <v>68000</v>
      </c>
      <c r="B1361" t="s">
        <v>28385</v>
      </c>
      <c r="C1361" t="s">
        <v>28386</v>
      </c>
      <c r="D1361" t="s">
        <v>28387</v>
      </c>
      <c r="E1361" t="s">
        <v>28388</v>
      </c>
      <c r="F1361" t="s">
        <v>28389</v>
      </c>
      <c r="G1361" t="s">
        <v>28390</v>
      </c>
      <c r="H1361" t="s">
        <v>28391</v>
      </c>
      <c r="I1361" t="s">
        <v>28392</v>
      </c>
      <c r="J1361" t="s">
        <v>28393</v>
      </c>
      <c r="K1361" t="s">
        <v>28394</v>
      </c>
      <c r="L1361" t="s">
        <v>28395</v>
      </c>
      <c r="M1361" t="s">
        <v>28396</v>
      </c>
      <c r="N1361" t="s">
        <v>28397</v>
      </c>
      <c r="O1361">
        <f>-585.272450453485 -125.483122243798 -500.043437041035</f>
        <v>-1210.7990097383181</v>
      </c>
      <c r="P1361">
        <f>-607.73487323347 -129.547785976315 -218.871828524952</f>
        <v>-956.15448773473702</v>
      </c>
      <c r="Q1361">
        <f>-391.763468653751 -79.4434402075299 -288.113416255134</f>
        <v>-759.32032511641489</v>
      </c>
      <c r="R1361" t="s">
        <v>28398</v>
      </c>
      <c r="S1361" t="s">
        <v>28399</v>
      </c>
      <c r="T1361" t="s">
        <v>28400</v>
      </c>
      <c r="U1361" t="s">
        <v>28401</v>
      </c>
      <c r="V1361">
        <f>-479.169389151452 -8.05461442515116 -100.982107945446</f>
        <v>-588.20611152204913</v>
      </c>
      <c r="W1361" t="s">
        <v>28402</v>
      </c>
      <c r="X1361" t="s">
        <v>28403</v>
      </c>
      <c r="Y1361" t="s">
        <v>28404</v>
      </c>
    </row>
    <row r="1362" spans="1:25" x14ac:dyDescent="0.3">
      <c r="A1362">
        <v>68050</v>
      </c>
      <c r="B1362" t="s">
        <v>28405</v>
      </c>
      <c r="C1362" t="s">
        <v>28406</v>
      </c>
      <c r="D1362" t="s">
        <v>28407</v>
      </c>
      <c r="E1362" t="s">
        <v>28408</v>
      </c>
      <c r="F1362" t="s">
        <v>28409</v>
      </c>
      <c r="G1362" t="s">
        <v>28410</v>
      </c>
      <c r="H1362" t="s">
        <v>28411</v>
      </c>
      <c r="I1362" t="s">
        <v>28412</v>
      </c>
      <c r="J1362" t="s">
        <v>28413</v>
      </c>
      <c r="K1362" t="s">
        <v>28414</v>
      </c>
      <c r="L1362" t="s">
        <v>28415</v>
      </c>
      <c r="M1362" t="s">
        <v>28416</v>
      </c>
      <c r="N1362" t="s">
        <v>28417</v>
      </c>
      <c r="O1362">
        <f>-585.231306753823 -124.851504101334 -500.222183931525</f>
        <v>-1210.3049947866821</v>
      </c>
      <c r="P1362">
        <f>-607.400403561666 -129.299364558832 -219.033143100615</f>
        <v>-955.732911221113</v>
      </c>
      <c r="Q1362">
        <f>-391.690419460675 -79.3530061244574 -289.197769190756</f>
        <v>-760.2411947758884</v>
      </c>
      <c r="R1362" t="s">
        <v>28418</v>
      </c>
      <c r="S1362" t="s">
        <v>28419</v>
      </c>
      <c r="T1362" t="s">
        <v>28420</v>
      </c>
      <c r="U1362" t="s">
        <v>28421</v>
      </c>
      <c r="V1362">
        <f>-478.672975400109 -7.95140864361838 -100.959820852972</f>
        <v>-587.58420489669936</v>
      </c>
      <c r="W1362" t="s">
        <v>28422</v>
      </c>
      <c r="X1362" t="s">
        <v>28423</v>
      </c>
      <c r="Y1362" t="s">
        <v>28424</v>
      </c>
    </row>
    <row r="1363" spans="1:25" x14ac:dyDescent="0.3">
      <c r="A1363">
        <v>68100</v>
      </c>
      <c r="B1363" t="s">
        <v>28425</v>
      </c>
      <c r="C1363" t="s">
        <v>28426</v>
      </c>
      <c r="D1363" t="s">
        <v>28427</v>
      </c>
      <c r="E1363" t="s">
        <v>28428</v>
      </c>
      <c r="F1363" t="s">
        <v>28429</v>
      </c>
      <c r="G1363" t="s">
        <v>28430</v>
      </c>
      <c r="H1363" t="s">
        <v>28431</v>
      </c>
      <c r="I1363" t="s">
        <v>28432</v>
      </c>
      <c r="J1363" t="s">
        <v>28433</v>
      </c>
      <c r="K1363" t="s">
        <v>28434</v>
      </c>
      <c r="L1363" t="s">
        <v>28435</v>
      </c>
      <c r="M1363" t="s">
        <v>28436</v>
      </c>
      <c r="N1363" t="s">
        <v>28437</v>
      </c>
      <c r="O1363">
        <f>-585.165998985679 -124.53913338074 -500.300513054097</f>
        <v>-1210.005645420516</v>
      </c>
      <c r="P1363">
        <f>-606.996497266316 -129.300590279749 -219.089990070526</f>
        <v>-955.38707761659111</v>
      </c>
      <c r="Q1363">
        <f>-391.250663593511 -79.4915828855819 -289.242130393172</f>
        <v>-759.98437687226487</v>
      </c>
      <c r="R1363" t="s">
        <v>28438</v>
      </c>
      <c r="S1363" t="s">
        <v>28439</v>
      </c>
      <c r="T1363" t="s">
        <v>28440</v>
      </c>
      <c r="U1363" t="s">
        <v>28441</v>
      </c>
      <c r="V1363">
        <f>-478.46081850696 -7.96665008172795 -100.94945124827</f>
        <v>-587.37691983695788</v>
      </c>
      <c r="W1363" t="s">
        <v>28442</v>
      </c>
      <c r="X1363" t="s">
        <v>28443</v>
      </c>
      <c r="Y1363" t="s">
        <v>28444</v>
      </c>
    </row>
    <row r="1364" spans="1:25" x14ac:dyDescent="0.3">
      <c r="A1364">
        <v>68150</v>
      </c>
      <c r="B1364" t="s">
        <v>28445</v>
      </c>
      <c r="C1364" t="s">
        <v>28446</v>
      </c>
      <c r="D1364" t="s">
        <v>28447</v>
      </c>
      <c r="E1364" t="s">
        <v>28448</v>
      </c>
      <c r="F1364" t="s">
        <v>28449</v>
      </c>
      <c r="G1364" t="s">
        <v>28450</v>
      </c>
      <c r="H1364" t="s">
        <v>28451</v>
      </c>
      <c r="I1364" t="s">
        <v>28452</v>
      </c>
      <c r="J1364" t="s">
        <v>28453</v>
      </c>
      <c r="K1364" t="s">
        <v>28454</v>
      </c>
      <c r="L1364" t="s">
        <v>28455</v>
      </c>
      <c r="M1364" t="s">
        <v>28456</v>
      </c>
      <c r="N1364" t="s">
        <v>28457</v>
      </c>
      <c r="O1364">
        <f>-584.856659397694 -123.854950463161 -500.7193708121</f>
        <v>-1209.430980672955</v>
      </c>
      <c r="P1364">
        <f>-606.227423818033 -129.51161840875 -219.490106789674</f>
        <v>-955.22914901645697</v>
      </c>
      <c r="Q1364">
        <f>-390.59112532674 -79.8011393846787 -290.047642711256</f>
        <v>-760.43990742267465</v>
      </c>
      <c r="R1364" t="s">
        <v>28458</v>
      </c>
      <c r="S1364" t="s">
        <v>28459</v>
      </c>
      <c r="T1364" t="s">
        <v>28460</v>
      </c>
      <c r="U1364" t="s">
        <v>28461</v>
      </c>
      <c r="V1364">
        <f>-478.15518040059 -8.01005526278414 -100.939094765376</f>
        <v>-587.10433042875013</v>
      </c>
      <c r="W1364" t="s">
        <v>28462</v>
      </c>
      <c r="X1364" t="s">
        <v>28463</v>
      </c>
      <c r="Y1364" t="s">
        <v>28464</v>
      </c>
    </row>
    <row r="1365" spans="1:25" x14ac:dyDescent="0.3">
      <c r="A1365">
        <v>68200</v>
      </c>
      <c r="B1365" t="s">
        <v>28465</v>
      </c>
      <c r="C1365" t="s">
        <v>28466</v>
      </c>
      <c r="D1365" t="s">
        <v>28467</v>
      </c>
      <c r="E1365" t="s">
        <v>28468</v>
      </c>
      <c r="F1365" t="s">
        <v>28469</v>
      </c>
      <c r="G1365" t="s">
        <v>28470</v>
      </c>
      <c r="H1365" t="s">
        <v>28471</v>
      </c>
      <c r="I1365" t="s">
        <v>28472</v>
      </c>
      <c r="J1365" t="s">
        <v>28473</v>
      </c>
      <c r="K1365" t="s">
        <v>28474</v>
      </c>
      <c r="L1365" t="s">
        <v>28475</v>
      </c>
      <c r="M1365" t="s">
        <v>28476</v>
      </c>
      <c r="N1365" t="s">
        <v>28477</v>
      </c>
      <c r="O1365">
        <f>-584.582562459269 -123.501403892533 -500.980108890467</f>
        <v>-1209.0640752422692</v>
      </c>
      <c r="P1365">
        <f>-605.856765924822 -129.620721403888 -219.753187868015</f>
        <v>-955.23067519672486</v>
      </c>
      <c r="Q1365">
        <f>-390.234177370569 -80.0012828897929 -290.416763462212</f>
        <v>-760.65222372257381</v>
      </c>
      <c r="R1365" t="s">
        <v>28478</v>
      </c>
      <c r="S1365" t="s">
        <v>28479</v>
      </c>
      <c r="T1365" t="s">
        <v>28480</v>
      </c>
      <c r="U1365" t="s">
        <v>28481</v>
      </c>
      <c r="V1365">
        <f>-478.057810298226 -8.00603648778952 -100.932454189005</f>
        <v>-586.99630097502052</v>
      </c>
      <c r="W1365" t="s">
        <v>28482</v>
      </c>
      <c r="X1365" t="s">
        <v>28483</v>
      </c>
      <c r="Y1365" t="s">
        <v>28484</v>
      </c>
    </row>
    <row r="1366" spans="1:25" x14ac:dyDescent="0.3">
      <c r="A1366">
        <v>68250</v>
      </c>
      <c r="B1366" t="s">
        <v>28485</v>
      </c>
      <c r="C1366" t="s">
        <v>28486</v>
      </c>
      <c r="D1366" t="s">
        <v>28487</v>
      </c>
      <c r="E1366" t="s">
        <v>28488</v>
      </c>
      <c r="F1366" t="s">
        <v>28489</v>
      </c>
      <c r="G1366" t="s">
        <v>28490</v>
      </c>
      <c r="H1366" t="s">
        <v>28491</v>
      </c>
      <c r="I1366" t="s">
        <v>28492</v>
      </c>
      <c r="J1366" t="s">
        <v>28493</v>
      </c>
      <c r="K1366" t="s">
        <v>28494</v>
      </c>
      <c r="L1366" t="s">
        <v>28495</v>
      </c>
      <c r="M1366" t="s">
        <v>28496</v>
      </c>
      <c r="N1366" t="s">
        <v>28497</v>
      </c>
      <c r="O1366">
        <f>-584.000418083799 -122.788392680518 -501.462351690146</f>
        <v>-1208.2511624544629</v>
      </c>
      <c r="P1366">
        <f>-605.151580290603 -129.635399385365 -220.242980695157</f>
        <v>-955.02996037112496</v>
      </c>
      <c r="Q1366">
        <f>-389.530799253379 -80.124419612242 -290.988516956266</f>
        <v>-760.64373582188693</v>
      </c>
      <c r="R1366" t="s">
        <v>28498</v>
      </c>
      <c r="S1366" t="s">
        <v>28499</v>
      </c>
      <c r="T1366" t="s">
        <v>28500</v>
      </c>
      <c r="U1366" t="s">
        <v>28501</v>
      </c>
      <c r="V1366">
        <f>-477.903028526771 -7.95452622607718 -100.920854043496</f>
        <v>-586.77840879634414</v>
      </c>
      <c r="W1366" t="s">
        <v>28502</v>
      </c>
      <c r="X1366" t="s">
        <v>28503</v>
      </c>
      <c r="Y1366" t="s">
        <v>28504</v>
      </c>
    </row>
    <row r="1367" spans="1:25" x14ac:dyDescent="0.3">
      <c r="A1367">
        <v>68300</v>
      </c>
      <c r="B1367" t="s">
        <v>28505</v>
      </c>
      <c r="C1367" t="s">
        <v>28506</v>
      </c>
      <c r="D1367" t="s">
        <v>28507</v>
      </c>
      <c r="E1367" t="s">
        <v>28508</v>
      </c>
      <c r="F1367" t="s">
        <v>28509</v>
      </c>
      <c r="G1367" t="s">
        <v>28510</v>
      </c>
      <c r="H1367" t="s">
        <v>28511</v>
      </c>
      <c r="I1367" t="s">
        <v>28512</v>
      </c>
      <c r="J1367" t="s">
        <v>28513</v>
      </c>
      <c r="K1367" t="s">
        <v>28514</v>
      </c>
      <c r="L1367" t="s">
        <v>28515</v>
      </c>
      <c r="M1367" t="s">
        <v>28516</v>
      </c>
      <c r="N1367" t="s">
        <v>28517</v>
      </c>
      <c r="O1367">
        <f>-583.615423352748 -122.542672694266 -501.670939360967</f>
        <v>-1207.8290354079811</v>
      </c>
      <c r="P1367">
        <f>-604.998640398186 -129.763987775317 -220.478429500151</f>
        <v>-955.24105767365404</v>
      </c>
      <c r="Q1367">
        <f>-389.382811483982 -80.0579337584804 -291.101730871419</f>
        <v>-760.54247611388143</v>
      </c>
      <c r="R1367" t="s">
        <v>28518</v>
      </c>
      <c r="S1367" t="s">
        <v>28519</v>
      </c>
      <c r="T1367" t="s">
        <v>28520</v>
      </c>
      <c r="U1367" t="s">
        <v>28521</v>
      </c>
      <c r="V1367">
        <f>-477.885274371069 -7.95552964600574 -100.917173581434</f>
        <v>-586.75797759850877</v>
      </c>
      <c r="W1367" t="s">
        <v>28522</v>
      </c>
      <c r="X1367" t="s">
        <v>28523</v>
      </c>
      <c r="Y1367" t="s">
        <v>28524</v>
      </c>
    </row>
    <row r="1368" spans="1:25" x14ac:dyDescent="0.3">
      <c r="A1368">
        <v>68350</v>
      </c>
      <c r="B1368" t="s">
        <v>28525</v>
      </c>
      <c r="C1368" t="s">
        <v>28526</v>
      </c>
      <c r="D1368" t="s">
        <v>28527</v>
      </c>
      <c r="E1368" t="s">
        <v>28528</v>
      </c>
      <c r="F1368" t="s">
        <v>28529</v>
      </c>
      <c r="G1368" t="s">
        <v>28530</v>
      </c>
      <c r="H1368" t="s">
        <v>28531</v>
      </c>
      <c r="I1368" t="s">
        <v>28532</v>
      </c>
      <c r="J1368" t="s">
        <v>28533</v>
      </c>
      <c r="K1368" t="s">
        <v>28534</v>
      </c>
      <c r="L1368" t="s">
        <v>28535</v>
      </c>
      <c r="M1368" t="s">
        <v>28536</v>
      </c>
      <c r="N1368" t="s">
        <v>28537</v>
      </c>
      <c r="O1368">
        <f>-582.951922580571 -122.155116584784 -502.306426659786</f>
        <v>-1207.413465825141</v>
      </c>
      <c r="P1368">
        <f>-605.382945187085 -130.463805573826 -221.225599919027</f>
        <v>-957.07235067993804</v>
      </c>
      <c r="Q1368">
        <f>-389.851437415326 -79.7811183430917 -291.411250782156</f>
        <v>-761.04380654057377</v>
      </c>
      <c r="R1368" t="s">
        <v>28538</v>
      </c>
      <c r="S1368" t="s">
        <v>28539</v>
      </c>
      <c r="T1368" t="s">
        <v>28540</v>
      </c>
      <c r="U1368" t="s">
        <v>28541</v>
      </c>
      <c r="V1368">
        <f>-478.082664593321 -7.87709427414575 -100.918300116324</f>
        <v>-586.87805898379077</v>
      </c>
      <c r="W1368" t="s">
        <v>28542</v>
      </c>
      <c r="X1368" t="s">
        <v>28543</v>
      </c>
      <c r="Y1368" t="s">
        <v>28544</v>
      </c>
    </row>
    <row r="1369" spans="1:25" x14ac:dyDescent="0.3">
      <c r="A1369">
        <v>68400</v>
      </c>
      <c r="B1369" t="s">
        <v>28545</v>
      </c>
      <c r="C1369" t="s">
        <v>28546</v>
      </c>
      <c r="D1369" t="s">
        <v>28547</v>
      </c>
      <c r="E1369" t="s">
        <v>28548</v>
      </c>
      <c r="F1369" t="s">
        <v>28549</v>
      </c>
      <c r="G1369" t="s">
        <v>28550</v>
      </c>
      <c r="H1369" t="s">
        <v>28551</v>
      </c>
      <c r="I1369" t="s">
        <v>28552</v>
      </c>
      <c r="J1369" t="s">
        <v>28553</v>
      </c>
      <c r="K1369" t="s">
        <v>28554</v>
      </c>
      <c r="L1369" t="s">
        <v>28555</v>
      </c>
      <c r="M1369" t="s">
        <v>28556</v>
      </c>
      <c r="N1369" t="s">
        <v>28557</v>
      </c>
      <c r="O1369">
        <f>-582.95201076362 -121.878973674363 -502.683129385268</f>
        <v>-1207.5141138232511</v>
      </c>
      <c r="P1369">
        <f>-605.566841813368 -130.846217009491 -221.6372283025</f>
        <v>-958.05028712535909</v>
      </c>
      <c r="Q1369">
        <f>-390.19912272174 -79.1804935292043 -291.60815459642</f>
        <v>-760.98777084736435</v>
      </c>
      <c r="R1369" t="s">
        <v>28558</v>
      </c>
      <c r="S1369" t="s">
        <v>28559</v>
      </c>
      <c r="T1369" t="s">
        <v>28560</v>
      </c>
      <c r="U1369" t="s">
        <v>28561</v>
      </c>
      <c r="V1369">
        <f>-478.288123354435 -7.89673776365953 -100.9311066813</f>
        <v>-587.11596779939453</v>
      </c>
      <c r="W1369" t="s">
        <v>28562</v>
      </c>
      <c r="X1369" t="s">
        <v>28563</v>
      </c>
      <c r="Y1369" t="s">
        <v>28564</v>
      </c>
    </row>
    <row r="1370" spans="1:25" x14ac:dyDescent="0.3">
      <c r="A1370">
        <v>68450</v>
      </c>
      <c r="B1370" t="s">
        <v>28565</v>
      </c>
      <c r="C1370" t="s">
        <v>28566</v>
      </c>
      <c r="D1370" t="s">
        <v>28567</v>
      </c>
      <c r="E1370" t="s">
        <v>28568</v>
      </c>
      <c r="F1370" t="s">
        <v>28569</v>
      </c>
      <c r="G1370" t="s">
        <v>28570</v>
      </c>
      <c r="H1370" t="s">
        <v>28571</v>
      </c>
      <c r="I1370" t="s">
        <v>28572</v>
      </c>
      <c r="J1370" t="s">
        <v>28573</v>
      </c>
      <c r="K1370" t="s">
        <v>28574</v>
      </c>
      <c r="L1370" t="s">
        <v>28575</v>
      </c>
      <c r="M1370" t="s">
        <v>28576</v>
      </c>
      <c r="N1370" t="s">
        <v>28577</v>
      </c>
      <c r="O1370">
        <f>-583.367394915128 -121.306999364359 -503.287741268471</f>
        <v>-1207.962135547958</v>
      </c>
      <c r="P1370">
        <f>-606.233704201518 -131.675243794423 -222.310524965167</f>
        <v>-960.21947296110795</v>
      </c>
      <c r="Q1370">
        <f>-391.6533510136 -77.0819366576948 -292.477523060918</f>
        <v>-761.2128107322128</v>
      </c>
      <c r="R1370" t="s">
        <v>28578</v>
      </c>
      <c r="S1370" t="s">
        <v>28579</v>
      </c>
      <c r="T1370" t="s">
        <v>28580</v>
      </c>
      <c r="U1370" t="s">
        <v>28581</v>
      </c>
      <c r="V1370">
        <f>-478.929871554175 -8.07005371331297 -100.966397231904</f>
        <v>-587.96632249939194</v>
      </c>
      <c r="W1370" t="s">
        <v>28582</v>
      </c>
      <c r="X1370" t="s">
        <v>28583</v>
      </c>
      <c r="Y1370" t="s">
        <v>28584</v>
      </c>
    </row>
    <row r="1371" spans="1:25" x14ac:dyDescent="0.3">
      <c r="A1371">
        <v>68500</v>
      </c>
      <c r="B1371" t="s">
        <v>28585</v>
      </c>
      <c r="C1371" t="s">
        <v>28586</v>
      </c>
      <c r="D1371" t="s">
        <v>28587</v>
      </c>
      <c r="E1371" t="s">
        <v>28588</v>
      </c>
      <c r="F1371" t="s">
        <v>28589</v>
      </c>
      <c r="G1371" t="s">
        <v>28590</v>
      </c>
      <c r="H1371" t="s">
        <v>28591</v>
      </c>
      <c r="I1371" t="s">
        <v>28592</v>
      </c>
      <c r="J1371" t="s">
        <v>28593</v>
      </c>
      <c r="K1371" t="s">
        <v>28594</v>
      </c>
      <c r="L1371" t="s">
        <v>28595</v>
      </c>
      <c r="M1371" t="s">
        <v>28596</v>
      </c>
      <c r="N1371" t="s">
        <v>28597</v>
      </c>
      <c r="O1371">
        <f>-583.553975182599 -121.040211445939 -503.579869724166</f>
        <v>-1208.1740563527039</v>
      </c>
      <c r="P1371">
        <f>-606.556684596942 -131.91553972015 -222.632914516898</f>
        <v>-961.10513883399005</v>
      </c>
      <c r="Q1371">
        <f>-392.294981679802 -76.3740937364819 -293.028918081504</f>
        <v>-761.69799349778782</v>
      </c>
      <c r="R1371" t="s">
        <v>28598</v>
      </c>
      <c r="S1371" t="s">
        <v>28599</v>
      </c>
      <c r="T1371" t="s">
        <v>28600</v>
      </c>
      <c r="U1371" t="s">
        <v>28601</v>
      </c>
      <c r="V1371">
        <f>-479.279161648212 -8.09866910917071 -100.978174199653</f>
        <v>-588.35600495703568</v>
      </c>
      <c r="W1371" t="s">
        <v>28602</v>
      </c>
      <c r="X1371" t="s">
        <v>28603</v>
      </c>
      <c r="Y1371" t="s">
        <v>28604</v>
      </c>
    </row>
    <row r="1372" spans="1:25" x14ac:dyDescent="0.3">
      <c r="A1372">
        <v>68550</v>
      </c>
      <c r="B1372" t="s">
        <v>28605</v>
      </c>
      <c r="C1372" t="s">
        <v>28606</v>
      </c>
      <c r="D1372" t="s">
        <v>28607</v>
      </c>
      <c r="E1372" t="s">
        <v>28608</v>
      </c>
      <c r="F1372" t="s">
        <v>28609</v>
      </c>
      <c r="G1372" t="s">
        <v>28610</v>
      </c>
      <c r="H1372" t="s">
        <v>28611</v>
      </c>
      <c r="I1372" t="s">
        <v>28612</v>
      </c>
      <c r="J1372" t="s">
        <v>28613</v>
      </c>
      <c r="K1372" t="s">
        <v>28614</v>
      </c>
      <c r="L1372" t="s">
        <v>28615</v>
      </c>
      <c r="M1372" t="s">
        <v>28616</v>
      </c>
      <c r="N1372" t="s">
        <v>28617</v>
      </c>
      <c r="O1372">
        <f>-583.785915839168 -120.552241492622 -504.043323085718</f>
        <v>-1208.3814804175079</v>
      </c>
      <c r="P1372">
        <f>-606.948637349058 -132.340535208963 -223.146318557304</f>
        <v>-962.43549111532491</v>
      </c>
      <c r="Q1372">
        <f>-393.144728971019 -75.7297510363542 -294.08049751916</f>
        <v>-762.95497752653318</v>
      </c>
      <c r="R1372" t="s">
        <v>28618</v>
      </c>
      <c r="S1372" t="s">
        <v>28619</v>
      </c>
      <c r="T1372" t="s">
        <v>28620</v>
      </c>
      <c r="U1372" t="s">
        <v>28621</v>
      </c>
      <c r="V1372">
        <f>-479.700594648068 -8.00148574200193 -100.908212330253</f>
        <v>-588.61029272032295</v>
      </c>
      <c r="W1372" t="s">
        <v>28622</v>
      </c>
      <c r="X1372" t="s">
        <v>28623</v>
      </c>
      <c r="Y1372" t="s">
        <v>28624</v>
      </c>
    </row>
    <row r="1373" spans="1:25" x14ac:dyDescent="0.3">
      <c r="A1373">
        <v>68600</v>
      </c>
      <c r="B1373" t="s">
        <v>28625</v>
      </c>
      <c r="C1373" t="s">
        <v>28626</v>
      </c>
      <c r="D1373" t="s">
        <v>28627</v>
      </c>
      <c r="E1373" t="s">
        <v>28628</v>
      </c>
      <c r="F1373" t="s">
        <v>28629</v>
      </c>
      <c r="G1373" t="s">
        <v>28630</v>
      </c>
      <c r="H1373" t="s">
        <v>28631</v>
      </c>
      <c r="I1373" t="s">
        <v>28632</v>
      </c>
      <c r="J1373" t="s">
        <v>28633</v>
      </c>
      <c r="K1373" t="s">
        <v>28634</v>
      </c>
      <c r="L1373" t="s">
        <v>28635</v>
      </c>
      <c r="M1373" t="s">
        <v>28636</v>
      </c>
      <c r="N1373" t="s">
        <v>28637</v>
      </c>
      <c r="O1373">
        <f>-584.081996984898 -120.207277411424 -504.151606016304</f>
        <v>-1208.440880412626</v>
      </c>
      <c r="P1373">
        <f>-607.133889292972 -132.499413304466 -223.267189395264</f>
        <v>-962.90049199270197</v>
      </c>
      <c r="Q1373">
        <f>-393.633281678786 -75.4036840325375 -294.723955861598</f>
        <v>-763.76092157292146</v>
      </c>
      <c r="R1373" t="s">
        <v>28638</v>
      </c>
      <c r="S1373" t="s">
        <v>28639</v>
      </c>
      <c r="T1373" t="s">
        <v>28640</v>
      </c>
      <c r="U1373" t="s">
        <v>28641</v>
      </c>
      <c r="V1373">
        <f>-479.801621430831 -7.81315169037407 -100.845501288783</f>
        <v>-588.46027440998807</v>
      </c>
      <c r="W1373" t="s">
        <v>28642</v>
      </c>
      <c r="X1373" t="s">
        <v>28643</v>
      </c>
      <c r="Y1373" t="s">
        <v>28644</v>
      </c>
    </row>
    <row r="1374" spans="1:25" x14ac:dyDescent="0.3">
      <c r="A1374">
        <v>68650</v>
      </c>
      <c r="B1374" t="s">
        <v>28645</v>
      </c>
      <c r="C1374" t="s">
        <v>28646</v>
      </c>
      <c r="D1374" t="s">
        <v>28647</v>
      </c>
      <c r="E1374" t="s">
        <v>28648</v>
      </c>
      <c r="F1374" t="s">
        <v>28649</v>
      </c>
      <c r="G1374" t="s">
        <v>28650</v>
      </c>
      <c r="H1374" t="s">
        <v>28651</v>
      </c>
      <c r="I1374" t="s">
        <v>28652</v>
      </c>
      <c r="J1374" t="s">
        <v>28653</v>
      </c>
      <c r="K1374" t="s">
        <v>28654</v>
      </c>
      <c r="L1374" t="s">
        <v>28655</v>
      </c>
      <c r="M1374" t="s">
        <v>28656</v>
      </c>
      <c r="N1374" t="s">
        <v>28657</v>
      </c>
      <c r="O1374">
        <f>-584.54566555656 -119.375425107373 -504.305750100258</f>
        <v>-1208.2268407641909</v>
      </c>
      <c r="P1374">
        <f>-606.83317658518 -133.027961768514 -223.422407703584</f>
        <v>-963.28354605727804</v>
      </c>
      <c r="Q1374">
        <f>-394.149733179692 -74.8615839948334 -296.435788907122</f>
        <v>-765.44710608164746</v>
      </c>
      <c r="R1374" t="s">
        <v>28658</v>
      </c>
      <c r="S1374" t="s">
        <v>28659</v>
      </c>
      <c r="T1374" t="s">
        <v>28660</v>
      </c>
      <c r="U1374" t="s">
        <v>28661</v>
      </c>
      <c r="V1374">
        <f>-479.886435544427 -7.29011118891322 -100.727321481864</f>
        <v>-587.90386821520417</v>
      </c>
      <c r="W1374" t="s">
        <v>28662</v>
      </c>
      <c r="X1374" t="s">
        <v>28663</v>
      </c>
      <c r="Y1374" t="s">
        <v>28664</v>
      </c>
    </row>
    <row r="1375" spans="1:25" x14ac:dyDescent="0.3">
      <c r="A1375">
        <v>68700</v>
      </c>
      <c r="B1375" t="s">
        <v>28665</v>
      </c>
      <c r="C1375" t="s">
        <v>28666</v>
      </c>
      <c r="D1375" t="s">
        <v>28667</v>
      </c>
      <c r="E1375" t="s">
        <v>28668</v>
      </c>
      <c r="F1375" t="s">
        <v>28669</v>
      </c>
      <c r="G1375" t="s">
        <v>28670</v>
      </c>
      <c r="H1375" t="s">
        <v>28671</v>
      </c>
      <c r="I1375" t="s">
        <v>28672</v>
      </c>
      <c r="J1375" t="s">
        <v>28673</v>
      </c>
      <c r="K1375" t="s">
        <v>28674</v>
      </c>
      <c r="L1375" t="s">
        <v>28675</v>
      </c>
      <c r="M1375" t="s">
        <v>28676</v>
      </c>
      <c r="N1375" t="s">
        <v>28677</v>
      </c>
      <c r="O1375">
        <f>-584.822529609979 -118.961517921768 -504.252664823949</f>
        <v>-1208.0367123556962</v>
      </c>
      <c r="P1375">
        <f>-606.418002837252 -133.028021791748 -223.335625257076</f>
        <v>-962.78164988607591</v>
      </c>
      <c r="Q1375">
        <f>-394.128084430091 -74.4532801998048 -297.163472004985</f>
        <v>-765.74483663488081</v>
      </c>
      <c r="R1375" t="s">
        <v>28678</v>
      </c>
      <c r="S1375" t="s">
        <v>28679</v>
      </c>
      <c r="T1375" t="s">
        <v>28680</v>
      </c>
      <c r="U1375" t="s">
        <v>28681</v>
      </c>
      <c r="V1375">
        <f>-479.815010662299 -6.9334283236999 -100.679877703458</f>
        <v>-587.42831668945689</v>
      </c>
      <c r="W1375" t="s">
        <v>28682</v>
      </c>
      <c r="X1375" t="s">
        <v>28683</v>
      </c>
      <c r="Y1375" t="s">
        <v>28684</v>
      </c>
    </row>
    <row r="1376" spans="1:25" x14ac:dyDescent="0.3">
      <c r="A1376">
        <v>68750</v>
      </c>
      <c r="B1376" t="s">
        <v>28685</v>
      </c>
      <c r="C1376" t="s">
        <v>28686</v>
      </c>
      <c r="D1376" t="s">
        <v>28687</v>
      </c>
      <c r="E1376" t="s">
        <v>28688</v>
      </c>
      <c r="F1376" t="s">
        <v>28689</v>
      </c>
      <c r="G1376" t="s">
        <v>28690</v>
      </c>
      <c r="H1376" t="s">
        <v>28691</v>
      </c>
      <c r="I1376" t="s">
        <v>28692</v>
      </c>
      <c r="J1376" t="s">
        <v>28693</v>
      </c>
      <c r="K1376" t="s">
        <v>28694</v>
      </c>
      <c r="L1376" t="s">
        <v>28695</v>
      </c>
      <c r="M1376" t="s">
        <v>28696</v>
      </c>
      <c r="N1376" t="s">
        <v>28697</v>
      </c>
      <c r="O1376">
        <f>-584.98608212397 -118.143528708362 -504.06813006926</f>
        <v>-1207.1977409015919</v>
      </c>
      <c r="P1376">
        <f>-604.50888251518 -132.719511405012 -223.025484144952</f>
        <v>-960.25387806514391</v>
      </c>
      <c r="Q1376">
        <f>-393.012044491735 -73.3015969752373 -298.438589452255</f>
        <v>-764.75223091922726</v>
      </c>
      <c r="R1376" t="s">
        <v>28698</v>
      </c>
      <c r="S1376" t="s">
        <v>28699</v>
      </c>
      <c r="T1376" t="s">
        <v>28700</v>
      </c>
      <c r="U1376" t="s">
        <v>28701</v>
      </c>
      <c r="V1376">
        <f>-479.094820883664 -6.34631678951746 -100.542457288407</f>
        <v>-585.98359496158844</v>
      </c>
      <c r="W1376" t="s">
        <v>28702</v>
      </c>
      <c r="X1376" t="s">
        <v>28703</v>
      </c>
      <c r="Y1376" t="s">
        <v>28704</v>
      </c>
    </row>
    <row r="1377" spans="1:25" x14ac:dyDescent="0.3">
      <c r="A1377">
        <v>68800</v>
      </c>
      <c r="B1377" t="s">
        <v>28705</v>
      </c>
      <c r="C1377" t="s">
        <v>28706</v>
      </c>
      <c r="D1377" t="s">
        <v>28707</v>
      </c>
      <c r="E1377" t="s">
        <v>28708</v>
      </c>
      <c r="F1377" t="s">
        <v>28709</v>
      </c>
      <c r="G1377" t="s">
        <v>28710</v>
      </c>
      <c r="H1377" t="s">
        <v>28711</v>
      </c>
      <c r="I1377" t="s">
        <v>28712</v>
      </c>
      <c r="J1377" t="s">
        <v>28713</v>
      </c>
      <c r="K1377" t="s">
        <v>28714</v>
      </c>
      <c r="L1377" t="s">
        <v>28715</v>
      </c>
      <c r="M1377" t="s">
        <v>28716</v>
      </c>
      <c r="N1377" t="s">
        <v>28717</v>
      </c>
      <c r="O1377">
        <f>-584.974523222139 -117.665215459906 -504.050887169246</f>
        <v>-1206.6906258512911</v>
      </c>
      <c r="P1377">
        <f>-603.372229382466 -132.279234531221 -222.934341788469</f>
        <v>-958.58580570215599</v>
      </c>
      <c r="Q1377">
        <f>-392.280277251029 -72.4228528564786 -299.131216539045</f>
        <v>-763.8343466465526</v>
      </c>
      <c r="R1377" t="s">
        <v>28718</v>
      </c>
      <c r="S1377" t="s">
        <v>28719</v>
      </c>
      <c r="T1377" t="s">
        <v>28720</v>
      </c>
      <c r="U1377" t="s">
        <v>28721</v>
      </c>
      <c r="V1377">
        <f>-478.642354505761 -6.00095676022465 -100.448977038334</f>
        <v>-585.0922883043196</v>
      </c>
      <c r="W1377" t="s">
        <v>28722</v>
      </c>
      <c r="X1377" t="s">
        <v>28723</v>
      </c>
      <c r="Y1377" t="s">
        <v>28724</v>
      </c>
    </row>
    <row r="1378" spans="1:25" x14ac:dyDescent="0.3">
      <c r="A1378">
        <v>68850</v>
      </c>
      <c r="B1378" t="s">
        <v>28725</v>
      </c>
      <c r="C1378" t="s">
        <v>28726</v>
      </c>
      <c r="D1378" t="s">
        <v>28727</v>
      </c>
      <c r="E1378" t="s">
        <v>28728</v>
      </c>
      <c r="F1378" t="s">
        <v>28729</v>
      </c>
      <c r="G1378" t="s">
        <v>28730</v>
      </c>
      <c r="H1378" t="s">
        <v>28731</v>
      </c>
      <c r="I1378" t="s">
        <v>28732</v>
      </c>
      <c r="J1378" t="s">
        <v>28733</v>
      </c>
      <c r="K1378" t="s">
        <v>28734</v>
      </c>
      <c r="L1378" t="s">
        <v>28735</v>
      </c>
      <c r="M1378" t="s">
        <v>28736</v>
      </c>
      <c r="N1378" t="s">
        <v>28737</v>
      </c>
      <c r="O1378">
        <f>-584.726355106557 -116.791223171198 -504.034710379705</f>
        <v>-1205.5522886574599</v>
      </c>
      <c r="P1378">
        <f>-601.335892362184 -131.89457560829 -222.832592533638</f>
        <v>-956.06306050411206</v>
      </c>
      <c r="Q1378">
        <f>-390.584696488103 -71.5675927055349 -299.599634842447</f>
        <v>-761.75192403608492</v>
      </c>
      <c r="R1378" t="s">
        <v>28738</v>
      </c>
      <c r="S1378" t="s">
        <v>28739</v>
      </c>
      <c r="T1378" t="s">
        <v>28740</v>
      </c>
      <c r="U1378" t="s">
        <v>28741</v>
      </c>
      <c r="V1378">
        <f>-477.603380690663 -5.30392479322154 -100.312427924842</f>
        <v>-583.2197334087266</v>
      </c>
      <c r="W1378" t="s">
        <v>28742</v>
      </c>
      <c r="X1378" t="s">
        <v>28743</v>
      </c>
      <c r="Y1378" t="s">
        <v>28744</v>
      </c>
    </row>
    <row r="1379" spans="1:25" x14ac:dyDescent="0.3">
      <c r="A1379">
        <v>68900</v>
      </c>
      <c r="B1379" t="s">
        <v>28745</v>
      </c>
      <c r="C1379" t="s">
        <v>28746</v>
      </c>
      <c r="D1379" t="s">
        <v>28747</v>
      </c>
      <c r="E1379" t="s">
        <v>28748</v>
      </c>
      <c r="F1379" t="s">
        <v>28749</v>
      </c>
      <c r="G1379" t="s">
        <v>28750</v>
      </c>
      <c r="H1379" t="s">
        <v>28751</v>
      </c>
      <c r="I1379" t="s">
        <v>28752</v>
      </c>
      <c r="J1379" t="s">
        <v>28753</v>
      </c>
      <c r="K1379" t="s">
        <v>28754</v>
      </c>
      <c r="L1379" t="s">
        <v>28755</v>
      </c>
      <c r="M1379" t="s">
        <v>28756</v>
      </c>
      <c r="N1379" t="s">
        <v>28757</v>
      </c>
      <c r="O1379">
        <f>-584.360774698465 -116.328259312062 -504.103138394768</f>
        <v>-1204.7921724052949</v>
      </c>
      <c r="P1379">
        <f>-600.498875687758 -131.61577311311 -222.8836744368</f>
        <v>-954.99832323766793</v>
      </c>
      <c r="Q1379">
        <f>-389.709765745688 -71.4872421450532 -299.701811885668</f>
        <v>-760.89881977640925</v>
      </c>
      <c r="R1379" t="s">
        <v>28758</v>
      </c>
      <c r="S1379" t="s">
        <v>28759</v>
      </c>
      <c r="T1379" t="s">
        <v>28760</v>
      </c>
      <c r="U1379" t="s">
        <v>28761</v>
      </c>
      <c r="V1379">
        <f>-477.025057948039 -4.86672011469545 -100.272382922374</f>
        <v>-582.16416098510842</v>
      </c>
      <c r="W1379" t="s">
        <v>28762</v>
      </c>
      <c r="X1379" t="s">
        <v>28763</v>
      </c>
      <c r="Y1379" t="s">
        <v>28764</v>
      </c>
    </row>
    <row r="1380" spans="1:25" x14ac:dyDescent="0.3">
      <c r="A1380">
        <v>68950</v>
      </c>
      <c r="B1380" t="s">
        <v>28765</v>
      </c>
      <c r="C1380" t="s">
        <v>28766</v>
      </c>
      <c r="D1380" t="s">
        <v>28767</v>
      </c>
      <c r="E1380" t="s">
        <v>28768</v>
      </c>
      <c r="F1380" t="s">
        <v>28769</v>
      </c>
      <c r="G1380" t="s">
        <v>28770</v>
      </c>
      <c r="H1380" t="s">
        <v>28771</v>
      </c>
      <c r="I1380" t="s">
        <v>28772</v>
      </c>
      <c r="J1380" t="s">
        <v>28773</v>
      </c>
      <c r="K1380" t="s">
        <v>28774</v>
      </c>
      <c r="L1380" t="s">
        <v>28775</v>
      </c>
      <c r="M1380" t="s">
        <v>28776</v>
      </c>
      <c r="N1380" t="s">
        <v>28777</v>
      </c>
      <c r="O1380">
        <f>-583.283196995956 -115.167374900266 -504.424367820107</f>
        <v>-1202.8749397163292</v>
      </c>
      <c r="P1380">
        <f>-598.981286694875 -130.881630830858 -223.203385628854</f>
        <v>-953.0663031545871</v>
      </c>
      <c r="Q1380">
        <f>-387.48711345039 -73.0901969758374 -299.877310280526</f>
        <v>-760.4546207067533</v>
      </c>
      <c r="R1380" t="s">
        <v>28778</v>
      </c>
      <c r="S1380" t="s">
        <v>28779</v>
      </c>
      <c r="T1380" t="s">
        <v>28780</v>
      </c>
      <c r="U1380" t="s">
        <v>28781</v>
      </c>
      <c r="V1380">
        <f>-475.837620044216 -3.8972822352066 -100.230693638727</f>
        <v>-579.96559591814957</v>
      </c>
      <c r="W1380" t="s">
        <v>28782</v>
      </c>
      <c r="X1380" t="s">
        <v>28783</v>
      </c>
      <c r="Y1380" t="s">
        <v>28784</v>
      </c>
    </row>
    <row r="1381" spans="1:25" x14ac:dyDescent="0.3">
      <c r="A1381">
        <v>69000</v>
      </c>
      <c r="B1381" t="s">
        <v>28785</v>
      </c>
      <c r="C1381" t="s">
        <v>28786</v>
      </c>
      <c r="D1381" t="s">
        <v>28787</v>
      </c>
      <c r="E1381" t="s">
        <v>28788</v>
      </c>
      <c r="F1381" t="s">
        <v>28789</v>
      </c>
      <c r="G1381" t="s">
        <v>28790</v>
      </c>
      <c r="H1381" t="s">
        <v>28791</v>
      </c>
      <c r="I1381" t="s">
        <v>28792</v>
      </c>
      <c r="J1381" t="s">
        <v>28793</v>
      </c>
      <c r="K1381" t="s">
        <v>28794</v>
      </c>
      <c r="L1381" t="s">
        <v>28795</v>
      </c>
      <c r="M1381" t="s">
        <v>28796</v>
      </c>
      <c r="N1381" t="s">
        <v>28797</v>
      </c>
      <c r="O1381">
        <f>-582.589465804732 -114.48707275469 -504.708356689252</f>
        <v>-1201.7848952486738</v>
      </c>
      <c r="P1381">
        <f>-598.432677013773 -130.49489721519 -223.512157828616</f>
        <v>-952.43973205757902</v>
      </c>
      <c r="Q1381">
        <f>-386.004249457133 -74.8525658485269 -299.186614776451</f>
        <v>-760.04343008211094</v>
      </c>
      <c r="R1381" t="s">
        <v>28798</v>
      </c>
      <c r="S1381" t="s">
        <v>28799</v>
      </c>
      <c r="T1381" t="s">
        <v>28800</v>
      </c>
      <c r="U1381" t="s">
        <v>28801</v>
      </c>
      <c r="V1381">
        <f>-475.26021480764 -3.397293211337 -100.201007414707</f>
        <v>-578.85851543368403</v>
      </c>
      <c r="W1381" t="s">
        <v>28802</v>
      </c>
      <c r="X1381" t="s">
        <v>28803</v>
      </c>
      <c r="Y1381" t="s">
        <v>28804</v>
      </c>
    </row>
    <row r="1382" spans="1:25" x14ac:dyDescent="0.3">
      <c r="A1382">
        <v>69050</v>
      </c>
      <c r="B1382" t="s">
        <v>28805</v>
      </c>
      <c r="C1382" t="s">
        <v>28806</v>
      </c>
      <c r="D1382" t="s">
        <v>28807</v>
      </c>
      <c r="E1382" t="s">
        <v>28808</v>
      </c>
      <c r="F1382" t="s">
        <v>28809</v>
      </c>
      <c r="G1382" t="s">
        <v>28810</v>
      </c>
      <c r="H1382" t="s">
        <v>28811</v>
      </c>
      <c r="I1382" t="s">
        <v>28812</v>
      </c>
      <c r="J1382" t="s">
        <v>28813</v>
      </c>
      <c r="K1382" t="s">
        <v>28814</v>
      </c>
      <c r="L1382" t="s">
        <v>28815</v>
      </c>
      <c r="M1382" t="s">
        <v>28816</v>
      </c>
      <c r="N1382" t="s">
        <v>28817</v>
      </c>
      <c r="O1382">
        <f>-580.859991057345 -113.279704890201 -505.255587413226</f>
        <v>-1199.3952833607721</v>
      </c>
      <c r="P1382">
        <f>-597.201437258858 -129.808924125972 -224.117954112161</f>
        <v>-951.12831549699104</v>
      </c>
      <c r="Q1382">
        <f>-383.678831517206 -75.824728600754 -297.890248582293</f>
        <v>-757.39380870025298</v>
      </c>
      <c r="R1382" t="s">
        <v>28818</v>
      </c>
      <c r="S1382" t="s">
        <v>28819</v>
      </c>
      <c r="T1382" t="s">
        <v>28820</v>
      </c>
      <c r="U1382" t="s">
        <v>28821</v>
      </c>
      <c r="V1382">
        <f>-473.974964898787 -2.67814439286212 -100.149233856711</f>
        <v>-576.80234314836014</v>
      </c>
      <c r="W1382" t="s">
        <v>28822</v>
      </c>
      <c r="X1382" t="s">
        <v>28823</v>
      </c>
      <c r="Y1382" t="s">
        <v>28824</v>
      </c>
    </row>
    <row r="1383" spans="1:25" x14ac:dyDescent="0.3">
      <c r="A1383">
        <v>69100</v>
      </c>
      <c r="B1383" t="s">
        <v>28825</v>
      </c>
      <c r="C1383" t="s">
        <v>28826</v>
      </c>
      <c r="D1383" t="s">
        <v>28827</v>
      </c>
      <c r="E1383" t="s">
        <v>28828</v>
      </c>
      <c r="F1383" t="s">
        <v>28829</v>
      </c>
      <c r="G1383" t="s">
        <v>28830</v>
      </c>
      <c r="H1383" t="s">
        <v>28831</v>
      </c>
      <c r="I1383" t="s">
        <v>28832</v>
      </c>
      <c r="J1383" t="s">
        <v>28833</v>
      </c>
      <c r="K1383" t="s">
        <v>28834</v>
      </c>
      <c r="L1383" t="s">
        <v>28835</v>
      </c>
      <c r="M1383" t="s">
        <v>28836</v>
      </c>
      <c r="N1383" t="s">
        <v>28837</v>
      </c>
      <c r="O1383">
        <f>-579.745293132366 -112.828599939288 -505.551867404248</f>
        <v>-1198.1257604759021</v>
      </c>
      <c r="P1383">
        <f>-596.417662179647 -130.037262422443 -224.474543289613</f>
        <v>-950.92946789170287</v>
      </c>
      <c r="Q1383">
        <f>-382.849357819293 -75.4100241874776 -297.638687321101</f>
        <v>-755.89806932787155</v>
      </c>
      <c r="R1383" t="s">
        <v>28838</v>
      </c>
      <c r="S1383" t="s">
        <v>28839</v>
      </c>
      <c r="T1383" t="s">
        <v>28840</v>
      </c>
      <c r="U1383" t="s">
        <v>28841</v>
      </c>
      <c r="V1383">
        <f>-473.372891399902 -2.3353171011704 -100.126897246283</f>
        <v>-575.83510574735544</v>
      </c>
      <c r="W1383" t="s">
        <v>28842</v>
      </c>
      <c r="X1383" t="s">
        <v>28843</v>
      </c>
      <c r="Y1383" t="s">
        <v>28844</v>
      </c>
    </row>
    <row r="1384" spans="1:25" x14ac:dyDescent="0.3">
      <c r="A1384">
        <v>69150</v>
      </c>
      <c r="B1384" t="s">
        <v>28845</v>
      </c>
      <c r="C1384" t="s">
        <v>28846</v>
      </c>
      <c r="D1384" t="s">
        <v>28847</v>
      </c>
      <c r="E1384" t="s">
        <v>28848</v>
      </c>
      <c r="F1384" t="s">
        <v>28849</v>
      </c>
      <c r="G1384" t="s">
        <v>28850</v>
      </c>
      <c r="H1384" t="s">
        <v>28851</v>
      </c>
      <c r="I1384" t="s">
        <v>28852</v>
      </c>
      <c r="J1384" t="s">
        <v>28853</v>
      </c>
      <c r="K1384" t="s">
        <v>28854</v>
      </c>
      <c r="L1384" t="s">
        <v>28855</v>
      </c>
      <c r="M1384" t="s">
        <v>28856</v>
      </c>
      <c r="N1384" t="s">
        <v>28857</v>
      </c>
      <c r="O1384">
        <f>-577.356435170406 -112.046029295019 -506.051777425483</f>
        <v>-1195.4542418909082</v>
      </c>
      <c r="P1384">
        <f>-594.047727459287 -130.532130889127 -225.05647981955</f>
        <v>-949.63633816796391</v>
      </c>
      <c r="Q1384">
        <f>-381.363930942124 -73.1396889431744 -298.679357581387</f>
        <v>-753.18297746668543</v>
      </c>
      <c r="R1384" t="s">
        <v>28858</v>
      </c>
      <c r="S1384" t="s">
        <v>28859</v>
      </c>
      <c r="T1384" t="s">
        <v>28860</v>
      </c>
      <c r="U1384" t="s">
        <v>28861</v>
      </c>
      <c r="V1384">
        <f>-472.140575516926 -1.86784225978408 -100.072506096323</f>
        <v>-574.08092387303304</v>
      </c>
      <c r="W1384" t="s">
        <v>28862</v>
      </c>
      <c r="X1384" t="s">
        <v>28863</v>
      </c>
      <c r="Y1384" t="s">
        <v>28864</v>
      </c>
    </row>
    <row r="1385" spans="1:25" x14ac:dyDescent="0.3">
      <c r="A1385">
        <v>69200</v>
      </c>
      <c r="B1385" t="s">
        <v>28865</v>
      </c>
      <c r="C1385" t="s">
        <v>28866</v>
      </c>
      <c r="D1385" t="s">
        <v>28867</v>
      </c>
      <c r="E1385" t="s">
        <v>28868</v>
      </c>
      <c r="F1385" t="s">
        <v>28869</v>
      </c>
      <c r="G1385" t="s">
        <v>28870</v>
      </c>
      <c r="H1385" t="s">
        <v>28871</v>
      </c>
      <c r="I1385" t="s">
        <v>28872</v>
      </c>
      <c r="J1385" t="s">
        <v>28873</v>
      </c>
      <c r="K1385" t="s">
        <v>28874</v>
      </c>
      <c r="L1385" t="s">
        <v>28875</v>
      </c>
      <c r="M1385" t="s">
        <v>28876</v>
      </c>
      <c r="N1385" t="s">
        <v>28877</v>
      </c>
      <c r="O1385">
        <f>-576.317783013732 -111.645933515805 -506.288929058683</f>
        <v>-1194.25264558822</v>
      </c>
      <c r="P1385">
        <f>-592.629726545277 -130.283020605714 -225.281452703067</f>
        <v>-948.19419985405796</v>
      </c>
      <c r="Q1385">
        <f>-381.132758476635 -70.3235602062582 -300.26414309804</f>
        <v>-751.72046178093319</v>
      </c>
      <c r="R1385" t="s">
        <v>28878</v>
      </c>
      <c r="S1385" t="s">
        <v>28879</v>
      </c>
      <c r="T1385" t="s">
        <v>28880</v>
      </c>
      <c r="U1385" t="s">
        <v>28881</v>
      </c>
      <c r="V1385">
        <f>-471.566058675017 -1.71267860787066 -100.049879094455</f>
        <v>-573.32861637734266</v>
      </c>
      <c r="W1385" t="s">
        <v>28882</v>
      </c>
      <c r="X1385" t="s">
        <v>28883</v>
      </c>
      <c r="Y1385" t="s">
        <v>28884</v>
      </c>
    </row>
    <row r="1386" spans="1:25" x14ac:dyDescent="0.3">
      <c r="A1386">
        <v>69250</v>
      </c>
      <c r="B1386" t="s">
        <v>28885</v>
      </c>
      <c r="C1386" t="s">
        <v>28886</v>
      </c>
      <c r="D1386" t="s">
        <v>28887</v>
      </c>
      <c r="E1386" t="s">
        <v>28888</v>
      </c>
      <c r="F1386" t="s">
        <v>28889</v>
      </c>
      <c r="G1386" t="s">
        <v>28890</v>
      </c>
      <c r="H1386" t="s">
        <v>28891</v>
      </c>
      <c r="I1386" t="s">
        <v>28892</v>
      </c>
      <c r="J1386" t="s">
        <v>28893</v>
      </c>
      <c r="K1386" t="s">
        <v>28894</v>
      </c>
      <c r="L1386" t="s">
        <v>28895</v>
      </c>
      <c r="M1386" t="s">
        <v>28896</v>
      </c>
      <c r="N1386" t="s">
        <v>28897</v>
      </c>
      <c r="O1386">
        <f>-573.958562775116 -110.921810377486 -506.588565335563</f>
        <v>-1191.4689384881649</v>
      </c>
      <c r="P1386">
        <f>-589.164976714077 -130.303814664866 -225.569522387833</f>
        <v>-945.03831376677601</v>
      </c>
      <c r="Q1386">
        <f>-380.386989336462 -65.4763338267562 -304.040612919413</f>
        <v>-749.90393608263116</v>
      </c>
      <c r="R1386" t="s">
        <v>28898</v>
      </c>
      <c r="S1386" t="s">
        <v>28899</v>
      </c>
      <c r="T1386" t="s">
        <v>28900</v>
      </c>
      <c r="U1386" t="s">
        <v>28901</v>
      </c>
      <c r="V1386">
        <f>-470.665370335805 -1.33105379677772 -99.9889518655361</f>
        <v>-571.9853759981188</v>
      </c>
      <c r="W1386" t="s">
        <v>28902</v>
      </c>
      <c r="X1386" t="s">
        <v>28903</v>
      </c>
      <c r="Y1386" t="s">
        <v>28904</v>
      </c>
    </row>
    <row r="1387" spans="1:25" x14ac:dyDescent="0.3">
      <c r="A1387">
        <v>69300</v>
      </c>
      <c r="B1387" t="s">
        <v>28905</v>
      </c>
      <c r="C1387" t="s">
        <v>28906</v>
      </c>
      <c r="D1387" t="s">
        <v>28907</v>
      </c>
      <c r="E1387" t="s">
        <v>28908</v>
      </c>
      <c r="F1387" t="s">
        <v>28909</v>
      </c>
      <c r="G1387" t="s">
        <v>28910</v>
      </c>
      <c r="H1387" t="s">
        <v>28911</v>
      </c>
      <c r="I1387" t="s">
        <v>28912</v>
      </c>
      <c r="J1387" t="s">
        <v>28913</v>
      </c>
      <c r="K1387" t="s">
        <v>28914</v>
      </c>
      <c r="L1387" t="s">
        <v>28915</v>
      </c>
      <c r="M1387" t="s">
        <v>28916</v>
      </c>
      <c r="N1387" t="s">
        <v>28917</v>
      </c>
      <c r="O1387">
        <f>-572.420038270343 -110.664260542135 -506.81404584299</f>
        <v>-1189.898344655468</v>
      </c>
      <c r="P1387">
        <f>-587.209639691855 -130.938336756534 -225.83568492831</f>
        <v>-943.98366137669905</v>
      </c>
      <c r="Q1387">
        <f>-379.728820483041 -64.0229582726288 -305.977015486057</f>
        <v>-749.72879424172675</v>
      </c>
      <c r="R1387" t="s">
        <v>28918</v>
      </c>
      <c r="S1387" t="s">
        <v>28919</v>
      </c>
      <c r="T1387" t="s">
        <v>28920</v>
      </c>
      <c r="U1387" t="s">
        <v>28921</v>
      </c>
      <c r="V1387">
        <f>-470.263401243498 -1.23754465838192 -99.9728413283301</f>
        <v>-571.47378723021006</v>
      </c>
      <c r="W1387" t="s">
        <v>28922</v>
      </c>
      <c r="X1387" t="s">
        <v>28923</v>
      </c>
      <c r="Y1387" t="s">
        <v>28924</v>
      </c>
    </row>
    <row r="1388" spans="1:25" x14ac:dyDescent="0.3">
      <c r="A1388">
        <v>69350</v>
      </c>
      <c r="B1388" t="s">
        <v>28925</v>
      </c>
      <c r="C1388" t="s">
        <v>28926</v>
      </c>
      <c r="D1388" t="s">
        <v>28927</v>
      </c>
      <c r="E1388" t="s">
        <v>28928</v>
      </c>
      <c r="F1388" t="s">
        <v>28929</v>
      </c>
      <c r="G1388" t="s">
        <v>28930</v>
      </c>
      <c r="H1388" t="s">
        <v>28931</v>
      </c>
      <c r="I1388" t="s">
        <v>28932</v>
      </c>
      <c r="J1388" t="s">
        <v>28933</v>
      </c>
      <c r="K1388" t="s">
        <v>28934</v>
      </c>
      <c r="L1388" t="s">
        <v>28935</v>
      </c>
      <c r="M1388" t="s">
        <v>28936</v>
      </c>
      <c r="N1388" t="s">
        <v>28937</v>
      </c>
      <c r="O1388">
        <f>-569.779723556756 -110.205778867635 -507.259849138087</f>
        <v>-1187.2453515624779</v>
      </c>
      <c r="P1388">
        <f>-583.023662023233 -132.330009158205 -226.344090885055</f>
        <v>-941.69776206649306</v>
      </c>
      <c r="Q1388">
        <f>-378.502734936137 -60.8201201283678 -310.046330448212</f>
        <v>-749.36918551271685</v>
      </c>
      <c r="R1388" t="s">
        <v>28938</v>
      </c>
      <c r="S1388" t="s">
        <v>28939</v>
      </c>
      <c r="T1388" t="s">
        <v>28940</v>
      </c>
      <c r="U1388" t="s">
        <v>28941</v>
      </c>
      <c r="V1388">
        <f>-469.476336291203 -1.05160424910582 -99.9822179386574</f>
        <v>-570.51015847896622</v>
      </c>
      <c r="W1388" t="s">
        <v>28942</v>
      </c>
      <c r="X1388" t="s">
        <v>28943</v>
      </c>
      <c r="Y1388" t="s">
        <v>28944</v>
      </c>
    </row>
    <row r="1389" spans="1:25" x14ac:dyDescent="0.3">
      <c r="A1389">
        <v>69400</v>
      </c>
      <c r="B1389" t="s">
        <v>28945</v>
      </c>
      <c r="C1389" t="s">
        <v>28946</v>
      </c>
      <c r="D1389" t="s">
        <v>28947</v>
      </c>
      <c r="E1389" t="s">
        <v>28948</v>
      </c>
      <c r="F1389" t="s">
        <v>28949</v>
      </c>
      <c r="G1389" t="s">
        <v>28950</v>
      </c>
      <c r="H1389" t="s">
        <v>28951</v>
      </c>
      <c r="I1389" t="s">
        <v>28952</v>
      </c>
      <c r="J1389" t="s">
        <v>28953</v>
      </c>
      <c r="K1389" t="s">
        <v>28954</v>
      </c>
      <c r="L1389" t="s">
        <v>28955</v>
      </c>
      <c r="M1389" t="s">
        <v>28956</v>
      </c>
      <c r="N1389" t="s">
        <v>28957</v>
      </c>
      <c r="O1389">
        <f>-567.775517751166 -109.804560646922 -507.429478828928</f>
        <v>-1185.0095572270161</v>
      </c>
      <c r="P1389">
        <f>-579.373203991949 -132.087208808414 -226.453260175945</f>
        <v>-937.91367297630791</v>
      </c>
      <c r="Q1389">
        <f>-377.492459372169 -57.7623563565362 -314.023190237501</f>
        <v>-749.27800596620614</v>
      </c>
      <c r="R1389" t="s">
        <v>28958</v>
      </c>
      <c r="S1389" t="s">
        <v>28959</v>
      </c>
      <c r="T1389" t="s">
        <v>28960</v>
      </c>
      <c r="U1389" t="s">
        <v>28961</v>
      </c>
      <c r="V1389">
        <f>-468.719656164765 -0.893844497460577 -99.9966870207627</f>
        <v>-569.61018768298834</v>
      </c>
      <c r="W1389" t="s">
        <v>28962</v>
      </c>
      <c r="X1389" t="s">
        <v>28963</v>
      </c>
      <c r="Y1389" t="s">
        <v>28964</v>
      </c>
    </row>
    <row r="1390" spans="1:25" x14ac:dyDescent="0.3">
      <c r="A1390">
        <v>69450</v>
      </c>
      <c r="B1390" t="s">
        <v>28965</v>
      </c>
      <c r="C1390" t="s">
        <v>28966</v>
      </c>
      <c r="D1390" t="s">
        <v>28967</v>
      </c>
      <c r="E1390" t="s">
        <v>28968</v>
      </c>
      <c r="F1390" t="s">
        <v>28969</v>
      </c>
      <c r="G1390" t="s">
        <v>28970</v>
      </c>
      <c r="H1390" t="s">
        <v>28971</v>
      </c>
      <c r="I1390" t="s">
        <v>28972</v>
      </c>
      <c r="J1390" t="s">
        <v>28973</v>
      </c>
      <c r="K1390" t="s">
        <v>28974</v>
      </c>
      <c r="L1390" t="s">
        <v>28975</v>
      </c>
      <c r="M1390" t="s">
        <v>28976</v>
      </c>
      <c r="N1390" t="s">
        <v>28977</v>
      </c>
      <c r="O1390">
        <f>-566.945480039148 -109.7967833173 -507.412609968263</f>
        <v>-1184.1548733247109</v>
      </c>
      <c r="P1390">
        <f>-577.942159651108 -131.983393951911 -226.40475494253</f>
        <v>-936.33030854554897</v>
      </c>
      <c r="Q1390">
        <f>-377.06252598993 -56.7626970585729 -315.498367862409</f>
        <v>-749.32359091091189</v>
      </c>
      <c r="R1390" t="s">
        <v>28978</v>
      </c>
      <c r="S1390" t="s">
        <v>28979</v>
      </c>
      <c r="T1390" t="s">
        <v>28980</v>
      </c>
      <c r="U1390" t="s">
        <v>28981</v>
      </c>
      <c r="V1390">
        <f>-468.356291654233 -0.837121664493225 -100.024391805867</f>
        <v>-569.21780512459327</v>
      </c>
      <c r="W1390" t="s">
        <v>28982</v>
      </c>
      <c r="X1390" t="s">
        <v>28983</v>
      </c>
      <c r="Y1390" t="s">
        <v>28984</v>
      </c>
    </row>
    <row r="1391" spans="1:25" x14ac:dyDescent="0.3">
      <c r="A1391">
        <v>69500</v>
      </c>
      <c r="B1391" t="s">
        <v>28985</v>
      </c>
      <c r="C1391" t="s">
        <v>28986</v>
      </c>
      <c r="D1391" t="s">
        <v>28987</v>
      </c>
      <c r="E1391" t="s">
        <v>28988</v>
      </c>
      <c r="F1391" t="s">
        <v>28989</v>
      </c>
      <c r="G1391" t="s">
        <v>28990</v>
      </c>
      <c r="H1391" t="s">
        <v>28991</v>
      </c>
      <c r="I1391" t="s">
        <v>28992</v>
      </c>
      <c r="J1391" t="s">
        <v>28993</v>
      </c>
      <c r="K1391" t="s">
        <v>28994</v>
      </c>
      <c r="L1391" t="s">
        <v>28995</v>
      </c>
      <c r="M1391" t="s">
        <v>28996</v>
      </c>
      <c r="N1391" t="s">
        <v>28997</v>
      </c>
      <c r="O1391">
        <f>-566.132528588265 -109.835692310895 -507.396325797184</f>
        <v>-1183.364546696344</v>
      </c>
      <c r="P1391">
        <f>-576.692498100823 -132.486248723921 -226.408654658803</f>
        <v>-935.58740148354696</v>
      </c>
      <c r="Q1391">
        <f>-376.843013748337 -56.0661032590219 -316.788962543003</f>
        <v>-749.69807955036185</v>
      </c>
      <c r="R1391" t="s">
        <v>28998</v>
      </c>
      <c r="S1391" t="s">
        <v>28999</v>
      </c>
      <c r="T1391" t="s">
        <v>29000</v>
      </c>
      <c r="U1391" t="s">
        <v>29001</v>
      </c>
      <c r="V1391">
        <f>-468.007556966586 -0.823435635716578 -100.044120254543</f>
        <v>-568.87511285684559</v>
      </c>
      <c r="W1391" t="s">
        <v>29002</v>
      </c>
      <c r="X1391" t="s">
        <v>29003</v>
      </c>
      <c r="Y1391" t="s">
        <v>29004</v>
      </c>
    </row>
    <row r="1392" spans="1:25" x14ac:dyDescent="0.3">
      <c r="A1392">
        <v>69550</v>
      </c>
      <c r="B1392" t="s">
        <v>29005</v>
      </c>
      <c r="C1392" t="s">
        <v>29006</v>
      </c>
      <c r="D1392" t="s">
        <v>29007</v>
      </c>
      <c r="E1392" t="s">
        <v>29008</v>
      </c>
      <c r="F1392" t="s">
        <v>29009</v>
      </c>
      <c r="G1392" t="s">
        <v>29010</v>
      </c>
      <c r="H1392" t="s">
        <v>29011</v>
      </c>
      <c r="I1392" t="s">
        <v>29012</v>
      </c>
      <c r="J1392" t="s">
        <v>29013</v>
      </c>
      <c r="K1392" t="s">
        <v>29014</v>
      </c>
      <c r="L1392" t="s">
        <v>29015</v>
      </c>
      <c r="M1392" t="s">
        <v>29016</v>
      </c>
      <c r="N1392" t="s">
        <v>29017</v>
      </c>
      <c r="O1392">
        <f>-564.994023339783 -109.747371265772 -507.632165602531</f>
        <v>-1182.373560208086</v>
      </c>
      <c r="P1392">
        <f>-575.033831006628 -133.955799759873 -226.755495135362</f>
        <v>-935.74512590186305</v>
      </c>
      <c r="Q1392">
        <f>-377.599875436621 -54.0737377776431 -319.422654047364</f>
        <v>-751.0962672616281</v>
      </c>
      <c r="R1392" t="s">
        <v>29018</v>
      </c>
      <c r="S1392" t="s">
        <v>29019</v>
      </c>
      <c r="T1392" t="s">
        <v>29020</v>
      </c>
      <c r="U1392" t="s">
        <v>29021</v>
      </c>
      <c r="V1392">
        <f>-467.328037169277 -0.706509224765796 -100.075178404013</f>
        <v>-568.10972479805582</v>
      </c>
      <c r="W1392" t="s">
        <v>29022</v>
      </c>
      <c r="X1392" t="s">
        <v>29023</v>
      </c>
      <c r="Y1392" t="s">
        <v>29024</v>
      </c>
    </row>
    <row r="1393" spans="1:25" x14ac:dyDescent="0.3">
      <c r="A1393">
        <v>69600</v>
      </c>
      <c r="B1393" t="s">
        <v>29025</v>
      </c>
      <c r="C1393" t="s">
        <v>29026</v>
      </c>
      <c r="D1393" t="s">
        <v>29027</v>
      </c>
      <c r="E1393" t="s">
        <v>29028</v>
      </c>
      <c r="F1393" t="s">
        <v>29029</v>
      </c>
      <c r="G1393" t="s">
        <v>29030</v>
      </c>
      <c r="H1393" t="s">
        <v>29031</v>
      </c>
      <c r="I1393" t="s">
        <v>29032</v>
      </c>
      <c r="J1393" t="s">
        <v>29033</v>
      </c>
      <c r="K1393" t="s">
        <v>29034</v>
      </c>
      <c r="L1393" t="s">
        <v>29035</v>
      </c>
      <c r="M1393" t="s">
        <v>29036</v>
      </c>
      <c r="N1393" t="s">
        <v>29037</v>
      </c>
      <c r="O1393">
        <f>-564.477612080742 -109.723307636338 -507.733880925934</f>
        <v>-1181.9348006430141</v>
      </c>
      <c r="P1393">
        <f>-574.211880011439 -134.392677364176 -226.886446384791</f>
        <v>-935.4910037604061</v>
      </c>
      <c r="Q1393">
        <f>-377.915093124646 -52.7199820768969 -320.405275994558</f>
        <v>-751.0403511961008</v>
      </c>
      <c r="R1393" t="s">
        <v>29038</v>
      </c>
      <c r="S1393" t="s">
        <v>29039</v>
      </c>
      <c r="T1393" t="s">
        <v>29040</v>
      </c>
      <c r="U1393" t="s">
        <v>29041</v>
      </c>
      <c r="V1393">
        <f>-467.053018834761 -0.748703771862893 -100.090539218467</f>
        <v>-567.89226182509094</v>
      </c>
      <c r="W1393" t="s">
        <v>29042</v>
      </c>
      <c r="X1393" t="s">
        <v>29043</v>
      </c>
      <c r="Y1393" t="s">
        <v>29044</v>
      </c>
    </row>
    <row r="1394" spans="1:25" x14ac:dyDescent="0.3">
      <c r="A1394">
        <v>69650</v>
      </c>
      <c r="B1394" t="s">
        <v>29045</v>
      </c>
      <c r="C1394" t="s">
        <v>29046</v>
      </c>
      <c r="D1394" t="s">
        <v>29047</v>
      </c>
      <c r="E1394" t="s">
        <v>29048</v>
      </c>
      <c r="F1394" t="s">
        <v>29049</v>
      </c>
      <c r="G1394" t="s">
        <v>29050</v>
      </c>
      <c r="H1394" t="s">
        <v>29051</v>
      </c>
      <c r="I1394" t="s">
        <v>29052</v>
      </c>
      <c r="J1394" t="s">
        <v>29053</v>
      </c>
      <c r="K1394" t="s">
        <v>29054</v>
      </c>
      <c r="L1394" t="s">
        <v>29055</v>
      </c>
      <c r="M1394" t="s">
        <v>29056</v>
      </c>
      <c r="N1394" t="s">
        <v>29057</v>
      </c>
      <c r="O1394">
        <f>-563.968291299885 -109.644454148027 -507.864421154848</f>
        <v>-1181.47716660276</v>
      </c>
      <c r="P1394">
        <f>-572.792525607386 -135.495260997564 -227.09325265276</f>
        <v>-935.38103925770997</v>
      </c>
      <c r="Q1394">
        <f>-378.461236967278 -51.2798823139728 -322.443446567523</f>
        <v>-752.18456584877379</v>
      </c>
      <c r="R1394" t="s">
        <v>29058</v>
      </c>
      <c r="S1394" t="s">
        <v>29059</v>
      </c>
      <c r="T1394" t="s">
        <v>29060</v>
      </c>
      <c r="U1394" t="s">
        <v>29061</v>
      </c>
      <c r="V1394">
        <f>-466.787098132971 -0.897218372170755 -100.114349479851</f>
        <v>-567.79866598499279</v>
      </c>
      <c r="W1394" t="s">
        <v>29062</v>
      </c>
      <c r="X1394" t="s">
        <v>29063</v>
      </c>
      <c r="Y1394" t="s">
        <v>29064</v>
      </c>
    </row>
    <row r="1395" spans="1:25" x14ac:dyDescent="0.3">
      <c r="A1395">
        <v>69700</v>
      </c>
      <c r="B1395" t="s">
        <v>29065</v>
      </c>
      <c r="C1395" t="s">
        <v>29066</v>
      </c>
      <c r="D1395" t="s">
        <v>29067</v>
      </c>
      <c r="E1395" t="s">
        <v>29068</v>
      </c>
      <c r="F1395" t="s">
        <v>29069</v>
      </c>
      <c r="G1395" t="s">
        <v>29070</v>
      </c>
      <c r="H1395" t="s">
        <v>29071</v>
      </c>
      <c r="I1395" t="s">
        <v>29072</v>
      </c>
      <c r="J1395" t="s">
        <v>29073</v>
      </c>
      <c r="K1395" t="s">
        <v>29074</v>
      </c>
      <c r="L1395" t="s">
        <v>29075</v>
      </c>
      <c r="M1395" t="s">
        <v>29076</v>
      </c>
      <c r="N1395" t="s">
        <v>29077</v>
      </c>
      <c r="O1395">
        <f>-564.061540933645 -109.606732444759 -507.917187354236</f>
        <v>-1181.5854607326401</v>
      </c>
      <c r="P1395">
        <f>-572.231933771096 -135.794673438606 -227.157458795079</f>
        <v>-935.18406600478102</v>
      </c>
      <c r="Q1395">
        <f>-378.35601634522 -51.5462777973207 -323.401086025821</f>
        <v>-753.30338016836163</v>
      </c>
      <c r="R1395" t="s">
        <v>29078</v>
      </c>
      <c r="S1395" t="s">
        <v>29079</v>
      </c>
      <c r="T1395" t="s">
        <v>29080</v>
      </c>
      <c r="U1395" t="s">
        <v>29081</v>
      </c>
      <c r="V1395">
        <f>-466.841150993324 -0.991918204745161 -100.130980794765</f>
        <v>-567.96404999283413</v>
      </c>
      <c r="W1395" t="s">
        <v>29082</v>
      </c>
      <c r="X1395" t="s">
        <v>29083</v>
      </c>
      <c r="Y1395" t="s">
        <v>29084</v>
      </c>
    </row>
    <row r="1396" spans="1:25" x14ac:dyDescent="0.3">
      <c r="A1396">
        <v>69750</v>
      </c>
      <c r="B1396" t="s">
        <v>29085</v>
      </c>
      <c r="C1396" t="s">
        <v>29086</v>
      </c>
      <c r="D1396" t="s">
        <v>29087</v>
      </c>
      <c r="E1396" t="s">
        <v>29088</v>
      </c>
      <c r="F1396" t="s">
        <v>29089</v>
      </c>
      <c r="G1396" t="s">
        <v>29090</v>
      </c>
      <c r="H1396" t="s">
        <v>29091</v>
      </c>
      <c r="I1396" t="s">
        <v>29092</v>
      </c>
      <c r="J1396" t="s">
        <v>29093</v>
      </c>
      <c r="K1396" t="s">
        <v>29094</v>
      </c>
      <c r="L1396" t="s">
        <v>29095</v>
      </c>
      <c r="M1396" t="s">
        <v>29096</v>
      </c>
      <c r="N1396" t="s">
        <v>29097</v>
      </c>
      <c r="O1396">
        <f>-564.967107027448 -109.580546860306 -508.026203486952</f>
        <v>-1182.573857374706</v>
      </c>
      <c r="P1396">
        <f>-571.836337259185 -135.913661349442 -227.245106927934</f>
        <v>-934.99510553656103</v>
      </c>
      <c r="Q1396">
        <f>-377.367643360601 -53.5325824728461 -323.90847915374</f>
        <v>-754.80870498718718</v>
      </c>
      <c r="R1396" t="s">
        <v>29098</v>
      </c>
      <c r="S1396" t="s">
        <v>29099</v>
      </c>
      <c r="T1396" t="s">
        <v>29100</v>
      </c>
      <c r="U1396" t="s">
        <v>29101</v>
      </c>
      <c r="V1396">
        <f>-467.178595149325 -1.15935086534455 -100.155238769913</f>
        <v>-568.49318478458258</v>
      </c>
      <c r="W1396" t="s">
        <v>29102</v>
      </c>
      <c r="X1396" t="s">
        <v>29103</v>
      </c>
      <c r="Y1396" t="s">
        <v>29104</v>
      </c>
    </row>
    <row r="1397" spans="1:25" x14ac:dyDescent="0.3">
      <c r="A1397">
        <v>69800</v>
      </c>
      <c r="B1397" t="s">
        <v>29105</v>
      </c>
      <c r="C1397" t="s">
        <v>29106</v>
      </c>
      <c r="D1397" t="s">
        <v>29107</v>
      </c>
      <c r="E1397" t="s">
        <v>29108</v>
      </c>
      <c r="F1397" t="s">
        <v>29109</v>
      </c>
      <c r="G1397" t="s">
        <v>29110</v>
      </c>
      <c r="H1397" t="s">
        <v>29111</v>
      </c>
      <c r="I1397" t="s">
        <v>29112</v>
      </c>
      <c r="J1397" t="s">
        <v>29113</v>
      </c>
      <c r="K1397" t="s">
        <v>29114</v>
      </c>
      <c r="L1397" t="s">
        <v>29115</v>
      </c>
      <c r="M1397" t="s">
        <v>29116</v>
      </c>
      <c r="N1397" t="s">
        <v>29117</v>
      </c>
      <c r="O1397">
        <f>-565.598631861646 -109.630457209302 -508.035296029739</f>
        <v>-1183.2643851006869</v>
      </c>
      <c r="P1397">
        <f>-572.185862864427 -135.958926554682 -227.247183439685</f>
        <v>-935.39197285879391</v>
      </c>
      <c r="Q1397">
        <f>-377.28770811979 -54.4804565667596 -323.810425374597</f>
        <v>-755.57859006114654</v>
      </c>
      <c r="R1397" t="s">
        <v>29118</v>
      </c>
      <c r="S1397" t="s">
        <v>29119</v>
      </c>
      <c r="T1397" t="s">
        <v>29120</v>
      </c>
      <c r="U1397" t="s">
        <v>29121</v>
      </c>
      <c r="V1397">
        <f>-467.463255710769 -1.21087384643079 -100.163888673219</f>
        <v>-568.83801823041881</v>
      </c>
      <c r="W1397" t="s">
        <v>29122</v>
      </c>
      <c r="X1397" t="s">
        <v>29123</v>
      </c>
      <c r="Y1397" t="s">
        <v>29124</v>
      </c>
    </row>
    <row r="1398" spans="1:25" x14ac:dyDescent="0.3">
      <c r="A1398">
        <v>69850</v>
      </c>
      <c r="B1398" t="s">
        <v>29125</v>
      </c>
      <c r="C1398" t="s">
        <v>29126</v>
      </c>
      <c r="D1398" t="s">
        <v>29127</v>
      </c>
      <c r="E1398" t="s">
        <v>29128</v>
      </c>
      <c r="F1398" t="s">
        <v>29129</v>
      </c>
      <c r="G1398" t="s">
        <v>29130</v>
      </c>
      <c r="H1398" t="s">
        <v>29131</v>
      </c>
      <c r="I1398" t="s">
        <v>29132</v>
      </c>
      <c r="J1398" t="s">
        <v>29133</v>
      </c>
      <c r="K1398" t="s">
        <v>29134</v>
      </c>
      <c r="L1398" t="s">
        <v>29135</v>
      </c>
      <c r="M1398" t="s">
        <v>29136</v>
      </c>
      <c r="N1398" t="s">
        <v>29137</v>
      </c>
      <c r="O1398">
        <f>-567.159922890041 -109.610902841161 -508.034733365217</f>
        <v>-1184.8055590964191</v>
      </c>
      <c r="P1398">
        <f>-573.909820472705 -134.831655606961 -227.148729795764</f>
        <v>-935.89020587542996</v>
      </c>
      <c r="Q1398">
        <f>-377.760668402927 -55.995754275702 -323.372525284784</f>
        <v>-757.128947963413</v>
      </c>
      <c r="R1398" t="s">
        <v>29138</v>
      </c>
      <c r="S1398" t="s">
        <v>29139</v>
      </c>
      <c r="T1398" t="s">
        <v>29140</v>
      </c>
      <c r="U1398" t="s">
        <v>29141</v>
      </c>
      <c r="V1398">
        <f>-468.204618081819 -1.16093690751723 -100.174635241808</f>
        <v>-569.54019023114415</v>
      </c>
      <c r="W1398" t="s">
        <v>29142</v>
      </c>
      <c r="X1398" t="s">
        <v>29143</v>
      </c>
      <c r="Y1398" t="s">
        <v>29144</v>
      </c>
    </row>
    <row r="1399" spans="1:25" x14ac:dyDescent="0.3">
      <c r="A1399">
        <v>69900</v>
      </c>
      <c r="B1399" t="s">
        <v>29145</v>
      </c>
      <c r="C1399" t="s">
        <v>29146</v>
      </c>
      <c r="D1399" t="s">
        <v>29147</v>
      </c>
      <c r="E1399" t="s">
        <v>29148</v>
      </c>
      <c r="F1399" t="s">
        <v>29149</v>
      </c>
      <c r="G1399" t="s">
        <v>29150</v>
      </c>
      <c r="H1399" t="s">
        <v>29151</v>
      </c>
      <c r="I1399" t="s">
        <v>29152</v>
      </c>
      <c r="J1399" t="s">
        <v>29153</v>
      </c>
      <c r="K1399" t="s">
        <v>29154</v>
      </c>
      <c r="L1399" t="s">
        <v>29155</v>
      </c>
      <c r="M1399" t="s">
        <v>29156</v>
      </c>
      <c r="N1399" t="s">
        <v>29157</v>
      </c>
      <c r="O1399">
        <f>-568.15499788639 -109.636163722851 -507.954017095251</f>
        <v>-1185.745178704492</v>
      </c>
      <c r="P1399">
        <f>-575.145920614142 -134.573554746186 -227.04854836478</f>
        <v>-936.76802372510804</v>
      </c>
      <c r="Q1399">
        <f>-378.279312826887 -56.922739516026 -322.768884209739</f>
        <v>-757.97093655265201</v>
      </c>
      <c r="R1399" t="s">
        <v>29158</v>
      </c>
      <c r="S1399" t="s">
        <v>29159</v>
      </c>
      <c r="T1399" t="s">
        <v>29160</v>
      </c>
      <c r="U1399" t="s">
        <v>29161</v>
      </c>
      <c r="V1399">
        <f>-468.672094798999 -1.04283596110554 -100.162283181946</f>
        <v>-569.8772139420505</v>
      </c>
      <c r="W1399" t="s">
        <v>29162</v>
      </c>
      <c r="X1399" t="s">
        <v>29163</v>
      </c>
      <c r="Y1399" t="s">
        <v>29164</v>
      </c>
    </row>
    <row r="1400" spans="1:25" x14ac:dyDescent="0.3">
      <c r="A1400">
        <v>69950</v>
      </c>
      <c r="B1400" t="s">
        <v>29165</v>
      </c>
      <c r="C1400" t="s">
        <v>29166</v>
      </c>
      <c r="D1400" t="s">
        <v>29167</v>
      </c>
      <c r="E1400" t="s">
        <v>29168</v>
      </c>
      <c r="F1400" t="s">
        <v>29169</v>
      </c>
      <c r="G1400" t="s">
        <v>29170</v>
      </c>
      <c r="H1400" t="s">
        <v>29171</v>
      </c>
      <c r="I1400" t="s">
        <v>29172</v>
      </c>
      <c r="J1400" t="s">
        <v>29173</v>
      </c>
      <c r="K1400" t="s">
        <v>29174</v>
      </c>
      <c r="L1400" t="s">
        <v>29175</v>
      </c>
      <c r="M1400" t="s">
        <v>29176</v>
      </c>
      <c r="N1400" t="s">
        <v>29177</v>
      </c>
      <c r="O1400">
        <f>-570.161618595202 -109.310403331641 -507.871571252628</f>
        <v>-1187.3435931794709</v>
      </c>
      <c r="P1400">
        <f>-577.318990603575 -133.696268290058 -226.922067709403</f>
        <v>-937.93732660303601</v>
      </c>
      <c r="Q1400">
        <f>-379.601202882088 -57.1755789158724 -321.79454270279</f>
        <v>-758.57132450075039</v>
      </c>
      <c r="R1400" t="s">
        <v>29178</v>
      </c>
      <c r="S1400" t="s">
        <v>29179</v>
      </c>
      <c r="T1400" t="s">
        <v>29180</v>
      </c>
      <c r="U1400" t="s">
        <v>29181</v>
      </c>
      <c r="V1400">
        <f>-469.684625578428 -0.438406614238829 -100.106409036726</f>
        <v>-570.22944122939282</v>
      </c>
      <c r="W1400" t="s">
        <v>29182</v>
      </c>
      <c r="X1400" t="s">
        <v>29183</v>
      </c>
      <c r="Y1400" t="s">
        <v>29184</v>
      </c>
    </row>
    <row r="1401" spans="1:25" x14ac:dyDescent="0.3">
      <c r="A1401">
        <v>70000</v>
      </c>
      <c r="B1401" t="s">
        <v>29185</v>
      </c>
      <c r="C1401" t="s">
        <v>29186</v>
      </c>
      <c r="D1401" t="s">
        <v>29187</v>
      </c>
      <c r="E1401" t="s">
        <v>29188</v>
      </c>
      <c r="F1401" t="s">
        <v>29189</v>
      </c>
      <c r="G1401" t="s">
        <v>29190</v>
      </c>
      <c r="H1401" t="s">
        <v>29191</v>
      </c>
      <c r="I1401" t="s">
        <v>29192</v>
      </c>
      <c r="J1401" t="s">
        <v>29193</v>
      </c>
      <c r="K1401" t="s">
        <v>29194</v>
      </c>
      <c r="L1401" t="s">
        <v>29195</v>
      </c>
      <c r="M1401" t="s">
        <v>29196</v>
      </c>
      <c r="N1401" t="s">
        <v>29197</v>
      </c>
      <c r="O1401">
        <f>-570.849722366745 -109.083296766474 -507.784405562622</f>
        <v>-1187.7174246958409</v>
      </c>
      <c r="P1401">
        <f>-577.950412602244 -133.166372390276 -226.807253485391</f>
        <v>-937.92403847791104</v>
      </c>
      <c r="Q1401">
        <f>-379.966726839382 -56.8422282762253 -321.282734223636</f>
        <v>-758.0916893392432</v>
      </c>
      <c r="R1401" t="s">
        <v>29198</v>
      </c>
      <c r="S1401" t="s">
        <v>29199</v>
      </c>
      <c r="T1401" t="s">
        <v>29200</v>
      </c>
      <c r="U1401" t="s">
        <v>29201</v>
      </c>
      <c r="V1401" t="s">
        <v>29202</v>
      </c>
      <c r="W1401" t="s">
        <v>29203</v>
      </c>
      <c r="X1401" t="s">
        <v>29204</v>
      </c>
      <c r="Y1401" t="s">
        <v>29205</v>
      </c>
    </row>
    <row r="1402" spans="1:25" x14ac:dyDescent="0.3">
      <c r="A1402">
        <v>70050</v>
      </c>
      <c r="B1402" t="s">
        <v>29206</v>
      </c>
      <c r="C1402" t="s">
        <v>29207</v>
      </c>
      <c r="D1402" t="s">
        <v>29208</v>
      </c>
      <c r="E1402" t="s">
        <v>29209</v>
      </c>
      <c r="F1402" t="s">
        <v>29210</v>
      </c>
      <c r="G1402" t="s">
        <v>29211</v>
      </c>
      <c r="H1402" t="s">
        <v>29212</v>
      </c>
      <c r="I1402" t="s">
        <v>29213</v>
      </c>
      <c r="J1402" t="s">
        <v>29214</v>
      </c>
      <c r="K1402" t="s">
        <v>29215</v>
      </c>
      <c r="L1402" t="s">
        <v>29216</v>
      </c>
      <c r="M1402" t="s">
        <v>29217</v>
      </c>
      <c r="N1402" t="s">
        <v>29218</v>
      </c>
      <c r="O1402">
        <f>-571.840584306664 -108.786320310277 -507.433740894918</f>
        <v>-1188.0606455118591</v>
      </c>
      <c r="P1402">
        <f>-578.543774313469 -131.969061625121 -226.371131716296</f>
        <v>-936.88396765488596</v>
      </c>
      <c r="Q1402">
        <f>-380.35556524393 -55.8442230133928 -320.5782622517</f>
        <v>-756.77805050902282</v>
      </c>
      <c r="R1402" t="s">
        <v>29219</v>
      </c>
      <c r="S1402" t="s">
        <v>29220</v>
      </c>
      <c r="T1402" t="s">
        <v>29221</v>
      </c>
      <c r="U1402" t="s">
        <v>29222</v>
      </c>
      <c r="V1402" t="s">
        <v>29223</v>
      </c>
      <c r="W1402" t="s">
        <v>29224</v>
      </c>
      <c r="X1402" t="s">
        <v>29225</v>
      </c>
      <c r="Y1402" t="s">
        <v>29226</v>
      </c>
    </row>
    <row r="1403" spans="1:25" x14ac:dyDescent="0.3">
      <c r="A1403">
        <v>70100</v>
      </c>
      <c r="B1403" t="s">
        <v>29227</v>
      </c>
      <c r="C1403" t="s">
        <v>29228</v>
      </c>
      <c r="D1403" t="s">
        <v>29229</v>
      </c>
      <c r="E1403" t="s">
        <v>29230</v>
      </c>
      <c r="F1403" t="s">
        <v>29231</v>
      </c>
      <c r="G1403" t="s">
        <v>29232</v>
      </c>
      <c r="H1403" t="s">
        <v>29233</v>
      </c>
      <c r="I1403" t="s">
        <v>29234</v>
      </c>
      <c r="J1403" t="s">
        <v>29235</v>
      </c>
      <c r="K1403" t="s">
        <v>29236</v>
      </c>
      <c r="L1403" t="s">
        <v>29237</v>
      </c>
      <c r="M1403" t="s">
        <v>29238</v>
      </c>
      <c r="N1403" t="s">
        <v>29239</v>
      </c>
      <c r="O1403">
        <f>-572.150201544839 -108.733199184918 -507.109235877497</f>
        <v>-1187.9926366072541</v>
      </c>
      <c r="P1403">
        <f>-578.532612215834 -131.604080924119 -226.013643892508</f>
        <v>-936.15033703246093</v>
      </c>
      <c r="Q1403">
        <f>-380.381166316483 -55.7173066628916 -320.489318850288</f>
        <v>-756.58779182966259</v>
      </c>
      <c r="R1403" t="s">
        <v>29240</v>
      </c>
      <c r="S1403" t="s">
        <v>29241</v>
      </c>
      <c r="T1403" t="s">
        <v>29242</v>
      </c>
      <c r="U1403" t="s">
        <v>29243</v>
      </c>
      <c r="V1403" t="s">
        <v>29244</v>
      </c>
      <c r="W1403" t="s">
        <v>29245</v>
      </c>
      <c r="X1403" t="s">
        <v>29246</v>
      </c>
      <c r="Y1403" t="s">
        <v>29247</v>
      </c>
    </row>
    <row r="1404" spans="1:25" x14ac:dyDescent="0.3">
      <c r="A1404">
        <v>70150</v>
      </c>
      <c r="B1404" t="s">
        <v>29248</v>
      </c>
      <c r="C1404" t="s">
        <v>29249</v>
      </c>
      <c r="D1404" t="s">
        <v>29250</v>
      </c>
      <c r="E1404" t="s">
        <v>29251</v>
      </c>
      <c r="F1404" t="s">
        <v>29252</v>
      </c>
      <c r="G1404" t="s">
        <v>29253</v>
      </c>
      <c r="H1404" t="s">
        <v>29254</v>
      </c>
      <c r="I1404" t="s">
        <v>29255</v>
      </c>
      <c r="J1404" t="s">
        <v>29256</v>
      </c>
      <c r="K1404" t="s">
        <v>29257</v>
      </c>
      <c r="L1404" t="s">
        <v>29258</v>
      </c>
      <c r="M1404" t="s">
        <v>29259</v>
      </c>
      <c r="N1404" t="s">
        <v>29260</v>
      </c>
      <c r="O1404">
        <f>-572.491253977845 -108.675731295375 -506.521171240022</f>
        <v>-1187.6881565132421</v>
      </c>
      <c r="P1404">
        <f>-578.25717288655 -130.793093899315 -225.351887591262</f>
        <v>-934.40215437712698</v>
      </c>
      <c r="Q1404">
        <f>-380.700108438697 -55.0047378367572 -321.142641016755</f>
        <v>-756.84748729220928</v>
      </c>
      <c r="R1404" t="s">
        <v>29261</v>
      </c>
      <c r="S1404" t="s">
        <v>29262</v>
      </c>
      <c r="T1404" t="s">
        <v>29263</v>
      </c>
      <c r="U1404" t="s">
        <v>29264</v>
      </c>
      <c r="V1404" t="s">
        <v>29265</v>
      </c>
      <c r="W1404" t="s">
        <v>29266</v>
      </c>
      <c r="X1404" t="s">
        <v>29267</v>
      </c>
      <c r="Y1404" t="s">
        <v>29268</v>
      </c>
    </row>
    <row r="1405" spans="1:25" x14ac:dyDescent="0.3">
      <c r="A1405">
        <v>70200</v>
      </c>
      <c r="B1405" t="s">
        <v>29269</v>
      </c>
      <c r="C1405" t="s">
        <v>29270</v>
      </c>
      <c r="D1405" t="s">
        <v>29271</v>
      </c>
      <c r="E1405" t="s">
        <v>29272</v>
      </c>
      <c r="F1405" t="s">
        <v>29273</v>
      </c>
      <c r="G1405" t="s">
        <v>29274</v>
      </c>
      <c r="H1405" t="s">
        <v>29275</v>
      </c>
      <c r="I1405" t="s">
        <v>29276</v>
      </c>
      <c r="J1405" t="s">
        <v>29277</v>
      </c>
      <c r="K1405" t="s">
        <v>29278</v>
      </c>
      <c r="L1405" t="s">
        <v>29279</v>
      </c>
      <c r="M1405" t="s">
        <v>29280</v>
      </c>
      <c r="N1405" t="s">
        <v>29281</v>
      </c>
      <c r="O1405">
        <f>-572.597895549271 -108.820190722455 -506.207487999386</f>
        <v>-1187.6255742711119</v>
      </c>
      <c r="P1405">
        <f>-578.052444218676 -130.217194138735 -224.976255897486</f>
        <v>-933.24589425489694</v>
      </c>
      <c r="Q1405">
        <f>-380.780306825791 -54.5642787626239 -321.458609965619</f>
        <v>-756.80319555403389</v>
      </c>
      <c r="R1405" t="s">
        <v>29282</v>
      </c>
      <c r="S1405" t="s">
        <v>29283</v>
      </c>
      <c r="T1405" t="s">
        <v>29284</v>
      </c>
      <c r="U1405" t="s">
        <v>29285</v>
      </c>
      <c r="V1405" t="s">
        <v>29286</v>
      </c>
      <c r="W1405" t="s">
        <v>29287</v>
      </c>
      <c r="X1405" t="s">
        <v>29288</v>
      </c>
      <c r="Y1405" t="s">
        <v>29289</v>
      </c>
    </row>
    <row r="1406" spans="1:25" x14ac:dyDescent="0.3">
      <c r="A1406">
        <v>70250</v>
      </c>
      <c r="B1406" t="s">
        <v>29290</v>
      </c>
      <c r="C1406" t="s">
        <v>29291</v>
      </c>
      <c r="D1406" t="s">
        <v>29292</v>
      </c>
      <c r="E1406" t="s">
        <v>29293</v>
      </c>
      <c r="F1406" t="s">
        <v>29294</v>
      </c>
      <c r="G1406" t="s">
        <v>29295</v>
      </c>
      <c r="H1406" t="s">
        <v>29296</v>
      </c>
      <c r="I1406" t="s">
        <v>29297</v>
      </c>
      <c r="J1406" t="s">
        <v>29298</v>
      </c>
      <c r="K1406" t="s">
        <v>29299</v>
      </c>
      <c r="L1406" t="s">
        <v>29300</v>
      </c>
      <c r="M1406" t="s">
        <v>29301</v>
      </c>
      <c r="N1406" t="s">
        <v>29302</v>
      </c>
      <c r="O1406">
        <f>-572.717988395157 -109.126977727261 -505.740921855548</f>
        <v>-1187.585887977966</v>
      </c>
      <c r="P1406">
        <f>-577.512108624757 -130.191123785678 -224.472471093187</f>
        <v>-932.175703503622</v>
      </c>
      <c r="Q1406">
        <f>-380.481027094327 -54.3459923088062 -321.296011902837</f>
        <v>-756.12303130597024</v>
      </c>
      <c r="R1406" t="s">
        <v>29303</v>
      </c>
      <c r="S1406" t="s">
        <v>29304</v>
      </c>
      <c r="T1406" t="s">
        <v>29305</v>
      </c>
      <c r="U1406" t="s">
        <v>29306</v>
      </c>
      <c r="V1406" t="s">
        <v>29307</v>
      </c>
      <c r="W1406" t="s">
        <v>29308</v>
      </c>
      <c r="X1406" t="s">
        <v>29309</v>
      </c>
      <c r="Y1406" t="s">
        <v>29310</v>
      </c>
    </row>
    <row r="1407" spans="1:25" x14ac:dyDescent="0.3">
      <c r="A1407">
        <v>70300</v>
      </c>
      <c r="B1407" t="s">
        <v>29311</v>
      </c>
      <c r="C1407" t="s">
        <v>29312</v>
      </c>
      <c r="D1407" t="s">
        <v>29313</v>
      </c>
      <c r="E1407" t="s">
        <v>29314</v>
      </c>
      <c r="F1407" t="s">
        <v>29315</v>
      </c>
      <c r="G1407" t="s">
        <v>29316</v>
      </c>
      <c r="H1407" t="s">
        <v>29317</v>
      </c>
      <c r="I1407" t="s">
        <v>29318</v>
      </c>
      <c r="J1407" t="s">
        <v>29319</v>
      </c>
      <c r="K1407" t="s">
        <v>29320</v>
      </c>
      <c r="L1407" t="s">
        <v>29321</v>
      </c>
      <c r="M1407" t="s">
        <v>29322</v>
      </c>
      <c r="N1407" t="s">
        <v>29323</v>
      </c>
      <c r="O1407">
        <f>-572.665448692802 -109.225252529693 -505.620254539005</f>
        <v>-1187.5109557614999</v>
      </c>
      <c r="P1407">
        <f>-577.356349117481 -130.319671561846 -224.352350060322</f>
        <v>-932.02837073964906</v>
      </c>
      <c r="Q1407">
        <f>-380.901183043844 -53.7493941375801 -321.773989765068</f>
        <v>-756.42456694649218</v>
      </c>
      <c r="R1407" t="s">
        <v>29324</v>
      </c>
      <c r="S1407" t="s">
        <v>29325</v>
      </c>
      <c r="T1407" t="s">
        <v>29326</v>
      </c>
      <c r="U1407" t="s">
        <v>29327</v>
      </c>
      <c r="V1407" t="s">
        <v>29328</v>
      </c>
      <c r="W1407" t="s">
        <v>29329</v>
      </c>
      <c r="X1407" t="s">
        <v>29330</v>
      </c>
      <c r="Y1407" t="s">
        <v>29331</v>
      </c>
    </row>
    <row r="1408" spans="1:25" x14ac:dyDescent="0.3">
      <c r="A1408">
        <v>70350</v>
      </c>
      <c r="B1408" t="s">
        <v>29332</v>
      </c>
      <c r="C1408" t="s">
        <v>29333</v>
      </c>
      <c r="D1408" t="s">
        <v>29334</v>
      </c>
      <c r="E1408" t="s">
        <v>29335</v>
      </c>
      <c r="F1408" t="s">
        <v>29336</v>
      </c>
      <c r="G1408" t="s">
        <v>29337</v>
      </c>
      <c r="H1408" t="s">
        <v>29338</v>
      </c>
      <c r="I1408" t="s">
        <v>29339</v>
      </c>
      <c r="J1408" t="s">
        <v>29340</v>
      </c>
      <c r="K1408" t="s">
        <v>29341</v>
      </c>
      <c r="L1408" t="s">
        <v>29342</v>
      </c>
      <c r="M1408" t="s">
        <v>29343</v>
      </c>
      <c r="N1408" t="s">
        <v>29344</v>
      </c>
      <c r="O1408">
        <f>-572.77439515325 -109.142764213485 -505.542342539444</f>
        <v>-1187.459501906179</v>
      </c>
      <c r="P1408">
        <f>-576.82572403596 -129.965917662283 -224.24439496677</f>
        <v>-931.03603666501294</v>
      </c>
      <c r="Q1408">
        <f>-381.62968731468 -52.0927180544868 -323.152274509505</f>
        <v>-756.87467987867171</v>
      </c>
      <c r="R1408" t="s">
        <v>29345</v>
      </c>
      <c r="S1408" t="s">
        <v>29346</v>
      </c>
      <c r="T1408" t="s">
        <v>29347</v>
      </c>
      <c r="U1408" t="s">
        <v>29348</v>
      </c>
      <c r="V1408" t="s">
        <v>29349</v>
      </c>
      <c r="W1408" t="s">
        <v>29350</v>
      </c>
      <c r="X1408" t="s">
        <v>29351</v>
      </c>
      <c r="Y1408" t="s">
        <v>29352</v>
      </c>
    </row>
    <row r="1409" spans="1:25" x14ac:dyDescent="0.3">
      <c r="A1409">
        <v>70400</v>
      </c>
      <c r="B1409" t="s">
        <v>29353</v>
      </c>
      <c r="C1409" t="s">
        <v>29354</v>
      </c>
      <c r="D1409" t="s">
        <v>29355</v>
      </c>
      <c r="E1409" t="s">
        <v>29356</v>
      </c>
      <c r="F1409" t="s">
        <v>29357</v>
      </c>
      <c r="G1409" t="s">
        <v>29358</v>
      </c>
      <c r="H1409" t="s">
        <v>29359</v>
      </c>
      <c r="I1409" t="s">
        <v>29360</v>
      </c>
      <c r="J1409" t="s">
        <v>29361</v>
      </c>
      <c r="K1409" t="s">
        <v>29362</v>
      </c>
      <c r="L1409" t="s">
        <v>29363</v>
      </c>
      <c r="M1409" t="s">
        <v>29364</v>
      </c>
      <c r="N1409" t="s">
        <v>29365</v>
      </c>
      <c r="O1409">
        <f>-572.779933719144 -109.222051419988 -505.438436527231</f>
        <v>-1187.4404216663629</v>
      </c>
      <c r="P1409">
        <f>-576.541907347489 -129.947876821144 -224.12927259166</f>
        <v>-930.61905676029289</v>
      </c>
      <c r="Q1409">
        <f>-382.130724054085 -51.3612189432984 -324.013512996969</f>
        <v>-757.50545599435236</v>
      </c>
      <c r="R1409" t="s">
        <v>29366</v>
      </c>
      <c r="S1409" t="s">
        <v>29367</v>
      </c>
      <c r="T1409" t="s">
        <v>29368</v>
      </c>
      <c r="U1409" t="s">
        <v>29369</v>
      </c>
      <c r="V1409" t="s">
        <v>29370</v>
      </c>
      <c r="W1409" t="s">
        <v>29371</v>
      </c>
      <c r="X1409" t="s">
        <v>29372</v>
      </c>
      <c r="Y1409" t="s">
        <v>29373</v>
      </c>
    </row>
    <row r="1410" spans="1:25" x14ac:dyDescent="0.3">
      <c r="A1410">
        <v>70450</v>
      </c>
      <c r="B1410" t="s">
        <v>29374</v>
      </c>
      <c r="C1410" t="s">
        <v>29375</v>
      </c>
      <c r="D1410" t="s">
        <v>29376</v>
      </c>
      <c r="E1410" t="s">
        <v>29377</v>
      </c>
      <c r="F1410" t="s">
        <v>29378</v>
      </c>
      <c r="G1410" t="s">
        <v>29379</v>
      </c>
      <c r="H1410" t="s">
        <v>29380</v>
      </c>
      <c r="I1410" t="s">
        <v>29381</v>
      </c>
      <c r="J1410" t="s">
        <v>29382</v>
      </c>
      <c r="K1410" t="s">
        <v>29383</v>
      </c>
      <c r="L1410" t="s">
        <v>29384</v>
      </c>
      <c r="M1410" t="s">
        <v>29385</v>
      </c>
      <c r="N1410" t="s">
        <v>29386</v>
      </c>
      <c r="O1410">
        <f>-572.48125542042 -109.506169427008 -505.344680937339</f>
        <v>-1187.332105784767</v>
      </c>
      <c r="P1410">
        <f>-575.670323806058 -130.801299465487 -224.070961226777</f>
        <v>-930.54258449832196</v>
      </c>
      <c r="Q1410">
        <f>-383.347137488152 -50.2767007283128 -326.42387961448</f>
        <v>-760.04771783094475</v>
      </c>
      <c r="R1410" t="s">
        <v>29387</v>
      </c>
      <c r="S1410" t="s">
        <v>29388</v>
      </c>
      <c r="T1410" t="s">
        <v>29389</v>
      </c>
      <c r="U1410" t="s">
        <v>29390</v>
      </c>
      <c r="V1410" t="s">
        <v>29391</v>
      </c>
      <c r="W1410" t="s">
        <v>29392</v>
      </c>
      <c r="X1410" t="s">
        <v>29393</v>
      </c>
      <c r="Y1410" t="s">
        <v>29394</v>
      </c>
    </row>
    <row r="1411" spans="1:25" x14ac:dyDescent="0.3">
      <c r="A1411">
        <v>70500</v>
      </c>
      <c r="B1411" t="s">
        <v>29395</v>
      </c>
      <c r="C1411" t="s">
        <v>29396</v>
      </c>
      <c r="D1411" t="s">
        <v>29397</v>
      </c>
      <c r="E1411" t="s">
        <v>29398</v>
      </c>
      <c r="F1411" t="s">
        <v>29399</v>
      </c>
      <c r="G1411" t="s">
        <v>29400</v>
      </c>
      <c r="H1411" t="s">
        <v>29401</v>
      </c>
      <c r="I1411" t="s">
        <v>29402</v>
      </c>
      <c r="J1411" t="s">
        <v>29403</v>
      </c>
      <c r="K1411" t="s">
        <v>29404</v>
      </c>
      <c r="L1411" t="s">
        <v>29405</v>
      </c>
      <c r="M1411" t="s">
        <v>29406</v>
      </c>
      <c r="N1411" t="s">
        <v>29407</v>
      </c>
      <c r="O1411">
        <f>-572.34239408413 -109.743280498145 -505.334336743022</f>
        <v>-1187.4200113252971</v>
      </c>
      <c r="P1411">
        <f>-575.232970841693 -131.336068574943 -224.080030674453</f>
        <v>-930.64907009108913</v>
      </c>
      <c r="Q1411">
        <f>-383.825751289116 -49.8272236469734 -327.366620726101</f>
        <v>-761.01959566219034</v>
      </c>
      <c r="R1411" t="s">
        <v>29408</v>
      </c>
      <c r="S1411" t="s">
        <v>29409</v>
      </c>
      <c r="T1411" t="s">
        <v>29410</v>
      </c>
      <c r="U1411" t="s">
        <v>29411</v>
      </c>
      <c r="V1411" t="s">
        <v>29412</v>
      </c>
      <c r="W1411" t="s">
        <v>29413</v>
      </c>
      <c r="X1411" t="s">
        <v>29414</v>
      </c>
      <c r="Y1411" t="s">
        <v>29415</v>
      </c>
    </row>
    <row r="1412" spans="1:25" x14ac:dyDescent="0.3">
      <c r="A1412">
        <v>70550</v>
      </c>
      <c r="B1412" t="s">
        <v>29416</v>
      </c>
      <c r="C1412" t="s">
        <v>29417</v>
      </c>
      <c r="D1412" t="s">
        <v>29418</v>
      </c>
      <c r="E1412" t="s">
        <v>29419</v>
      </c>
      <c r="F1412" t="s">
        <v>29420</v>
      </c>
      <c r="G1412" t="s">
        <v>29421</v>
      </c>
      <c r="H1412" t="s">
        <v>29422</v>
      </c>
      <c r="I1412" t="s">
        <v>29423</v>
      </c>
      <c r="J1412" t="s">
        <v>29424</v>
      </c>
      <c r="K1412" t="s">
        <v>29425</v>
      </c>
      <c r="L1412" t="s">
        <v>29426</v>
      </c>
      <c r="M1412" t="s">
        <v>29427</v>
      </c>
      <c r="N1412" t="s">
        <v>29428</v>
      </c>
      <c r="O1412">
        <f>-572.151938870232 -110.287492361759 -505.368270452895</f>
        <v>-1187.8077016848861</v>
      </c>
      <c r="P1412">
        <f>-574.129276517955 -132.707137108754 -224.170774674268</f>
        <v>-931.00718830097685</v>
      </c>
      <c r="Q1412">
        <f>-383.482686976215 -50.9111157695215 -328.630162968208</f>
        <v>-763.02396571394456</v>
      </c>
      <c r="R1412" t="s">
        <v>29429</v>
      </c>
      <c r="S1412" t="s">
        <v>29430</v>
      </c>
      <c r="T1412" t="s">
        <v>29431</v>
      </c>
      <c r="U1412" t="s">
        <v>29432</v>
      </c>
      <c r="V1412" t="s">
        <v>29433</v>
      </c>
      <c r="W1412" t="s">
        <v>29434</v>
      </c>
      <c r="X1412" t="s">
        <v>29435</v>
      </c>
      <c r="Y1412" t="s">
        <v>29436</v>
      </c>
    </row>
    <row r="1413" spans="1:25" x14ac:dyDescent="0.3">
      <c r="A1413">
        <v>70600</v>
      </c>
      <c r="B1413" t="s">
        <v>29437</v>
      </c>
      <c r="C1413" t="s">
        <v>29438</v>
      </c>
      <c r="D1413" t="s">
        <v>29439</v>
      </c>
      <c r="E1413" t="s">
        <v>29440</v>
      </c>
      <c r="F1413" t="s">
        <v>29441</v>
      </c>
      <c r="G1413" t="s">
        <v>29442</v>
      </c>
      <c r="H1413" t="s">
        <v>29443</v>
      </c>
      <c r="I1413" t="s">
        <v>29444</v>
      </c>
      <c r="J1413" t="s">
        <v>29445</v>
      </c>
      <c r="K1413" t="s">
        <v>29446</v>
      </c>
      <c r="L1413" t="s">
        <v>29447</v>
      </c>
      <c r="M1413" t="s">
        <v>29448</v>
      </c>
      <c r="N1413" t="s">
        <v>29449</v>
      </c>
      <c r="O1413">
        <f>-572.313084202925 -110.471470436841 -505.370488622075</f>
        <v>-1188.155043261841</v>
      </c>
      <c r="P1413">
        <f>-573.415499556321 -133.375801065332 -224.207127370999</f>
        <v>-930.99842799265207</v>
      </c>
      <c r="Q1413">
        <f>-383.288907906969 -51.3874306066054 -329.460658776884</f>
        <v>-764.13699729045834</v>
      </c>
      <c r="R1413" t="s">
        <v>29450</v>
      </c>
      <c r="S1413" t="s">
        <v>29451</v>
      </c>
      <c r="T1413" t="s">
        <v>29452</v>
      </c>
      <c r="U1413" t="s">
        <v>29453</v>
      </c>
      <c r="V1413" t="s">
        <v>29454</v>
      </c>
      <c r="W1413" t="s">
        <v>29455</v>
      </c>
      <c r="X1413" t="s">
        <v>29456</v>
      </c>
      <c r="Y1413" t="s">
        <v>29457</v>
      </c>
    </row>
    <row r="1414" spans="1:25" x14ac:dyDescent="0.3">
      <c r="A1414">
        <v>70650</v>
      </c>
      <c r="B1414" t="s">
        <v>29458</v>
      </c>
      <c r="C1414" t="s">
        <v>29459</v>
      </c>
      <c r="D1414" t="s">
        <v>29460</v>
      </c>
      <c r="E1414" t="s">
        <v>29461</v>
      </c>
      <c r="F1414" t="s">
        <v>29462</v>
      </c>
      <c r="G1414" t="s">
        <v>29463</v>
      </c>
      <c r="H1414" t="s">
        <v>29464</v>
      </c>
      <c r="I1414" t="s">
        <v>29465</v>
      </c>
      <c r="J1414" t="s">
        <v>29466</v>
      </c>
      <c r="K1414" t="s">
        <v>29467</v>
      </c>
      <c r="L1414" t="s">
        <v>29468</v>
      </c>
      <c r="M1414" t="s">
        <v>29469</v>
      </c>
      <c r="N1414" t="s">
        <v>29470</v>
      </c>
      <c r="O1414">
        <f>-573.035187571887 -110.767576019692 -505.192021465644</f>
        <v>-1188.994785057223</v>
      </c>
      <c r="P1414">
        <f>-571.919300093859 -133.360039766994 -224.003579165556</f>
        <v>-929.28291902640899</v>
      </c>
      <c r="Q1414">
        <f>-382.145209094657 -52.4577844690675 -330.723672917646</f>
        <v>-765.32666648137047</v>
      </c>
      <c r="R1414" t="s">
        <v>29471</v>
      </c>
      <c r="S1414" t="s">
        <v>29472</v>
      </c>
      <c r="T1414" t="s">
        <v>29473</v>
      </c>
      <c r="U1414" t="s">
        <v>29474</v>
      </c>
      <c r="V1414" t="s">
        <v>29475</v>
      </c>
      <c r="W1414" t="s">
        <v>29476</v>
      </c>
      <c r="X1414" t="s">
        <v>29477</v>
      </c>
      <c r="Y1414" t="s">
        <v>29478</v>
      </c>
    </row>
    <row r="1415" spans="1:25" x14ac:dyDescent="0.3">
      <c r="A1415">
        <v>70700</v>
      </c>
      <c r="B1415" t="s">
        <v>29479</v>
      </c>
      <c r="C1415" t="s">
        <v>29480</v>
      </c>
      <c r="D1415" t="s">
        <v>29481</v>
      </c>
      <c r="E1415" t="s">
        <v>29482</v>
      </c>
      <c r="F1415" t="s">
        <v>29483</v>
      </c>
      <c r="G1415" t="s">
        <v>29484</v>
      </c>
      <c r="H1415" t="s">
        <v>29485</v>
      </c>
      <c r="I1415" t="s">
        <v>29486</v>
      </c>
      <c r="J1415" t="s">
        <v>29487</v>
      </c>
      <c r="K1415" t="s">
        <v>29488</v>
      </c>
      <c r="L1415" t="s">
        <v>29489</v>
      </c>
      <c r="M1415" t="s">
        <v>29490</v>
      </c>
      <c r="N1415" t="s">
        <v>29491</v>
      </c>
      <c r="O1415">
        <f>-573.352502909383 -110.886077802363 -505.03704373413</f>
        <v>-1189.275624445876</v>
      </c>
      <c r="P1415">
        <f>-571.454703290068 -133.417765268731 -223.847961405603</f>
        <v>-928.720429964402</v>
      </c>
      <c r="Q1415">
        <f>-381.375237024304 -53.4017445558452 -330.692345328089</f>
        <v>-765.46932690823814</v>
      </c>
      <c r="R1415" t="s">
        <v>29492</v>
      </c>
      <c r="S1415" t="s">
        <v>29493</v>
      </c>
      <c r="T1415" t="s">
        <v>29494</v>
      </c>
      <c r="U1415" t="s">
        <v>29495</v>
      </c>
      <c r="V1415" t="s">
        <v>29496</v>
      </c>
      <c r="W1415" t="s">
        <v>29497</v>
      </c>
      <c r="X1415" t="s">
        <v>29498</v>
      </c>
      <c r="Y1415" t="s">
        <v>29499</v>
      </c>
    </row>
    <row r="1416" spans="1:25" x14ac:dyDescent="0.3">
      <c r="A1416">
        <v>70750</v>
      </c>
      <c r="B1416" t="s">
        <v>29500</v>
      </c>
      <c r="C1416" t="s">
        <v>29501</v>
      </c>
      <c r="D1416" t="s">
        <v>29502</v>
      </c>
      <c r="E1416" t="s">
        <v>29503</v>
      </c>
      <c r="F1416" t="s">
        <v>29504</v>
      </c>
      <c r="G1416" t="s">
        <v>29505</v>
      </c>
      <c r="H1416" t="s">
        <v>29506</v>
      </c>
      <c r="I1416" t="s">
        <v>29507</v>
      </c>
      <c r="J1416" t="s">
        <v>29508</v>
      </c>
      <c r="K1416" t="s">
        <v>29509</v>
      </c>
      <c r="L1416" t="s">
        <v>29510</v>
      </c>
      <c r="M1416" t="s">
        <v>29511</v>
      </c>
      <c r="N1416" t="s">
        <v>29512</v>
      </c>
      <c r="O1416">
        <f>-573.554061584435 -111.030765087044 -505.00386512439</f>
        <v>-1189.588691795869</v>
      </c>
      <c r="P1416">
        <f>-570.759891177367 -134.066136143224 -223.863131663077</f>
        <v>-928.68915898366799</v>
      </c>
      <c r="Q1416">
        <f>-380.458317056248 -53.4057098759063 -329.824057202646</f>
        <v>-763.68808413480019</v>
      </c>
      <c r="R1416" t="s">
        <v>29513</v>
      </c>
      <c r="S1416" t="s">
        <v>29514</v>
      </c>
      <c r="T1416" t="s">
        <v>29515</v>
      </c>
      <c r="U1416" t="s">
        <v>29516</v>
      </c>
      <c r="V1416" t="s">
        <v>29517</v>
      </c>
      <c r="W1416" t="s">
        <v>29518</v>
      </c>
      <c r="X1416" t="s">
        <v>29519</v>
      </c>
      <c r="Y1416" t="s">
        <v>29520</v>
      </c>
    </row>
    <row r="1417" spans="1:25" x14ac:dyDescent="0.3">
      <c r="A1417">
        <v>70800</v>
      </c>
      <c r="B1417" t="s">
        <v>29521</v>
      </c>
      <c r="C1417" t="s">
        <v>29522</v>
      </c>
      <c r="D1417" t="s">
        <v>29523</v>
      </c>
      <c r="E1417" t="s">
        <v>29524</v>
      </c>
      <c r="F1417" t="s">
        <v>29525</v>
      </c>
      <c r="G1417" t="s">
        <v>29526</v>
      </c>
      <c r="H1417" t="s">
        <v>29527</v>
      </c>
      <c r="I1417" t="s">
        <v>29528</v>
      </c>
      <c r="J1417" t="s">
        <v>29529</v>
      </c>
      <c r="K1417" t="s">
        <v>29530</v>
      </c>
      <c r="L1417" t="s">
        <v>29531</v>
      </c>
      <c r="M1417" t="s">
        <v>29532</v>
      </c>
      <c r="N1417" t="s">
        <v>29533</v>
      </c>
      <c r="O1417">
        <f>-573.41839718192 -111.22554273627 -505.055044528325</f>
        <v>-1189.6989844465149</v>
      </c>
      <c r="P1417">
        <f>-570.804931133584 -134.276407346571 -223.913849816208</f>
        <v>-928.99518829636293</v>
      </c>
      <c r="Q1417">
        <f>-380.503373981355 -52.8602423013695 -329.295391602747</f>
        <v>-762.65900788547151</v>
      </c>
      <c r="R1417" t="s">
        <v>29534</v>
      </c>
      <c r="S1417" t="s">
        <v>29535</v>
      </c>
      <c r="T1417" t="s">
        <v>29536</v>
      </c>
      <c r="U1417" t="s">
        <v>29537</v>
      </c>
      <c r="V1417" t="s">
        <v>29538</v>
      </c>
      <c r="W1417" t="s">
        <v>29539</v>
      </c>
      <c r="X1417" t="s">
        <v>29540</v>
      </c>
      <c r="Y1417" t="s">
        <v>29541</v>
      </c>
    </row>
    <row r="1418" spans="1:25" x14ac:dyDescent="0.3">
      <c r="A1418">
        <v>70850</v>
      </c>
      <c r="B1418" t="s">
        <v>29542</v>
      </c>
      <c r="C1418" t="s">
        <v>29543</v>
      </c>
      <c r="D1418" t="s">
        <v>29544</v>
      </c>
      <c r="E1418" t="s">
        <v>29545</v>
      </c>
      <c r="F1418" t="s">
        <v>29546</v>
      </c>
      <c r="G1418" t="s">
        <v>29547</v>
      </c>
      <c r="H1418" t="s">
        <v>29548</v>
      </c>
      <c r="I1418" t="s">
        <v>29549</v>
      </c>
      <c r="J1418" t="s">
        <v>29550</v>
      </c>
      <c r="K1418" t="s">
        <v>29551</v>
      </c>
      <c r="L1418" t="s">
        <v>29552</v>
      </c>
      <c r="M1418" t="s">
        <v>29553</v>
      </c>
      <c r="N1418" t="s">
        <v>29554</v>
      </c>
      <c r="O1418">
        <f>-573.405010233732 -111.824519918126 -504.94962062151</f>
        <v>-1190.1791507733681</v>
      </c>
      <c r="P1418">
        <f>-571.217662400585 -134.454663574413 -223.77069591548</f>
        <v>-929.44302189047801</v>
      </c>
      <c r="Q1418">
        <f>-380.708378597786 -51.5963517362484 -327.641901821327</f>
        <v>-759.94663215536139</v>
      </c>
      <c r="R1418" t="s">
        <v>29555</v>
      </c>
      <c r="S1418" t="s">
        <v>29556</v>
      </c>
      <c r="T1418" t="s">
        <v>29557</v>
      </c>
      <c r="U1418" t="s">
        <v>29558</v>
      </c>
      <c r="V1418">
        <f>-469.083009950544 -0.108377710672357 -100.053259791112</f>
        <v>-569.24464745232831</v>
      </c>
      <c r="W1418" t="s">
        <v>29559</v>
      </c>
      <c r="X1418" t="s">
        <v>29560</v>
      </c>
      <c r="Y1418" t="s">
        <v>29561</v>
      </c>
    </row>
    <row r="1419" spans="1:25" x14ac:dyDescent="0.3">
      <c r="A1419">
        <v>70900</v>
      </c>
      <c r="B1419" t="s">
        <v>29562</v>
      </c>
      <c r="C1419" t="s">
        <v>29563</v>
      </c>
      <c r="D1419" t="s">
        <v>29564</v>
      </c>
      <c r="E1419" t="s">
        <v>29565</v>
      </c>
      <c r="F1419" t="s">
        <v>29566</v>
      </c>
      <c r="G1419" t="s">
        <v>29567</v>
      </c>
      <c r="H1419" t="s">
        <v>29568</v>
      </c>
      <c r="I1419" t="s">
        <v>29569</v>
      </c>
      <c r="J1419" t="s">
        <v>29570</v>
      </c>
      <c r="K1419" t="s">
        <v>29571</v>
      </c>
      <c r="L1419" t="s">
        <v>29572</v>
      </c>
      <c r="M1419" t="s">
        <v>29573</v>
      </c>
      <c r="N1419" t="s">
        <v>29574</v>
      </c>
      <c r="O1419">
        <f>-573.46744883409 -112.120108448614 -504.876933053724</f>
        <v>-1190.4644903364278</v>
      </c>
      <c r="P1419">
        <f>-571.332346455206 -134.69939185 -223.693270213665</f>
        <v>-929.72500851887094</v>
      </c>
      <c r="Q1419">
        <f>-381.133218407005 -50.6615213293576 -327.18449010354</f>
        <v>-758.97922983990259</v>
      </c>
      <c r="R1419" t="s">
        <v>29575</v>
      </c>
      <c r="S1419" t="s">
        <v>29576</v>
      </c>
      <c r="T1419" t="s">
        <v>29577</v>
      </c>
      <c r="U1419" t="s">
        <v>29578</v>
      </c>
      <c r="V1419">
        <f>-468.973389620819 -0.375305570978981 -100.070855971594</f>
        <v>-569.41955116339193</v>
      </c>
      <c r="W1419" t="s">
        <v>29579</v>
      </c>
      <c r="X1419" t="s">
        <v>29580</v>
      </c>
      <c r="Y1419" t="s">
        <v>29581</v>
      </c>
    </row>
    <row r="1420" spans="1:25" x14ac:dyDescent="0.3">
      <c r="A1420">
        <v>70950</v>
      </c>
      <c r="B1420" t="s">
        <v>29582</v>
      </c>
      <c r="C1420" t="s">
        <v>29583</v>
      </c>
      <c r="D1420" t="s">
        <v>29584</v>
      </c>
      <c r="E1420" t="s">
        <v>29585</v>
      </c>
      <c r="F1420" t="s">
        <v>29586</v>
      </c>
      <c r="G1420" t="s">
        <v>29587</v>
      </c>
      <c r="H1420" t="s">
        <v>29588</v>
      </c>
      <c r="I1420" t="s">
        <v>29589</v>
      </c>
      <c r="J1420" t="s">
        <v>29590</v>
      </c>
      <c r="K1420" t="s">
        <v>29591</v>
      </c>
      <c r="L1420" t="s">
        <v>29592</v>
      </c>
      <c r="M1420" t="s">
        <v>29593</v>
      </c>
      <c r="N1420" t="s">
        <v>29594</v>
      </c>
      <c r="O1420">
        <f>-573.633467453286 -112.515992994151 -504.850349051315</f>
        <v>-1190.999809498752</v>
      </c>
      <c r="P1420">
        <f>-571.261537784295 -135.076126328837 -223.667242901348</f>
        <v>-930.00490701447995</v>
      </c>
      <c r="Q1420">
        <f>-381.976500073479 -49.1228653286153 -327.261129369578</f>
        <v>-758.36049477167228</v>
      </c>
      <c r="R1420" t="s">
        <v>29595</v>
      </c>
      <c r="S1420" t="s">
        <v>29596</v>
      </c>
      <c r="T1420" t="s">
        <v>29597</v>
      </c>
      <c r="U1420" t="s">
        <v>29598</v>
      </c>
      <c r="V1420">
        <f>-469.09885862834 -0.64389798165621 -100.090154677192</f>
        <v>-569.83291128718815</v>
      </c>
      <c r="W1420" t="s">
        <v>29599</v>
      </c>
      <c r="X1420" t="s">
        <v>29600</v>
      </c>
      <c r="Y1420" t="s">
        <v>29601</v>
      </c>
    </row>
    <row r="1421" spans="1:25" x14ac:dyDescent="0.3">
      <c r="A1421">
        <v>71000</v>
      </c>
      <c r="B1421" t="s">
        <v>29602</v>
      </c>
      <c r="C1421" t="s">
        <v>29603</v>
      </c>
      <c r="D1421" t="s">
        <v>29604</v>
      </c>
      <c r="E1421" t="s">
        <v>29605</v>
      </c>
      <c r="F1421" t="s">
        <v>29606</v>
      </c>
      <c r="G1421" t="s">
        <v>29607</v>
      </c>
      <c r="H1421" t="s">
        <v>29608</v>
      </c>
      <c r="I1421" t="s">
        <v>29609</v>
      </c>
      <c r="J1421" t="s">
        <v>29610</v>
      </c>
      <c r="K1421" t="s">
        <v>29611</v>
      </c>
      <c r="L1421" t="s">
        <v>29612</v>
      </c>
      <c r="M1421" t="s">
        <v>29613</v>
      </c>
      <c r="N1421" t="s">
        <v>29614</v>
      </c>
      <c r="O1421">
        <f>-573.662725302186 -112.724089174763 -504.83703793441</f>
        <v>-1191.2238524113591</v>
      </c>
      <c r="P1421">
        <f>-571.085793383258 -135.141606331758 -223.644294574146</f>
        <v>-929.87169428916195</v>
      </c>
      <c r="Q1421">
        <f>-382.015017551724 -48.655887025539 -327.186511900738</f>
        <v>-757.85741647800103</v>
      </c>
      <c r="R1421" t="s">
        <v>29615</v>
      </c>
      <c r="S1421" t="s">
        <v>29616</v>
      </c>
      <c r="T1421" t="s">
        <v>29617</v>
      </c>
      <c r="U1421" t="s">
        <v>29618</v>
      </c>
      <c r="V1421">
        <f>-469.334187293895 -0.829620577626883 -100.101711862869</f>
        <v>-570.26551973439086</v>
      </c>
      <c r="W1421" t="s">
        <v>29619</v>
      </c>
      <c r="X1421" t="s">
        <v>29620</v>
      </c>
      <c r="Y1421" t="s">
        <v>29621</v>
      </c>
    </row>
    <row r="1422" spans="1:25" x14ac:dyDescent="0.3">
      <c r="A1422">
        <v>71050</v>
      </c>
      <c r="B1422" t="s">
        <v>29622</v>
      </c>
      <c r="C1422" t="s">
        <v>29623</v>
      </c>
      <c r="D1422" t="s">
        <v>29624</v>
      </c>
      <c r="E1422" t="s">
        <v>29625</v>
      </c>
      <c r="F1422" t="s">
        <v>29626</v>
      </c>
      <c r="G1422" t="s">
        <v>29627</v>
      </c>
      <c r="H1422" t="s">
        <v>29628</v>
      </c>
      <c r="I1422" t="s">
        <v>29629</v>
      </c>
      <c r="J1422" t="s">
        <v>29630</v>
      </c>
      <c r="K1422" t="s">
        <v>29631</v>
      </c>
      <c r="L1422" t="s">
        <v>29632</v>
      </c>
      <c r="M1422" t="s">
        <v>29633</v>
      </c>
      <c r="N1422" t="s">
        <v>29634</v>
      </c>
      <c r="O1422">
        <f>-573.388747419254 -113.430380991707 -504.764857607446</f>
        <v>-1191.5839860184069</v>
      </c>
      <c r="P1422">
        <f>-570.536495848949 -135.998853021207 -223.58684650007</f>
        <v>-930.122195370226</v>
      </c>
      <c r="Q1422">
        <f>-382.707734775315 -47.6301785035375 -327.797396978494</f>
        <v>-758.13531025734642</v>
      </c>
      <c r="R1422" t="s">
        <v>29635</v>
      </c>
      <c r="S1422" t="s">
        <v>29636</v>
      </c>
      <c r="T1422" t="s">
        <v>29637</v>
      </c>
      <c r="U1422" t="s">
        <v>29638</v>
      </c>
      <c r="V1422">
        <f>-469.991974166916 -1.33214780448043 -100.157301053123</f>
        <v>-571.48142302451947</v>
      </c>
      <c r="W1422" t="s">
        <v>29639</v>
      </c>
      <c r="X1422" t="s">
        <v>29640</v>
      </c>
      <c r="Y1422" t="s">
        <v>29641</v>
      </c>
    </row>
    <row r="1423" spans="1:25" x14ac:dyDescent="0.3">
      <c r="A1423">
        <v>71100</v>
      </c>
      <c r="B1423" t="s">
        <v>29642</v>
      </c>
      <c r="C1423" t="s">
        <v>29643</v>
      </c>
      <c r="D1423" t="s">
        <v>29644</v>
      </c>
      <c r="E1423" t="s">
        <v>29645</v>
      </c>
      <c r="F1423" t="s">
        <v>29646</v>
      </c>
      <c r="G1423" t="s">
        <v>29647</v>
      </c>
      <c r="H1423" t="s">
        <v>29648</v>
      </c>
      <c r="I1423" t="s">
        <v>29649</v>
      </c>
      <c r="J1423" t="s">
        <v>29650</v>
      </c>
      <c r="K1423" t="s">
        <v>29651</v>
      </c>
      <c r="L1423" t="s">
        <v>29652</v>
      </c>
      <c r="M1423" t="s">
        <v>29653</v>
      </c>
      <c r="N1423" t="s">
        <v>29654</v>
      </c>
      <c r="O1423">
        <f>-573.221061275124 -113.819033439549 -504.806924866747</f>
        <v>-1191.84701958142</v>
      </c>
      <c r="P1423">
        <f>-570.555284863885 -136.673152449823 -223.650001850328</f>
        <v>-930.87843916403608</v>
      </c>
      <c r="Q1423">
        <f>-383.328656457559 -47.333472607389 -328.115887339777</f>
        <v>-758.77801640472501</v>
      </c>
      <c r="R1423" t="s">
        <v>29655</v>
      </c>
      <c r="S1423" t="s">
        <v>29656</v>
      </c>
      <c r="T1423" t="s">
        <v>29657</v>
      </c>
      <c r="U1423" t="s">
        <v>29658</v>
      </c>
      <c r="V1423">
        <f>-470.433427102853 -1.52606026019248 -100.202019958244</f>
        <v>-572.16150732128949</v>
      </c>
      <c r="W1423" t="s">
        <v>29659</v>
      </c>
      <c r="X1423" t="s">
        <v>29660</v>
      </c>
      <c r="Y1423" t="s">
        <v>29661</v>
      </c>
    </row>
    <row r="1424" spans="1:25" x14ac:dyDescent="0.3">
      <c r="A1424">
        <v>71150</v>
      </c>
      <c r="B1424" t="s">
        <v>29662</v>
      </c>
      <c r="C1424" t="s">
        <v>29663</v>
      </c>
      <c r="D1424" t="s">
        <v>29664</v>
      </c>
      <c r="E1424" t="s">
        <v>29665</v>
      </c>
      <c r="F1424" t="s">
        <v>29666</v>
      </c>
      <c r="G1424" t="s">
        <v>29667</v>
      </c>
      <c r="H1424" t="s">
        <v>29668</v>
      </c>
      <c r="I1424" t="s">
        <v>29669</v>
      </c>
      <c r="J1424" t="s">
        <v>29670</v>
      </c>
      <c r="K1424" t="s">
        <v>29671</v>
      </c>
      <c r="L1424" t="s">
        <v>29672</v>
      </c>
      <c r="M1424" t="s">
        <v>29673</v>
      </c>
      <c r="N1424" t="s">
        <v>29674</v>
      </c>
      <c r="O1424">
        <f>-573.03966719879 -114.339692768798 -505.001785151336</f>
        <v>-1192.381145118924</v>
      </c>
      <c r="P1424">
        <f>-570.796244550745 -136.529667226381 -223.787914687372</f>
        <v>-931.11382646449795</v>
      </c>
      <c r="Q1424">
        <f>-385.151016995196 -45.8897434819364 -329.942775057765</f>
        <v>-760.98353553489744</v>
      </c>
      <c r="R1424" t="s">
        <v>29675</v>
      </c>
      <c r="S1424" t="s">
        <v>29676</v>
      </c>
      <c r="T1424" t="s">
        <v>29677</v>
      </c>
      <c r="U1424" t="s">
        <v>29678</v>
      </c>
      <c r="V1424">
        <f>-471.531370953951 -1.87941173059107 -100.278065417626</f>
        <v>-573.68884810216809</v>
      </c>
      <c r="W1424" t="s">
        <v>29679</v>
      </c>
      <c r="X1424" t="s">
        <v>29680</v>
      </c>
      <c r="Y1424" t="s">
        <v>29681</v>
      </c>
    </row>
    <row r="1425" spans="1:25" x14ac:dyDescent="0.3">
      <c r="A1425">
        <v>71200</v>
      </c>
      <c r="B1425" t="s">
        <v>29682</v>
      </c>
      <c r="C1425" t="s">
        <v>29683</v>
      </c>
      <c r="D1425" t="s">
        <v>29684</v>
      </c>
      <c r="E1425" t="s">
        <v>29685</v>
      </c>
      <c r="F1425" t="s">
        <v>29686</v>
      </c>
      <c r="G1425" t="s">
        <v>29687</v>
      </c>
      <c r="H1425" t="s">
        <v>29688</v>
      </c>
      <c r="I1425" t="s">
        <v>29689</v>
      </c>
      <c r="J1425" t="s">
        <v>29690</v>
      </c>
      <c r="K1425" t="s">
        <v>29691</v>
      </c>
      <c r="L1425" t="s">
        <v>29692</v>
      </c>
      <c r="M1425" t="s">
        <v>29693</v>
      </c>
      <c r="N1425" t="s">
        <v>29694</v>
      </c>
      <c r="O1425">
        <f>-573.032404914377 -114.564838616027 -505.009982534275</f>
        <v>-1192.607226064679</v>
      </c>
      <c r="P1425">
        <f>-570.850404984539 -136.259448334014 -223.757186290727</f>
        <v>-930.86703960927991</v>
      </c>
      <c r="Q1425">
        <f>-385.438071171643 -45.775592828837 -330.450280565353</f>
        <v>-761.66394456583294</v>
      </c>
      <c r="R1425" t="s">
        <v>29695</v>
      </c>
      <c r="S1425" t="s">
        <v>29696</v>
      </c>
      <c r="T1425" t="s">
        <v>29697</v>
      </c>
      <c r="U1425" t="s">
        <v>29698</v>
      </c>
      <c r="V1425">
        <f>-472.112856227703 -2.0280322439462 -100.310383150378</f>
        <v>-574.45127162202721</v>
      </c>
      <c r="W1425" t="s">
        <v>29699</v>
      </c>
      <c r="X1425" t="s">
        <v>29700</v>
      </c>
      <c r="Y1425" t="s">
        <v>29701</v>
      </c>
    </row>
    <row r="1426" spans="1:25" x14ac:dyDescent="0.3">
      <c r="A1426">
        <v>71250</v>
      </c>
      <c r="B1426" t="s">
        <v>29702</v>
      </c>
      <c r="C1426" t="s">
        <v>29703</v>
      </c>
      <c r="D1426" t="s">
        <v>29704</v>
      </c>
      <c r="E1426" t="s">
        <v>29705</v>
      </c>
      <c r="F1426" t="s">
        <v>29706</v>
      </c>
      <c r="G1426" t="s">
        <v>29707</v>
      </c>
      <c r="H1426" t="s">
        <v>29708</v>
      </c>
      <c r="I1426" t="s">
        <v>29709</v>
      </c>
      <c r="J1426" t="s">
        <v>29710</v>
      </c>
      <c r="K1426" t="s">
        <v>29711</v>
      </c>
      <c r="L1426" t="s">
        <v>29712</v>
      </c>
      <c r="M1426" t="s">
        <v>29713</v>
      </c>
      <c r="N1426" t="s">
        <v>29714</v>
      </c>
      <c r="O1426">
        <f>-572.906194090143 -115.120687866494 -504.850662502595</f>
        <v>-1192.877544459232</v>
      </c>
      <c r="P1426">
        <f>-571.172154325593 -136.91631033668 -223.602473172298</f>
        <v>-931.69093783457106</v>
      </c>
      <c r="Q1426">
        <f>-386.176790460788 -46.4437672701711 -331.026881659728</f>
        <v>-763.64743939068717</v>
      </c>
      <c r="R1426" t="s">
        <v>29715</v>
      </c>
      <c r="S1426" t="s">
        <v>29716</v>
      </c>
      <c r="T1426" t="s">
        <v>29717</v>
      </c>
      <c r="U1426" t="s">
        <v>29718</v>
      </c>
      <c r="V1426">
        <f>-473.208722144602 -2.22095330704724 -100.352358247041</f>
        <v>-575.78203369869027</v>
      </c>
      <c r="W1426" t="s">
        <v>29719</v>
      </c>
      <c r="X1426" t="s">
        <v>29720</v>
      </c>
      <c r="Y1426" t="s">
        <v>29721</v>
      </c>
    </row>
    <row r="1427" spans="1:25" x14ac:dyDescent="0.3">
      <c r="A1427">
        <v>71300</v>
      </c>
      <c r="B1427" t="s">
        <v>29722</v>
      </c>
      <c r="C1427" t="s">
        <v>29723</v>
      </c>
      <c r="D1427" t="s">
        <v>29724</v>
      </c>
      <c r="E1427" t="s">
        <v>29725</v>
      </c>
      <c r="F1427" t="s">
        <v>29726</v>
      </c>
      <c r="G1427" t="s">
        <v>29727</v>
      </c>
      <c r="H1427" t="s">
        <v>29728</v>
      </c>
      <c r="I1427" t="s">
        <v>29729</v>
      </c>
      <c r="J1427" t="s">
        <v>29730</v>
      </c>
      <c r="K1427" t="s">
        <v>29731</v>
      </c>
      <c r="L1427" t="s">
        <v>29732</v>
      </c>
      <c r="M1427" t="s">
        <v>29733</v>
      </c>
      <c r="N1427" t="s">
        <v>29734</v>
      </c>
      <c r="O1427">
        <f>-572.946966052536 -115.193954300534 -504.753491922709</f>
        <v>-1192.8944122757789</v>
      </c>
      <c r="P1427">
        <f>-571.389206896667 -137.142181927835 -223.516188279641</f>
        <v>-932.0475771041431</v>
      </c>
      <c r="Q1427">
        <f>-386.818629428921 -46.4557223757733 -331.489710290823</f>
        <v>-764.76406209551726</v>
      </c>
      <c r="R1427" t="s">
        <v>29735</v>
      </c>
      <c r="S1427" t="s">
        <v>29736</v>
      </c>
      <c r="T1427" t="s">
        <v>29737</v>
      </c>
      <c r="U1427" t="s">
        <v>29738</v>
      </c>
      <c r="V1427">
        <f>-473.702827395934 -2.1931389035044 -100.364606749624</f>
        <v>-576.26057304906237</v>
      </c>
      <c r="W1427" t="s">
        <v>29739</v>
      </c>
      <c r="X1427" t="s">
        <v>29740</v>
      </c>
      <c r="Y1427" t="s">
        <v>29741</v>
      </c>
    </row>
    <row r="1428" spans="1:25" x14ac:dyDescent="0.3">
      <c r="A1428">
        <v>71350</v>
      </c>
      <c r="B1428" t="s">
        <v>29742</v>
      </c>
      <c r="C1428" t="s">
        <v>29743</v>
      </c>
      <c r="D1428" t="s">
        <v>29744</v>
      </c>
      <c r="E1428" t="s">
        <v>29745</v>
      </c>
      <c r="F1428" t="s">
        <v>29746</v>
      </c>
      <c r="G1428" t="s">
        <v>29747</v>
      </c>
      <c r="H1428" t="s">
        <v>29748</v>
      </c>
      <c r="I1428" t="s">
        <v>29749</v>
      </c>
      <c r="J1428" t="s">
        <v>29750</v>
      </c>
      <c r="K1428" t="s">
        <v>29751</v>
      </c>
      <c r="L1428" t="s">
        <v>29752</v>
      </c>
      <c r="M1428" t="s">
        <v>29753</v>
      </c>
      <c r="N1428" t="s">
        <v>29754</v>
      </c>
      <c r="O1428">
        <f>-573.204144485353 -115.434027889265 -504.483530485269</f>
        <v>-1193.1217028598871</v>
      </c>
      <c r="P1428">
        <f>-571.703181005554 -137.065141569295 -223.221438421748</f>
        <v>-931.98976099659694</v>
      </c>
      <c r="Q1428">
        <f>-387.777577659635 -46.871983995934 -332.697664191174</f>
        <v>-767.34722584674296</v>
      </c>
      <c r="R1428" t="s">
        <v>29755</v>
      </c>
      <c r="S1428" t="s">
        <v>29756</v>
      </c>
      <c r="T1428" t="s">
        <v>29757</v>
      </c>
      <c r="U1428" t="s">
        <v>29758</v>
      </c>
      <c r="V1428">
        <f>-474.382448150293 -2.20930664913021 -100.379745668638</f>
        <v>-576.97150046806121</v>
      </c>
      <c r="W1428" t="s">
        <v>29759</v>
      </c>
      <c r="X1428" t="s">
        <v>29760</v>
      </c>
      <c r="Y1428" t="s">
        <v>29761</v>
      </c>
    </row>
    <row r="1429" spans="1:25" x14ac:dyDescent="0.3">
      <c r="A1429">
        <v>71400</v>
      </c>
      <c r="B1429" t="s">
        <v>29762</v>
      </c>
      <c r="C1429" t="s">
        <v>29763</v>
      </c>
      <c r="D1429" t="s">
        <v>29764</v>
      </c>
      <c r="E1429" t="s">
        <v>29765</v>
      </c>
      <c r="F1429" t="s">
        <v>29766</v>
      </c>
      <c r="G1429" t="s">
        <v>29767</v>
      </c>
      <c r="H1429" t="s">
        <v>29768</v>
      </c>
      <c r="I1429" t="s">
        <v>29769</v>
      </c>
      <c r="J1429" t="s">
        <v>29770</v>
      </c>
      <c r="K1429" t="s">
        <v>29771</v>
      </c>
      <c r="L1429" t="s">
        <v>29772</v>
      </c>
      <c r="M1429" t="s">
        <v>29773</v>
      </c>
      <c r="N1429" t="s">
        <v>29774</v>
      </c>
      <c r="O1429">
        <f>-573.590945123981 -115.565212402874 -504.246519579563</f>
        <v>-1193.402677106418</v>
      </c>
      <c r="P1429">
        <f>-571.862624453921 -136.923985461569 -222.964809650452</f>
        <v>-931.751419565942</v>
      </c>
      <c r="Q1429">
        <f>-388.040335112398 -47.3353855834239 -333.109080536579</f>
        <v>-768.48480123240086</v>
      </c>
      <c r="R1429" t="s">
        <v>29775</v>
      </c>
      <c r="S1429" t="s">
        <v>29776</v>
      </c>
      <c r="T1429" t="s">
        <v>29777</v>
      </c>
      <c r="U1429" t="s">
        <v>29778</v>
      </c>
      <c r="V1429">
        <f>-474.65876812814 -2.20916402073044 -100.384205769625</f>
        <v>-577.25213791849546</v>
      </c>
      <c r="W1429" t="s">
        <v>29779</v>
      </c>
      <c r="X1429" t="s">
        <v>29780</v>
      </c>
      <c r="Y1429" t="s">
        <v>29781</v>
      </c>
    </row>
    <row r="1430" spans="1:25" x14ac:dyDescent="0.3">
      <c r="A1430">
        <v>71450</v>
      </c>
      <c r="B1430" t="s">
        <v>29782</v>
      </c>
      <c r="C1430" t="s">
        <v>29783</v>
      </c>
      <c r="D1430" t="s">
        <v>29784</v>
      </c>
      <c r="E1430" t="s">
        <v>29785</v>
      </c>
      <c r="F1430" t="s">
        <v>29786</v>
      </c>
      <c r="G1430" t="s">
        <v>29787</v>
      </c>
      <c r="H1430" t="s">
        <v>29788</v>
      </c>
      <c r="I1430" t="s">
        <v>29789</v>
      </c>
      <c r="J1430" t="s">
        <v>29790</v>
      </c>
      <c r="K1430" t="s">
        <v>29791</v>
      </c>
      <c r="L1430" t="s">
        <v>29792</v>
      </c>
      <c r="M1430" t="s">
        <v>29793</v>
      </c>
      <c r="N1430" t="s">
        <v>29794</v>
      </c>
      <c r="O1430">
        <f>-574.708266113103 -115.860433591112 -503.719854298155</f>
        <v>-1194.2885540023701</v>
      </c>
      <c r="P1430">
        <f>-572.135799066352 -136.261374155932 -222.373485464298</f>
        <v>-930.77065868658201</v>
      </c>
      <c r="Q1430">
        <f>-388.123581348214 -48.5750430425619 -333.72469088775</f>
        <v>-770.42331527852593</v>
      </c>
      <c r="R1430" t="s">
        <v>29795</v>
      </c>
      <c r="S1430" t="s">
        <v>29796</v>
      </c>
      <c r="T1430" t="s">
        <v>29797</v>
      </c>
      <c r="U1430" t="s">
        <v>29798</v>
      </c>
      <c r="V1430">
        <f>-475.10794586921 -2.2636805835632 -100.379580904374</f>
        <v>-577.75120735714722</v>
      </c>
      <c r="W1430" t="s">
        <v>29799</v>
      </c>
      <c r="X1430" t="s">
        <v>29800</v>
      </c>
      <c r="Y1430" t="s">
        <v>29801</v>
      </c>
    </row>
    <row r="1431" spans="1:25" x14ac:dyDescent="0.3">
      <c r="A1431">
        <v>71500</v>
      </c>
      <c r="B1431" t="s">
        <v>29802</v>
      </c>
      <c r="C1431" t="s">
        <v>29803</v>
      </c>
      <c r="D1431" t="s">
        <v>29804</v>
      </c>
      <c r="E1431" t="s">
        <v>29805</v>
      </c>
      <c r="F1431" t="s">
        <v>29806</v>
      </c>
      <c r="G1431" t="s">
        <v>29807</v>
      </c>
      <c r="H1431" t="s">
        <v>29808</v>
      </c>
      <c r="I1431" t="s">
        <v>29809</v>
      </c>
      <c r="J1431" t="s">
        <v>29810</v>
      </c>
      <c r="K1431" t="s">
        <v>29811</v>
      </c>
      <c r="L1431" t="s">
        <v>29812</v>
      </c>
      <c r="M1431" t="s">
        <v>29813</v>
      </c>
      <c r="N1431" t="s">
        <v>29814</v>
      </c>
      <c r="O1431">
        <f>-575.251829766871 -116.023027372064 -503.496758825969</f>
        <v>-1194.771615964904</v>
      </c>
      <c r="P1431">
        <f>-572.531312145894 -135.964806373969 -222.118999559469</f>
        <v>-930.61511807933209</v>
      </c>
      <c r="Q1431">
        <f>-388.260505702583 -49.2506369345315 -333.803357862393</f>
        <v>-771.3145004995074</v>
      </c>
      <c r="R1431" t="s">
        <v>29815</v>
      </c>
      <c r="S1431" t="s">
        <v>29816</v>
      </c>
      <c r="T1431" t="s">
        <v>29817</v>
      </c>
      <c r="U1431" t="s">
        <v>29818</v>
      </c>
      <c r="V1431">
        <f>-475.298083919797 -2.37090238685687 -100.388035757044</f>
        <v>-578.0570220636979</v>
      </c>
      <c r="W1431" t="s">
        <v>29819</v>
      </c>
      <c r="X1431" t="s">
        <v>29820</v>
      </c>
      <c r="Y1431" t="s">
        <v>29821</v>
      </c>
    </row>
    <row r="1432" spans="1:25" x14ac:dyDescent="0.3">
      <c r="A1432">
        <v>71550</v>
      </c>
      <c r="B1432" t="s">
        <v>29822</v>
      </c>
      <c r="C1432" t="s">
        <v>29823</v>
      </c>
      <c r="D1432" t="s">
        <v>29824</v>
      </c>
      <c r="E1432" t="s">
        <v>29825</v>
      </c>
      <c r="F1432" t="s">
        <v>29826</v>
      </c>
      <c r="G1432" t="s">
        <v>29827</v>
      </c>
      <c r="H1432" t="s">
        <v>29828</v>
      </c>
      <c r="I1432" t="s">
        <v>29829</v>
      </c>
      <c r="J1432" t="s">
        <v>29830</v>
      </c>
      <c r="K1432" t="s">
        <v>29831</v>
      </c>
      <c r="L1432" t="s">
        <v>29832</v>
      </c>
      <c r="M1432" t="s">
        <v>29833</v>
      </c>
      <c r="N1432" t="s">
        <v>29834</v>
      </c>
      <c r="O1432">
        <f>-576.147214244424 -116.274687568646 -503.258951192405</f>
        <v>-1195.680853005475</v>
      </c>
      <c r="P1432">
        <f>-573.603045695015 -135.187320494103 -221.808395527808</f>
        <v>-930.59876171692599</v>
      </c>
      <c r="Q1432">
        <f>-388.012172710478 -50.918176928611 -333.178503919834</f>
        <v>-772.10885355892299</v>
      </c>
      <c r="R1432" t="s">
        <v>29835</v>
      </c>
      <c r="S1432" t="s">
        <v>29836</v>
      </c>
      <c r="T1432" t="s">
        <v>29837</v>
      </c>
      <c r="U1432" t="s">
        <v>29838</v>
      </c>
      <c r="V1432">
        <f>-475.733780848342 -2.61477381920395 -100.408033037674</f>
        <v>-578.75658770522</v>
      </c>
      <c r="W1432" t="s">
        <v>29839</v>
      </c>
      <c r="X1432" t="s">
        <v>29840</v>
      </c>
      <c r="Y1432" t="s">
        <v>29841</v>
      </c>
    </row>
    <row r="1433" spans="1:25" x14ac:dyDescent="0.3">
      <c r="A1433">
        <v>71600</v>
      </c>
      <c r="B1433" t="s">
        <v>29842</v>
      </c>
      <c r="C1433" t="s">
        <v>29843</v>
      </c>
      <c r="D1433" t="s">
        <v>29844</v>
      </c>
      <c r="E1433" t="s">
        <v>29845</v>
      </c>
      <c r="F1433" t="s">
        <v>29846</v>
      </c>
      <c r="G1433" t="s">
        <v>29847</v>
      </c>
      <c r="H1433" t="s">
        <v>29848</v>
      </c>
      <c r="I1433" t="s">
        <v>29849</v>
      </c>
      <c r="J1433" t="s">
        <v>29850</v>
      </c>
      <c r="K1433" t="s">
        <v>29851</v>
      </c>
      <c r="L1433" t="s">
        <v>29852</v>
      </c>
      <c r="M1433" t="s">
        <v>29853</v>
      </c>
      <c r="N1433" t="s">
        <v>29854</v>
      </c>
      <c r="O1433">
        <f>-576.37539641472 -116.518123014584 -503.200683385043</f>
        <v>-1196.094202814347</v>
      </c>
      <c r="P1433">
        <f>-574.123502629203 -134.998581276148 -221.718942513774</f>
        <v>-930.841026419125</v>
      </c>
      <c r="Q1433">
        <f>-387.765863299612 -51.9312878241817 -332.711041108214</f>
        <v>-772.40819223200765</v>
      </c>
      <c r="R1433" t="s">
        <v>29855</v>
      </c>
      <c r="S1433" t="s">
        <v>29856</v>
      </c>
      <c r="T1433" t="s">
        <v>29857</v>
      </c>
      <c r="U1433" t="s">
        <v>29858</v>
      </c>
      <c r="V1433">
        <f>-475.955802708537 -2.74728145904373 -100.416833587685</f>
        <v>-579.11991775526576</v>
      </c>
      <c r="W1433" t="s">
        <v>29859</v>
      </c>
      <c r="X1433" t="s">
        <v>29860</v>
      </c>
      <c r="Y1433" t="s">
        <v>29861</v>
      </c>
    </row>
    <row r="1434" spans="1:25" x14ac:dyDescent="0.3">
      <c r="A1434">
        <v>71650</v>
      </c>
      <c r="B1434" t="s">
        <v>29862</v>
      </c>
      <c r="C1434" t="s">
        <v>29863</v>
      </c>
      <c r="D1434" t="s">
        <v>29864</v>
      </c>
      <c r="E1434" t="s">
        <v>29865</v>
      </c>
      <c r="F1434" t="s">
        <v>29866</v>
      </c>
      <c r="G1434" t="s">
        <v>29867</v>
      </c>
      <c r="H1434" t="s">
        <v>29868</v>
      </c>
      <c r="I1434" t="s">
        <v>29869</v>
      </c>
      <c r="J1434" t="s">
        <v>29870</v>
      </c>
      <c r="K1434" t="s">
        <v>29871</v>
      </c>
      <c r="L1434" t="s">
        <v>29872</v>
      </c>
      <c r="M1434" t="s">
        <v>29873</v>
      </c>
      <c r="N1434" t="s">
        <v>29874</v>
      </c>
      <c r="O1434">
        <f>-576.763609498936 -117.109202618913 -502.973289049565</f>
        <v>-1196.846101167414</v>
      </c>
      <c r="P1434">
        <f>-575.1767994441 -134.998179970351 -221.448903677354</f>
        <v>-931.62388309180494</v>
      </c>
      <c r="Q1434">
        <f>-387.578683493104 -53.6576437811641 -331.626878771594</f>
        <v>-772.86320604586217</v>
      </c>
      <c r="R1434" t="s">
        <v>29875</v>
      </c>
      <c r="S1434" t="s">
        <v>29876</v>
      </c>
      <c r="T1434" t="s">
        <v>29877</v>
      </c>
      <c r="U1434" t="s">
        <v>29878</v>
      </c>
      <c r="V1434">
        <f>-476.290216189417 -2.91760195771803 -100.440027333204</f>
        <v>-579.64784548033902</v>
      </c>
      <c r="W1434" t="s">
        <v>29879</v>
      </c>
      <c r="X1434" t="s">
        <v>29880</v>
      </c>
      <c r="Y1434" t="s">
        <v>29881</v>
      </c>
    </row>
    <row r="1435" spans="1:25" x14ac:dyDescent="0.3">
      <c r="A1435">
        <v>71700</v>
      </c>
      <c r="B1435" t="s">
        <v>29882</v>
      </c>
      <c r="C1435" t="s">
        <v>29883</v>
      </c>
      <c r="D1435" t="s">
        <v>29884</v>
      </c>
      <c r="E1435" t="s">
        <v>29885</v>
      </c>
      <c r="F1435" t="s">
        <v>29886</v>
      </c>
      <c r="G1435" t="s">
        <v>29887</v>
      </c>
      <c r="H1435" t="s">
        <v>29888</v>
      </c>
      <c r="I1435" t="s">
        <v>29889</v>
      </c>
      <c r="J1435" t="s">
        <v>29890</v>
      </c>
      <c r="K1435" t="s">
        <v>29891</v>
      </c>
      <c r="L1435" t="s">
        <v>29892</v>
      </c>
      <c r="M1435" t="s">
        <v>29893</v>
      </c>
      <c r="N1435" t="s">
        <v>29894</v>
      </c>
      <c r="O1435">
        <f>-577.01630294371 -117.377895944674 -502.918313222172</f>
        <v>-1197.3125121105561</v>
      </c>
      <c r="P1435">
        <f>-575.753618351694 -134.702467015882 -221.356915991042</f>
        <v>-931.81300135861795</v>
      </c>
      <c r="Q1435">
        <f>-387.34292289359 -54.3979800920024 -330.906437968404</f>
        <v>-772.64734095399649</v>
      </c>
      <c r="R1435" t="s">
        <v>29895</v>
      </c>
      <c r="S1435" t="s">
        <v>29896</v>
      </c>
      <c r="T1435" t="s">
        <v>29897</v>
      </c>
      <c r="U1435" t="s">
        <v>29898</v>
      </c>
      <c r="V1435">
        <f>-476.500876835303 -3.03051527362504 -100.455751180231</f>
        <v>-579.98714328915912</v>
      </c>
      <c r="W1435" t="s">
        <v>29899</v>
      </c>
      <c r="X1435" t="s">
        <v>29900</v>
      </c>
      <c r="Y1435" t="s">
        <v>29901</v>
      </c>
    </row>
    <row r="1436" spans="1:25" x14ac:dyDescent="0.3">
      <c r="A1436">
        <v>71750</v>
      </c>
      <c r="B1436" t="s">
        <v>29902</v>
      </c>
      <c r="C1436" t="s">
        <v>29903</v>
      </c>
      <c r="D1436" t="s">
        <v>29904</v>
      </c>
      <c r="E1436" t="s">
        <v>29905</v>
      </c>
      <c r="F1436" t="s">
        <v>29906</v>
      </c>
      <c r="G1436" t="s">
        <v>29907</v>
      </c>
      <c r="H1436" t="s">
        <v>29908</v>
      </c>
      <c r="I1436" t="s">
        <v>29909</v>
      </c>
      <c r="J1436" t="s">
        <v>29910</v>
      </c>
      <c r="K1436" t="s">
        <v>29911</v>
      </c>
      <c r="L1436" t="s">
        <v>29912</v>
      </c>
      <c r="M1436" t="s">
        <v>29913</v>
      </c>
      <c r="N1436" t="s">
        <v>29914</v>
      </c>
      <c r="O1436">
        <f>-577.439195816063 -118.170426792076 -502.766772777401</f>
        <v>-1198.37639538554</v>
      </c>
      <c r="P1436">
        <f>-577.039440451569 -135.101910750936 -221.178831907428</f>
        <v>-933.32018310993294</v>
      </c>
      <c r="Q1436">
        <f>-386.963149888647 -56.210117116048 -328.861680054728</f>
        <v>-772.03494705942308</v>
      </c>
      <c r="R1436" t="s">
        <v>29915</v>
      </c>
      <c r="S1436" t="s">
        <v>29916</v>
      </c>
      <c r="T1436" t="s">
        <v>29917</v>
      </c>
      <c r="U1436" t="s">
        <v>29918</v>
      </c>
      <c r="V1436">
        <f>-476.965589601941 -3.45545641120498 -100.495850126887</f>
        <v>-580.91689614003303</v>
      </c>
      <c r="W1436" t="s">
        <v>29919</v>
      </c>
      <c r="X1436" t="s">
        <v>29920</v>
      </c>
      <c r="Y1436" t="s">
        <v>29921</v>
      </c>
    </row>
    <row r="1437" spans="1:25" x14ac:dyDescent="0.3">
      <c r="A1437">
        <v>71800</v>
      </c>
      <c r="B1437" t="s">
        <v>29922</v>
      </c>
      <c r="C1437" t="s">
        <v>29923</v>
      </c>
      <c r="D1437" t="s">
        <v>29924</v>
      </c>
      <c r="E1437" t="s">
        <v>29925</v>
      </c>
      <c r="F1437" t="s">
        <v>29926</v>
      </c>
      <c r="G1437" t="s">
        <v>29927</v>
      </c>
      <c r="H1437" t="s">
        <v>29928</v>
      </c>
      <c r="I1437" t="s">
        <v>29929</v>
      </c>
      <c r="J1437" t="s">
        <v>29930</v>
      </c>
      <c r="K1437" t="s">
        <v>29931</v>
      </c>
      <c r="L1437" t="s">
        <v>29932</v>
      </c>
      <c r="M1437" t="s">
        <v>29933</v>
      </c>
      <c r="N1437" t="s">
        <v>29934</v>
      </c>
      <c r="O1437">
        <f>-577.580519333756 -118.576919796125 -502.712568859446</f>
        <v>-1198.870007989327</v>
      </c>
      <c r="P1437">
        <f>-577.803650154422 -135.129294059097 -221.101854489225</f>
        <v>-934.03479870274396</v>
      </c>
      <c r="Q1437">
        <f>-386.833528697249 -57.0032583941884 -327.756746712224</f>
        <v>-771.59353380366133</v>
      </c>
      <c r="R1437" t="s">
        <v>29935</v>
      </c>
      <c r="S1437" t="s">
        <v>29936</v>
      </c>
      <c r="T1437" t="s">
        <v>29937</v>
      </c>
      <c r="U1437" t="s">
        <v>29938</v>
      </c>
      <c r="V1437">
        <f>-477.223892188671 -3.63545744646535 -100.507232947382</f>
        <v>-581.36658258251839</v>
      </c>
      <c r="W1437" t="s">
        <v>29939</v>
      </c>
      <c r="X1437" t="s">
        <v>29940</v>
      </c>
      <c r="Y1437" t="s">
        <v>29941</v>
      </c>
    </row>
    <row r="1438" spans="1:25" x14ac:dyDescent="0.3">
      <c r="A1438">
        <v>71850</v>
      </c>
      <c r="B1438" t="s">
        <v>29942</v>
      </c>
      <c r="C1438" t="s">
        <v>29943</v>
      </c>
      <c r="D1438" t="s">
        <v>29944</v>
      </c>
      <c r="E1438" t="s">
        <v>29945</v>
      </c>
      <c r="F1438" t="s">
        <v>29946</v>
      </c>
      <c r="G1438" t="s">
        <v>29947</v>
      </c>
      <c r="H1438" t="s">
        <v>29948</v>
      </c>
      <c r="I1438" t="s">
        <v>29949</v>
      </c>
      <c r="J1438" t="s">
        <v>29950</v>
      </c>
      <c r="K1438" t="s">
        <v>29951</v>
      </c>
      <c r="L1438" t="s">
        <v>29952</v>
      </c>
      <c r="M1438" t="s">
        <v>29953</v>
      </c>
      <c r="N1438" t="s">
        <v>29954</v>
      </c>
      <c r="O1438">
        <f>-578.026579390206 -119.222692696731 -502.694291058799</f>
        <v>-1199.9435631457361</v>
      </c>
      <c r="P1438">
        <f>-579.155035408456 -135.190943191695 -221.052151299146</f>
        <v>-935.39812989929703</v>
      </c>
      <c r="Q1438">
        <f>-386.925714893336 -58.103049817149 -326.189516002975</f>
        <v>-771.21828071345999</v>
      </c>
      <c r="R1438" t="s">
        <v>29955</v>
      </c>
      <c r="S1438" t="s">
        <v>29956</v>
      </c>
      <c r="T1438" t="s">
        <v>29957</v>
      </c>
      <c r="U1438" t="s">
        <v>29958</v>
      </c>
      <c r="V1438">
        <f>-477.790943929592 -3.9443118518052 -100.531133933274</f>
        <v>-582.26638971467116</v>
      </c>
      <c r="W1438" t="s">
        <v>29959</v>
      </c>
      <c r="X1438" t="s">
        <v>29960</v>
      </c>
      <c r="Y1438" t="s">
        <v>29961</v>
      </c>
    </row>
    <row r="1439" spans="1:25" x14ac:dyDescent="0.3">
      <c r="A1439">
        <v>71900</v>
      </c>
      <c r="B1439" t="s">
        <v>29962</v>
      </c>
      <c r="C1439" t="s">
        <v>29963</v>
      </c>
      <c r="D1439" t="s">
        <v>29964</v>
      </c>
      <c r="E1439" t="s">
        <v>29965</v>
      </c>
      <c r="F1439" t="s">
        <v>29966</v>
      </c>
      <c r="G1439" t="s">
        <v>29967</v>
      </c>
      <c r="H1439" t="s">
        <v>29968</v>
      </c>
      <c r="I1439" t="s">
        <v>29969</v>
      </c>
      <c r="J1439" t="s">
        <v>29970</v>
      </c>
      <c r="K1439" t="s">
        <v>29971</v>
      </c>
      <c r="L1439" t="s">
        <v>29972</v>
      </c>
      <c r="M1439" t="s">
        <v>29973</v>
      </c>
      <c r="N1439" t="s">
        <v>29974</v>
      </c>
      <c r="O1439">
        <f>-578.063166831066 -119.647590109259 -502.645252485239</f>
        <v>-1200.356009425564</v>
      </c>
      <c r="P1439">
        <f>-579.75387425122 -135.507434437707 -220.99967481064</f>
        <v>-936.26098349956715</v>
      </c>
      <c r="Q1439">
        <f>-387.301022877466 -58.4212605074827 -325.728414871496</f>
        <v>-771.45069825644464</v>
      </c>
      <c r="R1439" t="s">
        <v>29975</v>
      </c>
      <c r="S1439" t="s">
        <v>29976</v>
      </c>
      <c r="T1439" t="s">
        <v>29977</v>
      </c>
      <c r="U1439" t="s">
        <v>29978</v>
      </c>
      <c r="V1439">
        <f>-478.047349855307 -4.13870847597173 -100.54522503812</f>
        <v>-582.73128336939874</v>
      </c>
      <c r="W1439" t="s">
        <v>29979</v>
      </c>
      <c r="X1439" t="s">
        <v>29980</v>
      </c>
      <c r="Y1439" t="s">
        <v>29981</v>
      </c>
    </row>
    <row r="1440" spans="1:25" x14ac:dyDescent="0.3">
      <c r="A1440">
        <v>71950</v>
      </c>
      <c r="B1440" t="s">
        <v>29982</v>
      </c>
      <c r="C1440" t="s">
        <v>29983</v>
      </c>
      <c r="D1440" t="s">
        <v>29984</v>
      </c>
      <c r="E1440" t="s">
        <v>29985</v>
      </c>
      <c r="F1440" t="s">
        <v>29986</v>
      </c>
      <c r="G1440" t="s">
        <v>29987</v>
      </c>
      <c r="H1440" t="s">
        <v>29988</v>
      </c>
      <c r="I1440" t="s">
        <v>29989</v>
      </c>
      <c r="J1440" t="s">
        <v>29990</v>
      </c>
      <c r="K1440" t="s">
        <v>29991</v>
      </c>
      <c r="L1440" t="s">
        <v>29992</v>
      </c>
      <c r="M1440" t="s">
        <v>29993</v>
      </c>
      <c r="N1440" t="s">
        <v>29994</v>
      </c>
      <c r="O1440">
        <f>-577.874849883506 -120.410495304092 -502.69087805443</f>
        <v>-1200.976223242028</v>
      </c>
      <c r="P1440">
        <f>-580.536234566951 -136.47523805015 -221.064538720237</f>
        <v>-938.07601133733795</v>
      </c>
      <c r="Q1440">
        <f>-388.093522225708 -58.6117764365413 -325.235937821844</f>
        <v>-771.94123648409322</v>
      </c>
      <c r="R1440" t="s">
        <v>29995</v>
      </c>
      <c r="S1440" t="s">
        <v>29996</v>
      </c>
      <c r="T1440" t="s">
        <v>29997</v>
      </c>
      <c r="U1440" t="s">
        <v>29998</v>
      </c>
      <c r="V1440">
        <f>-478.459282486991 -4.47914666353108 -100.579884298228</f>
        <v>-583.51831344875006</v>
      </c>
      <c r="W1440" t="s">
        <v>29999</v>
      </c>
      <c r="X1440" t="s">
        <v>30000</v>
      </c>
      <c r="Y1440" t="s">
        <v>30001</v>
      </c>
    </row>
    <row r="1441" spans="1:25" x14ac:dyDescent="0.3">
      <c r="A1441">
        <v>72000</v>
      </c>
      <c r="B1441" t="s">
        <v>30002</v>
      </c>
      <c r="C1441" t="s">
        <v>30003</v>
      </c>
      <c r="D1441" t="s">
        <v>30004</v>
      </c>
      <c r="E1441" t="s">
        <v>30005</v>
      </c>
      <c r="F1441" t="s">
        <v>30006</v>
      </c>
      <c r="G1441" t="s">
        <v>30007</v>
      </c>
      <c r="H1441" t="s">
        <v>30008</v>
      </c>
      <c r="I1441" t="s">
        <v>30009</v>
      </c>
      <c r="J1441" t="s">
        <v>30010</v>
      </c>
      <c r="K1441" t="s">
        <v>30011</v>
      </c>
      <c r="L1441" t="s">
        <v>30012</v>
      </c>
      <c r="M1441" t="s">
        <v>30013</v>
      </c>
      <c r="N1441" t="s">
        <v>30014</v>
      </c>
      <c r="O1441">
        <f>-577.848886454748 -120.717344991131 -502.746362431997</f>
        <v>-1201.312593877876</v>
      </c>
      <c r="P1441">
        <f>-580.770078570042 -136.892572845443 -221.128774031836</f>
        <v>-938.79142544732099</v>
      </c>
      <c r="Q1441">
        <f>-388.50731910844 -58.5547800631484 -325.276752031665</f>
        <v>-772.3388512032534</v>
      </c>
      <c r="R1441" t="s">
        <v>30015</v>
      </c>
      <c r="S1441" t="s">
        <v>30016</v>
      </c>
      <c r="T1441" t="s">
        <v>30017</v>
      </c>
      <c r="U1441" t="s">
        <v>30018</v>
      </c>
      <c r="V1441">
        <f>-478.615861576305 -4.66526335054914 -100.597849003376</f>
        <v>-583.87897393023013</v>
      </c>
      <c r="W1441" t="s">
        <v>30019</v>
      </c>
      <c r="X1441" t="s">
        <v>30020</v>
      </c>
      <c r="Y1441" t="s">
        <v>30021</v>
      </c>
    </row>
    <row r="1442" spans="1:25" x14ac:dyDescent="0.3">
      <c r="A1442">
        <v>72050</v>
      </c>
      <c r="B1442" t="s">
        <v>30022</v>
      </c>
      <c r="C1442" t="s">
        <v>30023</v>
      </c>
      <c r="D1442" t="s">
        <v>30024</v>
      </c>
      <c r="E1442" t="s">
        <v>30025</v>
      </c>
      <c r="F1442" t="s">
        <v>30026</v>
      </c>
      <c r="G1442" t="s">
        <v>30027</v>
      </c>
      <c r="H1442" t="s">
        <v>30028</v>
      </c>
      <c r="I1442" t="s">
        <v>30029</v>
      </c>
      <c r="J1442" t="s">
        <v>30030</v>
      </c>
      <c r="K1442" t="s">
        <v>30031</v>
      </c>
      <c r="L1442" t="s">
        <v>30032</v>
      </c>
      <c r="M1442" t="s">
        <v>30033</v>
      </c>
      <c r="N1442" t="s">
        <v>30034</v>
      </c>
      <c r="O1442">
        <f>-577.729837134318 -121.437330781814 -502.837166397533</f>
        <v>-1202.0043343136649</v>
      </c>
      <c r="P1442">
        <f>-580.623498407816 -137.968034556558 -221.239963708434</f>
        <v>-939.83149667280804</v>
      </c>
      <c r="Q1442">
        <f>-389.180136022513 -58.3011083588735 -325.88769034655</f>
        <v>-773.36893472793645</v>
      </c>
      <c r="R1442" t="s">
        <v>30035</v>
      </c>
      <c r="S1442" t="s">
        <v>30036</v>
      </c>
      <c r="T1442" t="s">
        <v>30037</v>
      </c>
      <c r="U1442" t="s">
        <v>30038</v>
      </c>
      <c r="V1442">
        <f>-478.906222818467 -5.16704690726328 -100.638804349517</f>
        <v>-584.7120740752473</v>
      </c>
      <c r="W1442" t="s">
        <v>30039</v>
      </c>
      <c r="X1442" t="s">
        <v>30040</v>
      </c>
      <c r="Y1442" t="s">
        <v>30041</v>
      </c>
    </row>
    <row r="1443" spans="1:25" x14ac:dyDescent="0.3">
      <c r="A1443">
        <v>72100</v>
      </c>
      <c r="B1443" t="s">
        <v>30042</v>
      </c>
      <c r="C1443" t="s">
        <v>30043</v>
      </c>
      <c r="D1443" t="s">
        <v>30044</v>
      </c>
      <c r="E1443" t="s">
        <v>30045</v>
      </c>
      <c r="F1443" t="s">
        <v>30046</v>
      </c>
      <c r="G1443" t="s">
        <v>30047</v>
      </c>
      <c r="H1443" t="s">
        <v>30048</v>
      </c>
      <c r="I1443" t="s">
        <v>30049</v>
      </c>
      <c r="J1443" t="s">
        <v>30050</v>
      </c>
      <c r="K1443" t="s">
        <v>30051</v>
      </c>
      <c r="L1443" t="s">
        <v>30052</v>
      </c>
      <c r="M1443" t="s">
        <v>30053</v>
      </c>
      <c r="N1443" t="s">
        <v>30054</v>
      </c>
      <c r="O1443">
        <f>-577.713000743318 -121.814411383856 -502.880965050678</f>
        <v>-1202.4083771778521</v>
      </c>
      <c r="P1443">
        <f>-580.417876330094 -138.608639067147 -221.297487910036</f>
        <v>-940.32400330727705</v>
      </c>
      <c r="Q1443">
        <f>-389.266669630094 -58.4217264162085 -326.082221376845</f>
        <v>-773.77061742314754</v>
      </c>
      <c r="R1443" t="s">
        <v>30055</v>
      </c>
      <c r="S1443" t="s">
        <v>30056</v>
      </c>
      <c r="T1443" t="s">
        <v>30057</v>
      </c>
      <c r="U1443" t="s">
        <v>30058</v>
      </c>
      <c r="V1443">
        <f>-478.991433504436 -5.38646187480163 -100.668774266981</f>
        <v>-585.04666964621856</v>
      </c>
      <c r="W1443" t="s">
        <v>30059</v>
      </c>
      <c r="X1443" t="s">
        <v>30060</v>
      </c>
      <c r="Y1443" t="s">
        <v>30061</v>
      </c>
    </row>
    <row r="1444" spans="1:25" x14ac:dyDescent="0.3">
      <c r="A1444">
        <v>72150</v>
      </c>
      <c r="B1444" t="s">
        <v>30062</v>
      </c>
      <c r="C1444" t="s">
        <v>30063</v>
      </c>
      <c r="D1444" t="s">
        <v>30064</v>
      </c>
      <c r="E1444" t="s">
        <v>30065</v>
      </c>
      <c r="F1444" t="s">
        <v>30066</v>
      </c>
      <c r="G1444" t="s">
        <v>30067</v>
      </c>
      <c r="H1444" t="s">
        <v>30068</v>
      </c>
      <c r="I1444" t="s">
        <v>30069</v>
      </c>
      <c r="J1444" t="s">
        <v>30070</v>
      </c>
      <c r="K1444" t="s">
        <v>30071</v>
      </c>
      <c r="L1444" t="s">
        <v>30072</v>
      </c>
      <c r="M1444" t="s">
        <v>30073</v>
      </c>
      <c r="N1444" t="s">
        <v>30074</v>
      </c>
      <c r="O1444">
        <f>-577.890002542771 -122.400835105509 -502.877691816028</f>
        <v>-1203.168529464308</v>
      </c>
      <c r="P1444">
        <f>-580.256055431164 -139.670730057514 -221.319977755027</f>
        <v>-941.246763243705</v>
      </c>
      <c r="Q1444">
        <f>-389.427656616922 -58.9177379800171 -326.258022311981</f>
        <v>-774.60341690892005</v>
      </c>
      <c r="R1444" t="s">
        <v>30075</v>
      </c>
      <c r="S1444" t="s">
        <v>30076</v>
      </c>
      <c r="T1444" t="s">
        <v>30077</v>
      </c>
      <c r="U1444" t="s">
        <v>30078</v>
      </c>
      <c r="V1444">
        <f>-479.23630428414 -5.81093104901174 -100.701599367124</f>
        <v>-585.74883470027567</v>
      </c>
      <c r="W1444" t="s">
        <v>30079</v>
      </c>
      <c r="X1444" t="s">
        <v>30080</v>
      </c>
      <c r="Y1444" t="s">
        <v>30081</v>
      </c>
    </row>
    <row r="1445" spans="1:25" x14ac:dyDescent="0.3">
      <c r="A1445">
        <v>72200</v>
      </c>
      <c r="B1445" t="s">
        <v>30082</v>
      </c>
      <c r="C1445" t="s">
        <v>30083</v>
      </c>
      <c r="D1445" t="s">
        <v>30084</v>
      </c>
      <c r="E1445" t="s">
        <v>30085</v>
      </c>
      <c r="F1445" t="s">
        <v>30086</v>
      </c>
      <c r="G1445" t="s">
        <v>30087</v>
      </c>
      <c r="H1445" t="s">
        <v>30088</v>
      </c>
      <c r="I1445" t="s">
        <v>30089</v>
      </c>
      <c r="J1445" t="s">
        <v>30090</v>
      </c>
      <c r="K1445" t="s">
        <v>30091</v>
      </c>
      <c r="L1445" t="s">
        <v>30092</v>
      </c>
      <c r="M1445" t="s">
        <v>30093</v>
      </c>
      <c r="N1445" t="s">
        <v>30094</v>
      </c>
      <c r="O1445">
        <f>-577.917059286112 -122.83913169423 -502.840877281103</f>
        <v>-1203.597068261445</v>
      </c>
      <c r="P1445">
        <f>-580.404971320627 -140.171484154082 -221.288132376023</f>
        <v>-941.86458785073205</v>
      </c>
      <c r="Q1445">
        <f>-389.450703816434 -59.4445712309316 -326.016976687197</f>
        <v>-774.91225173456257</v>
      </c>
      <c r="R1445" t="s">
        <v>30095</v>
      </c>
      <c r="S1445" t="s">
        <v>30096</v>
      </c>
      <c r="T1445" t="s">
        <v>30097</v>
      </c>
      <c r="U1445" t="s">
        <v>30098</v>
      </c>
      <c r="V1445">
        <f>-479.43422545208 -6.3115867325937 -100.736160020839</f>
        <v>-586.48197220551265</v>
      </c>
      <c r="W1445" t="s">
        <v>30099</v>
      </c>
      <c r="X1445" t="s">
        <v>30100</v>
      </c>
      <c r="Y1445" t="s">
        <v>30101</v>
      </c>
    </row>
    <row r="1446" spans="1:25" x14ac:dyDescent="0.3">
      <c r="A1446">
        <v>72250</v>
      </c>
      <c r="B1446" t="s">
        <v>30102</v>
      </c>
      <c r="C1446" t="s">
        <v>30103</v>
      </c>
      <c r="D1446" t="s">
        <v>30104</v>
      </c>
      <c r="E1446" t="s">
        <v>30105</v>
      </c>
      <c r="F1446" t="s">
        <v>30106</v>
      </c>
      <c r="G1446" t="s">
        <v>30107</v>
      </c>
      <c r="H1446" t="s">
        <v>30108</v>
      </c>
      <c r="I1446" t="s">
        <v>30109</v>
      </c>
      <c r="J1446" t="s">
        <v>30110</v>
      </c>
      <c r="K1446" t="s">
        <v>30111</v>
      </c>
      <c r="L1446" t="s">
        <v>30112</v>
      </c>
      <c r="M1446" t="s">
        <v>30113</v>
      </c>
      <c r="N1446" t="s">
        <v>30114</v>
      </c>
      <c r="O1446">
        <f>-577.854088560815 -124.063372255232 -502.810625417425</f>
        <v>-1204.7280862334719</v>
      </c>
      <c r="P1446">
        <f>-581.505262061485 -141.295805421523 -221.264513009854</f>
        <v>-944.06558049286207</v>
      </c>
      <c r="Q1446">
        <f>-389.816950622132 -60.6569293512398 -324.71257358967</f>
        <v>-775.18645356304182</v>
      </c>
      <c r="R1446" t="s">
        <v>30115</v>
      </c>
      <c r="S1446" t="s">
        <v>30116</v>
      </c>
      <c r="T1446" t="s">
        <v>30117</v>
      </c>
      <c r="U1446" t="s">
        <v>30118</v>
      </c>
      <c r="V1446">
        <f>-480.083863775798 -7.32485959415135 -100.784880394466</f>
        <v>-588.19360376441534</v>
      </c>
      <c r="W1446" t="s">
        <v>30119</v>
      </c>
      <c r="X1446" t="s">
        <v>30120</v>
      </c>
      <c r="Y1446" t="s">
        <v>30121</v>
      </c>
    </row>
    <row r="1447" spans="1:25" x14ac:dyDescent="0.3">
      <c r="A1447">
        <v>72300</v>
      </c>
      <c r="B1447" t="s">
        <v>30122</v>
      </c>
      <c r="C1447" t="s">
        <v>30123</v>
      </c>
      <c r="D1447" t="s">
        <v>30124</v>
      </c>
      <c r="E1447" t="s">
        <v>30125</v>
      </c>
      <c r="F1447" t="s">
        <v>30126</v>
      </c>
      <c r="G1447" t="s">
        <v>30127</v>
      </c>
      <c r="H1447" t="s">
        <v>30128</v>
      </c>
      <c r="I1447" t="s">
        <v>30129</v>
      </c>
      <c r="J1447" t="s">
        <v>30130</v>
      </c>
      <c r="K1447" t="s">
        <v>30131</v>
      </c>
      <c r="L1447" t="s">
        <v>30132</v>
      </c>
      <c r="M1447" t="s">
        <v>30133</v>
      </c>
      <c r="N1447" t="s">
        <v>30134</v>
      </c>
      <c r="O1447">
        <f>-577.845701358484 -124.674941496031 -502.802342153155</f>
        <v>-1205.32298500767</v>
      </c>
      <c r="P1447">
        <f>-582.455550835034 -141.776009481297 -221.262103768277</f>
        <v>-945.4936640846081</v>
      </c>
      <c r="Q1447">
        <f>-390.252518472166 -61.2488925244575 -323.838753015762</f>
        <v>-775.34016401238546</v>
      </c>
      <c r="R1447" t="s">
        <v>30135</v>
      </c>
      <c r="S1447" t="s">
        <v>30136</v>
      </c>
      <c r="T1447" t="s">
        <v>30137</v>
      </c>
      <c r="U1447" t="s">
        <v>30138</v>
      </c>
      <c r="V1447">
        <f>-480.53912870833 -7.71367119897468 -100.804321045996</f>
        <v>-589.05712095330068</v>
      </c>
      <c r="W1447" t="s">
        <v>30139</v>
      </c>
      <c r="X1447" t="s">
        <v>30140</v>
      </c>
      <c r="Y1447" t="s">
        <v>30141</v>
      </c>
    </row>
    <row r="1448" spans="1:25" x14ac:dyDescent="0.3">
      <c r="A1448">
        <v>72350</v>
      </c>
      <c r="B1448" t="s">
        <v>30142</v>
      </c>
      <c r="C1448" t="s">
        <v>30143</v>
      </c>
      <c r="D1448" t="s">
        <v>30144</v>
      </c>
      <c r="E1448" t="s">
        <v>30145</v>
      </c>
      <c r="F1448" t="s">
        <v>30146</v>
      </c>
      <c r="G1448" t="s">
        <v>30147</v>
      </c>
      <c r="H1448" t="s">
        <v>30148</v>
      </c>
      <c r="I1448" t="s">
        <v>30149</v>
      </c>
      <c r="J1448" t="s">
        <v>30150</v>
      </c>
      <c r="K1448" t="s">
        <v>30151</v>
      </c>
      <c r="L1448" t="s">
        <v>30152</v>
      </c>
      <c r="M1448" t="s">
        <v>30153</v>
      </c>
      <c r="N1448" t="s">
        <v>30154</v>
      </c>
      <c r="O1448">
        <f>-578.030278194565 -125.636842547076 -502.826781070432</f>
        <v>-1206.4939018120729</v>
      </c>
      <c r="P1448">
        <f>-584.601276407877 -142.60734779625 -221.317725728927</f>
        <v>-948.52634993305401</v>
      </c>
      <c r="Q1448">
        <f>-391.406941727793 -61.9614965727592 -321.919344051181</f>
        <v>-775.2877823517332</v>
      </c>
      <c r="R1448" t="s">
        <v>30155</v>
      </c>
      <c r="S1448" t="s">
        <v>30156</v>
      </c>
      <c r="T1448" t="s">
        <v>30157</v>
      </c>
      <c r="U1448" t="s">
        <v>30158</v>
      </c>
      <c r="V1448">
        <f>-481.737642334814 -8.34708194572249 -100.851016313311</f>
        <v>-590.93574059384753</v>
      </c>
      <c r="W1448" t="s">
        <v>30159</v>
      </c>
      <c r="X1448" t="s">
        <v>30160</v>
      </c>
      <c r="Y1448" t="s">
        <v>30161</v>
      </c>
    </row>
    <row r="1449" spans="1:25" x14ac:dyDescent="0.3">
      <c r="A1449">
        <v>72400</v>
      </c>
      <c r="B1449" t="s">
        <v>30162</v>
      </c>
      <c r="C1449" t="s">
        <v>30163</v>
      </c>
      <c r="D1449" t="s">
        <v>30164</v>
      </c>
      <c r="E1449" t="s">
        <v>30165</v>
      </c>
      <c r="F1449" t="s">
        <v>30166</v>
      </c>
      <c r="G1449" t="s">
        <v>30167</v>
      </c>
      <c r="H1449" t="s">
        <v>30168</v>
      </c>
      <c r="I1449" t="s">
        <v>30169</v>
      </c>
      <c r="J1449" t="s">
        <v>30170</v>
      </c>
      <c r="K1449" t="s">
        <v>30171</v>
      </c>
      <c r="L1449" t="s">
        <v>30172</v>
      </c>
      <c r="M1449" t="s">
        <v>30173</v>
      </c>
      <c r="N1449" t="s">
        <v>30174</v>
      </c>
      <c r="O1449">
        <f>-577.987454210717 -126.129153993868 -502.868796936531</f>
        <v>-1206.9854051411162</v>
      </c>
      <c r="P1449">
        <f>-585.336835798905 -143.261980844458 -221.388693452938</f>
        <v>-949.98751009630098</v>
      </c>
      <c r="Q1449">
        <f>-392.074146820585 -61.9600587708137 -321.328778230891</f>
        <v>-775.36298382228961</v>
      </c>
      <c r="R1449" t="s">
        <v>30175</v>
      </c>
      <c r="S1449" t="s">
        <v>30176</v>
      </c>
      <c r="T1449" t="s">
        <v>30177</v>
      </c>
      <c r="U1449" t="s">
        <v>30178</v>
      </c>
      <c r="V1449">
        <f>-482.465694391955 -8.66856191243187 -100.874786936444</f>
        <v>-592.00904324083092</v>
      </c>
      <c r="W1449" t="s">
        <v>30179</v>
      </c>
      <c r="X1449" t="s">
        <v>30180</v>
      </c>
      <c r="Y1449" t="s">
        <v>30181</v>
      </c>
    </row>
    <row r="1450" spans="1:25" x14ac:dyDescent="0.3">
      <c r="A1450">
        <v>72450</v>
      </c>
      <c r="B1450" t="s">
        <v>30182</v>
      </c>
      <c r="C1450" t="s">
        <v>30183</v>
      </c>
      <c r="D1450" t="s">
        <v>30184</v>
      </c>
      <c r="E1450" t="s">
        <v>30185</v>
      </c>
      <c r="F1450" t="s">
        <v>30186</v>
      </c>
      <c r="G1450" t="s">
        <v>30187</v>
      </c>
      <c r="H1450" t="s">
        <v>30188</v>
      </c>
      <c r="I1450" t="s">
        <v>30189</v>
      </c>
      <c r="J1450" t="s">
        <v>30190</v>
      </c>
      <c r="K1450" t="s">
        <v>30191</v>
      </c>
      <c r="L1450" t="s">
        <v>30192</v>
      </c>
      <c r="M1450" t="s">
        <v>30193</v>
      </c>
      <c r="N1450" t="s">
        <v>30194</v>
      </c>
      <c r="O1450">
        <f>-577.991477219517 -126.969761063736 -503.059264332489</f>
        <v>-1208.0205026157421</v>
      </c>
      <c r="P1450">
        <f>-586.298105441755 -144.600385022909 -221.636436489817</f>
        <v>-952.53492695448097</v>
      </c>
      <c r="Q1450">
        <f>-393.08613725531 -61.757592419518 -320.402282808003</f>
        <v>-775.24601248283102</v>
      </c>
      <c r="R1450" t="s">
        <v>30195</v>
      </c>
      <c r="S1450" t="s">
        <v>30196</v>
      </c>
      <c r="T1450" t="s">
        <v>30197</v>
      </c>
      <c r="U1450" t="s">
        <v>30198</v>
      </c>
      <c r="V1450">
        <f>-484.057800454258 -9.22178563226908 -100.900828516913</f>
        <v>-594.18041460344</v>
      </c>
      <c r="W1450" t="s">
        <v>30199</v>
      </c>
      <c r="X1450" t="s">
        <v>30200</v>
      </c>
      <c r="Y1450" t="s">
        <v>30201</v>
      </c>
    </row>
    <row r="1451" spans="1:25" x14ac:dyDescent="0.3">
      <c r="A1451">
        <v>72500</v>
      </c>
      <c r="B1451" t="s">
        <v>30202</v>
      </c>
      <c r="C1451" t="s">
        <v>30203</v>
      </c>
      <c r="D1451" t="s">
        <v>30204</v>
      </c>
      <c r="E1451" t="s">
        <v>30205</v>
      </c>
      <c r="F1451" t="s">
        <v>30206</v>
      </c>
      <c r="G1451" t="s">
        <v>30207</v>
      </c>
      <c r="H1451" t="s">
        <v>30208</v>
      </c>
      <c r="I1451" t="s">
        <v>30209</v>
      </c>
      <c r="J1451" t="s">
        <v>30210</v>
      </c>
      <c r="K1451" t="s">
        <v>30211</v>
      </c>
      <c r="L1451" t="s">
        <v>30212</v>
      </c>
      <c r="M1451" t="s">
        <v>30213</v>
      </c>
      <c r="N1451" t="s">
        <v>30214</v>
      </c>
      <c r="O1451">
        <f>-578.093826857805 -127.329054276689 -503.09835511056</f>
        <v>-1208.5212362450541</v>
      </c>
      <c r="P1451">
        <f>-586.419159356853 -145.032525950209 -221.680792733726</f>
        <v>-953.13247804078799</v>
      </c>
      <c r="Q1451">
        <f>-393.300987377947 -61.6052769211124 -320.138003538765</f>
        <v>-775.04426783782446</v>
      </c>
      <c r="R1451" t="s">
        <v>30215</v>
      </c>
      <c r="S1451" t="s">
        <v>30216</v>
      </c>
      <c r="T1451" t="s">
        <v>30217</v>
      </c>
      <c r="U1451" t="s">
        <v>30218</v>
      </c>
      <c r="V1451">
        <f>-484.646720999399 -9.4816607817138 -100.893638305264</f>
        <v>-595.02202008637687</v>
      </c>
      <c r="W1451" t="s">
        <v>30219</v>
      </c>
      <c r="X1451" t="s">
        <v>30220</v>
      </c>
      <c r="Y1451" t="s">
        <v>30221</v>
      </c>
    </row>
    <row r="1452" spans="1:25" x14ac:dyDescent="0.3">
      <c r="A1452">
        <v>72550</v>
      </c>
      <c r="B1452" t="s">
        <v>30222</v>
      </c>
      <c r="C1452" t="s">
        <v>30223</v>
      </c>
      <c r="D1452" t="s">
        <v>30224</v>
      </c>
      <c r="E1452" t="s">
        <v>30225</v>
      </c>
      <c r="F1452" t="s">
        <v>30226</v>
      </c>
      <c r="G1452" t="s">
        <v>30227</v>
      </c>
      <c r="H1452" t="s">
        <v>30228</v>
      </c>
      <c r="I1452" t="s">
        <v>30229</v>
      </c>
      <c r="J1452" t="s">
        <v>30230</v>
      </c>
      <c r="K1452" t="s">
        <v>30231</v>
      </c>
      <c r="L1452" t="s">
        <v>30232</v>
      </c>
      <c r="M1452" t="s">
        <v>30233</v>
      </c>
      <c r="N1452" t="s">
        <v>30234</v>
      </c>
      <c r="O1452">
        <f>-578.151674883359 -127.770023813444 -503.083247276098</f>
        <v>-1209.0049459729009</v>
      </c>
      <c r="P1452">
        <f>-586.125671369313 -145.452615853248 -221.654157117456</f>
        <v>-953.23244434001685</v>
      </c>
      <c r="Q1452">
        <f>-393.278476444937 -61.2947088799106 -320.020647364938</f>
        <v>-774.59383268978559</v>
      </c>
      <c r="R1452" t="s">
        <v>30235</v>
      </c>
      <c r="S1452" t="s">
        <v>30236</v>
      </c>
      <c r="T1452" t="s">
        <v>30237</v>
      </c>
      <c r="U1452" t="s">
        <v>30238</v>
      </c>
      <c r="V1452">
        <f>-485.38704508105 -9.69603068366905 -100.780430566368</f>
        <v>-595.86350633108702</v>
      </c>
      <c r="W1452" t="s">
        <v>30239</v>
      </c>
      <c r="X1452" t="s">
        <v>30240</v>
      </c>
      <c r="Y1452" t="s">
        <v>30241</v>
      </c>
    </row>
    <row r="1453" spans="1:25" x14ac:dyDescent="0.3">
      <c r="A1453">
        <v>72600</v>
      </c>
      <c r="B1453" t="s">
        <v>30242</v>
      </c>
      <c r="C1453" t="s">
        <v>30243</v>
      </c>
      <c r="D1453" t="s">
        <v>30244</v>
      </c>
      <c r="E1453" t="s">
        <v>30245</v>
      </c>
      <c r="F1453" t="s">
        <v>30246</v>
      </c>
      <c r="G1453" t="s">
        <v>30247</v>
      </c>
      <c r="H1453" t="s">
        <v>30248</v>
      </c>
      <c r="I1453" t="s">
        <v>30249</v>
      </c>
      <c r="J1453" t="s">
        <v>30250</v>
      </c>
      <c r="K1453" t="s">
        <v>30251</v>
      </c>
      <c r="L1453" t="s">
        <v>30252</v>
      </c>
      <c r="M1453" t="s">
        <v>30253</v>
      </c>
      <c r="N1453" t="s">
        <v>30254</v>
      </c>
      <c r="O1453">
        <f>-578.21201192282 -127.933680292614 -503.108177749144</f>
        <v>-1209.2538699645779</v>
      </c>
      <c r="P1453">
        <f>-585.913483512853 -145.747335333463 -221.679668234255</f>
        <v>-953.34048708057105</v>
      </c>
      <c r="Q1453">
        <f>-393.174771088462 -61.2336995299288 -319.953917938428</f>
        <v>-774.36238855681881</v>
      </c>
      <c r="R1453" t="s">
        <v>30255</v>
      </c>
      <c r="S1453" t="s">
        <v>30256</v>
      </c>
      <c r="T1453" t="s">
        <v>30257</v>
      </c>
      <c r="U1453" t="s">
        <v>30258</v>
      </c>
      <c r="V1453">
        <f>-485.597148013702 -9.7748363035339 -100.732739255772</f>
        <v>-596.10472357300796</v>
      </c>
      <c r="W1453" t="s">
        <v>30259</v>
      </c>
      <c r="X1453" t="s">
        <v>30260</v>
      </c>
      <c r="Y1453" t="s">
        <v>30261</v>
      </c>
    </row>
    <row r="1454" spans="1:25" x14ac:dyDescent="0.3">
      <c r="A1454">
        <v>72650</v>
      </c>
      <c r="B1454" t="s">
        <v>30262</v>
      </c>
      <c r="C1454" t="s">
        <v>30263</v>
      </c>
      <c r="D1454" t="s">
        <v>30264</v>
      </c>
      <c r="E1454" t="s">
        <v>30265</v>
      </c>
      <c r="F1454" t="s">
        <v>30266</v>
      </c>
      <c r="G1454" t="s">
        <v>30267</v>
      </c>
      <c r="H1454" t="s">
        <v>30268</v>
      </c>
      <c r="I1454" t="s">
        <v>30269</v>
      </c>
      <c r="J1454" t="s">
        <v>30270</v>
      </c>
      <c r="K1454" t="s">
        <v>30271</v>
      </c>
      <c r="L1454" t="s">
        <v>30272</v>
      </c>
      <c r="M1454" t="s">
        <v>30273</v>
      </c>
      <c r="N1454" t="s">
        <v>30274</v>
      </c>
      <c r="O1454">
        <f>-578.31036115503 -128.200478380137 -503.198905328406</f>
        <v>-1209.7097448635732</v>
      </c>
      <c r="P1454">
        <f>-585.577903370149 -146.307284980197 -221.777668818001</f>
        <v>-953.66285716834693</v>
      </c>
      <c r="Q1454">
        <f>-392.742882854889 -61.1866657749824 -319.33640370983</f>
        <v>-773.26595233970147</v>
      </c>
      <c r="R1454" t="s">
        <v>30275</v>
      </c>
      <c r="S1454" t="s">
        <v>30276</v>
      </c>
      <c r="T1454" t="s">
        <v>30277</v>
      </c>
      <c r="U1454" t="s">
        <v>30278</v>
      </c>
      <c r="V1454">
        <f>-485.73226528124 -9.87939605421752 -100.67647074474</f>
        <v>-596.28813208019756</v>
      </c>
      <c r="W1454" t="s">
        <v>30279</v>
      </c>
      <c r="X1454" t="s">
        <v>30280</v>
      </c>
      <c r="Y1454" t="s">
        <v>30281</v>
      </c>
    </row>
    <row r="1455" spans="1:25" x14ac:dyDescent="0.3">
      <c r="A1455">
        <v>72700</v>
      </c>
      <c r="B1455" t="s">
        <v>30282</v>
      </c>
      <c r="C1455" t="s">
        <v>30283</v>
      </c>
      <c r="D1455" t="s">
        <v>30284</v>
      </c>
      <c r="E1455" t="s">
        <v>30285</v>
      </c>
      <c r="F1455" t="s">
        <v>30286</v>
      </c>
      <c r="G1455" t="s">
        <v>30287</v>
      </c>
      <c r="H1455" t="s">
        <v>30288</v>
      </c>
      <c r="I1455" t="s">
        <v>30289</v>
      </c>
      <c r="J1455" t="s">
        <v>30290</v>
      </c>
      <c r="K1455" t="s">
        <v>30291</v>
      </c>
      <c r="L1455" t="s">
        <v>30292</v>
      </c>
      <c r="M1455" t="s">
        <v>30293</v>
      </c>
      <c r="N1455" t="s">
        <v>30294</v>
      </c>
      <c r="O1455">
        <f>-578.344472298726 -128.239429096657 -503.311246273533</f>
        <v>-1209.895147668916</v>
      </c>
      <c r="P1455">
        <f>-585.510157763971 -146.6146110043 -221.904855706333</f>
        <v>-954.02962447460402</v>
      </c>
      <c r="Q1455">
        <f>-392.704176361027 -60.9524892553009 -319.046084035184</f>
        <v>-772.70274965151191</v>
      </c>
      <c r="R1455" t="s">
        <v>30295</v>
      </c>
      <c r="S1455" t="s">
        <v>30296</v>
      </c>
      <c r="T1455" t="s">
        <v>30297</v>
      </c>
      <c r="U1455" t="s">
        <v>30298</v>
      </c>
      <c r="V1455">
        <f>-485.751766283123 -9.79687759340459 -100.671206006476</f>
        <v>-596.21984988300358</v>
      </c>
      <c r="W1455" t="s">
        <v>30299</v>
      </c>
      <c r="X1455" t="s">
        <v>30300</v>
      </c>
      <c r="Y1455" t="s">
        <v>30301</v>
      </c>
    </row>
    <row r="1456" spans="1:25" x14ac:dyDescent="0.3">
      <c r="A1456">
        <v>72750</v>
      </c>
      <c r="B1456" t="s">
        <v>30302</v>
      </c>
      <c r="C1456" t="s">
        <v>30303</v>
      </c>
      <c r="D1456" t="s">
        <v>30304</v>
      </c>
      <c r="E1456" t="s">
        <v>30305</v>
      </c>
      <c r="F1456" t="s">
        <v>30306</v>
      </c>
      <c r="G1456" t="s">
        <v>30307</v>
      </c>
      <c r="H1456" t="s">
        <v>30308</v>
      </c>
      <c r="I1456" t="s">
        <v>30309</v>
      </c>
      <c r="J1456" t="s">
        <v>30310</v>
      </c>
      <c r="K1456" t="s">
        <v>30311</v>
      </c>
      <c r="L1456" t="s">
        <v>30312</v>
      </c>
      <c r="M1456" t="s">
        <v>30313</v>
      </c>
      <c r="N1456" t="s">
        <v>30314</v>
      </c>
      <c r="O1456">
        <f>-578.391686562381 -128.156717636429 -503.73314065768</f>
        <v>-1210.28154485649</v>
      </c>
      <c r="P1456">
        <f>-585.060572414102 -147.236945145551 -222.36135286854</f>
        <v>-954.65887042819304</v>
      </c>
      <c r="Q1456">
        <f>-392.670315315134 -59.7958386794107 -318.738650160746</f>
        <v>-771.20480415529073</v>
      </c>
      <c r="R1456" t="s">
        <v>30315</v>
      </c>
      <c r="S1456" t="s">
        <v>30316</v>
      </c>
      <c r="T1456" t="s">
        <v>30317</v>
      </c>
      <c r="U1456" t="s">
        <v>30318</v>
      </c>
      <c r="V1456">
        <f>-485.638914175041 -9.65241479840597 -100.748624707751</f>
        <v>-596.03995368119797</v>
      </c>
      <c r="W1456" t="s">
        <v>30319</v>
      </c>
      <c r="X1456" t="s">
        <v>30320</v>
      </c>
      <c r="Y1456" t="s">
        <v>30321</v>
      </c>
    </row>
    <row r="1457" spans="1:25" x14ac:dyDescent="0.3">
      <c r="A1457">
        <v>72800</v>
      </c>
      <c r="B1457" t="s">
        <v>30322</v>
      </c>
      <c r="C1457" t="s">
        <v>30323</v>
      </c>
      <c r="D1457" t="s">
        <v>30324</v>
      </c>
      <c r="E1457" t="s">
        <v>30325</v>
      </c>
      <c r="F1457" t="s">
        <v>30326</v>
      </c>
      <c r="G1457" t="s">
        <v>30327</v>
      </c>
      <c r="H1457" t="s">
        <v>30328</v>
      </c>
      <c r="I1457" t="s">
        <v>30329</v>
      </c>
      <c r="J1457" t="s">
        <v>30330</v>
      </c>
      <c r="K1457" t="s">
        <v>30331</v>
      </c>
      <c r="L1457" t="s">
        <v>30332</v>
      </c>
      <c r="M1457" t="s">
        <v>30333</v>
      </c>
      <c r="N1457" t="s">
        <v>30334</v>
      </c>
      <c r="O1457">
        <f>-578.392530751038 -128.034390978028 -503.993288762756</f>
        <v>-1210.420210491822</v>
      </c>
      <c r="P1457">
        <f>-584.94500334902 -147.232672296439 -222.626840946688</f>
        <v>-954.80451659214691</v>
      </c>
      <c r="Q1457">
        <f>-392.662815456309 -59.1790959115633 -318.661599319617</f>
        <v>-770.50351068748932</v>
      </c>
      <c r="R1457" t="s">
        <v>30335</v>
      </c>
      <c r="S1457" t="s">
        <v>30336</v>
      </c>
      <c r="T1457" t="s">
        <v>30337</v>
      </c>
      <c r="U1457" t="s">
        <v>30338</v>
      </c>
      <c r="V1457">
        <f>-485.578753341426 -9.65623287352901 -100.798039958387</f>
        <v>-596.03302617334202</v>
      </c>
      <c r="W1457" t="s">
        <v>30339</v>
      </c>
      <c r="X1457" t="s">
        <v>30340</v>
      </c>
      <c r="Y1457" t="s">
        <v>30341</v>
      </c>
    </row>
    <row r="1458" spans="1:25" x14ac:dyDescent="0.3">
      <c r="A1458">
        <v>72850</v>
      </c>
      <c r="B1458" t="s">
        <v>30342</v>
      </c>
      <c r="C1458" t="s">
        <v>30343</v>
      </c>
      <c r="D1458" t="s">
        <v>30344</v>
      </c>
      <c r="E1458" t="s">
        <v>30345</v>
      </c>
      <c r="F1458" t="s">
        <v>30346</v>
      </c>
      <c r="G1458" t="s">
        <v>30347</v>
      </c>
      <c r="H1458" t="s">
        <v>30348</v>
      </c>
      <c r="I1458" t="s">
        <v>30349</v>
      </c>
      <c r="J1458" t="s">
        <v>30350</v>
      </c>
      <c r="K1458" t="s">
        <v>30351</v>
      </c>
      <c r="L1458" t="s">
        <v>30352</v>
      </c>
      <c r="M1458" t="s">
        <v>30353</v>
      </c>
      <c r="N1458" t="s">
        <v>30354</v>
      </c>
      <c r="O1458">
        <f>-578.170507752069 -127.759147758156 -504.566744892768</f>
        <v>-1210.496400402993</v>
      </c>
      <c r="P1458">
        <f>-584.858938699216 -147.452162887487 -223.237717246036</f>
        <v>-955.54881883273902</v>
      </c>
      <c r="Q1458">
        <f>-392.418420811528 -58.6032676438799 -318.21697556052</f>
        <v>-769.23866401592795</v>
      </c>
      <c r="R1458" t="s">
        <v>30355</v>
      </c>
      <c r="S1458" t="s">
        <v>30356</v>
      </c>
      <c r="T1458" t="s">
        <v>30357</v>
      </c>
      <c r="U1458" t="s">
        <v>30358</v>
      </c>
      <c r="V1458">
        <f>-485.368776051114 -9.74544227292699 -100.920554290172</f>
        <v>-596.03477261421301</v>
      </c>
      <c r="W1458" t="s">
        <v>30359</v>
      </c>
      <c r="X1458" t="s">
        <v>30360</v>
      </c>
      <c r="Y1458" t="s">
        <v>30361</v>
      </c>
    </row>
    <row r="1459" spans="1:25" x14ac:dyDescent="0.3">
      <c r="A1459">
        <v>72900</v>
      </c>
      <c r="B1459" t="s">
        <v>30362</v>
      </c>
      <c r="C1459" t="s">
        <v>30363</v>
      </c>
      <c r="D1459" t="s">
        <v>30364</v>
      </c>
      <c r="E1459" t="s">
        <v>30365</v>
      </c>
      <c r="F1459" t="s">
        <v>30366</v>
      </c>
      <c r="G1459" t="s">
        <v>30367</v>
      </c>
      <c r="H1459" t="s">
        <v>30368</v>
      </c>
      <c r="I1459" t="s">
        <v>30369</v>
      </c>
      <c r="J1459" t="s">
        <v>30370</v>
      </c>
      <c r="K1459" t="s">
        <v>30371</v>
      </c>
      <c r="L1459" t="s">
        <v>30372</v>
      </c>
      <c r="M1459" t="s">
        <v>30373</v>
      </c>
      <c r="N1459" t="s">
        <v>30374</v>
      </c>
      <c r="O1459">
        <f>-577.924088387337 -127.47079225835 -505.42959894586</f>
        <v>-1210.8244795915471</v>
      </c>
      <c r="P1459">
        <f>-584.717925057393 -148.475485388838 -224.197922490748</f>
        <v>-957.3913329369791</v>
      </c>
      <c r="Q1459">
        <f>-392.653922509977 -58.0165230036591 -318.416483053109</f>
        <v>-769.08692856674509</v>
      </c>
      <c r="R1459" t="s">
        <v>30375</v>
      </c>
      <c r="S1459" t="s">
        <v>30376</v>
      </c>
      <c r="T1459" t="s">
        <v>30377</v>
      </c>
      <c r="U1459" t="s">
        <v>30378</v>
      </c>
      <c r="V1459">
        <f>-485.143430545923 -9.95600461844742 -101.013946549145</f>
        <v>-596.11338171351542</v>
      </c>
      <c r="W1459" t="s">
        <v>30379</v>
      </c>
      <c r="X1459" t="s">
        <v>30380</v>
      </c>
      <c r="Y1459" t="s">
        <v>30381</v>
      </c>
    </row>
    <row r="1460" spans="1:25" x14ac:dyDescent="0.3">
      <c r="A1460">
        <v>72950</v>
      </c>
      <c r="B1460" t="s">
        <v>30382</v>
      </c>
      <c r="C1460" t="s">
        <v>30383</v>
      </c>
      <c r="D1460" t="s">
        <v>30384</v>
      </c>
      <c r="E1460" t="s">
        <v>30385</v>
      </c>
      <c r="F1460" t="s">
        <v>30386</v>
      </c>
      <c r="G1460" t="s">
        <v>30387</v>
      </c>
      <c r="H1460" t="s">
        <v>30388</v>
      </c>
      <c r="I1460" t="s">
        <v>30389</v>
      </c>
      <c r="J1460" t="s">
        <v>30390</v>
      </c>
      <c r="K1460" t="s">
        <v>30391</v>
      </c>
      <c r="L1460" t="s">
        <v>30392</v>
      </c>
      <c r="M1460" t="s">
        <v>30393</v>
      </c>
      <c r="N1460" t="s">
        <v>30394</v>
      </c>
      <c r="O1460">
        <f>-577.911119565334 -127.206939948527 -505.888930157063</f>
        <v>-1211.006989670924</v>
      </c>
      <c r="P1460">
        <f>-584.516853057334 -148.921662147667 -224.706728428718</f>
        <v>-958.14524363371902</v>
      </c>
      <c r="Q1460">
        <f>-392.765072129424 -57.5815202115436 -318.710955216956</f>
        <v>-769.05754755792361</v>
      </c>
      <c r="R1460" t="s">
        <v>30395</v>
      </c>
      <c r="S1460" t="s">
        <v>30396</v>
      </c>
      <c r="T1460" t="s">
        <v>30397</v>
      </c>
      <c r="U1460" t="s">
        <v>30398</v>
      </c>
      <c r="V1460">
        <f>-485.112744337712 -10.0060740114495 -101.045991232353</f>
        <v>-596.16480958151453</v>
      </c>
      <c r="W1460" t="s">
        <v>30399</v>
      </c>
      <c r="X1460" t="s">
        <v>30400</v>
      </c>
      <c r="Y1460" t="s">
        <v>30401</v>
      </c>
    </row>
    <row r="1461" spans="1:25" x14ac:dyDescent="0.3">
      <c r="A1461">
        <v>73000</v>
      </c>
      <c r="B1461" t="s">
        <v>30402</v>
      </c>
      <c r="C1461" t="s">
        <v>30403</v>
      </c>
      <c r="D1461" t="s">
        <v>30404</v>
      </c>
      <c r="E1461" t="s">
        <v>30405</v>
      </c>
      <c r="F1461" t="s">
        <v>30406</v>
      </c>
      <c r="G1461" t="s">
        <v>30407</v>
      </c>
      <c r="H1461" t="s">
        <v>30408</v>
      </c>
      <c r="I1461" t="s">
        <v>30409</v>
      </c>
      <c r="J1461" t="s">
        <v>30410</v>
      </c>
      <c r="K1461" t="s">
        <v>30411</v>
      </c>
      <c r="L1461" t="s">
        <v>30412</v>
      </c>
      <c r="M1461" t="s">
        <v>30413</v>
      </c>
      <c r="N1461" t="s">
        <v>30414</v>
      </c>
      <c r="O1461">
        <f>-577.848976113115 -126.92587857519 -506.295173879062</f>
        <v>-1211.070028567367</v>
      </c>
      <c r="P1461">
        <f>-584.152076364339 -149.183642980291 -225.148654931888</f>
        <v>-958.484374276518</v>
      </c>
      <c r="Q1461">
        <f>-392.620083652225 -57.2262015411129 -318.998870106787</f>
        <v>-768.84515530012493</v>
      </c>
      <c r="R1461" t="s">
        <v>30415</v>
      </c>
      <c r="S1461" t="s">
        <v>30416</v>
      </c>
      <c r="T1461" t="s">
        <v>30417</v>
      </c>
      <c r="U1461" t="s">
        <v>30418</v>
      </c>
      <c r="V1461">
        <f>-485.056791151167 -10.1390312650074 -101.074573888866</f>
        <v>-596.27039630504044</v>
      </c>
      <c r="W1461" t="s">
        <v>30419</v>
      </c>
      <c r="X1461" t="s">
        <v>30420</v>
      </c>
      <c r="Y1461" t="s">
        <v>30421</v>
      </c>
    </row>
    <row r="1462" spans="1:25" x14ac:dyDescent="0.3">
      <c r="A1462">
        <v>73050</v>
      </c>
      <c r="B1462" t="s">
        <v>30422</v>
      </c>
      <c r="C1462" t="s">
        <v>30423</v>
      </c>
      <c r="D1462" t="s">
        <v>30424</v>
      </c>
      <c r="E1462" t="s">
        <v>30425</v>
      </c>
      <c r="F1462" t="s">
        <v>30426</v>
      </c>
      <c r="G1462" t="s">
        <v>30427</v>
      </c>
      <c r="H1462" t="s">
        <v>30428</v>
      </c>
      <c r="I1462" t="s">
        <v>30429</v>
      </c>
      <c r="J1462" t="s">
        <v>30430</v>
      </c>
      <c r="K1462" t="s">
        <v>30431</v>
      </c>
      <c r="L1462" t="s">
        <v>30432</v>
      </c>
      <c r="M1462" t="s">
        <v>30433</v>
      </c>
      <c r="N1462" t="s">
        <v>30434</v>
      </c>
      <c r="O1462">
        <f>-577.511282977234 -126.265020024684 -506.993026023412</f>
        <v>-1210.7693290253301</v>
      </c>
      <c r="P1462">
        <f>-583.357583279068 -149.349232335691 -225.903017418045</f>
        <v>-958.60983303280398</v>
      </c>
      <c r="Q1462">
        <f>-392.238482488921 -56.5013208193818 -319.718268783838</f>
        <v>-768.45807209214081</v>
      </c>
      <c r="R1462" t="s">
        <v>30435</v>
      </c>
      <c r="S1462" t="s">
        <v>30436</v>
      </c>
      <c r="T1462" t="s">
        <v>30437</v>
      </c>
      <c r="U1462" t="s">
        <v>30438</v>
      </c>
      <c r="V1462">
        <f>-484.983349666123 -10.1679058977174 -101.110340494469</f>
        <v>-596.26159605830935</v>
      </c>
      <c r="W1462" t="s">
        <v>30439</v>
      </c>
      <c r="X1462" t="s">
        <v>30440</v>
      </c>
      <c r="Y1462" t="s">
        <v>30441</v>
      </c>
    </row>
    <row r="1463" spans="1:25" x14ac:dyDescent="0.3">
      <c r="A1463">
        <v>73100</v>
      </c>
      <c r="B1463" t="s">
        <v>30442</v>
      </c>
      <c r="C1463" t="s">
        <v>30443</v>
      </c>
      <c r="D1463" t="s">
        <v>30444</v>
      </c>
      <c r="E1463" t="s">
        <v>30445</v>
      </c>
      <c r="F1463" t="s">
        <v>30446</v>
      </c>
      <c r="G1463" t="s">
        <v>30447</v>
      </c>
      <c r="H1463" t="s">
        <v>30448</v>
      </c>
      <c r="I1463" t="s">
        <v>30449</v>
      </c>
      <c r="J1463" t="s">
        <v>30450</v>
      </c>
      <c r="K1463" t="s">
        <v>30451</v>
      </c>
      <c r="L1463" t="s">
        <v>30452</v>
      </c>
      <c r="M1463" t="s">
        <v>30453</v>
      </c>
      <c r="N1463" t="s">
        <v>30454</v>
      </c>
      <c r="O1463">
        <f>-577.457116875186 -125.958052185795 -507.284773141597</f>
        <v>-1210.6999422025781</v>
      </c>
      <c r="P1463">
        <f>-583.209911161284 -149.479164797499 -226.229152124428</f>
        <v>-958.91822808321103</v>
      </c>
      <c r="Q1463">
        <f>-392.124629224296 -56.3798874995186 -319.864131531936</f>
        <v>-768.36864825575049</v>
      </c>
      <c r="R1463" t="s">
        <v>30455</v>
      </c>
      <c r="S1463" t="s">
        <v>30456</v>
      </c>
      <c r="T1463" t="s">
        <v>30457</v>
      </c>
      <c r="U1463" t="s">
        <v>30458</v>
      </c>
      <c r="V1463">
        <f>-484.94333576792 -10.1255775755649 -101.107701488842</f>
        <v>-596.17661483232689</v>
      </c>
      <c r="W1463" t="s">
        <v>30459</v>
      </c>
      <c r="X1463" t="s">
        <v>30460</v>
      </c>
      <c r="Y1463" t="s">
        <v>30461</v>
      </c>
    </row>
    <row r="1464" spans="1:25" x14ac:dyDescent="0.3">
      <c r="A1464">
        <v>73150</v>
      </c>
      <c r="B1464" t="s">
        <v>30462</v>
      </c>
      <c r="C1464" t="s">
        <v>30463</v>
      </c>
      <c r="D1464" t="s">
        <v>30464</v>
      </c>
      <c r="E1464" t="s">
        <v>30465</v>
      </c>
      <c r="F1464" t="s">
        <v>30466</v>
      </c>
      <c r="G1464" t="s">
        <v>30467</v>
      </c>
      <c r="H1464" t="s">
        <v>30468</v>
      </c>
      <c r="I1464" t="s">
        <v>30469</v>
      </c>
      <c r="J1464" t="s">
        <v>30470</v>
      </c>
      <c r="K1464" t="s">
        <v>30471</v>
      </c>
      <c r="L1464" t="s">
        <v>30472</v>
      </c>
      <c r="M1464" t="s">
        <v>30473</v>
      </c>
      <c r="N1464" t="s">
        <v>30474</v>
      </c>
      <c r="O1464">
        <f>-577.565955806347 -125.498163186765 -507.649576834416</f>
        <v>-1210.713695827528</v>
      </c>
      <c r="P1464">
        <f>-583.217874861455 -149.400146990465 -226.623981821431</f>
        <v>-959.24200367335106</v>
      </c>
      <c r="Q1464">
        <f>-391.879317883733 -56.3575610762659 -319.7967629498</f>
        <v>-768.03364190979892</v>
      </c>
      <c r="R1464" t="s">
        <v>30475</v>
      </c>
      <c r="S1464" t="s">
        <v>30476</v>
      </c>
      <c r="T1464" t="s">
        <v>30477</v>
      </c>
      <c r="U1464" t="s">
        <v>30478</v>
      </c>
      <c r="V1464">
        <f>-484.974911667747 -10.0976981001968 -101.106484570614</f>
        <v>-596.17909433855777</v>
      </c>
      <c r="W1464" t="s">
        <v>30479</v>
      </c>
      <c r="X1464" t="s">
        <v>30480</v>
      </c>
      <c r="Y1464" t="s">
        <v>30481</v>
      </c>
    </row>
    <row r="1465" spans="1:25" x14ac:dyDescent="0.3">
      <c r="A1465">
        <v>73200</v>
      </c>
      <c r="B1465" t="s">
        <v>30482</v>
      </c>
      <c r="C1465" t="s">
        <v>30483</v>
      </c>
      <c r="D1465" t="s">
        <v>30484</v>
      </c>
      <c r="E1465" t="s">
        <v>30485</v>
      </c>
      <c r="F1465" t="s">
        <v>30486</v>
      </c>
      <c r="G1465" t="s">
        <v>30487</v>
      </c>
      <c r="H1465" t="s">
        <v>30488</v>
      </c>
      <c r="I1465" t="s">
        <v>30489</v>
      </c>
      <c r="J1465" t="s">
        <v>30490</v>
      </c>
      <c r="K1465" t="s">
        <v>30491</v>
      </c>
      <c r="L1465" t="s">
        <v>30492</v>
      </c>
      <c r="M1465" t="s">
        <v>30493</v>
      </c>
      <c r="N1465" t="s">
        <v>30494</v>
      </c>
      <c r="O1465">
        <f>-577.565794065625 -125.389553494213 -507.716745540122</f>
        <v>-1210.67209309996</v>
      </c>
      <c r="P1465">
        <f>-583.249895149622 -149.097519587795 -226.675457784457</f>
        <v>-959.02287252187398</v>
      </c>
      <c r="Q1465">
        <f>-391.710979545773 -56.2718261171021 -319.652500363903</f>
        <v>-767.63530602677815</v>
      </c>
      <c r="R1465" t="s">
        <v>30495</v>
      </c>
      <c r="S1465" t="s">
        <v>30496</v>
      </c>
      <c r="T1465" t="s">
        <v>30497</v>
      </c>
      <c r="U1465" t="s">
        <v>30498</v>
      </c>
      <c r="V1465">
        <f>-485.09938094946 -10.0736891672841 -101.113839901952</f>
        <v>-596.28691001869606</v>
      </c>
      <c r="W1465" t="s">
        <v>30499</v>
      </c>
      <c r="X1465" t="s">
        <v>30500</v>
      </c>
      <c r="Y1465" t="s">
        <v>30501</v>
      </c>
    </row>
    <row r="1466" spans="1:25" x14ac:dyDescent="0.3">
      <c r="A1466">
        <v>73250</v>
      </c>
      <c r="B1466" t="s">
        <v>30502</v>
      </c>
      <c r="C1466" t="s">
        <v>30503</v>
      </c>
      <c r="D1466" t="s">
        <v>30504</v>
      </c>
      <c r="E1466" t="s">
        <v>30505</v>
      </c>
      <c r="F1466" t="s">
        <v>30506</v>
      </c>
      <c r="G1466" t="s">
        <v>30507</v>
      </c>
      <c r="H1466" t="s">
        <v>30508</v>
      </c>
      <c r="I1466" t="s">
        <v>30509</v>
      </c>
      <c r="J1466" t="s">
        <v>30510</v>
      </c>
      <c r="K1466" t="s">
        <v>30511</v>
      </c>
      <c r="L1466" t="s">
        <v>30512</v>
      </c>
      <c r="M1466" t="s">
        <v>30513</v>
      </c>
      <c r="N1466" t="s">
        <v>30514</v>
      </c>
      <c r="O1466">
        <f>-577.237278169491 -125.358205561896 -507.794479072957</f>
        <v>-1210.3899628043441</v>
      </c>
      <c r="P1466">
        <f>-583.153698332135 -148.863760360323 -226.740973413432</f>
        <v>-958.75843210589005</v>
      </c>
      <c r="Q1466">
        <f>-391.36527108306 -55.9932632612654 -319.157486653535</f>
        <v>-766.51602099786032</v>
      </c>
      <c r="R1466" t="s">
        <v>30515</v>
      </c>
      <c r="S1466" t="s">
        <v>30516</v>
      </c>
      <c r="T1466" t="s">
        <v>30517</v>
      </c>
      <c r="U1466" t="s">
        <v>30518</v>
      </c>
      <c r="V1466">
        <f>-485.513769443089 -10.1356342645236 -101.168896268593</f>
        <v>-596.81829997620559</v>
      </c>
      <c r="W1466" t="s">
        <v>30519</v>
      </c>
      <c r="X1466" t="s">
        <v>30520</v>
      </c>
      <c r="Y1466" t="s">
        <v>30521</v>
      </c>
    </row>
    <row r="1467" spans="1:25" x14ac:dyDescent="0.3">
      <c r="A1467">
        <v>73300</v>
      </c>
      <c r="B1467" t="s">
        <v>30522</v>
      </c>
      <c r="C1467" t="s">
        <v>30523</v>
      </c>
      <c r="D1467" t="s">
        <v>30524</v>
      </c>
      <c r="E1467" t="s">
        <v>30525</v>
      </c>
      <c r="F1467" t="s">
        <v>30526</v>
      </c>
      <c r="G1467" t="s">
        <v>30527</v>
      </c>
      <c r="H1467" t="s">
        <v>30528</v>
      </c>
      <c r="I1467" t="s">
        <v>30529</v>
      </c>
      <c r="J1467" t="s">
        <v>30530</v>
      </c>
      <c r="K1467" t="s">
        <v>30531</v>
      </c>
      <c r="L1467" t="s">
        <v>30532</v>
      </c>
      <c r="M1467" t="s">
        <v>30533</v>
      </c>
      <c r="N1467" t="s">
        <v>30534</v>
      </c>
      <c r="O1467">
        <f>-577.069714095348 -125.452828301766 -507.741454350543</f>
        <v>-1210.2639967476571</v>
      </c>
      <c r="P1467">
        <f>-583.261818484835 -148.894654907868 -226.68854620902</f>
        <v>-958.84501960172292</v>
      </c>
      <c r="Q1467">
        <f>-391.339884144853 -55.9632242277335 -318.766416810314</f>
        <v>-766.06952518290052</v>
      </c>
      <c r="R1467" t="s">
        <v>30535</v>
      </c>
      <c r="S1467" t="s">
        <v>30536</v>
      </c>
      <c r="T1467" t="s">
        <v>30537</v>
      </c>
      <c r="U1467" t="s">
        <v>30538</v>
      </c>
      <c r="V1467">
        <f>-485.770469383515 -10.1373177119071 -101.192324537608</f>
        <v>-597.10011163303011</v>
      </c>
      <c r="W1467" t="s">
        <v>30539</v>
      </c>
      <c r="X1467" t="s">
        <v>30540</v>
      </c>
      <c r="Y1467" t="s">
        <v>30541</v>
      </c>
    </row>
    <row r="1468" spans="1:25" x14ac:dyDescent="0.3">
      <c r="A1468">
        <v>73350</v>
      </c>
      <c r="B1468" t="s">
        <v>30542</v>
      </c>
      <c r="C1468" t="s">
        <v>30543</v>
      </c>
      <c r="D1468" t="s">
        <v>30544</v>
      </c>
      <c r="E1468" t="s">
        <v>30545</v>
      </c>
      <c r="F1468" t="s">
        <v>30546</v>
      </c>
      <c r="G1468" t="s">
        <v>30547</v>
      </c>
      <c r="H1468" t="s">
        <v>30548</v>
      </c>
      <c r="I1468" t="s">
        <v>30549</v>
      </c>
      <c r="J1468" t="s">
        <v>30550</v>
      </c>
      <c r="K1468" t="s">
        <v>30551</v>
      </c>
      <c r="L1468" t="s">
        <v>30552</v>
      </c>
      <c r="M1468" t="s">
        <v>30553</v>
      </c>
      <c r="N1468" t="s">
        <v>30554</v>
      </c>
      <c r="O1468">
        <f>-576.632520447702 -125.889031953308 -507.4638438095</f>
        <v>-1209.9853962105101</v>
      </c>
      <c r="P1468">
        <f>-583.786896157349 -148.930599582722 -226.400644836707</f>
        <v>-959.11814057677805</v>
      </c>
      <c r="Q1468">
        <f>-391.369379865139 -56.2548434834312 -317.698223352548</f>
        <v>-765.32244670111822</v>
      </c>
      <c r="R1468" t="s">
        <v>30555</v>
      </c>
      <c r="S1468" t="s">
        <v>30556</v>
      </c>
      <c r="T1468" t="s">
        <v>30557</v>
      </c>
      <c r="U1468" t="s">
        <v>30558</v>
      </c>
      <c r="V1468">
        <f>-486.090561883363 -10.1690617707732 -101.231069950938</f>
        <v>-597.49069360507428</v>
      </c>
      <c r="W1468" t="s">
        <v>30559</v>
      </c>
      <c r="X1468" t="s">
        <v>30560</v>
      </c>
      <c r="Y1468" t="s">
        <v>30561</v>
      </c>
    </row>
    <row r="1469" spans="1:25" x14ac:dyDescent="0.3">
      <c r="A1469">
        <v>73400</v>
      </c>
      <c r="B1469" t="s">
        <v>30562</v>
      </c>
      <c r="C1469" t="s">
        <v>30563</v>
      </c>
      <c r="D1469" t="s">
        <v>30564</v>
      </c>
      <c r="E1469" t="s">
        <v>30565</v>
      </c>
      <c r="F1469" t="s">
        <v>30566</v>
      </c>
      <c r="G1469" t="s">
        <v>30567</v>
      </c>
      <c r="H1469" t="s">
        <v>30568</v>
      </c>
      <c r="I1469" t="s">
        <v>30569</v>
      </c>
      <c r="J1469" t="s">
        <v>30570</v>
      </c>
      <c r="K1469" t="s">
        <v>30571</v>
      </c>
      <c r="L1469" t="s">
        <v>30572</v>
      </c>
      <c r="M1469" t="s">
        <v>30573</v>
      </c>
      <c r="N1469" t="s">
        <v>30574</v>
      </c>
      <c r="O1469">
        <f>-576.34745067593 -126.15626463568 -507.328483317937</f>
        <v>-1209.8321986295471</v>
      </c>
      <c r="P1469">
        <f>-584.250776956997 -149.006983034689 -226.269919974988</f>
        <v>-959.52767996667399</v>
      </c>
      <c r="Q1469">
        <f>-391.526841524128 -56.4685791015081 -317.058881431377</f>
        <v>-765.05430205701305</v>
      </c>
      <c r="R1469" t="s">
        <v>30575</v>
      </c>
      <c r="S1469" t="s">
        <v>30576</v>
      </c>
      <c r="T1469" t="s">
        <v>30577</v>
      </c>
      <c r="U1469" t="s">
        <v>30578</v>
      </c>
      <c r="V1469">
        <f>-486.232868956948 -10.1483945802433 -101.25067160917</f>
        <v>-597.63193514636123</v>
      </c>
      <c r="W1469" t="s">
        <v>30579</v>
      </c>
      <c r="X1469" t="s">
        <v>30580</v>
      </c>
      <c r="Y1469" t="s">
        <v>30581</v>
      </c>
    </row>
    <row r="1470" spans="1:25" x14ac:dyDescent="0.3">
      <c r="A1470">
        <v>73450</v>
      </c>
      <c r="B1470" t="s">
        <v>30582</v>
      </c>
      <c r="C1470" t="s">
        <v>30583</v>
      </c>
      <c r="D1470" t="s">
        <v>30584</v>
      </c>
      <c r="E1470" t="s">
        <v>30585</v>
      </c>
      <c r="F1470" t="s">
        <v>30586</v>
      </c>
      <c r="G1470" t="s">
        <v>30587</v>
      </c>
      <c r="H1470" t="s">
        <v>30588</v>
      </c>
      <c r="I1470" t="s">
        <v>30589</v>
      </c>
      <c r="J1470" t="s">
        <v>30590</v>
      </c>
      <c r="K1470" t="s">
        <v>30591</v>
      </c>
      <c r="L1470" t="s">
        <v>30592</v>
      </c>
      <c r="M1470" t="s">
        <v>30593</v>
      </c>
      <c r="N1470" t="s">
        <v>30594</v>
      </c>
      <c r="O1470">
        <f>-575.971838946057 -126.593957521209 -507.085827668918</f>
        <v>-1209.651624136184</v>
      </c>
      <c r="P1470">
        <f>-585.226555455268 -149.069831138736 -226.038188835347</f>
        <v>-960.33457542935093</v>
      </c>
      <c r="Q1470">
        <f>-392.054206717923 -56.536158899064 -315.874173405802</f>
        <v>-764.46453902278904</v>
      </c>
      <c r="R1470" t="s">
        <v>30595</v>
      </c>
      <c r="S1470" t="s">
        <v>30596</v>
      </c>
      <c r="T1470" t="s">
        <v>30597</v>
      </c>
      <c r="U1470" t="s">
        <v>30598</v>
      </c>
      <c r="V1470">
        <f>-486.564429324869 -10.0707104162852 -101.284417912111</f>
        <v>-597.9195576532652</v>
      </c>
      <c r="W1470" t="s">
        <v>30599</v>
      </c>
      <c r="X1470" t="s">
        <v>30600</v>
      </c>
      <c r="Y1470" t="s">
        <v>30601</v>
      </c>
    </row>
    <row r="1471" spans="1:25" x14ac:dyDescent="0.3">
      <c r="A1471">
        <v>73500</v>
      </c>
      <c r="B1471" t="s">
        <v>30602</v>
      </c>
      <c r="C1471" t="s">
        <v>30603</v>
      </c>
      <c r="D1471" t="s">
        <v>30604</v>
      </c>
      <c r="E1471" t="s">
        <v>30605</v>
      </c>
      <c r="F1471" t="s">
        <v>30606</v>
      </c>
      <c r="G1471" t="s">
        <v>30607</v>
      </c>
      <c r="H1471" t="s">
        <v>30608</v>
      </c>
      <c r="I1471" t="s">
        <v>30609</v>
      </c>
      <c r="J1471" t="s">
        <v>30610</v>
      </c>
      <c r="K1471" t="s">
        <v>30611</v>
      </c>
      <c r="L1471" t="s">
        <v>30612</v>
      </c>
      <c r="M1471" t="s">
        <v>30613</v>
      </c>
      <c r="N1471" t="s">
        <v>30614</v>
      </c>
      <c r="O1471">
        <f>-575.696175266311 -127.086140293561 -506.88832146303</f>
        <v>-1209.6706370229022</v>
      </c>
      <c r="P1471">
        <f>-585.836329286976 -149.573400817392 -225.872022022579</f>
        <v>-961.28175212694703</v>
      </c>
      <c r="Q1471">
        <f>-392.680571051179 -56.6135523724438 -315.303147927602</f>
        <v>-764.59727135122489</v>
      </c>
      <c r="R1471" t="s">
        <v>30615</v>
      </c>
      <c r="S1471" t="s">
        <v>30616</v>
      </c>
      <c r="T1471" t="s">
        <v>30617</v>
      </c>
      <c r="U1471" t="s">
        <v>30618</v>
      </c>
      <c r="V1471">
        <f>-487.017568850018 -10.1632711487828 -101.29460942087</f>
        <v>-598.47544941967078</v>
      </c>
      <c r="W1471" t="s">
        <v>30619</v>
      </c>
      <c r="X1471" t="s">
        <v>30620</v>
      </c>
      <c r="Y1471" t="s">
        <v>30621</v>
      </c>
    </row>
    <row r="1472" spans="1:25" x14ac:dyDescent="0.3">
      <c r="A1472">
        <v>73550</v>
      </c>
      <c r="B1472" t="s">
        <v>30622</v>
      </c>
      <c r="C1472" t="s">
        <v>30623</v>
      </c>
      <c r="D1472" t="s">
        <v>30624</v>
      </c>
      <c r="E1472" t="s">
        <v>30625</v>
      </c>
      <c r="F1472" t="s">
        <v>30626</v>
      </c>
      <c r="G1472" t="s">
        <v>30627</v>
      </c>
      <c r="H1472" t="s">
        <v>30628</v>
      </c>
      <c r="I1472" t="s">
        <v>30629</v>
      </c>
      <c r="J1472" t="s">
        <v>30630</v>
      </c>
      <c r="K1472" t="s">
        <v>30631</v>
      </c>
      <c r="L1472" t="s">
        <v>30632</v>
      </c>
      <c r="M1472" t="s">
        <v>30633</v>
      </c>
      <c r="N1472" t="s">
        <v>30634</v>
      </c>
      <c r="O1472">
        <f>-575.607005880382 -127.33404566551 -506.772367773361</f>
        <v>-1209.7134193192528</v>
      </c>
      <c r="P1472">
        <f>-586.012077039399 -149.760375154884 -225.761005773116</f>
        <v>-961.53345796739904</v>
      </c>
      <c r="Q1472">
        <f>-392.914407230231 -56.7202774502298 -315.233480398892</f>
        <v>-764.86816507935282</v>
      </c>
      <c r="R1472" t="s">
        <v>30635</v>
      </c>
      <c r="S1472" t="s">
        <v>30636</v>
      </c>
      <c r="T1472" t="s">
        <v>30637</v>
      </c>
      <c r="U1472" t="s">
        <v>30638</v>
      </c>
      <c r="V1472">
        <f>-487.248552714774 -10.2316667459909 -101.292077273243</f>
        <v>-598.77229673400791</v>
      </c>
      <c r="W1472" t="s">
        <v>30639</v>
      </c>
      <c r="X1472" t="s">
        <v>30640</v>
      </c>
      <c r="Y1472" t="s">
        <v>30641</v>
      </c>
    </row>
    <row r="1473" spans="1:25" x14ac:dyDescent="0.3">
      <c r="A1473">
        <v>73600</v>
      </c>
      <c r="B1473" t="s">
        <v>30642</v>
      </c>
      <c r="C1473" t="s">
        <v>30643</v>
      </c>
      <c r="D1473" t="s">
        <v>30644</v>
      </c>
      <c r="E1473" t="s">
        <v>30645</v>
      </c>
      <c r="F1473" t="s">
        <v>30646</v>
      </c>
      <c r="G1473" t="s">
        <v>30647</v>
      </c>
      <c r="H1473" t="s">
        <v>30648</v>
      </c>
      <c r="I1473" t="s">
        <v>30649</v>
      </c>
      <c r="J1473" t="s">
        <v>30650</v>
      </c>
      <c r="K1473" t="s">
        <v>30651</v>
      </c>
      <c r="L1473" t="s">
        <v>30652</v>
      </c>
      <c r="M1473" t="s">
        <v>30653</v>
      </c>
      <c r="N1473" t="s">
        <v>30654</v>
      </c>
      <c r="O1473">
        <f>-575.567066702576 -127.564858857743 -506.653034036335</f>
        <v>-1209.7849595966541</v>
      </c>
      <c r="P1473">
        <f>-586.125698364917 -149.774727852039 -225.630349863115</f>
        <v>-961.53077608007106</v>
      </c>
      <c r="Q1473">
        <f>-393.118005777142 -56.6632932579096 -315.22299220578</f>
        <v>-765.00429124083155</v>
      </c>
      <c r="R1473" t="s">
        <v>30655</v>
      </c>
      <c r="S1473" t="s">
        <v>30656</v>
      </c>
      <c r="T1473" t="s">
        <v>30657</v>
      </c>
      <c r="U1473" t="s">
        <v>30658</v>
      </c>
      <c r="V1473">
        <f>-487.510902664307 -10.2852517152182 -101.289055039304</f>
        <v>-599.08520941882921</v>
      </c>
      <c r="W1473" t="s">
        <v>30659</v>
      </c>
      <c r="X1473" t="s">
        <v>30660</v>
      </c>
      <c r="Y1473" t="s">
        <v>30661</v>
      </c>
    </row>
    <row r="1474" spans="1:25" x14ac:dyDescent="0.3">
      <c r="A1474">
        <v>73650</v>
      </c>
      <c r="B1474" t="s">
        <v>30662</v>
      </c>
      <c r="C1474" t="s">
        <v>30663</v>
      </c>
      <c r="D1474" t="s">
        <v>30664</v>
      </c>
      <c r="E1474" t="s">
        <v>30665</v>
      </c>
      <c r="F1474" t="s">
        <v>30666</v>
      </c>
      <c r="G1474" t="s">
        <v>30667</v>
      </c>
      <c r="H1474" t="s">
        <v>30668</v>
      </c>
      <c r="I1474" t="s">
        <v>30669</v>
      </c>
      <c r="J1474" t="s">
        <v>30670</v>
      </c>
      <c r="K1474" t="s">
        <v>30671</v>
      </c>
      <c r="L1474" t="s">
        <v>30672</v>
      </c>
      <c r="M1474" t="s">
        <v>30673</v>
      </c>
      <c r="N1474" t="s">
        <v>30674</v>
      </c>
      <c r="O1474">
        <f>-575.560330492904 -128.13982489715 -506.366402699009</f>
        <v>-1210.0665580890629</v>
      </c>
      <c r="P1474">
        <f>-586.288990779123 -150.055671962561 -225.326994397815</f>
        <v>-961.67165713949908</v>
      </c>
      <c r="Q1474">
        <f>-393.639460900303 -56.4742728558044 -315.199977727335</f>
        <v>-765.31371148344238</v>
      </c>
      <c r="R1474" t="s">
        <v>30675</v>
      </c>
      <c r="S1474" t="s">
        <v>30676</v>
      </c>
      <c r="T1474" t="s">
        <v>30677</v>
      </c>
      <c r="U1474" t="s">
        <v>30678</v>
      </c>
      <c r="V1474">
        <f>-487.944482689874 -10.4988322837812 -101.291172039253</f>
        <v>-599.73448701290818</v>
      </c>
      <c r="W1474" t="s">
        <v>30679</v>
      </c>
      <c r="X1474" t="s">
        <v>30680</v>
      </c>
      <c r="Y1474" t="s">
        <v>30681</v>
      </c>
    </row>
    <row r="1475" spans="1:25" x14ac:dyDescent="0.3">
      <c r="A1475">
        <v>73700</v>
      </c>
      <c r="B1475" t="s">
        <v>30682</v>
      </c>
      <c r="C1475" t="s">
        <v>30683</v>
      </c>
      <c r="D1475" t="s">
        <v>30684</v>
      </c>
      <c r="E1475" t="s">
        <v>30685</v>
      </c>
      <c r="F1475" t="s">
        <v>30686</v>
      </c>
      <c r="G1475" t="s">
        <v>30687</v>
      </c>
      <c r="H1475" t="s">
        <v>30688</v>
      </c>
      <c r="I1475" t="s">
        <v>30689</v>
      </c>
      <c r="J1475" t="s">
        <v>30690</v>
      </c>
      <c r="K1475" t="s">
        <v>30691</v>
      </c>
      <c r="L1475" t="s">
        <v>30692</v>
      </c>
      <c r="M1475" t="s">
        <v>30693</v>
      </c>
      <c r="N1475" t="s">
        <v>30694</v>
      </c>
      <c r="O1475">
        <f>-575.634538137232 -128.431526807196 -506.259065866981</f>
        <v>-1210.3251308114091</v>
      </c>
      <c r="P1475">
        <f>-586.392679163958 -150.333134580696 -225.219708135138</f>
        <v>-961.94552187979195</v>
      </c>
      <c r="Q1475">
        <f>-393.846758113628 -56.4221294682861 -314.97114875023</f>
        <v>-765.24003633214409</v>
      </c>
      <c r="R1475" t="s">
        <v>30695</v>
      </c>
      <c r="S1475" t="s">
        <v>30696</v>
      </c>
      <c r="T1475" t="s">
        <v>30697</v>
      </c>
      <c r="U1475" t="s">
        <v>30698</v>
      </c>
      <c r="V1475">
        <f>-488.165921364068 -10.5925936208801 -101.300816668785</f>
        <v>-600.05933165373312</v>
      </c>
      <c r="W1475" t="s">
        <v>30699</v>
      </c>
      <c r="X1475" t="s">
        <v>30700</v>
      </c>
      <c r="Y1475" t="s">
        <v>30701</v>
      </c>
    </row>
    <row r="1476" spans="1:25" x14ac:dyDescent="0.3">
      <c r="A1476">
        <v>73750</v>
      </c>
      <c r="B1476" t="s">
        <v>30702</v>
      </c>
      <c r="C1476" t="s">
        <v>30703</v>
      </c>
      <c r="D1476" t="s">
        <v>30704</v>
      </c>
      <c r="E1476" t="s">
        <v>30705</v>
      </c>
      <c r="F1476" t="s">
        <v>30706</v>
      </c>
      <c r="G1476" t="s">
        <v>30707</v>
      </c>
      <c r="H1476" t="s">
        <v>30708</v>
      </c>
      <c r="I1476" t="s">
        <v>30709</v>
      </c>
      <c r="J1476" t="s">
        <v>30710</v>
      </c>
      <c r="K1476" t="s">
        <v>30711</v>
      </c>
      <c r="L1476" t="s">
        <v>30712</v>
      </c>
      <c r="M1476" t="s">
        <v>30713</v>
      </c>
      <c r="N1476" t="s">
        <v>30714</v>
      </c>
      <c r="O1476">
        <f>-575.726079565973 -129.155744144756 -506.012763201698</f>
        <v>-1210.894586912427</v>
      </c>
      <c r="P1476">
        <f>-586.48374005643 -150.934462804385 -224.963715414792</f>
        <v>-962.38191827560695</v>
      </c>
      <c r="Q1476">
        <f>-393.759454693453 -56.840691551889 -314.139502863846</f>
        <v>-764.73964910918801</v>
      </c>
      <c r="R1476" t="s">
        <v>30715</v>
      </c>
      <c r="S1476" t="s">
        <v>30716</v>
      </c>
      <c r="T1476" t="s">
        <v>30717</v>
      </c>
      <c r="U1476" t="s">
        <v>30718</v>
      </c>
      <c r="V1476">
        <f>-488.497695145763 -10.9020486135346 -101.305983242383</f>
        <v>-600.70572700168054</v>
      </c>
      <c r="W1476" t="s">
        <v>30719</v>
      </c>
      <c r="X1476" t="s">
        <v>30720</v>
      </c>
      <c r="Y1476" t="s">
        <v>30721</v>
      </c>
    </row>
    <row r="1477" spans="1:25" x14ac:dyDescent="0.3">
      <c r="A1477">
        <v>73800</v>
      </c>
      <c r="B1477" t="s">
        <v>30722</v>
      </c>
      <c r="C1477" t="s">
        <v>30723</v>
      </c>
      <c r="D1477" t="s">
        <v>30724</v>
      </c>
      <c r="E1477" t="s">
        <v>30725</v>
      </c>
      <c r="F1477" t="s">
        <v>30726</v>
      </c>
      <c r="G1477" t="s">
        <v>30727</v>
      </c>
      <c r="H1477" t="s">
        <v>30728</v>
      </c>
      <c r="I1477" t="s">
        <v>30729</v>
      </c>
      <c r="J1477" t="s">
        <v>30730</v>
      </c>
      <c r="K1477" t="s">
        <v>30731</v>
      </c>
      <c r="L1477" t="s">
        <v>30732</v>
      </c>
      <c r="M1477" t="s">
        <v>30733</v>
      </c>
      <c r="N1477" t="s">
        <v>30734</v>
      </c>
      <c r="O1477">
        <f>-575.702007147843 -129.628875925017 -505.858246937181</f>
        <v>-1211.189130010041</v>
      </c>
      <c r="P1477">
        <f>-586.627981124181 -151.166927848345 -224.797097131161</f>
        <v>-962.59200610368703</v>
      </c>
      <c r="Q1477">
        <f>-393.873040963972 -56.9207468035529 -313.744921286237</f>
        <v>-764.53870905376198</v>
      </c>
      <c r="R1477" t="s">
        <v>30735</v>
      </c>
      <c r="S1477" t="s">
        <v>30736</v>
      </c>
      <c r="T1477" t="s">
        <v>30737</v>
      </c>
      <c r="U1477" t="s">
        <v>30738</v>
      </c>
      <c r="V1477">
        <f>-488.586006873766 -11.19449970289 -101.310175412345</f>
        <v>-601.09068198900104</v>
      </c>
      <c r="W1477" t="s">
        <v>30739</v>
      </c>
      <c r="X1477" t="s">
        <v>30740</v>
      </c>
      <c r="Y1477" t="s">
        <v>30741</v>
      </c>
    </row>
    <row r="1478" spans="1:25" x14ac:dyDescent="0.3">
      <c r="A1478">
        <v>73850</v>
      </c>
      <c r="B1478" t="s">
        <v>30742</v>
      </c>
      <c r="C1478" t="s">
        <v>30743</v>
      </c>
      <c r="D1478" t="s">
        <v>30744</v>
      </c>
      <c r="E1478" t="s">
        <v>30745</v>
      </c>
      <c r="F1478" t="s">
        <v>30746</v>
      </c>
      <c r="G1478" t="s">
        <v>30747</v>
      </c>
      <c r="H1478" t="s">
        <v>30748</v>
      </c>
      <c r="I1478" t="s">
        <v>30749</v>
      </c>
      <c r="J1478" t="s">
        <v>30750</v>
      </c>
      <c r="K1478" t="s">
        <v>30751</v>
      </c>
      <c r="L1478" t="s">
        <v>30752</v>
      </c>
      <c r="M1478" t="s">
        <v>30753</v>
      </c>
      <c r="N1478" t="s">
        <v>30754</v>
      </c>
      <c r="O1478">
        <f>-575.755549238297 -130.589886502829 -505.534671446902</f>
        <v>-1211.880107188028</v>
      </c>
      <c r="P1478">
        <f>-587.154453282664 -151.604229183898 -224.452798009098</f>
        <v>-963.21148047565998</v>
      </c>
      <c r="Q1478">
        <f>-394.170656424464 -56.9759804886216 -312.493767812231</f>
        <v>-763.64040472531656</v>
      </c>
      <c r="R1478" t="s">
        <v>30755</v>
      </c>
      <c r="S1478" t="s">
        <v>30756</v>
      </c>
      <c r="T1478" t="s">
        <v>30757</v>
      </c>
      <c r="U1478" t="s">
        <v>30758</v>
      </c>
      <c r="V1478">
        <f>-488.721194585277 -11.7190719564378 -101.276578830501</f>
        <v>-601.71684537221574</v>
      </c>
      <c r="W1478" t="s">
        <v>30759</v>
      </c>
      <c r="X1478" t="s">
        <v>30760</v>
      </c>
      <c r="Y1478" t="s">
        <v>30761</v>
      </c>
    </row>
    <row r="1479" spans="1:25" x14ac:dyDescent="0.3">
      <c r="A1479">
        <v>73900</v>
      </c>
      <c r="B1479" t="s">
        <v>30762</v>
      </c>
      <c r="C1479" t="s">
        <v>30763</v>
      </c>
      <c r="D1479" t="s">
        <v>30764</v>
      </c>
      <c r="E1479" t="s">
        <v>30765</v>
      </c>
      <c r="F1479" t="s">
        <v>30766</v>
      </c>
      <c r="G1479" t="s">
        <v>30767</v>
      </c>
      <c r="H1479" t="s">
        <v>30768</v>
      </c>
      <c r="I1479" t="s">
        <v>30769</v>
      </c>
      <c r="J1479" t="s">
        <v>30770</v>
      </c>
      <c r="K1479" t="s">
        <v>30771</v>
      </c>
      <c r="L1479" t="s">
        <v>30772</v>
      </c>
      <c r="M1479" t="s">
        <v>30773</v>
      </c>
      <c r="N1479" t="s">
        <v>30774</v>
      </c>
      <c r="O1479">
        <f>-575.759222275007 -131.146013501803 -505.380091938895</f>
        <v>-1212.2853277157051</v>
      </c>
      <c r="P1479">
        <f>-587.71033467379 -151.997091654314 -224.308933206945</f>
        <v>-964.01635953504899</v>
      </c>
      <c r="Q1479">
        <f>-394.572351960203 -57.0926109791722 -311.713007761613</f>
        <v>-763.37797070098827</v>
      </c>
      <c r="R1479" t="s">
        <v>30775</v>
      </c>
      <c r="S1479" t="s">
        <v>30776</v>
      </c>
      <c r="T1479" t="s">
        <v>30777</v>
      </c>
      <c r="U1479" t="s">
        <v>30778</v>
      </c>
      <c r="V1479">
        <f>-488.879682056041 -12.0112680342831 -101.242587122522</f>
        <v>-602.13353721284614</v>
      </c>
      <c r="W1479" t="s">
        <v>30779</v>
      </c>
      <c r="X1479" t="s">
        <v>30780</v>
      </c>
      <c r="Y1479" t="s">
        <v>30781</v>
      </c>
    </row>
    <row r="1480" spans="1:25" x14ac:dyDescent="0.3">
      <c r="A1480">
        <v>73950</v>
      </c>
      <c r="B1480" t="s">
        <v>30782</v>
      </c>
      <c r="C1480" t="s">
        <v>30783</v>
      </c>
      <c r="D1480" t="s">
        <v>30784</v>
      </c>
      <c r="E1480" t="s">
        <v>30785</v>
      </c>
      <c r="F1480" t="s">
        <v>30786</v>
      </c>
      <c r="G1480" t="s">
        <v>30787</v>
      </c>
      <c r="H1480" t="s">
        <v>30788</v>
      </c>
      <c r="I1480" t="s">
        <v>30789</v>
      </c>
      <c r="J1480" t="s">
        <v>30790</v>
      </c>
      <c r="K1480" t="s">
        <v>30791</v>
      </c>
      <c r="L1480" t="s">
        <v>30792</v>
      </c>
      <c r="M1480" t="s">
        <v>30793</v>
      </c>
      <c r="N1480" t="s">
        <v>30794</v>
      </c>
      <c r="O1480">
        <f>-575.887265559259 -132.192367920108 -505.078953978177</f>
        <v>-1213.1585874575442</v>
      </c>
      <c r="P1480">
        <f>-588.99472780693 -152.946862233444 -224.052219623924</f>
        <v>-965.99380966429794</v>
      </c>
      <c r="Q1480">
        <f>-395.613146218666 -57.3666902927685 -310.171397036193</f>
        <v>-763.1512335476275</v>
      </c>
      <c r="R1480" t="s">
        <v>30795</v>
      </c>
      <c r="S1480" t="s">
        <v>30796</v>
      </c>
      <c r="T1480" t="s">
        <v>30797</v>
      </c>
      <c r="U1480" t="s">
        <v>30798</v>
      </c>
      <c r="V1480">
        <f>-489.382398585775 -12.458636541186 -101.208235013559</f>
        <v>-603.04927014051998</v>
      </c>
      <c r="W1480" t="s">
        <v>30799</v>
      </c>
      <c r="X1480" t="s">
        <v>30800</v>
      </c>
      <c r="Y1480" t="s">
        <v>30801</v>
      </c>
    </row>
    <row r="1481" spans="1:25" x14ac:dyDescent="0.3">
      <c r="A1481">
        <v>74000</v>
      </c>
      <c r="B1481" t="s">
        <v>30802</v>
      </c>
      <c r="C1481" t="s">
        <v>30803</v>
      </c>
      <c r="D1481" t="s">
        <v>30804</v>
      </c>
      <c r="E1481" t="s">
        <v>30805</v>
      </c>
      <c r="F1481" t="s">
        <v>30806</v>
      </c>
      <c r="G1481" t="s">
        <v>30807</v>
      </c>
      <c r="H1481" t="s">
        <v>30808</v>
      </c>
      <c r="I1481" t="s">
        <v>30809</v>
      </c>
      <c r="J1481" t="s">
        <v>30810</v>
      </c>
      <c r="K1481" t="s">
        <v>30811</v>
      </c>
      <c r="L1481" t="s">
        <v>30812</v>
      </c>
      <c r="M1481" t="s">
        <v>30813</v>
      </c>
      <c r="N1481" t="s">
        <v>30814</v>
      </c>
      <c r="O1481">
        <f>-576.076610651411 -132.684005189105 -504.927647102668</f>
        <v>-1213.6882629431841</v>
      </c>
      <c r="P1481">
        <f>-589.767779926783 -153.282486787583 -223.917191924704</f>
        <v>-966.96745863906995</v>
      </c>
      <c r="Q1481">
        <f>-396.235504710954 -57.4482038090732 -309.413595960654</f>
        <v>-763.09730448068126</v>
      </c>
      <c r="R1481" t="s">
        <v>30815</v>
      </c>
      <c r="S1481" t="s">
        <v>30816</v>
      </c>
      <c r="T1481" t="s">
        <v>30817</v>
      </c>
      <c r="U1481" t="s">
        <v>30818</v>
      </c>
      <c r="V1481">
        <f>-489.745921913171 -12.6597069802301 -101.226423114322</f>
        <v>-603.63205200772313</v>
      </c>
      <c r="W1481" t="s">
        <v>30819</v>
      </c>
      <c r="X1481" t="s">
        <v>30820</v>
      </c>
      <c r="Y1481" t="s">
        <v>30821</v>
      </c>
    </row>
    <row r="1482" spans="1:25" x14ac:dyDescent="0.3">
      <c r="A1482">
        <v>74050</v>
      </c>
      <c r="B1482" t="s">
        <v>30822</v>
      </c>
      <c r="C1482" t="s">
        <v>30823</v>
      </c>
      <c r="D1482" t="s">
        <v>30824</v>
      </c>
      <c r="E1482" t="s">
        <v>30825</v>
      </c>
      <c r="F1482" t="s">
        <v>30826</v>
      </c>
      <c r="G1482" t="s">
        <v>30827</v>
      </c>
      <c r="H1482" t="s">
        <v>30828</v>
      </c>
      <c r="I1482" t="s">
        <v>30829</v>
      </c>
      <c r="J1482" t="s">
        <v>30830</v>
      </c>
      <c r="K1482" t="s">
        <v>30831</v>
      </c>
      <c r="L1482" t="s">
        <v>30832</v>
      </c>
      <c r="M1482" t="s">
        <v>30833</v>
      </c>
      <c r="N1482" t="s">
        <v>30834</v>
      </c>
      <c r="O1482">
        <f>-576.591710627183 -133.258769723006 -504.722364079644</f>
        <v>-1214.5728444298331</v>
      </c>
      <c r="P1482">
        <f>-591.016408655168 -153.489107280863 -223.722022471277</f>
        <v>-968.22753840730797</v>
      </c>
      <c r="Q1482">
        <f>-397.22344943531 -57.3992744573216 -308.336353375329</f>
        <v>-762.95907726796054</v>
      </c>
      <c r="R1482" t="s">
        <v>30835</v>
      </c>
      <c r="S1482" t="s">
        <v>30836</v>
      </c>
      <c r="T1482" t="s">
        <v>30837</v>
      </c>
      <c r="U1482" t="s">
        <v>30838</v>
      </c>
      <c r="V1482">
        <f>-490.401345921953 -12.9774057421923 -101.276038269183</f>
        <v>-604.65478993332829</v>
      </c>
      <c r="W1482" t="s">
        <v>30839</v>
      </c>
      <c r="X1482" t="s">
        <v>30840</v>
      </c>
      <c r="Y1482" t="s">
        <v>30841</v>
      </c>
    </row>
    <row r="1483" spans="1:25" x14ac:dyDescent="0.3">
      <c r="A1483">
        <v>74100</v>
      </c>
      <c r="B1483" t="s">
        <v>30842</v>
      </c>
      <c r="C1483" t="s">
        <v>30843</v>
      </c>
      <c r="D1483" t="s">
        <v>30844</v>
      </c>
      <c r="E1483" t="s">
        <v>30845</v>
      </c>
      <c r="F1483" t="s">
        <v>30846</v>
      </c>
      <c r="G1483" t="s">
        <v>30847</v>
      </c>
      <c r="H1483" t="s">
        <v>30848</v>
      </c>
      <c r="I1483" t="s">
        <v>30849</v>
      </c>
      <c r="J1483" t="s">
        <v>30850</v>
      </c>
      <c r="K1483" t="s">
        <v>30851</v>
      </c>
      <c r="L1483" t="s">
        <v>30852</v>
      </c>
      <c r="M1483" t="s">
        <v>30853</v>
      </c>
      <c r="N1483" t="s">
        <v>30854</v>
      </c>
      <c r="O1483">
        <f>-576.711074366869 -133.418233113199 -504.706847311003</f>
        <v>-1214.8361547910708</v>
      </c>
      <c r="P1483">
        <f>-591.340220755064 -153.665419050276 -223.71825508732</f>
        <v>-968.72389489266004</v>
      </c>
      <c r="Q1483">
        <f>-397.513424373649 -57.5568712750351 -308.233547943935</f>
        <v>-763.30384359261916</v>
      </c>
      <c r="R1483" t="s">
        <v>30855</v>
      </c>
      <c r="S1483" t="s">
        <v>30856</v>
      </c>
      <c r="T1483" t="s">
        <v>30857</v>
      </c>
      <c r="U1483" t="s">
        <v>30858</v>
      </c>
      <c r="V1483">
        <f>-490.813947460689 -13.0404399084164 -101.303334276222</f>
        <v>-605.15772164532734</v>
      </c>
      <c r="W1483" t="s">
        <v>30859</v>
      </c>
      <c r="X1483" t="s">
        <v>30860</v>
      </c>
      <c r="Y1483" t="s">
        <v>30861</v>
      </c>
    </row>
    <row r="1484" spans="1:25" x14ac:dyDescent="0.3">
      <c r="A1484">
        <v>74150</v>
      </c>
      <c r="B1484" t="s">
        <v>30862</v>
      </c>
      <c r="C1484" t="s">
        <v>30863</v>
      </c>
      <c r="D1484" t="s">
        <v>30864</v>
      </c>
      <c r="E1484" t="s">
        <v>30865</v>
      </c>
      <c r="F1484" t="s">
        <v>30866</v>
      </c>
      <c r="G1484" t="s">
        <v>30867</v>
      </c>
      <c r="H1484" t="s">
        <v>30868</v>
      </c>
      <c r="I1484" t="s">
        <v>30869</v>
      </c>
      <c r="J1484" t="s">
        <v>30870</v>
      </c>
      <c r="K1484" t="s">
        <v>30871</v>
      </c>
      <c r="L1484" t="s">
        <v>30872</v>
      </c>
      <c r="M1484" t="s">
        <v>30873</v>
      </c>
      <c r="N1484" t="s">
        <v>30874</v>
      </c>
      <c r="O1484">
        <f>-577.105337586467 -133.484989751945 -504.61300079629</f>
        <v>-1215.2033281347021</v>
      </c>
      <c r="P1484">
        <f>-591.904613329715 -153.520193606745 -223.61801844827</f>
        <v>-969.04282538472989</v>
      </c>
      <c r="Q1484">
        <f>-397.717553783673 -58.037815599017 -308.016252042592</f>
        <v>-763.77162142528198</v>
      </c>
      <c r="R1484" t="s">
        <v>30875</v>
      </c>
      <c r="S1484" t="s">
        <v>30876</v>
      </c>
      <c r="T1484" t="s">
        <v>30877</v>
      </c>
      <c r="U1484" t="s">
        <v>30878</v>
      </c>
      <c r="V1484">
        <f>-491.471559344294 -12.9087882349586 -101.384246870162</f>
        <v>-605.76459444941463</v>
      </c>
      <c r="W1484" t="s">
        <v>30879</v>
      </c>
      <c r="X1484" t="s">
        <v>30880</v>
      </c>
      <c r="Y1484" t="s">
        <v>30881</v>
      </c>
    </row>
    <row r="1485" spans="1:25" x14ac:dyDescent="0.3">
      <c r="A1485">
        <v>74200</v>
      </c>
      <c r="B1485" t="s">
        <v>30882</v>
      </c>
      <c r="C1485" t="s">
        <v>30883</v>
      </c>
      <c r="D1485" t="s">
        <v>30884</v>
      </c>
      <c r="E1485" t="s">
        <v>30885</v>
      </c>
      <c r="F1485" t="s">
        <v>30886</v>
      </c>
      <c r="G1485" t="s">
        <v>30887</v>
      </c>
      <c r="H1485" t="s">
        <v>30888</v>
      </c>
      <c r="I1485" t="s">
        <v>30889</v>
      </c>
      <c r="J1485" t="s">
        <v>30890</v>
      </c>
      <c r="K1485" t="s">
        <v>30891</v>
      </c>
      <c r="L1485" t="s">
        <v>30892</v>
      </c>
      <c r="M1485" t="s">
        <v>30893</v>
      </c>
      <c r="N1485" t="s">
        <v>30894</v>
      </c>
      <c r="O1485">
        <f>-577.352263645582 -133.476005822256 -504.517721101442</f>
        <v>-1215.34599056928</v>
      </c>
      <c r="P1485">
        <f>-592.105989288174 -153.434947102152 -223.515073639021</f>
        <v>-969.05601002934702</v>
      </c>
      <c r="Q1485">
        <f>-397.80929541466 -58.1528170499369 -307.887080315376</f>
        <v>-763.84919277997301</v>
      </c>
      <c r="R1485" t="s">
        <v>30895</v>
      </c>
      <c r="S1485" t="s">
        <v>30896</v>
      </c>
      <c r="T1485" t="s">
        <v>30897</v>
      </c>
      <c r="U1485" t="s">
        <v>30898</v>
      </c>
      <c r="V1485">
        <f>-491.754185009202 -12.810152300312 -101.413189135185</f>
        <v>-605.97752644469892</v>
      </c>
      <c r="W1485" t="s">
        <v>30899</v>
      </c>
      <c r="X1485" t="s">
        <v>30900</v>
      </c>
      <c r="Y1485" t="s">
        <v>30901</v>
      </c>
    </row>
    <row r="1486" spans="1:25" x14ac:dyDescent="0.3">
      <c r="A1486">
        <v>74250</v>
      </c>
      <c r="B1486" t="s">
        <v>30902</v>
      </c>
      <c r="C1486" t="s">
        <v>30903</v>
      </c>
      <c r="D1486" t="s">
        <v>30904</v>
      </c>
      <c r="E1486" t="s">
        <v>30905</v>
      </c>
      <c r="F1486" t="s">
        <v>30906</v>
      </c>
      <c r="G1486" t="s">
        <v>30907</v>
      </c>
      <c r="H1486" t="s">
        <v>30908</v>
      </c>
      <c r="I1486" t="s">
        <v>30909</v>
      </c>
      <c r="J1486" t="s">
        <v>30910</v>
      </c>
      <c r="K1486" t="s">
        <v>30911</v>
      </c>
      <c r="L1486" t="s">
        <v>30912</v>
      </c>
      <c r="M1486" t="s">
        <v>30913</v>
      </c>
      <c r="N1486" t="s">
        <v>30914</v>
      </c>
      <c r="O1486">
        <f>-577.703389561923 -133.270372712903 -504.389023777641</f>
        <v>-1215.3627860524671</v>
      </c>
      <c r="P1486">
        <f>-592.393618589746 -152.854631318849 -223.356689005429</f>
        <v>-968.60493891402393</v>
      </c>
      <c r="Q1486">
        <f>-398.020778599863 -57.7753584297143 -307.781874471122</f>
        <v>-763.57801150069929</v>
      </c>
      <c r="R1486" t="s">
        <v>30915</v>
      </c>
      <c r="S1486" t="s">
        <v>30916</v>
      </c>
      <c r="T1486" t="s">
        <v>30917</v>
      </c>
      <c r="U1486" t="s">
        <v>30918</v>
      </c>
      <c r="V1486">
        <f>-492.135788310133 -12.4202308790696 -101.483721047435</f>
        <v>-606.03974023663761</v>
      </c>
      <c r="W1486" t="s">
        <v>30919</v>
      </c>
      <c r="X1486" t="s">
        <v>30920</v>
      </c>
      <c r="Y1486" t="s">
        <v>30921</v>
      </c>
    </row>
    <row r="1487" spans="1:25" x14ac:dyDescent="0.3">
      <c r="A1487">
        <v>74300</v>
      </c>
      <c r="B1487" t="s">
        <v>30922</v>
      </c>
      <c r="C1487" t="s">
        <v>30923</v>
      </c>
      <c r="D1487" t="s">
        <v>30924</v>
      </c>
      <c r="E1487" t="s">
        <v>30925</v>
      </c>
      <c r="F1487" t="s">
        <v>30926</v>
      </c>
      <c r="G1487" t="s">
        <v>30927</v>
      </c>
      <c r="H1487" t="s">
        <v>30928</v>
      </c>
      <c r="I1487" t="s">
        <v>30929</v>
      </c>
      <c r="J1487" t="s">
        <v>30930</v>
      </c>
      <c r="K1487" t="s">
        <v>30931</v>
      </c>
      <c r="L1487" t="s">
        <v>30932</v>
      </c>
      <c r="M1487" t="s">
        <v>30933</v>
      </c>
      <c r="N1487" t="s">
        <v>30934</v>
      </c>
      <c r="O1487">
        <f>-577.715837711073 -133.117296160329 -504.352128143478</f>
        <v>-1215.1852620148802</v>
      </c>
      <c r="P1487">
        <f>-592.441217814108 -152.392488292993 -223.300085513092</f>
        <v>-968.13379162019294</v>
      </c>
      <c r="Q1487">
        <f>-398.081240964068 -57.4152606909302 -307.86992519825</f>
        <v>-763.36642685324819</v>
      </c>
      <c r="R1487" t="s">
        <v>30935</v>
      </c>
      <c r="S1487" t="s">
        <v>30936</v>
      </c>
      <c r="T1487" t="s">
        <v>30937</v>
      </c>
      <c r="U1487" t="s">
        <v>30938</v>
      </c>
      <c r="V1487">
        <f>-492.270975495055 -12.2399953279792 -101.524938813605</f>
        <v>-606.03590963663919</v>
      </c>
      <c r="W1487" t="s">
        <v>30939</v>
      </c>
      <c r="X1487" t="s">
        <v>30940</v>
      </c>
      <c r="Y1487" t="s">
        <v>30941</v>
      </c>
    </row>
    <row r="1488" spans="1:25" x14ac:dyDescent="0.3">
      <c r="A1488">
        <v>74350</v>
      </c>
      <c r="B1488" t="s">
        <v>30942</v>
      </c>
      <c r="C1488" t="s">
        <v>30943</v>
      </c>
      <c r="D1488" t="s">
        <v>30944</v>
      </c>
      <c r="E1488" t="s">
        <v>30945</v>
      </c>
      <c r="F1488" t="s">
        <v>30946</v>
      </c>
      <c r="G1488" t="s">
        <v>30947</v>
      </c>
      <c r="H1488" t="s">
        <v>30948</v>
      </c>
      <c r="I1488" t="s">
        <v>30949</v>
      </c>
      <c r="J1488" t="s">
        <v>30950</v>
      </c>
      <c r="K1488" t="s">
        <v>30951</v>
      </c>
      <c r="L1488" t="s">
        <v>30952</v>
      </c>
      <c r="M1488" t="s">
        <v>30953</v>
      </c>
      <c r="N1488" t="s">
        <v>30954</v>
      </c>
      <c r="O1488">
        <f>-577.213556075469 -132.815853369714 -504.252535390961</f>
        <v>-1214.281944836144</v>
      </c>
      <c r="P1488">
        <f>-592.234570528983 -151.748564968272 -223.193025116919</f>
        <v>-967.17616061417402</v>
      </c>
      <c r="Q1488">
        <f>-397.698233628149 -57.0454028279196 -307.66434742735</f>
        <v>-762.40798388341864</v>
      </c>
      <c r="R1488" t="s">
        <v>30955</v>
      </c>
      <c r="S1488" t="s">
        <v>30956</v>
      </c>
      <c r="T1488" t="s">
        <v>30957</v>
      </c>
      <c r="U1488" t="s">
        <v>30958</v>
      </c>
      <c r="V1488">
        <f>-492.359316092412 -11.8758392746308 -101.606799598181</f>
        <v>-605.84195496522375</v>
      </c>
      <c r="W1488" t="s">
        <v>30959</v>
      </c>
      <c r="X1488" t="s">
        <v>30960</v>
      </c>
      <c r="Y1488" t="s">
        <v>30961</v>
      </c>
    </row>
    <row r="1489" spans="1:25" x14ac:dyDescent="0.3">
      <c r="A1489">
        <v>74400</v>
      </c>
      <c r="B1489" t="s">
        <v>30962</v>
      </c>
      <c r="C1489" t="s">
        <v>30963</v>
      </c>
      <c r="D1489" t="s">
        <v>30964</v>
      </c>
      <c r="E1489" t="s">
        <v>30965</v>
      </c>
      <c r="F1489" t="s">
        <v>30966</v>
      </c>
      <c r="G1489" t="s">
        <v>30967</v>
      </c>
      <c r="H1489" t="s">
        <v>30968</v>
      </c>
      <c r="I1489" t="s">
        <v>30969</v>
      </c>
      <c r="J1489" t="s">
        <v>30970</v>
      </c>
      <c r="K1489" t="s">
        <v>30971</v>
      </c>
      <c r="L1489" t="s">
        <v>30972</v>
      </c>
      <c r="M1489" t="s">
        <v>30973</v>
      </c>
      <c r="N1489" t="s">
        <v>30974</v>
      </c>
      <c r="O1489">
        <f>-576.951625588662 -132.649264251379 -504.222869112286</f>
        <v>-1213.8237589523269</v>
      </c>
      <c r="P1489">
        <f>-592.145958729845 -151.426768743208 -223.162191232077</f>
        <v>-966.73491870512999</v>
      </c>
      <c r="Q1489">
        <f>-397.562832612761 -56.839679566619 -307.656384564897</f>
        <v>-762.05889674427704</v>
      </c>
      <c r="R1489" t="s">
        <v>30975</v>
      </c>
      <c r="S1489" t="s">
        <v>30976</v>
      </c>
      <c r="T1489" t="s">
        <v>30977</v>
      </c>
      <c r="U1489" t="s">
        <v>30978</v>
      </c>
      <c r="V1489">
        <f>-492.420833344347 -11.7145184304418 -101.651534907973</f>
        <v>-605.78688668276175</v>
      </c>
      <c r="W1489" t="s">
        <v>30979</v>
      </c>
      <c r="X1489" t="s">
        <v>30980</v>
      </c>
      <c r="Y1489" t="s">
        <v>30981</v>
      </c>
    </row>
    <row r="1490" spans="1:25" x14ac:dyDescent="0.3">
      <c r="A1490">
        <v>74450</v>
      </c>
      <c r="B1490" t="s">
        <v>30982</v>
      </c>
      <c r="C1490" t="s">
        <v>30983</v>
      </c>
      <c r="D1490" t="s">
        <v>30984</v>
      </c>
      <c r="E1490" t="s">
        <v>30985</v>
      </c>
      <c r="F1490" t="s">
        <v>30986</v>
      </c>
      <c r="G1490" t="s">
        <v>30987</v>
      </c>
      <c r="H1490" t="s">
        <v>30988</v>
      </c>
      <c r="I1490" t="s">
        <v>30989</v>
      </c>
      <c r="J1490" t="s">
        <v>30990</v>
      </c>
      <c r="K1490" t="s">
        <v>30991</v>
      </c>
      <c r="L1490" t="s">
        <v>30992</v>
      </c>
      <c r="M1490" t="s">
        <v>30993</v>
      </c>
      <c r="N1490" t="s">
        <v>30994</v>
      </c>
      <c r="O1490">
        <f>-576.462599506314 -132.447761159053 -504.298635740295</f>
        <v>-1213.208996405662</v>
      </c>
      <c r="P1490">
        <f>-592.165751380098 -150.859380349349 -223.241695199372</f>
        <v>-966.26682692881889</v>
      </c>
      <c r="Q1490">
        <f>-397.432682103419 -56.5237369558704 -307.670844463101</f>
        <v>-761.62726352239042</v>
      </c>
      <c r="R1490" t="s">
        <v>30995</v>
      </c>
      <c r="S1490" t="s">
        <v>30996</v>
      </c>
      <c r="T1490" t="s">
        <v>30997</v>
      </c>
      <c r="U1490" t="s">
        <v>30998</v>
      </c>
      <c r="V1490">
        <f>-492.766042313125 -11.5572568614757 -101.752113874998</f>
        <v>-606.07541304959875</v>
      </c>
      <c r="W1490" t="s">
        <v>30999</v>
      </c>
      <c r="X1490" t="s">
        <v>31000</v>
      </c>
      <c r="Y1490" t="s">
        <v>31001</v>
      </c>
    </row>
    <row r="1491" spans="1:25" x14ac:dyDescent="0.3">
      <c r="A1491">
        <v>74500</v>
      </c>
      <c r="B1491" t="s">
        <v>31002</v>
      </c>
      <c r="C1491" t="s">
        <v>31003</v>
      </c>
      <c r="D1491" t="s">
        <v>31004</v>
      </c>
      <c r="E1491" t="s">
        <v>31005</v>
      </c>
      <c r="F1491" t="s">
        <v>31006</v>
      </c>
      <c r="G1491" t="s">
        <v>31007</v>
      </c>
      <c r="H1491" t="s">
        <v>31008</v>
      </c>
      <c r="I1491" t="s">
        <v>31009</v>
      </c>
      <c r="J1491" t="s">
        <v>31010</v>
      </c>
      <c r="K1491" t="s">
        <v>31011</v>
      </c>
      <c r="L1491" t="s">
        <v>31012</v>
      </c>
      <c r="M1491" t="s">
        <v>31013</v>
      </c>
      <c r="N1491" t="s">
        <v>31014</v>
      </c>
      <c r="O1491">
        <f>-576.261370561857 -132.43494348332 -504.334937020663</f>
        <v>-1213.03125106584</v>
      </c>
      <c r="P1491">
        <f>-592.278539290018 -150.78911465925 -223.291885167983</f>
        <v>-966.35953911725096</v>
      </c>
      <c r="Q1491">
        <f>-397.421212700138 -56.4500496632581 -307.430758863655</f>
        <v>-761.30202122705111</v>
      </c>
      <c r="R1491" t="s">
        <v>31015</v>
      </c>
      <c r="S1491" t="s">
        <v>31016</v>
      </c>
      <c r="T1491" t="s">
        <v>31017</v>
      </c>
      <c r="U1491" t="s">
        <v>31018</v>
      </c>
      <c r="V1491">
        <f>-493.038431990643 -11.6372108470923 -101.801612449844</f>
        <v>-606.47725528757928</v>
      </c>
      <c r="W1491" t="s">
        <v>31019</v>
      </c>
      <c r="X1491" t="s">
        <v>31020</v>
      </c>
      <c r="Y1491" t="s">
        <v>31021</v>
      </c>
    </row>
    <row r="1492" spans="1:25" x14ac:dyDescent="0.3">
      <c r="A1492">
        <v>74550</v>
      </c>
      <c r="B1492" t="s">
        <v>31022</v>
      </c>
      <c r="C1492" t="s">
        <v>31023</v>
      </c>
      <c r="D1492" t="s">
        <v>31024</v>
      </c>
      <c r="E1492" t="s">
        <v>31025</v>
      </c>
      <c r="F1492" t="s">
        <v>31026</v>
      </c>
      <c r="G1492" t="s">
        <v>31027</v>
      </c>
      <c r="H1492" t="s">
        <v>31028</v>
      </c>
      <c r="I1492" t="s">
        <v>31029</v>
      </c>
      <c r="J1492" t="s">
        <v>31030</v>
      </c>
      <c r="K1492" t="s">
        <v>31031</v>
      </c>
      <c r="L1492" t="s">
        <v>31032</v>
      </c>
      <c r="M1492" t="s">
        <v>31033</v>
      </c>
      <c r="N1492" t="s">
        <v>31034</v>
      </c>
      <c r="O1492">
        <f>-575.776042490391 -132.407758506383 -504.499298803251</f>
        <v>-1212.683099800025</v>
      </c>
      <c r="P1492">
        <f>-592.655061121545 -151.040919916639 -223.525129895926</f>
        <v>-967.22111093411013</v>
      </c>
      <c r="Q1492">
        <f>-397.735175641558 -56.1723136048563 -306.919760923037</f>
        <v>-760.8272501694513</v>
      </c>
      <c r="R1492" t="s">
        <v>31035</v>
      </c>
      <c r="S1492" t="s">
        <v>31036</v>
      </c>
      <c r="T1492" t="s">
        <v>31037</v>
      </c>
      <c r="U1492" t="s">
        <v>31038</v>
      </c>
      <c r="V1492">
        <f>-493.804809575736 -11.8333254840459 -101.881474944016</f>
        <v>-607.51961000379788</v>
      </c>
      <c r="W1492" t="s">
        <v>31039</v>
      </c>
      <c r="X1492" t="s">
        <v>31040</v>
      </c>
      <c r="Y1492" t="s">
        <v>31041</v>
      </c>
    </row>
    <row r="1493" spans="1:25" x14ac:dyDescent="0.3">
      <c r="A1493">
        <v>74600</v>
      </c>
      <c r="B1493" t="s">
        <v>31042</v>
      </c>
      <c r="C1493" t="s">
        <v>31043</v>
      </c>
      <c r="D1493" t="s">
        <v>31044</v>
      </c>
      <c r="E1493" t="s">
        <v>31045</v>
      </c>
      <c r="F1493" t="s">
        <v>31046</v>
      </c>
      <c r="G1493" t="s">
        <v>31047</v>
      </c>
      <c r="H1493" t="s">
        <v>31048</v>
      </c>
      <c r="I1493" t="s">
        <v>31049</v>
      </c>
      <c r="J1493" t="s">
        <v>31050</v>
      </c>
      <c r="K1493" t="s">
        <v>31051</v>
      </c>
      <c r="L1493" t="s">
        <v>31052</v>
      </c>
      <c r="M1493" t="s">
        <v>31053</v>
      </c>
      <c r="N1493" t="s">
        <v>31054</v>
      </c>
      <c r="O1493">
        <f>-575.511943346481 -132.437067046209 -504.631825471988</f>
        <v>-1212.580835864678</v>
      </c>
      <c r="P1493">
        <f>-592.864672411956 -151.306103104433 -223.702301002886</f>
        <v>-967.87307651927495</v>
      </c>
      <c r="Q1493">
        <f>-397.942816001346 -56.0692584228336 -306.671758571207</f>
        <v>-760.68383299538664</v>
      </c>
      <c r="R1493" t="s">
        <v>31055</v>
      </c>
      <c r="S1493" t="s">
        <v>31056</v>
      </c>
      <c r="T1493" t="s">
        <v>31057</v>
      </c>
      <c r="U1493" t="s">
        <v>31058</v>
      </c>
      <c r="V1493">
        <f>-494.141238158091 -12.04458649752 -101.905798089485</f>
        <v>-608.09162274509606</v>
      </c>
      <c r="W1493" t="s">
        <v>31059</v>
      </c>
      <c r="X1493" t="s">
        <v>31060</v>
      </c>
      <c r="Y1493" t="s">
        <v>31061</v>
      </c>
    </row>
    <row r="1494" spans="1:25" x14ac:dyDescent="0.3">
      <c r="A1494">
        <v>74650</v>
      </c>
      <c r="B1494" t="s">
        <v>31062</v>
      </c>
      <c r="C1494" t="s">
        <v>31063</v>
      </c>
      <c r="D1494" t="s">
        <v>31064</v>
      </c>
      <c r="E1494" t="s">
        <v>31065</v>
      </c>
      <c r="F1494" t="s">
        <v>31066</v>
      </c>
      <c r="G1494" t="s">
        <v>31067</v>
      </c>
      <c r="H1494" t="s">
        <v>31068</v>
      </c>
      <c r="I1494" t="s">
        <v>31069</v>
      </c>
      <c r="J1494" t="s">
        <v>31070</v>
      </c>
      <c r="K1494" t="s">
        <v>31071</v>
      </c>
      <c r="L1494" t="s">
        <v>31072</v>
      </c>
      <c r="M1494" t="s">
        <v>31073</v>
      </c>
      <c r="N1494" t="s">
        <v>31074</v>
      </c>
      <c r="O1494">
        <f>-574.787166220346 -132.578389409511 -504.98175740189</f>
        <v>-1212.347313031747</v>
      </c>
      <c r="P1494">
        <f>-593.230318368384 -152.041655667816 -224.162247500832</f>
        <v>-969.43422153703204</v>
      </c>
      <c r="Q1494">
        <f>-398.148365346021 -56.1740879581762 -306.021665593584</f>
        <v>-760.34411889778119</v>
      </c>
      <c r="R1494" t="s">
        <v>31075</v>
      </c>
      <c r="S1494" t="s">
        <v>31076</v>
      </c>
      <c r="T1494" t="s">
        <v>31077</v>
      </c>
      <c r="U1494" t="s">
        <v>31078</v>
      </c>
      <c r="V1494">
        <f>-494.824997398799 -12.4471412334301 -101.962614836978</f>
        <v>-609.23475346920713</v>
      </c>
      <c r="W1494" t="s">
        <v>31079</v>
      </c>
      <c r="X1494" t="s">
        <v>31080</v>
      </c>
      <c r="Y1494" t="s">
        <v>31081</v>
      </c>
    </row>
    <row r="1495" spans="1:25" x14ac:dyDescent="0.3">
      <c r="A1495">
        <v>74700</v>
      </c>
      <c r="B1495" t="s">
        <v>31082</v>
      </c>
      <c r="C1495" t="s">
        <v>31083</v>
      </c>
      <c r="D1495" t="s">
        <v>31084</v>
      </c>
      <c r="E1495" t="s">
        <v>31085</v>
      </c>
      <c r="F1495" t="s">
        <v>31086</v>
      </c>
      <c r="G1495" t="s">
        <v>31087</v>
      </c>
      <c r="H1495" t="s">
        <v>31088</v>
      </c>
      <c r="I1495" t="s">
        <v>31089</v>
      </c>
      <c r="J1495" t="s">
        <v>31090</v>
      </c>
      <c r="K1495" t="s">
        <v>31091</v>
      </c>
      <c r="L1495" t="s">
        <v>31092</v>
      </c>
      <c r="M1495" t="s">
        <v>31093</v>
      </c>
      <c r="N1495" t="s">
        <v>31094</v>
      </c>
      <c r="O1495">
        <f>-574.351323778342 -132.62669569552 -505.150122357567</f>
        <v>-1212.128141831429</v>
      </c>
      <c r="P1495">
        <f>-593.352853524392 -152.330873540741 -224.384637929649</f>
        <v>-970.06836499478197</v>
      </c>
      <c r="Q1495">
        <f>-398.253569650525 -56.1194663978717 -305.798052848428</f>
        <v>-760.17108889682459</v>
      </c>
      <c r="R1495" t="s">
        <v>31095</v>
      </c>
      <c r="S1495" t="s">
        <v>31096</v>
      </c>
      <c r="T1495" t="s">
        <v>31097</v>
      </c>
      <c r="U1495" t="s">
        <v>31098</v>
      </c>
      <c r="V1495">
        <f>-495.088217985958 -12.6849862819608 -102.002653547232</f>
        <v>-609.77585781515086</v>
      </c>
      <c r="W1495" t="s">
        <v>31099</v>
      </c>
      <c r="X1495" t="s">
        <v>31100</v>
      </c>
      <c r="Y1495" t="s">
        <v>31101</v>
      </c>
    </row>
    <row r="1496" spans="1:25" x14ac:dyDescent="0.3">
      <c r="A1496">
        <v>74750</v>
      </c>
      <c r="B1496" t="s">
        <v>31102</v>
      </c>
      <c r="C1496" t="s">
        <v>31103</v>
      </c>
      <c r="D1496" t="s">
        <v>31104</v>
      </c>
      <c r="E1496" t="s">
        <v>31105</v>
      </c>
      <c r="F1496" t="s">
        <v>31106</v>
      </c>
      <c r="G1496" t="s">
        <v>31107</v>
      </c>
      <c r="H1496" t="s">
        <v>31108</v>
      </c>
      <c r="I1496" t="s">
        <v>31109</v>
      </c>
      <c r="J1496" t="s">
        <v>31110</v>
      </c>
      <c r="K1496" t="s">
        <v>31111</v>
      </c>
      <c r="L1496" t="s">
        <v>31112</v>
      </c>
      <c r="M1496" t="s">
        <v>31113</v>
      </c>
      <c r="N1496" t="s">
        <v>31114</v>
      </c>
      <c r="O1496">
        <f>-573.551013631106 -132.832647799732 -505.455420090419</f>
        <v>-1211.839081521257</v>
      </c>
      <c r="P1496">
        <f>-593.434086880781 -152.997744531181 -224.783623568898</f>
        <v>-971.21545498086016</v>
      </c>
      <c r="Q1496">
        <f>-398.342473774522 -56.0725267461639 -305.364426183951</f>
        <v>-759.77942670463699</v>
      </c>
      <c r="R1496" t="s">
        <v>31115</v>
      </c>
      <c r="S1496" t="s">
        <v>31116</v>
      </c>
      <c r="T1496" t="s">
        <v>31117</v>
      </c>
      <c r="U1496" t="s">
        <v>31118</v>
      </c>
      <c r="V1496">
        <f>-495.594865458928 -13.2459036457813 -102.104922986813</f>
        <v>-610.94569209152223</v>
      </c>
      <c r="W1496" t="s">
        <v>31119</v>
      </c>
      <c r="X1496" t="s">
        <v>31120</v>
      </c>
      <c r="Y1496" t="s">
        <v>31121</v>
      </c>
    </row>
    <row r="1497" spans="1:25" x14ac:dyDescent="0.3">
      <c r="A1497">
        <v>74800</v>
      </c>
      <c r="B1497" t="s">
        <v>31122</v>
      </c>
      <c r="C1497" t="s">
        <v>31123</v>
      </c>
      <c r="D1497" t="s">
        <v>31124</v>
      </c>
      <c r="E1497" t="s">
        <v>31125</v>
      </c>
      <c r="F1497" t="s">
        <v>31126</v>
      </c>
      <c r="G1497" t="s">
        <v>31127</v>
      </c>
      <c r="H1497" t="s">
        <v>31128</v>
      </c>
      <c r="I1497" t="s">
        <v>31129</v>
      </c>
      <c r="J1497" t="s">
        <v>31130</v>
      </c>
      <c r="K1497" t="s">
        <v>31131</v>
      </c>
      <c r="L1497" t="s">
        <v>31132</v>
      </c>
      <c r="M1497" t="s">
        <v>31133</v>
      </c>
      <c r="N1497" t="s">
        <v>31134</v>
      </c>
      <c r="O1497">
        <f>-573.120894343773 -133.038578653959 -505.629755956523</f>
        <v>-1211.7892289542551</v>
      </c>
      <c r="P1497">
        <f>-593.421790883082 -153.467026752632 -225.006940470197</f>
        <v>-971.89575810591111</v>
      </c>
      <c r="Q1497">
        <f>-398.380576186411 -56.1551468067732 -305.24280649149</f>
        <v>-759.77852948467421</v>
      </c>
      <c r="R1497" t="s">
        <v>31135</v>
      </c>
      <c r="S1497" t="s">
        <v>31136</v>
      </c>
      <c r="T1497" t="s">
        <v>31137</v>
      </c>
      <c r="U1497" t="s">
        <v>31138</v>
      </c>
      <c r="V1497">
        <f>-495.831307499536 -13.5731925880632 -102.156298542469</f>
        <v>-611.56079863006823</v>
      </c>
      <c r="W1497" t="s">
        <v>31139</v>
      </c>
      <c r="X1497" t="s">
        <v>31140</v>
      </c>
      <c r="Y1497" t="s">
        <v>31141</v>
      </c>
    </row>
    <row r="1498" spans="1:25" x14ac:dyDescent="0.3">
      <c r="A1498">
        <v>74850</v>
      </c>
      <c r="B1498" t="s">
        <v>31142</v>
      </c>
      <c r="C1498" t="s">
        <v>31143</v>
      </c>
      <c r="D1498" t="s">
        <v>31144</v>
      </c>
      <c r="E1498" t="s">
        <v>31145</v>
      </c>
      <c r="F1498" t="s">
        <v>31146</v>
      </c>
      <c r="G1498" t="s">
        <v>31147</v>
      </c>
      <c r="H1498" t="s">
        <v>31148</v>
      </c>
      <c r="I1498" t="s">
        <v>31149</v>
      </c>
      <c r="J1498" t="s">
        <v>31150</v>
      </c>
      <c r="K1498" t="s">
        <v>31151</v>
      </c>
      <c r="L1498" t="s">
        <v>31152</v>
      </c>
      <c r="M1498" t="s">
        <v>31153</v>
      </c>
      <c r="N1498" t="s">
        <v>31154</v>
      </c>
      <c r="O1498">
        <f>-572.28840736066 -133.310162914285 -505.999576178606</f>
        <v>-1211.598146453551</v>
      </c>
      <c r="P1498">
        <f>-593.367600000692 -154.309926647658 -225.476370718153</f>
        <v>-973.15389736650309</v>
      </c>
      <c r="Q1498">
        <f>-398.592171868271 -55.9121726692179 -305.030704030679</f>
        <v>-759.53504856816789</v>
      </c>
      <c r="R1498" t="s">
        <v>31155</v>
      </c>
      <c r="S1498" t="s">
        <v>31156</v>
      </c>
      <c r="T1498" t="s">
        <v>31157</v>
      </c>
      <c r="U1498" t="s">
        <v>31158</v>
      </c>
      <c r="V1498">
        <f>-496.061599987177 -14.0168066317465 -102.214273903928</f>
        <v>-612.29268052285147</v>
      </c>
      <c r="W1498" t="s">
        <v>31159</v>
      </c>
      <c r="X1498" t="s">
        <v>31160</v>
      </c>
      <c r="Y1498" t="s">
        <v>31161</v>
      </c>
    </row>
    <row r="1499" spans="1:25" x14ac:dyDescent="0.3">
      <c r="A1499">
        <v>74900</v>
      </c>
      <c r="B1499" t="s">
        <v>31162</v>
      </c>
      <c r="C1499" t="s">
        <v>31163</v>
      </c>
      <c r="D1499" t="s">
        <v>31164</v>
      </c>
      <c r="E1499" t="s">
        <v>31165</v>
      </c>
      <c r="F1499" t="s">
        <v>31166</v>
      </c>
      <c r="G1499" t="s">
        <v>31167</v>
      </c>
      <c r="H1499" t="s">
        <v>31168</v>
      </c>
      <c r="I1499" t="s">
        <v>31169</v>
      </c>
      <c r="J1499" t="s">
        <v>31170</v>
      </c>
      <c r="K1499" t="s">
        <v>31171</v>
      </c>
      <c r="L1499" t="s">
        <v>31172</v>
      </c>
      <c r="M1499" t="s">
        <v>31173</v>
      </c>
      <c r="N1499" t="s">
        <v>31174</v>
      </c>
      <c r="O1499">
        <f>-571.942155149049 -133.380708976742 -506.127735541108</f>
        <v>-1211.4505996668991</v>
      </c>
      <c r="P1499">
        <f>-593.207107421343 -154.786019283615 -225.649107290688</f>
        <v>-973.64223399564605</v>
      </c>
      <c r="Q1499">
        <f>-398.625609807091 -55.7680668780176 -304.908673146673</f>
        <v>-759.30234983178161</v>
      </c>
      <c r="R1499" t="s">
        <v>31175</v>
      </c>
      <c r="S1499" t="s">
        <v>31176</v>
      </c>
      <c r="T1499" t="s">
        <v>31177</v>
      </c>
      <c r="U1499" t="s">
        <v>31178</v>
      </c>
      <c r="V1499">
        <f>-495.986483386575 -14.1440697592652 -102.224971466474</f>
        <v>-612.35552461231418</v>
      </c>
      <c r="W1499" t="s">
        <v>31179</v>
      </c>
      <c r="X1499" t="s">
        <v>31180</v>
      </c>
      <c r="Y1499" t="s">
        <v>31181</v>
      </c>
    </row>
    <row r="1500" spans="1:25" x14ac:dyDescent="0.3">
      <c r="A1500">
        <v>74950</v>
      </c>
      <c r="B1500" t="s">
        <v>31182</v>
      </c>
      <c r="C1500" t="s">
        <v>31183</v>
      </c>
      <c r="D1500" t="s">
        <v>31184</v>
      </c>
      <c r="E1500" t="s">
        <v>31185</v>
      </c>
      <c r="F1500" t="s">
        <v>31186</v>
      </c>
      <c r="G1500" t="s">
        <v>31187</v>
      </c>
      <c r="H1500" t="s">
        <v>31188</v>
      </c>
      <c r="I1500" t="s">
        <v>31189</v>
      </c>
      <c r="J1500" t="s">
        <v>31190</v>
      </c>
      <c r="K1500" t="s">
        <v>31191</v>
      </c>
      <c r="L1500" t="s">
        <v>31192</v>
      </c>
      <c r="M1500" t="s">
        <v>31193</v>
      </c>
      <c r="N1500" t="s">
        <v>31194</v>
      </c>
      <c r="O1500">
        <f>-571.400970417542 -133.433144212397 -506.346964729157</f>
        <v>-1211.181079359096</v>
      </c>
      <c r="P1500">
        <f>-592.628725822988 -155.451904742673 -225.913063150308</f>
        <v>-973.99369371596913</v>
      </c>
      <c r="Q1500">
        <f>-398.518117728858 -55.2466354794201 -304.83376696998</f>
        <v>-758.59852017825801</v>
      </c>
      <c r="R1500" t="s">
        <v>31195</v>
      </c>
      <c r="S1500" t="s">
        <v>31196</v>
      </c>
      <c r="T1500" t="s">
        <v>31197</v>
      </c>
      <c r="U1500" t="s">
        <v>31198</v>
      </c>
      <c r="V1500">
        <f>-495.777466282426 -14.2704874146234 -102.1438453687</f>
        <v>-612.19179906574936</v>
      </c>
      <c r="W1500" t="s">
        <v>31199</v>
      </c>
      <c r="X1500" t="s">
        <v>31200</v>
      </c>
      <c r="Y1500" t="s">
        <v>31201</v>
      </c>
    </row>
    <row r="1501" spans="1:25" x14ac:dyDescent="0.3">
      <c r="A1501">
        <v>75000</v>
      </c>
      <c r="B1501" t="s">
        <v>31202</v>
      </c>
      <c r="C1501" t="s">
        <v>31203</v>
      </c>
      <c r="D1501" t="s">
        <v>31204</v>
      </c>
      <c r="E1501" t="s">
        <v>31205</v>
      </c>
      <c r="F1501" t="s">
        <v>31206</v>
      </c>
      <c r="G1501" t="s">
        <v>31207</v>
      </c>
      <c r="H1501" t="s">
        <v>31208</v>
      </c>
      <c r="I1501" t="s">
        <v>31209</v>
      </c>
      <c r="J1501" t="s">
        <v>31210</v>
      </c>
      <c r="K1501" t="s">
        <v>31211</v>
      </c>
      <c r="L1501" t="s">
        <v>31212</v>
      </c>
      <c r="M1501" t="s">
        <v>31213</v>
      </c>
      <c r="N1501" t="s">
        <v>31214</v>
      </c>
      <c r="O1501">
        <f>-571.235349197326 -133.532185561868 -506.467261496294</f>
        <v>-1211.2347962554879</v>
      </c>
      <c r="P1501">
        <f>-592.288597913983 -155.792451037768 -226.039304459613</f>
        <v>-974.12035341136402</v>
      </c>
      <c r="Q1501">
        <f>-398.326746482975 -55.1812173477047 -304.809184224668</f>
        <v>-758.31714805534773</v>
      </c>
      <c r="R1501" t="s">
        <v>31215</v>
      </c>
      <c r="S1501" t="s">
        <v>31216</v>
      </c>
      <c r="T1501" t="s">
        <v>31217</v>
      </c>
      <c r="U1501" t="s">
        <v>31218</v>
      </c>
      <c r="V1501">
        <f>-495.69518315726 -14.3594430879593 -102.10502333587</f>
        <v>-612.1596495810893</v>
      </c>
      <c r="W1501" t="s">
        <v>31219</v>
      </c>
      <c r="X1501" t="s">
        <v>31220</v>
      </c>
      <c r="Y1501" t="s">
        <v>31221</v>
      </c>
    </row>
    <row r="1502" spans="1:25" x14ac:dyDescent="0.3">
      <c r="A1502">
        <v>75050</v>
      </c>
      <c r="B1502" t="s">
        <v>31222</v>
      </c>
      <c r="C1502" t="s">
        <v>31223</v>
      </c>
      <c r="D1502" t="s">
        <v>31224</v>
      </c>
      <c r="E1502" t="s">
        <v>31225</v>
      </c>
      <c r="F1502" t="s">
        <v>31226</v>
      </c>
      <c r="G1502" t="s">
        <v>31227</v>
      </c>
      <c r="H1502" t="s">
        <v>31228</v>
      </c>
      <c r="I1502" t="s">
        <v>31229</v>
      </c>
      <c r="J1502" t="s">
        <v>31230</v>
      </c>
      <c r="K1502" t="s">
        <v>31231</v>
      </c>
      <c r="L1502" t="s">
        <v>31232</v>
      </c>
      <c r="M1502" t="s">
        <v>31233</v>
      </c>
      <c r="N1502" t="s">
        <v>31234</v>
      </c>
      <c r="O1502">
        <f>-571.169179200532 -133.744636414187 -506.624566745386</f>
        <v>-1211.5383823601051</v>
      </c>
      <c r="P1502">
        <f>-591.769799181563 -156.590117189076 -226.209990854437</f>
        <v>-974.56990722507601</v>
      </c>
      <c r="Q1502">
        <f>-397.945239907611 -55.5046986621655 -304.710031045311</f>
        <v>-758.15996961508745</v>
      </c>
      <c r="R1502" t="s">
        <v>31235</v>
      </c>
      <c r="S1502" t="s">
        <v>31236</v>
      </c>
      <c r="T1502" t="s">
        <v>31237</v>
      </c>
      <c r="U1502" t="s">
        <v>31238</v>
      </c>
      <c r="V1502">
        <f>-495.52476971221 -14.3497721669628 -102.07407102012</f>
        <v>-611.94861289929281</v>
      </c>
      <c r="W1502" t="s">
        <v>31239</v>
      </c>
      <c r="X1502" t="s">
        <v>31240</v>
      </c>
      <c r="Y1502" t="s">
        <v>31241</v>
      </c>
    </row>
    <row r="1503" spans="1:25" x14ac:dyDescent="0.3">
      <c r="A1503">
        <v>75100</v>
      </c>
      <c r="B1503" t="s">
        <v>31242</v>
      </c>
      <c r="C1503" t="s">
        <v>31243</v>
      </c>
      <c r="D1503" t="s">
        <v>31244</v>
      </c>
      <c r="E1503" t="s">
        <v>31245</v>
      </c>
      <c r="F1503" t="s">
        <v>31246</v>
      </c>
      <c r="G1503" t="s">
        <v>31247</v>
      </c>
      <c r="H1503" t="s">
        <v>31248</v>
      </c>
      <c r="I1503" t="s">
        <v>31249</v>
      </c>
      <c r="J1503" t="s">
        <v>31250</v>
      </c>
      <c r="K1503" t="s">
        <v>31251</v>
      </c>
      <c r="L1503" t="s">
        <v>31252</v>
      </c>
      <c r="M1503" t="s">
        <v>31253</v>
      </c>
      <c r="N1503" t="s">
        <v>31254</v>
      </c>
      <c r="O1503">
        <f>-571.154718623056 -133.719856600473 -506.742115608173</f>
        <v>-1211.616690831702</v>
      </c>
      <c r="P1503">
        <f>-591.500828856475 -156.774292112332 -226.326200263762</f>
        <v>-974.60132123256892</v>
      </c>
      <c r="Q1503">
        <f>-397.612931716421 -55.681326711956 -304.660394416602</f>
        <v>-757.95465284497891</v>
      </c>
      <c r="R1503" t="s">
        <v>31255</v>
      </c>
      <c r="S1503" t="s">
        <v>31256</v>
      </c>
      <c r="T1503" t="s">
        <v>31257</v>
      </c>
      <c r="U1503" t="s">
        <v>31258</v>
      </c>
      <c r="V1503">
        <f>-495.397630368054 -14.3432702076902 -102.096571850807</f>
        <v>-611.83747242655124</v>
      </c>
      <c r="W1503" t="s">
        <v>31259</v>
      </c>
      <c r="X1503" t="s">
        <v>31260</v>
      </c>
      <c r="Y1503" t="s">
        <v>31261</v>
      </c>
    </row>
    <row r="1504" spans="1:25" x14ac:dyDescent="0.3">
      <c r="A1504">
        <v>75150</v>
      </c>
      <c r="B1504" t="s">
        <v>31262</v>
      </c>
      <c r="C1504" t="s">
        <v>31263</v>
      </c>
      <c r="D1504" t="s">
        <v>31264</v>
      </c>
      <c r="E1504" t="s">
        <v>31265</v>
      </c>
      <c r="F1504" t="s">
        <v>31266</v>
      </c>
      <c r="G1504" t="s">
        <v>31267</v>
      </c>
      <c r="H1504" t="s">
        <v>31268</v>
      </c>
      <c r="I1504" t="s">
        <v>31269</v>
      </c>
      <c r="J1504" t="s">
        <v>31270</v>
      </c>
      <c r="K1504" t="s">
        <v>31271</v>
      </c>
      <c r="L1504" t="s">
        <v>31272</v>
      </c>
      <c r="M1504" t="s">
        <v>31273</v>
      </c>
      <c r="N1504" t="s">
        <v>31274</v>
      </c>
      <c r="O1504">
        <f>-571.045554378823 -133.539540361114 -507.050164558547</f>
        <v>-1211.635259298484</v>
      </c>
      <c r="P1504">
        <f>-591.234021783125 -156.731305424333 -226.634083685932</f>
        <v>-974.59941089338986</v>
      </c>
      <c r="Q1504">
        <f>-397.143338103274 -55.817402784724 -304.696084778404</f>
        <v>-757.65682566640203</v>
      </c>
      <c r="R1504" t="s">
        <v>31275</v>
      </c>
      <c r="S1504" t="s">
        <v>31276</v>
      </c>
      <c r="T1504" t="s">
        <v>31277</v>
      </c>
      <c r="U1504" t="s">
        <v>31278</v>
      </c>
      <c r="V1504">
        <f>-495.204076708435 -14.3297253249243 -102.16946030985</f>
        <v>-611.7032623432093</v>
      </c>
      <c r="W1504" t="s">
        <v>31279</v>
      </c>
      <c r="X1504" t="s">
        <v>31280</v>
      </c>
      <c r="Y1504" t="s">
        <v>31281</v>
      </c>
    </row>
    <row r="1505" spans="1:25" x14ac:dyDescent="0.3">
      <c r="A1505">
        <v>75200</v>
      </c>
      <c r="B1505" t="s">
        <v>31282</v>
      </c>
      <c r="C1505" t="s">
        <v>31283</v>
      </c>
      <c r="D1505" t="s">
        <v>31284</v>
      </c>
      <c r="E1505" t="s">
        <v>31285</v>
      </c>
      <c r="F1505" t="s">
        <v>31286</v>
      </c>
      <c r="G1505" t="s">
        <v>31287</v>
      </c>
      <c r="H1505" t="s">
        <v>31288</v>
      </c>
      <c r="I1505" t="s">
        <v>31289</v>
      </c>
      <c r="J1505" t="s">
        <v>31290</v>
      </c>
      <c r="K1505" t="s">
        <v>31291</v>
      </c>
      <c r="L1505" t="s">
        <v>31292</v>
      </c>
      <c r="M1505" t="s">
        <v>31293</v>
      </c>
      <c r="N1505" t="s">
        <v>31294</v>
      </c>
      <c r="O1505">
        <f>-570.902519143027 -133.508783802713 -507.200575891738</f>
        <v>-1211.6118788374779</v>
      </c>
      <c r="P1505">
        <f>-591.077627598352 -157.057761565822 -226.813262355118</f>
        <v>-974.94865151929207</v>
      </c>
      <c r="Q1505">
        <f>-397.025511629457 -55.9148488408864 -304.675097358633</f>
        <v>-757.61545782897645</v>
      </c>
      <c r="R1505" t="s">
        <v>31295</v>
      </c>
      <c r="S1505" t="s">
        <v>31296</v>
      </c>
      <c r="T1505" t="s">
        <v>31297</v>
      </c>
      <c r="U1505" t="s">
        <v>31298</v>
      </c>
      <c r="V1505">
        <f>-495.136219329464 -14.3401589303294 -102.205115435627</f>
        <v>-611.68149369542039</v>
      </c>
      <c r="W1505" t="s">
        <v>31299</v>
      </c>
      <c r="X1505" t="s">
        <v>31300</v>
      </c>
      <c r="Y1505" t="s">
        <v>31301</v>
      </c>
    </row>
    <row r="1506" spans="1:25" x14ac:dyDescent="0.3">
      <c r="A1506">
        <v>75250</v>
      </c>
      <c r="B1506" t="s">
        <v>31302</v>
      </c>
      <c r="C1506" t="s">
        <v>31303</v>
      </c>
      <c r="D1506" t="s">
        <v>31304</v>
      </c>
      <c r="E1506" t="s">
        <v>31305</v>
      </c>
      <c r="F1506" t="s">
        <v>31306</v>
      </c>
      <c r="G1506" t="s">
        <v>31307</v>
      </c>
      <c r="H1506" t="s">
        <v>31308</v>
      </c>
      <c r="I1506" t="s">
        <v>31309</v>
      </c>
      <c r="J1506" t="s">
        <v>31310</v>
      </c>
      <c r="K1506" t="s">
        <v>31311</v>
      </c>
      <c r="L1506" t="s">
        <v>31312</v>
      </c>
      <c r="M1506" t="s">
        <v>31313</v>
      </c>
      <c r="N1506" t="s">
        <v>31314</v>
      </c>
      <c r="O1506">
        <f>-570.579335282578 -133.273962687472 -507.585366526455</f>
        <v>-1211.438664496505</v>
      </c>
      <c r="P1506">
        <f>-590.825471522912 -157.462464050082 -227.257788319538</f>
        <v>-975.54572389253201</v>
      </c>
      <c r="Q1506">
        <f>-397.154260723676 -55.4206801363052 -304.894890967429</f>
        <v>-757.46983182741019</v>
      </c>
      <c r="R1506" t="s">
        <v>31315</v>
      </c>
      <c r="S1506" t="s">
        <v>31316</v>
      </c>
      <c r="T1506" t="s">
        <v>31317</v>
      </c>
      <c r="U1506" t="s">
        <v>31318</v>
      </c>
      <c r="V1506">
        <f>-495.021962933557 -14.298763950208 -102.277256926835</f>
        <v>-611.5979838106</v>
      </c>
      <c r="W1506" t="s">
        <v>31319</v>
      </c>
      <c r="X1506" t="s">
        <v>31320</v>
      </c>
      <c r="Y1506" t="s">
        <v>31321</v>
      </c>
    </row>
    <row r="1507" spans="1:25" x14ac:dyDescent="0.3">
      <c r="A1507">
        <v>75300</v>
      </c>
      <c r="B1507" t="s">
        <v>31322</v>
      </c>
      <c r="C1507" t="s">
        <v>31323</v>
      </c>
      <c r="D1507" t="s">
        <v>31324</v>
      </c>
      <c r="E1507" t="s">
        <v>31325</v>
      </c>
      <c r="F1507" t="s">
        <v>31326</v>
      </c>
      <c r="G1507" t="s">
        <v>31327</v>
      </c>
      <c r="H1507" t="s">
        <v>31328</v>
      </c>
      <c r="I1507" t="s">
        <v>31329</v>
      </c>
      <c r="J1507" t="s">
        <v>31330</v>
      </c>
      <c r="K1507" t="s">
        <v>31331</v>
      </c>
      <c r="L1507" t="s">
        <v>31332</v>
      </c>
      <c r="M1507" t="s">
        <v>31333</v>
      </c>
      <c r="N1507" t="s">
        <v>31334</v>
      </c>
      <c r="O1507">
        <f>-570.481398968947 -133.114200108369 -507.729409537748</f>
        <v>-1211.325008615064</v>
      </c>
      <c r="P1507">
        <f>-590.761335034238 -157.417445478135 -227.414221402171</f>
        <v>-975.59300191454395</v>
      </c>
      <c r="Q1507">
        <f>-397.28038986306 -54.979144634252 -305.002672920212</f>
        <v>-757.262207417524</v>
      </c>
      <c r="R1507" t="s">
        <v>31335</v>
      </c>
      <c r="S1507" t="s">
        <v>31336</v>
      </c>
      <c r="T1507" t="s">
        <v>31337</v>
      </c>
      <c r="U1507" t="s">
        <v>31338</v>
      </c>
      <c r="V1507">
        <f>-495.015198982927 -14.1586103991253 -102.311215660779</f>
        <v>-611.48502504283124</v>
      </c>
      <c r="W1507" t="s">
        <v>31339</v>
      </c>
      <c r="X1507" t="s">
        <v>31340</v>
      </c>
      <c r="Y1507" t="s">
        <v>31341</v>
      </c>
    </row>
    <row r="1508" spans="1:25" x14ac:dyDescent="0.3">
      <c r="A1508">
        <v>75350</v>
      </c>
      <c r="B1508" t="s">
        <v>31342</v>
      </c>
      <c r="C1508" t="s">
        <v>31343</v>
      </c>
      <c r="D1508" t="s">
        <v>31344</v>
      </c>
      <c r="E1508" t="s">
        <v>31345</v>
      </c>
      <c r="F1508" t="s">
        <v>31346</v>
      </c>
      <c r="G1508" t="s">
        <v>31347</v>
      </c>
      <c r="H1508" t="s">
        <v>31348</v>
      </c>
      <c r="I1508" t="s">
        <v>31349</v>
      </c>
      <c r="J1508" t="s">
        <v>31350</v>
      </c>
      <c r="K1508" t="s">
        <v>31351</v>
      </c>
      <c r="L1508" t="s">
        <v>31352</v>
      </c>
      <c r="M1508" t="s">
        <v>31353</v>
      </c>
      <c r="N1508" t="s">
        <v>31354</v>
      </c>
      <c r="O1508">
        <f>-569.992663660366 -132.739324723132 -507.909831318141</f>
        <v>-1210.641819701639</v>
      </c>
      <c r="P1508">
        <f>-590.294404373877 -157.330851812877 -227.621176587108</f>
        <v>-975.24643277386201</v>
      </c>
      <c r="Q1508">
        <f>-397.073367945026 -54.2276778615565 -304.977057834939</f>
        <v>-756.27810364152151</v>
      </c>
      <c r="R1508" t="s">
        <v>31355</v>
      </c>
      <c r="S1508" t="s">
        <v>31356</v>
      </c>
      <c r="T1508" t="s">
        <v>31357</v>
      </c>
      <c r="U1508" t="s">
        <v>31358</v>
      </c>
      <c r="V1508">
        <f>-494.841163309863 -13.8959496933039 -102.375513837049</f>
        <v>-611.11262684021597</v>
      </c>
      <c r="W1508" t="s">
        <v>31359</v>
      </c>
      <c r="X1508" t="s">
        <v>31360</v>
      </c>
      <c r="Y1508" t="s">
        <v>31361</v>
      </c>
    </row>
    <row r="1509" spans="1:25" x14ac:dyDescent="0.3">
      <c r="A1509">
        <v>75400</v>
      </c>
      <c r="B1509" t="s">
        <v>31362</v>
      </c>
      <c r="C1509" t="s">
        <v>31363</v>
      </c>
      <c r="D1509" t="s">
        <v>31364</v>
      </c>
      <c r="E1509" t="s">
        <v>31365</v>
      </c>
      <c r="F1509" t="s">
        <v>31366</v>
      </c>
      <c r="G1509" t="s">
        <v>31367</v>
      </c>
      <c r="H1509" t="s">
        <v>31368</v>
      </c>
      <c r="I1509" t="s">
        <v>31369</v>
      </c>
      <c r="J1509" t="s">
        <v>31370</v>
      </c>
      <c r="K1509" t="s">
        <v>31371</v>
      </c>
      <c r="L1509" t="s">
        <v>31372</v>
      </c>
      <c r="M1509" t="s">
        <v>31373</v>
      </c>
      <c r="N1509" t="s">
        <v>31374</v>
      </c>
      <c r="O1509">
        <f>-569.70966153373 -132.475675255736 -508.008262117583</f>
        <v>-1210.1935989070489</v>
      </c>
      <c r="P1509">
        <f>-589.969312713908 -157.214542523937 -227.729577135118</f>
        <v>-974.91343237296303</v>
      </c>
      <c r="Q1509">
        <f>-396.843597525961 -53.8649070764468 -304.993942617814</f>
        <v>-755.70244722022176</v>
      </c>
      <c r="R1509" t="s">
        <v>31375</v>
      </c>
      <c r="S1509" t="s">
        <v>31376</v>
      </c>
      <c r="T1509" t="s">
        <v>31377</v>
      </c>
      <c r="U1509" t="s">
        <v>31378</v>
      </c>
      <c r="V1509">
        <f>-494.677409193627 -13.676401992399 -102.411948045788</f>
        <v>-610.76575923181395</v>
      </c>
      <c r="W1509" t="s">
        <v>31379</v>
      </c>
      <c r="X1509" t="s">
        <v>31380</v>
      </c>
      <c r="Y1509" t="s">
        <v>31381</v>
      </c>
    </row>
    <row r="1510" spans="1:25" x14ac:dyDescent="0.3">
      <c r="A1510">
        <v>75450</v>
      </c>
      <c r="B1510" t="s">
        <v>31382</v>
      </c>
      <c r="C1510" t="s">
        <v>31383</v>
      </c>
      <c r="D1510" t="s">
        <v>31384</v>
      </c>
      <c r="E1510" t="s">
        <v>31385</v>
      </c>
      <c r="F1510" t="s">
        <v>31386</v>
      </c>
      <c r="G1510" t="s">
        <v>31387</v>
      </c>
      <c r="H1510" t="s">
        <v>31388</v>
      </c>
      <c r="I1510" t="s">
        <v>31389</v>
      </c>
      <c r="J1510" t="s">
        <v>31390</v>
      </c>
      <c r="K1510" t="s">
        <v>31391</v>
      </c>
      <c r="L1510" t="s">
        <v>31392</v>
      </c>
      <c r="M1510" t="s">
        <v>31393</v>
      </c>
      <c r="N1510" t="s">
        <v>31394</v>
      </c>
      <c r="O1510">
        <f>-569.141000572834 -132.177273193227 -508.066695569942</f>
        <v>-1209.384969336003</v>
      </c>
      <c r="P1510">
        <f>-589.12517500976 -156.836096554195 -227.761225591945</f>
        <v>-973.7224971559001</v>
      </c>
      <c r="Q1510">
        <f>-396.073154866107 -53.3952244590246 -305.087555666055</f>
        <v>-754.55593499118663</v>
      </c>
      <c r="R1510" t="s">
        <v>31395</v>
      </c>
      <c r="S1510" t="s">
        <v>31396</v>
      </c>
      <c r="T1510" t="s">
        <v>31397</v>
      </c>
      <c r="U1510" t="s">
        <v>31398</v>
      </c>
      <c r="V1510">
        <f>-494.284766887695 -13.3359900751911 -102.504476675406</f>
        <v>-610.12523363829212</v>
      </c>
      <c r="W1510" t="s">
        <v>31399</v>
      </c>
      <c r="X1510" t="s">
        <v>31400</v>
      </c>
      <c r="Y1510" t="s">
        <v>31401</v>
      </c>
    </row>
    <row r="1511" spans="1:25" x14ac:dyDescent="0.3">
      <c r="A1511">
        <v>75500</v>
      </c>
      <c r="B1511" t="s">
        <v>31402</v>
      </c>
      <c r="C1511" t="s">
        <v>31403</v>
      </c>
      <c r="D1511" t="s">
        <v>31404</v>
      </c>
      <c r="E1511" t="s">
        <v>31405</v>
      </c>
      <c r="F1511" t="s">
        <v>31406</v>
      </c>
      <c r="G1511" t="s">
        <v>31407</v>
      </c>
      <c r="H1511" t="s">
        <v>31408</v>
      </c>
      <c r="I1511" t="s">
        <v>31409</v>
      </c>
      <c r="J1511" t="s">
        <v>31410</v>
      </c>
      <c r="K1511" t="s">
        <v>31411</v>
      </c>
      <c r="L1511" t="s">
        <v>31412</v>
      </c>
      <c r="M1511" t="s">
        <v>31413</v>
      </c>
      <c r="N1511" t="s">
        <v>31414</v>
      </c>
      <c r="O1511">
        <f>-569.046155312794 -132.166576915071 -508.006247890815</f>
        <v>-1209.2189801186801</v>
      </c>
      <c r="P1511">
        <f>-588.843636417363 -156.713097124674 -227.677665001</f>
        <v>-973.23439854303695</v>
      </c>
      <c r="Q1511">
        <f>-395.867831615446 -53.2205003551185 -305.125631062652</f>
        <v>-754.21396303321649</v>
      </c>
      <c r="R1511" t="s">
        <v>31415</v>
      </c>
      <c r="S1511" t="s">
        <v>31416</v>
      </c>
      <c r="T1511" t="s">
        <v>31417</v>
      </c>
      <c r="U1511" t="s">
        <v>31418</v>
      </c>
      <c r="V1511">
        <f>-494.14001789523 -13.2283330567689 -102.551505042356</f>
        <v>-609.91985599435498</v>
      </c>
      <c r="W1511" t="s">
        <v>31419</v>
      </c>
      <c r="X1511" t="s">
        <v>31420</v>
      </c>
      <c r="Y1511" t="s">
        <v>31421</v>
      </c>
    </row>
    <row r="1512" spans="1:25" x14ac:dyDescent="0.3">
      <c r="A1512">
        <v>75550</v>
      </c>
      <c r="B1512" t="s">
        <v>31422</v>
      </c>
      <c r="C1512" t="s">
        <v>31423</v>
      </c>
      <c r="D1512" t="s">
        <v>31424</v>
      </c>
      <c r="E1512" t="s">
        <v>31425</v>
      </c>
      <c r="F1512" t="s">
        <v>31426</v>
      </c>
      <c r="G1512" t="s">
        <v>31427</v>
      </c>
      <c r="H1512" t="s">
        <v>31428</v>
      </c>
      <c r="I1512" t="s">
        <v>31429</v>
      </c>
      <c r="J1512" t="s">
        <v>31430</v>
      </c>
      <c r="K1512" t="s">
        <v>31431</v>
      </c>
      <c r="L1512" t="s">
        <v>31432</v>
      </c>
      <c r="M1512" t="s">
        <v>31433</v>
      </c>
      <c r="N1512" t="s">
        <v>31434</v>
      </c>
      <c r="O1512">
        <f>-569.034389520094 -132.353850764061 -507.875141024891</f>
        <v>-1209.2633813090461</v>
      </c>
      <c r="P1512">
        <f>-588.64331992819 -156.772022874179 -227.522191280513</f>
        <v>-972.93753408288194</v>
      </c>
      <c r="Q1512">
        <f>-395.791328076516 -53.2312114029705 -305.213691797986</f>
        <v>-754.23623127747237</v>
      </c>
      <c r="R1512" t="s">
        <v>31435</v>
      </c>
      <c r="S1512" t="s">
        <v>31436</v>
      </c>
      <c r="T1512" t="s">
        <v>31437</v>
      </c>
      <c r="U1512" t="s">
        <v>31438</v>
      </c>
      <c r="V1512">
        <f>-493.986969305976 -13.0552584209995 -102.616548319101</f>
        <v>-609.65877604607647</v>
      </c>
      <c r="W1512" t="s">
        <v>31439</v>
      </c>
      <c r="X1512" t="s">
        <v>31440</v>
      </c>
      <c r="Y1512" t="s">
        <v>31441</v>
      </c>
    </row>
    <row r="1513" spans="1:25" x14ac:dyDescent="0.3">
      <c r="A1513">
        <v>75600</v>
      </c>
      <c r="B1513" t="s">
        <v>31442</v>
      </c>
      <c r="C1513" t="s">
        <v>31443</v>
      </c>
      <c r="D1513" t="s">
        <v>31444</v>
      </c>
      <c r="E1513" t="s">
        <v>31445</v>
      </c>
      <c r="F1513" t="s">
        <v>31446</v>
      </c>
      <c r="G1513" t="s">
        <v>31447</v>
      </c>
      <c r="H1513" t="s">
        <v>31448</v>
      </c>
      <c r="I1513" t="s">
        <v>31449</v>
      </c>
      <c r="J1513" t="s">
        <v>31450</v>
      </c>
      <c r="K1513" t="s">
        <v>31451</v>
      </c>
      <c r="L1513" t="s">
        <v>31452</v>
      </c>
      <c r="M1513" t="s">
        <v>31453</v>
      </c>
      <c r="N1513" t="s">
        <v>31454</v>
      </c>
      <c r="O1513">
        <f>-569.104981351161 -132.582958256553 -507.789374135048</f>
        <v>-1209.4773137427619</v>
      </c>
      <c r="P1513">
        <f>-588.702210070854 -157.055345255101 -227.440152655685</f>
        <v>-973.19770798163995</v>
      </c>
      <c r="Q1513">
        <f>-396.012462566339 -53.2970074426744 -305.243823098817</f>
        <v>-754.55329310783043</v>
      </c>
      <c r="R1513" t="s">
        <v>31455</v>
      </c>
      <c r="S1513" t="s">
        <v>31456</v>
      </c>
      <c r="T1513" t="s">
        <v>31457</v>
      </c>
      <c r="U1513" t="s">
        <v>31458</v>
      </c>
      <c r="V1513">
        <f>-493.941131964402 -13.0935701381504 -102.636580429568</f>
        <v>-609.67128253212047</v>
      </c>
      <c r="W1513" t="s">
        <v>31459</v>
      </c>
      <c r="X1513" t="s">
        <v>31460</v>
      </c>
      <c r="Y1513" t="s">
        <v>31461</v>
      </c>
    </row>
    <row r="1514" spans="1:25" x14ac:dyDescent="0.3">
      <c r="A1514">
        <v>75650</v>
      </c>
      <c r="B1514" t="s">
        <v>31462</v>
      </c>
      <c r="C1514" t="s">
        <v>31463</v>
      </c>
      <c r="D1514" t="s">
        <v>31464</v>
      </c>
      <c r="E1514" t="s">
        <v>31465</v>
      </c>
      <c r="F1514" t="s">
        <v>31466</v>
      </c>
      <c r="G1514" t="s">
        <v>31467</v>
      </c>
      <c r="H1514" t="s">
        <v>31468</v>
      </c>
      <c r="I1514" t="s">
        <v>31469</v>
      </c>
      <c r="J1514" t="s">
        <v>31470</v>
      </c>
      <c r="K1514" t="s">
        <v>31471</v>
      </c>
      <c r="L1514" t="s">
        <v>31472</v>
      </c>
      <c r="M1514" t="s">
        <v>31473</v>
      </c>
      <c r="N1514" t="s">
        <v>31474</v>
      </c>
      <c r="O1514">
        <f>-569.455062697246 -133.09587944379 -507.591733547842</f>
        <v>-1210.1426756888782</v>
      </c>
      <c r="P1514">
        <f>-588.967511517737 -157.419372364433 -227.223817821214</f>
        <v>-973.61070170338394</v>
      </c>
      <c r="Q1514">
        <f>-396.494859003164 -53.4518185818006 -305.285133538133</f>
        <v>-755.23181112309749</v>
      </c>
      <c r="R1514" t="s">
        <v>31475</v>
      </c>
      <c r="S1514" t="s">
        <v>31476</v>
      </c>
      <c r="T1514" t="s">
        <v>31477</v>
      </c>
      <c r="U1514" t="s">
        <v>31478</v>
      </c>
      <c r="V1514">
        <f>-494.065128735324 -13.0675195889048 -102.669171430703</f>
        <v>-609.80181975493178</v>
      </c>
      <c r="W1514" t="s">
        <v>31479</v>
      </c>
      <c r="X1514" t="s">
        <v>31480</v>
      </c>
      <c r="Y1514" t="s">
        <v>31481</v>
      </c>
    </row>
    <row r="1515" spans="1:25" x14ac:dyDescent="0.3">
      <c r="A1515">
        <v>75700</v>
      </c>
      <c r="B1515" t="s">
        <v>31482</v>
      </c>
      <c r="C1515" t="s">
        <v>31483</v>
      </c>
      <c r="D1515" t="s">
        <v>31484</v>
      </c>
      <c r="E1515" t="s">
        <v>31485</v>
      </c>
      <c r="F1515" t="s">
        <v>31486</v>
      </c>
      <c r="G1515" t="s">
        <v>31487</v>
      </c>
      <c r="H1515" t="s">
        <v>31488</v>
      </c>
      <c r="I1515" t="s">
        <v>31489</v>
      </c>
      <c r="J1515" t="s">
        <v>31490</v>
      </c>
      <c r="K1515" t="s">
        <v>31491</v>
      </c>
      <c r="L1515" t="s">
        <v>31492</v>
      </c>
      <c r="M1515" t="s">
        <v>31493</v>
      </c>
      <c r="N1515" t="s">
        <v>31494</v>
      </c>
      <c r="O1515">
        <f>-569.681394383124 -133.453968394326 -507.454734775183</f>
        <v>-1210.5900975526331</v>
      </c>
      <c r="P1515">
        <f>-589.110189391127 -157.595554038712 -227.065225943253</f>
        <v>-973.77096937309204</v>
      </c>
      <c r="Q1515">
        <f>-396.630916858374 -53.6961625922117 -305.201105667893</f>
        <v>-755.52818511847863</v>
      </c>
      <c r="R1515" t="s">
        <v>31495</v>
      </c>
      <c r="S1515" t="s">
        <v>31496</v>
      </c>
      <c r="T1515" t="s">
        <v>31497</v>
      </c>
      <c r="U1515" t="s">
        <v>31498</v>
      </c>
      <c r="V1515">
        <f>-494.180902665504 -13.1769301545237 -102.67742224142</f>
        <v>-610.03525506144774</v>
      </c>
      <c r="W1515" t="s">
        <v>31499</v>
      </c>
      <c r="X1515" t="s">
        <v>31500</v>
      </c>
      <c r="Y1515" t="s">
        <v>31501</v>
      </c>
    </row>
    <row r="1516" spans="1:25" x14ac:dyDescent="0.3">
      <c r="A1516">
        <v>75750</v>
      </c>
      <c r="B1516" t="s">
        <v>31502</v>
      </c>
      <c r="C1516" t="s">
        <v>31503</v>
      </c>
      <c r="D1516" t="s">
        <v>31504</v>
      </c>
      <c r="E1516" t="s">
        <v>31505</v>
      </c>
      <c r="F1516" t="s">
        <v>31506</v>
      </c>
      <c r="G1516" t="s">
        <v>31507</v>
      </c>
      <c r="H1516" t="s">
        <v>31508</v>
      </c>
      <c r="I1516" t="s">
        <v>31509</v>
      </c>
      <c r="J1516" t="s">
        <v>31510</v>
      </c>
      <c r="K1516" t="s">
        <v>31511</v>
      </c>
      <c r="L1516" t="s">
        <v>31512</v>
      </c>
      <c r="M1516" t="s">
        <v>31513</v>
      </c>
      <c r="N1516" t="s">
        <v>31514</v>
      </c>
      <c r="O1516">
        <f>-570.344634610465 -134.313729164582 -507.08178136258</f>
        <v>-1211.740145137627</v>
      </c>
      <c r="P1516">
        <f>-589.635052474905 -158.130570248627 -226.654941226819</f>
        <v>-974.42056395035104</v>
      </c>
      <c r="Q1516">
        <f>-397.003331701235 -54.3868477044848 -304.621904932766</f>
        <v>-756.01208433848581</v>
      </c>
      <c r="R1516" t="s">
        <v>31515</v>
      </c>
      <c r="S1516" t="s">
        <v>31516</v>
      </c>
      <c r="T1516" t="s">
        <v>31517</v>
      </c>
      <c r="U1516" t="s">
        <v>31518</v>
      </c>
      <c r="V1516">
        <f>-494.546370762567 -13.4420318368689 -102.671986634615</f>
        <v>-610.66038923405085</v>
      </c>
      <c r="W1516" t="s">
        <v>31519</v>
      </c>
      <c r="X1516" t="s">
        <v>31520</v>
      </c>
      <c r="Y1516" t="s">
        <v>31521</v>
      </c>
    </row>
    <row r="1517" spans="1:25" x14ac:dyDescent="0.3">
      <c r="A1517">
        <v>75800</v>
      </c>
      <c r="B1517" t="s">
        <v>31522</v>
      </c>
      <c r="C1517" t="s">
        <v>31523</v>
      </c>
      <c r="D1517" t="s">
        <v>31524</v>
      </c>
      <c r="E1517" t="s">
        <v>31525</v>
      </c>
      <c r="F1517" t="s">
        <v>31526</v>
      </c>
      <c r="G1517" t="s">
        <v>31527</v>
      </c>
      <c r="H1517" t="s">
        <v>31528</v>
      </c>
      <c r="I1517" t="s">
        <v>31529</v>
      </c>
      <c r="J1517" t="s">
        <v>31530</v>
      </c>
      <c r="K1517" t="s">
        <v>31531</v>
      </c>
      <c r="L1517" t="s">
        <v>31532</v>
      </c>
      <c r="M1517" t="s">
        <v>31533</v>
      </c>
      <c r="N1517" t="s">
        <v>31534</v>
      </c>
      <c r="O1517">
        <f>-570.826205186018 -134.776612894143 -506.912290479588</f>
        <v>-1212.515108559749</v>
      </c>
      <c r="P1517">
        <f>-590.143018219159 -158.430276241099 -226.473361096017</f>
        <v>-975.04665555627503</v>
      </c>
      <c r="Q1517">
        <f>-397.412822494851 -54.7949650942915 -304.341175011407</f>
        <v>-756.54896260054954</v>
      </c>
      <c r="R1517" t="s">
        <v>31535</v>
      </c>
      <c r="S1517" t="s">
        <v>31536</v>
      </c>
      <c r="T1517" t="s">
        <v>31537</v>
      </c>
      <c r="U1517" t="s">
        <v>31538</v>
      </c>
      <c r="V1517">
        <f>-494.745688541141 -13.6334644518288 -102.661265043823</f>
        <v>-611.04041803679274</v>
      </c>
      <c r="W1517" t="s">
        <v>31539</v>
      </c>
      <c r="X1517" t="s">
        <v>31540</v>
      </c>
      <c r="Y1517" t="s">
        <v>31541</v>
      </c>
    </row>
    <row r="1518" spans="1:25" x14ac:dyDescent="0.3">
      <c r="A1518">
        <v>75850</v>
      </c>
      <c r="B1518" t="s">
        <v>31542</v>
      </c>
      <c r="C1518" t="s">
        <v>31543</v>
      </c>
      <c r="D1518" t="s">
        <v>31544</v>
      </c>
      <c r="E1518" t="s">
        <v>31545</v>
      </c>
      <c r="F1518" t="s">
        <v>31546</v>
      </c>
      <c r="G1518" t="s">
        <v>31547</v>
      </c>
      <c r="H1518" t="s">
        <v>31548</v>
      </c>
      <c r="I1518" t="s">
        <v>31549</v>
      </c>
      <c r="J1518" t="s">
        <v>31550</v>
      </c>
      <c r="K1518" t="s">
        <v>31551</v>
      </c>
      <c r="L1518" t="s">
        <v>31552</v>
      </c>
      <c r="M1518" t="s">
        <v>31553</v>
      </c>
      <c r="N1518" t="s">
        <v>31554</v>
      </c>
      <c r="O1518">
        <f>-571.648720392866 -135.486179300098 -506.703604556402</f>
        <v>-1213.838504249366</v>
      </c>
      <c r="P1518">
        <f>-591.279850357954 -158.920561741262 -226.268208877876</f>
        <v>-976.46862097709197</v>
      </c>
      <c r="Q1518">
        <f>-398.302356744712 -55.4830289816355 -303.785021702067</f>
        <v>-757.57040742841446</v>
      </c>
      <c r="R1518" t="s">
        <v>31555</v>
      </c>
      <c r="S1518" t="s">
        <v>31556</v>
      </c>
      <c r="T1518" t="s">
        <v>31557</v>
      </c>
      <c r="U1518" t="s">
        <v>31558</v>
      </c>
      <c r="V1518">
        <f>-495.335790099994 -13.9840354063208 -102.636852288001</f>
        <v>-611.95667779431585</v>
      </c>
      <c r="W1518" t="s">
        <v>31559</v>
      </c>
      <c r="X1518" t="s">
        <v>31560</v>
      </c>
      <c r="Y1518" t="s">
        <v>31561</v>
      </c>
    </row>
    <row r="1519" spans="1:25" x14ac:dyDescent="0.3">
      <c r="A1519">
        <v>75900</v>
      </c>
      <c r="B1519" t="s">
        <v>31562</v>
      </c>
      <c r="C1519" t="s">
        <v>31563</v>
      </c>
      <c r="D1519" t="s">
        <v>31564</v>
      </c>
      <c r="E1519" t="s">
        <v>31565</v>
      </c>
      <c r="F1519" t="s">
        <v>31566</v>
      </c>
      <c r="G1519" t="s">
        <v>31567</v>
      </c>
      <c r="H1519" t="s">
        <v>31568</v>
      </c>
      <c r="I1519" t="s">
        <v>31569</v>
      </c>
      <c r="J1519" t="s">
        <v>31570</v>
      </c>
      <c r="K1519" t="s">
        <v>31571</v>
      </c>
      <c r="L1519" t="s">
        <v>31572</v>
      </c>
      <c r="M1519" t="s">
        <v>31573</v>
      </c>
      <c r="N1519" t="s">
        <v>31574</v>
      </c>
      <c r="O1519">
        <f>-571.980396624362 -135.873803511381 -506.64980765437</f>
        <v>-1214.5040077901131</v>
      </c>
      <c r="P1519">
        <f>-591.785287913564 -159.443892831469 -226.237894152097</f>
        <v>-977.46707489713003</v>
      </c>
      <c r="Q1519">
        <f>-398.770148241424 -55.8920045887085 -303.507976173167</f>
        <v>-758.17012900329951</v>
      </c>
      <c r="R1519" t="s">
        <v>31575</v>
      </c>
      <c r="S1519" t="s">
        <v>31576</v>
      </c>
      <c r="T1519" t="s">
        <v>31577</v>
      </c>
      <c r="U1519" t="s">
        <v>31578</v>
      </c>
      <c r="V1519">
        <f>-495.686958775316 -14.1772365577754 -102.624630183222</f>
        <v>-612.48882551631345</v>
      </c>
      <c r="W1519" t="s">
        <v>31579</v>
      </c>
      <c r="X1519" t="s">
        <v>31580</v>
      </c>
      <c r="Y1519" t="s">
        <v>31581</v>
      </c>
    </row>
    <row r="1520" spans="1:25" x14ac:dyDescent="0.3">
      <c r="A1520">
        <v>75950</v>
      </c>
      <c r="B1520" t="s">
        <v>31582</v>
      </c>
      <c r="C1520" t="s">
        <v>31583</v>
      </c>
      <c r="D1520" t="s">
        <v>31584</v>
      </c>
      <c r="E1520" t="s">
        <v>31585</v>
      </c>
      <c r="F1520" t="s">
        <v>31586</v>
      </c>
      <c r="G1520" t="s">
        <v>31587</v>
      </c>
      <c r="H1520" t="s">
        <v>31588</v>
      </c>
      <c r="I1520" t="s">
        <v>31589</v>
      </c>
      <c r="J1520" t="s">
        <v>31590</v>
      </c>
      <c r="K1520" t="s">
        <v>31591</v>
      </c>
      <c r="L1520" t="s">
        <v>31592</v>
      </c>
      <c r="M1520" t="s">
        <v>31593</v>
      </c>
      <c r="N1520" t="s">
        <v>31594</v>
      </c>
      <c r="O1520">
        <f>-572.794184598095 -136.639473985548 -506.443722493045</f>
        <v>-1215.8773810766879</v>
      </c>
      <c r="P1520">
        <f>-592.843207790186 -160.46901740731 -226.07119300477</f>
        <v>-979.38341820226606</v>
      </c>
      <c r="Q1520">
        <f>-399.750734424129 -56.6943596325973 -302.847739713809</f>
        <v>-759.29283377053525</v>
      </c>
      <c r="R1520" t="s">
        <v>31595</v>
      </c>
      <c r="S1520" t="s">
        <v>31596</v>
      </c>
      <c r="T1520" t="s">
        <v>31597</v>
      </c>
      <c r="U1520" t="s">
        <v>31598</v>
      </c>
      <c r="V1520">
        <f>-496.501461812324 -14.5851294970062 -102.597085985547</f>
        <v>-613.68367729487727</v>
      </c>
      <c r="W1520" t="s">
        <v>31599</v>
      </c>
      <c r="X1520" t="s">
        <v>31600</v>
      </c>
      <c r="Y1520" t="s">
        <v>31601</v>
      </c>
    </row>
    <row r="1521" spans="1:25" x14ac:dyDescent="0.3">
      <c r="A1521">
        <v>76000</v>
      </c>
      <c r="B1521" t="s">
        <v>31602</v>
      </c>
      <c r="C1521" t="s">
        <v>31603</v>
      </c>
      <c r="D1521" t="s">
        <v>31604</v>
      </c>
      <c r="E1521" t="s">
        <v>31605</v>
      </c>
      <c r="F1521" t="s">
        <v>31606</v>
      </c>
      <c r="G1521" t="s">
        <v>31607</v>
      </c>
      <c r="H1521" t="s">
        <v>31608</v>
      </c>
      <c r="I1521" t="s">
        <v>31609</v>
      </c>
      <c r="J1521" t="s">
        <v>31610</v>
      </c>
      <c r="K1521" t="s">
        <v>31611</v>
      </c>
      <c r="L1521" t="s">
        <v>31612</v>
      </c>
      <c r="M1521" t="s">
        <v>31613</v>
      </c>
      <c r="N1521" t="s">
        <v>31614</v>
      </c>
      <c r="O1521">
        <f>-573.340874073745 -136.934994149374 -506.329312893425</f>
        <v>-1216.6051811165439</v>
      </c>
      <c r="P1521">
        <f>-593.384886858195 -160.668982139529 -225.948294895766</f>
        <v>-980.00216389349009</v>
      </c>
      <c r="Q1521">
        <f>-400.283122757157 -56.8648152124174 -302.66149715885</f>
        <v>-759.80943512842441</v>
      </c>
      <c r="R1521" t="s">
        <v>31615</v>
      </c>
      <c r="S1521" t="s">
        <v>31616</v>
      </c>
      <c r="T1521" t="s">
        <v>31617</v>
      </c>
      <c r="U1521" t="s">
        <v>31618</v>
      </c>
      <c r="V1521">
        <f>-496.972100939356 -14.736009421038 -102.579767543108</f>
        <v>-614.28787790350202</v>
      </c>
      <c r="W1521" t="s">
        <v>31619</v>
      </c>
      <c r="X1521" t="s">
        <v>31620</v>
      </c>
      <c r="Y1521" t="s">
        <v>31621</v>
      </c>
    </row>
    <row r="1522" spans="1:25" x14ac:dyDescent="0.3">
      <c r="A1522">
        <v>76050</v>
      </c>
      <c r="B1522" t="s">
        <v>31622</v>
      </c>
      <c r="C1522" t="s">
        <v>31623</v>
      </c>
      <c r="D1522" t="s">
        <v>31624</v>
      </c>
      <c r="E1522" t="s">
        <v>31625</v>
      </c>
      <c r="F1522" t="s">
        <v>31626</v>
      </c>
      <c r="G1522" t="s">
        <v>31627</v>
      </c>
      <c r="H1522" t="s">
        <v>31628</v>
      </c>
      <c r="I1522" t="s">
        <v>31629</v>
      </c>
      <c r="J1522" t="s">
        <v>31630</v>
      </c>
      <c r="K1522" t="s">
        <v>31631</v>
      </c>
      <c r="L1522" t="s">
        <v>31632</v>
      </c>
      <c r="M1522" t="s">
        <v>31633</v>
      </c>
      <c r="N1522" t="s">
        <v>31634</v>
      </c>
      <c r="O1522">
        <f>-574.455666402559 -137.379464318814 -506.194959427781</f>
        <v>-1218.0300901491541</v>
      </c>
      <c r="P1522">
        <f>-594.708632199827 -160.975446311463 -225.817217813261</f>
        <v>-981.50129632455094</v>
      </c>
      <c r="Q1522">
        <f>-401.604816325984 -57.0542125265952 -302.366938892124</f>
        <v>-761.02596774470317</v>
      </c>
      <c r="R1522" t="s">
        <v>31635</v>
      </c>
      <c r="S1522" t="s">
        <v>31636</v>
      </c>
      <c r="T1522" t="s">
        <v>31637</v>
      </c>
      <c r="U1522" t="s">
        <v>31638</v>
      </c>
      <c r="V1522">
        <f>-498.0123692845 -14.9926068810537 -102.541918944552</f>
        <v>-615.54689511010565</v>
      </c>
      <c r="W1522" t="s">
        <v>31639</v>
      </c>
      <c r="X1522" t="s">
        <v>31640</v>
      </c>
      <c r="Y1522" t="s">
        <v>31641</v>
      </c>
    </row>
    <row r="1523" spans="1:25" x14ac:dyDescent="0.3">
      <c r="A1523">
        <v>76100</v>
      </c>
      <c r="B1523" t="s">
        <v>31642</v>
      </c>
      <c r="C1523" t="s">
        <v>31643</v>
      </c>
      <c r="D1523" t="s">
        <v>31644</v>
      </c>
      <c r="E1523" t="s">
        <v>31645</v>
      </c>
      <c r="F1523" t="s">
        <v>31646</v>
      </c>
      <c r="G1523" t="s">
        <v>31647</v>
      </c>
      <c r="H1523" t="s">
        <v>31648</v>
      </c>
      <c r="I1523" t="s">
        <v>31649</v>
      </c>
      <c r="J1523" t="s">
        <v>31650</v>
      </c>
      <c r="K1523" t="s">
        <v>31651</v>
      </c>
      <c r="L1523" t="s">
        <v>31652</v>
      </c>
      <c r="M1523" t="s">
        <v>31653</v>
      </c>
      <c r="N1523" t="s">
        <v>31654</v>
      </c>
      <c r="O1523">
        <f>-575.114495314776 -137.404288493187 -506.195890713109</f>
        <v>-1218.7146745210721</v>
      </c>
      <c r="P1523">
        <f>-595.412561393216 -161.040235913679 -225.825005487995</f>
        <v>-982.27780279489002</v>
      </c>
      <c r="Q1523">
        <f>-402.345499372948 -56.962802330931 -302.254952137657</f>
        <v>-761.56325384153604</v>
      </c>
      <c r="R1523" t="s">
        <v>31655</v>
      </c>
      <c r="S1523" t="s">
        <v>31656</v>
      </c>
      <c r="T1523" t="s">
        <v>31657</v>
      </c>
      <c r="U1523" t="s">
        <v>31658</v>
      </c>
      <c r="V1523">
        <f>-498.624695909873 -15.028573981976 -102.529846825423</f>
        <v>-616.18311671727201</v>
      </c>
      <c r="W1523" t="s">
        <v>31659</v>
      </c>
      <c r="X1523" t="s">
        <v>31660</v>
      </c>
      <c r="Y1523" t="s">
        <v>31661</v>
      </c>
    </row>
    <row r="1524" spans="1:25" x14ac:dyDescent="0.3">
      <c r="A1524">
        <v>76150</v>
      </c>
      <c r="B1524" t="s">
        <v>31662</v>
      </c>
      <c r="C1524" t="s">
        <v>31663</v>
      </c>
      <c r="D1524" t="s">
        <v>31664</v>
      </c>
      <c r="E1524" t="s">
        <v>31665</v>
      </c>
      <c r="F1524" t="s">
        <v>31666</v>
      </c>
      <c r="G1524" t="s">
        <v>31667</v>
      </c>
      <c r="H1524" t="s">
        <v>31668</v>
      </c>
      <c r="I1524" t="s">
        <v>31669</v>
      </c>
      <c r="J1524" t="s">
        <v>31670</v>
      </c>
      <c r="K1524" t="s">
        <v>31671</v>
      </c>
      <c r="L1524" t="s">
        <v>31672</v>
      </c>
      <c r="M1524" t="s">
        <v>31673</v>
      </c>
      <c r="N1524" t="s">
        <v>31674</v>
      </c>
      <c r="O1524">
        <f>-576.203248886458 -137.448384495184 -506.415305817025</f>
        <v>-1220.0669391986671</v>
      </c>
      <c r="P1524">
        <f>-596.384797152224 -161.845155440132 -226.101028067061</f>
        <v>-984.33098065941704</v>
      </c>
      <c r="Q1524">
        <f>-403.648729991908 -56.9507273632462 -302.248806777894</f>
        <v>-762.84826413304813</v>
      </c>
      <c r="R1524" t="s">
        <v>31675</v>
      </c>
      <c r="S1524" t="s">
        <v>31676</v>
      </c>
      <c r="T1524" t="s">
        <v>31677</v>
      </c>
      <c r="U1524" t="s">
        <v>31678</v>
      </c>
      <c r="V1524">
        <f>-499.451977346691 -15.3086415791745 -102.565150838126</f>
        <v>-617.3257697639915</v>
      </c>
      <c r="W1524" t="s">
        <v>31679</v>
      </c>
      <c r="X1524" t="s">
        <v>31680</v>
      </c>
      <c r="Y1524" t="s">
        <v>31681</v>
      </c>
    </row>
    <row r="1525" spans="1:25" x14ac:dyDescent="0.3">
      <c r="A1525">
        <v>76200</v>
      </c>
      <c r="B1525" t="s">
        <v>31682</v>
      </c>
      <c r="C1525" t="s">
        <v>31683</v>
      </c>
      <c r="D1525" t="s">
        <v>31684</v>
      </c>
      <c r="E1525" t="s">
        <v>31685</v>
      </c>
      <c r="F1525" t="s">
        <v>31686</v>
      </c>
      <c r="G1525" t="s">
        <v>31687</v>
      </c>
      <c r="H1525" t="s">
        <v>31688</v>
      </c>
      <c r="I1525" t="s">
        <v>31689</v>
      </c>
      <c r="J1525" t="s">
        <v>31690</v>
      </c>
      <c r="K1525" t="s">
        <v>31691</v>
      </c>
      <c r="L1525" t="s">
        <v>31692</v>
      </c>
      <c r="M1525" t="s">
        <v>31693</v>
      </c>
      <c r="N1525" t="s">
        <v>31694</v>
      </c>
      <c r="O1525">
        <f>-577.168955438788 -137.419163025398 -506.651562271904</f>
        <v>-1221.2396807360901</v>
      </c>
      <c r="P1525">
        <f>-596.776916830623 -162.251245214635 -226.334726407399</f>
        <v>-985.36288845265699</v>
      </c>
      <c r="Q1525">
        <f>-404.408088634838 -56.6875030919978 -302.486012311026</f>
        <v>-763.58160403786178</v>
      </c>
      <c r="R1525" t="s">
        <v>31695</v>
      </c>
      <c r="S1525" t="s">
        <v>31696</v>
      </c>
      <c r="T1525" t="s">
        <v>31697</v>
      </c>
      <c r="U1525" t="s">
        <v>31698</v>
      </c>
      <c r="V1525">
        <f>-500.149674649893 -15.4787785953736 -102.63668451478</f>
        <v>-618.26513776004651</v>
      </c>
      <c r="W1525" t="s">
        <v>31699</v>
      </c>
      <c r="X1525" t="s">
        <v>31700</v>
      </c>
      <c r="Y1525" t="s">
        <v>31701</v>
      </c>
    </row>
    <row r="1526" spans="1:25" x14ac:dyDescent="0.3">
      <c r="A1526">
        <v>76250</v>
      </c>
      <c r="B1526" t="s">
        <v>31702</v>
      </c>
      <c r="C1526" t="s">
        <v>31703</v>
      </c>
      <c r="D1526" t="s">
        <v>31704</v>
      </c>
      <c r="E1526" t="s">
        <v>31705</v>
      </c>
      <c r="F1526" t="s">
        <v>31706</v>
      </c>
      <c r="G1526" t="s">
        <v>31707</v>
      </c>
      <c r="H1526" t="s">
        <v>31708</v>
      </c>
      <c r="I1526" t="s">
        <v>31709</v>
      </c>
      <c r="J1526" t="s">
        <v>31710</v>
      </c>
      <c r="K1526" t="s">
        <v>31711</v>
      </c>
      <c r="L1526" t="s">
        <v>31712</v>
      </c>
      <c r="M1526" t="s">
        <v>31713</v>
      </c>
      <c r="N1526" t="s">
        <v>31714</v>
      </c>
      <c r="O1526">
        <f>-577.59611574321 -137.392076617536 -506.750315043347</f>
        <v>-1221.7385074040931</v>
      </c>
      <c r="P1526">
        <f>-596.875376051467 -162.239835449818 -226.412204100666</f>
        <v>-985.52741560195102</v>
      </c>
      <c r="Q1526">
        <f>-404.653198582236 -56.470063964674 -302.647822476531</f>
        <v>-763.77108502344095</v>
      </c>
      <c r="R1526" t="s">
        <v>31715</v>
      </c>
      <c r="S1526" t="s">
        <v>31716</v>
      </c>
      <c r="T1526" t="s">
        <v>31717</v>
      </c>
      <c r="U1526" t="s">
        <v>31718</v>
      </c>
      <c r="V1526">
        <f>-500.513102635999 -15.6200957661222 -102.678021811799</f>
        <v>-618.81122021392025</v>
      </c>
      <c r="W1526" t="s">
        <v>31719</v>
      </c>
      <c r="X1526" t="s">
        <v>31720</v>
      </c>
      <c r="Y1526" t="s">
        <v>31721</v>
      </c>
    </row>
    <row r="1527" spans="1:25" x14ac:dyDescent="0.3">
      <c r="A1527">
        <v>76300</v>
      </c>
      <c r="B1527" t="s">
        <v>31722</v>
      </c>
      <c r="C1527" t="s">
        <v>31723</v>
      </c>
      <c r="D1527" t="s">
        <v>31724</v>
      </c>
      <c r="E1527" t="s">
        <v>31725</v>
      </c>
      <c r="F1527" t="s">
        <v>31726</v>
      </c>
      <c r="G1527" t="s">
        <v>31727</v>
      </c>
      <c r="H1527" t="s">
        <v>31728</v>
      </c>
      <c r="I1527" t="s">
        <v>31729</v>
      </c>
      <c r="J1527" t="s">
        <v>31730</v>
      </c>
      <c r="K1527" t="s">
        <v>31731</v>
      </c>
      <c r="L1527" t="s">
        <v>31732</v>
      </c>
      <c r="M1527" t="s">
        <v>31733</v>
      </c>
      <c r="N1527" t="s">
        <v>31734</v>
      </c>
      <c r="O1527">
        <f>-577.927032406397 -137.394735560809 -506.819937555149</f>
        <v>-1222.1417055223549</v>
      </c>
      <c r="P1527">
        <f>-597.007609426843 -162.347672222488 -226.477526613778</f>
        <v>-985.83280826310897</v>
      </c>
      <c r="Q1527">
        <f>-404.936719574631 -56.366582270442 -302.801598715546</f>
        <v>-764.10490056061894</v>
      </c>
      <c r="R1527" t="s">
        <v>31735</v>
      </c>
      <c r="S1527" t="s">
        <v>31736</v>
      </c>
      <c r="T1527" t="s">
        <v>31737</v>
      </c>
      <c r="U1527" t="s">
        <v>31738</v>
      </c>
      <c r="V1527">
        <f>-500.906991363297 -15.7275934120667 -102.728283931158</f>
        <v>-619.36286870652168</v>
      </c>
      <c r="W1527" t="s">
        <v>31739</v>
      </c>
      <c r="X1527" t="s">
        <v>31740</v>
      </c>
      <c r="Y1527" t="s">
        <v>31741</v>
      </c>
    </row>
    <row r="1528" spans="1:25" x14ac:dyDescent="0.3">
      <c r="A1528">
        <v>76350</v>
      </c>
      <c r="B1528" t="s">
        <v>31742</v>
      </c>
      <c r="C1528" t="s">
        <v>31743</v>
      </c>
      <c r="D1528" t="s">
        <v>31744</v>
      </c>
      <c r="E1528" t="s">
        <v>31745</v>
      </c>
      <c r="F1528" t="s">
        <v>31746</v>
      </c>
      <c r="G1528" t="s">
        <v>31747</v>
      </c>
      <c r="H1528" t="s">
        <v>31748</v>
      </c>
      <c r="I1528" t="s">
        <v>31749</v>
      </c>
      <c r="J1528" t="s">
        <v>31750</v>
      </c>
      <c r="K1528" t="s">
        <v>31751</v>
      </c>
      <c r="L1528" t="s">
        <v>31752</v>
      </c>
      <c r="M1528" t="s">
        <v>31753</v>
      </c>
      <c r="N1528" t="s">
        <v>31754</v>
      </c>
      <c r="O1528">
        <f>-578.420865420237 -137.535407015097 -506.93926731358</f>
        <v>-1222.895539748914</v>
      </c>
      <c r="P1528">
        <f>-597.485364772747 -162.807107574154 -226.62433588504</f>
        <v>-986.91680823194088</v>
      </c>
      <c r="Q1528">
        <f>-405.541388171644 -56.5180094848884 -302.839207996297</f>
        <v>-764.89860565282936</v>
      </c>
      <c r="R1528" t="s">
        <v>31755</v>
      </c>
      <c r="S1528" t="s">
        <v>31756</v>
      </c>
      <c r="T1528" t="s">
        <v>31757</v>
      </c>
      <c r="U1528" t="s">
        <v>31758</v>
      </c>
      <c r="V1528">
        <f>-501.596726161932 -16.060036721728 -102.803097908873</f>
        <v>-620.45986079253305</v>
      </c>
      <c r="W1528" t="s">
        <v>31759</v>
      </c>
      <c r="X1528" t="s">
        <v>31760</v>
      </c>
      <c r="Y1528" t="s">
        <v>31761</v>
      </c>
    </row>
    <row r="1529" spans="1:25" x14ac:dyDescent="0.3">
      <c r="A1529">
        <v>76400</v>
      </c>
      <c r="B1529" t="s">
        <v>31762</v>
      </c>
      <c r="C1529" t="s">
        <v>31763</v>
      </c>
      <c r="D1529" t="s">
        <v>31764</v>
      </c>
      <c r="E1529" t="s">
        <v>31765</v>
      </c>
      <c r="F1529" t="s">
        <v>31766</v>
      </c>
      <c r="G1529" t="s">
        <v>31767</v>
      </c>
      <c r="H1529" t="s">
        <v>31768</v>
      </c>
      <c r="I1529" t="s">
        <v>31769</v>
      </c>
      <c r="J1529" t="s">
        <v>31770</v>
      </c>
      <c r="K1529" t="s">
        <v>31771</v>
      </c>
      <c r="L1529" t="s">
        <v>31772</v>
      </c>
      <c r="M1529" t="s">
        <v>31773</v>
      </c>
      <c r="N1529" t="s">
        <v>31774</v>
      </c>
      <c r="O1529">
        <f>-578.605320217938 -137.613022529672 -506.985542218</f>
        <v>-1223.2038849656101</v>
      </c>
      <c r="P1529">
        <f>-597.706889615149 -163.0046518318 -226.683981831969</f>
        <v>-987.39552327891806</v>
      </c>
      <c r="Q1529">
        <f>-405.793010629168 -56.5833149348841 -302.789845644328</f>
        <v>-765.16617120838009</v>
      </c>
      <c r="R1529" t="s">
        <v>31775</v>
      </c>
      <c r="S1529" t="s">
        <v>31776</v>
      </c>
      <c r="T1529" t="s">
        <v>31777</v>
      </c>
      <c r="U1529" t="s">
        <v>31778</v>
      </c>
      <c r="V1529">
        <f>-501.957180399282 -16.1986226391446 -102.821269190604</f>
        <v>-620.97707222903057</v>
      </c>
      <c r="W1529" t="s">
        <v>31779</v>
      </c>
      <c r="X1529" t="s">
        <v>31780</v>
      </c>
      <c r="Y1529" t="s">
        <v>31781</v>
      </c>
    </row>
    <row r="1530" spans="1:25" x14ac:dyDescent="0.3">
      <c r="A1530">
        <v>76450</v>
      </c>
      <c r="B1530" t="s">
        <v>31782</v>
      </c>
      <c r="C1530" t="s">
        <v>31783</v>
      </c>
      <c r="D1530" t="s">
        <v>31784</v>
      </c>
      <c r="E1530" t="s">
        <v>31785</v>
      </c>
      <c r="F1530" t="s">
        <v>31786</v>
      </c>
      <c r="G1530" t="s">
        <v>31787</v>
      </c>
      <c r="H1530" t="s">
        <v>31788</v>
      </c>
      <c r="I1530" t="s">
        <v>31789</v>
      </c>
      <c r="J1530" t="s">
        <v>31790</v>
      </c>
      <c r="K1530" t="s">
        <v>31791</v>
      </c>
      <c r="L1530" t="s">
        <v>31792</v>
      </c>
      <c r="M1530" t="s">
        <v>31793</v>
      </c>
      <c r="N1530" t="s">
        <v>31794</v>
      </c>
      <c r="O1530">
        <f>-578.866611374965 -137.781977854909 -506.90178895662</f>
        <v>-1223.5503781864941</v>
      </c>
      <c r="P1530">
        <f>-598.159360817088 -163.051458960809 -226.602272687452</f>
        <v>-987.81309246534897</v>
      </c>
      <c r="Q1530">
        <f>-406.086998178099 -56.8048173684524 -302.552406824409</f>
        <v>-765.44422237096046</v>
      </c>
      <c r="R1530" t="s">
        <v>31795</v>
      </c>
      <c r="S1530" t="s">
        <v>31796</v>
      </c>
      <c r="T1530" t="s">
        <v>31797</v>
      </c>
      <c r="U1530" t="s">
        <v>31798</v>
      </c>
      <c r="V1530">
        <f>-502.38715124989 -16.3498458602548 -102.851853348855</f>
        <v>-621.58885045899979</v>
      </c>
      <c r="W1530" t="s">
        <v>31799</v>
      </c>
      <c r="X1530" t="s">
        <v>31800</v>
      </c>
      <c r="Y1530" t="s">
        <v>31801</v>
      </c>
    </row>
    <row r="1531" spans="1:25" x14ac:dyDescent="0.3">
      <c r="A1531">
        <v>76500</v>
      </c>
      <c r="B1531" t="s">
        <v>31802</v>
      </c>
      <c r="C1531" t="s">
        <v>31803</v>
      </c>
      <c r="D1531" t="s">
        <v>31804</v>
      </c>
      <c r="E1531" t="s">
        <v>31805</v>
      </c>
      <c r="F1531" t="s">
        <v>31806</v>
      </c>
      <c r="G1531" t="s">
        <v>31807</v>
      </c>
      <c r="H1531" t="s">
        <v>31808</v>
      </c>
      <c r="I1531" t="s">
        <v>31809</v>
      </c>
      <c r="J1531" t="s">
        <v>31810</v>
      </c>
      <c r="K1531" t="s">
        <v>31811</v>
      </c>
      <c r="L1531" t="s">
        <v>31812</v>
      </c>
      <c r="M1531" t="s">
        <v>31813</v>
      </c>
      <c r="N1531" t="s">
        <v>31814</v>
      </c>
      <c r="O1531">
        <f>-578.853804348983 -137.902246402825 -506.789581764577</f>
        <v>-1223.545632516385</v>
      </c>
      <c r="P1531">
        <f>-598.364406531774 -162.952947299459 -226.485472646287</f>
        <v>-987.80282647751994</v>
      </c>
      <c r="Q1531">
        <f>-406.170589856829 -56.9155011421703 -302.420692932931</f>
        <v>-765.50678393193027</v>
      </c>
      <c r="R1531" t="s">
        <v>31815</v>
      </c>
      <c r="S1531" t="s">
        <v>31816</v>
      </c>
      <c r="T1531" t="s">
        <v>31817</v>
      </c>
      <c r="U1531" t="s">
        <v>31818</v>
      </c>
      <c r="V1531">
        <f>-502.457705358688 -16.4111741657944 -102.860414423036</f>
        <v>-621.72929394751839</v>
      </c>
      <c r="W1531" t="s">
        <v>31819</v>
      </c>
      <c r="X1531" t="s">
        <v>31820</v>
      </c>
      <c r="Y1531" t="s">
        <v>31821</v>
      </c>
    </row>
    <row r="1532" spans="1:25" x14ac:dyDescent="0.3">
      <c r="A1532">
        <v>76550</v>
      </c>
      <c r="B1532" t="s">
        <v>31822</v>
      </c>
      <c r="C1532" t="s">
        <v>31823</v>
      </c>
      <c r="D1532" t="s">
        <v>31824</v>
      </c>
      <c r="E1532" t="s">
        <v>31825</v>
      </c>
      <c r="F1532" t="s">
        <v>31826</v>
      </c>
      <c r="G1532" t="s">
        <v>31827</v>
      </c>
      <c r="H1532" t="s">
        <v>31828</v>
      </c>
      <c r="I1532" t="s">
        <v>31829</v>
      </c>
      <c r="J1532" t="s">
        <v>31830</v>
      </c>
      <c r="K1532" t="s">
        <v>31831</v>
      </c>
      <c r="L1532" t="s">
        <v>31832</v>
      </c>
      <c r="M1532" t="s">
        <v>31833</v>
      </c>
      <c r="N1532" t="s">
        <v>31834</v>
      </c>
      <c r="O1532">
        <f>-578.576745859942 -137.961782890639 -506.678438465459</f>
        <v>-1223.2169672160401</v>
      </c>
      <c r="P1532">
        <f>-598.895532889593 -162.738819552606 -226.407385091607</f>
        <v>-988.0417375338061</v>
      </c>
      <c r="Q1532">
        <f>-406.427167306687 -57.036359936058 -302.113831733617</f>
        <v>-765.57735897636201</v>
      </c>
      <c r="R1532" t="s">
        <v>31835</v>
      </c>
      <c r="S1532" t="s">
        <v>31836</v>
      </c>
      <c r="T1532" t="s">
        <v>31837</v>
      </c>
      <c r="U1532" t="s">
        <v>31838</v>
      </c>
      <c r="V1532">
        <f>-502.5254209183 -16.3040184422271 -102.845819170351</f>
        <v>-621.67525853087807</v>
      </c>
      <c r="W1532" t="s">
        <v>31839</v>
      </c>
      <c r="X1532" t="s">
        <v>31840</v>
      </c>
      <c r="Y1532" t="s">
        <v>31841</v>
      </c>
    </row>
    <row r="1533" spans="1:25" x14ac:dyDescent="0.3">
      <c r="A1533">
        <v>76600</v>
      </c>
      <c r="B1533" t="s">
        <v>31842</v>
      </c>
      <c r="C1533" t="s">
        <v>31843</v>
      </c>
      <c r="D1533" t="s">
        <v>31844</v>
      </c>
      <c r="E1533" t="s">
        <v>31845</v>
      </c>
      <c r="F1533" t="s">
        <v>31846</v>
      </c>
      <c r="G1533" t="s">
        <v>31847</v>
      </c>
      <c r="H1533" t="s">
        <v>31848</v>
      </c>
      <c r="I1533" t="s">
        <v>31849</v>
      </c>
      <c r="J1533" t="s">
        <v>31850</v>
      </c>
      <c r="K1533" t="s">
        <v>31851</v>
      </c>
      <c r="L1533" t="s">
        <v>31852</v>
      </c>
      <c r="M1533" t="s">
        <v>31853</v>
      </c>
      <c r="N1533" t="s">
        <v>31854</v>
      </c>
      <c r="O1533">
        <f>-578.518549702523 -137.978188175413 -506.622890711839</f>
        <v>-1223.1196285897749</v>
      </c>
      <c r="P1533">
        <f>-599.107084213067 -162.769800590206 -226.372845518347</f>
        <v>-988.24973032162006</v>
      </c>
      <c r="Q1533">
        <f>-406.591268719946 -57.1650421288359 -302.095303895868</f>
        <v>-765.85161474464996</v>
      </c>
      <c r="R1533" t="s">
        <v>31855</v>
      </c>
      <c r="S1533" t="s">
        <v>31856</v>
      </c>
      <c r="T1533" t="s">
        <v>31857</v>
      </c>
      <c r="U1533" t="s">
        <v>31858</v>
      </c>
      <c r="V1533">
        <f>-502.397191741975 -16.2288502025153 -102.838878182315</f>
        <v>-621.46492012680528</v>
      </c>
      <c r="W1533" t="s">
        <v>31859</v>
      </c>
      <c r="X1533" t="s">
        <v>31860</v>
      </c>
      <c r="Y1533" t="s">
        <v>31861</v>
      </c>
    </row>
    <row r="1534" spans="1:25" x14ac:dyDescent="0.3">
      <c r="A1534">
        <v>76650</v>
      </c>
      <c r="B1534" t="s">
        <v>31862</v>
      </c>
      <c r="C1534" t="s">
        <v>31863</v>
      </c>
      <c r="D1534" t="s">
        <v>31864</v>
      </c>
      <c r="E1534" t="s">
        <v>31865</v>
      </c>
      <c r="F1534" t="s">
        <v>31866</v>
      </c>
      <c r="G1534" t="s">
        <v>31867</v>
      </c>
      <c r="H1534" t="s">
        <v>31868</v>
      </c>
      <c r="I1534" t="s">
        <v>31869</v>
      </c>
      <c r="J1534" t="s">
        <v>31870</v>
      </c>
      <c r="K1534" t="s">
        <v>31871</v>
      </c>
      <c r="L1534" t="s">
        <v>31872</v>
      </c>
      <c r="M1534" t="s">
        <v>31873</v>
      </c>
      <c r="N1534" t="s">
        <v>31874</v>
      </c>
      <c r="O1534">
        <f>-578.899282434025 -137.929095050557 -506.377052881172</f>
        <v>-1223.205430365754</v>
      </c>
      <c r="P1534">
        <f>-599.374674440219 -162.520308998008 -226.101031705478</f>
        <v>-987.99601514370499</v>
      </c>
      <c r="Q1534">
        <f>-406.885016834856 -57.2171574315917 -302.308091967137</f>
        <v>-766.41026623358471</v>
      </c>
      <c r="R1534" t="s">
        <v>31875</v>
      </c>
      <c r="S1534" t="s">
        <v>31876</v>
      </c>
      <c r="T1534" t="s">
        <v>31877</v>
      </c>
      <c r="U1534" t="s">
        <v>31878</v>
      </c>
      <c r="V1534">
        <f>-502.135880362171 -15.792813349618 -102.832690174567</f>
        <v>-620.76138388635604</v>
      </c>
      <c r="W1534" t="s">
        <v>31879</v>
      </c>
      <c r="X1534" t="s">
        <v>31880</v>
      </c>
      <c r="Y1534" t="s">
        <v>31881</v>
      </c>
    </row>
    <row r="1535" spans="1:25" x14ac:dyDescent="0.3">
      <c r="A1535">
        <v>76700</v>
      </c>
      <c r="B1535" t="s">
        <v>31882</v>
      </c>
      <c r="C1535" t="s">
        <v>31883</v>
      </c>
      <c r="D1535" t="s">
        <v>31884</v>
      </c>
      <c r="E1535" t="s">
        <v>31885</v>
      </c>
      <c r="F1535" t="s">
        <v>31886</v>
      </c>
      <c r="G1535" t="s">
        <v>31887</v>
      </c>
      <c r="H1535" t="s">
        <v>31888</v>
      </c>
      <c r="I1535" t="s">
        <v>31889</v>
      </c>
      <c r="J1535" t="s">
        <v>31890</v>
      </c>
      <c r="K1535" t="s">
        <v>31891</v>
      </c>
      <c r="L1535" t="s">
        <v>31892</v>
      </c>
      <c r="M1535" t="s">
        <v>31893</v>
      </c>
      <c r="N1535" t="s">
        <v>31894</v>
      </c>
      <c r="O1535">
        <f>-579.088794107449 -137.943274773314 -506.251568991217</f>
        <v>-1223.2836378719799</v>
      </c>
      <c r="P1535">
        <f>-599.188575278105 -162.306941906883 -225.928494045019</f>
        <v>-987.42401123000695</v>
      </c>
      <c r="Q1535">
        <f>-406.719038570185 -57.2020790293682 -302.459777516347</f>
        <v>-766.3808951159001</v>
      </c>
      <c r="R1535" t="s">
        <v>31895</v>
      </c>
      <c r="S1535" t="s">
        <v>31896</v>
      </c>
      <c r="T1535" t="s">
        <v>31897</v>
      </c>
      <c r="U1535" t="s">
        <v>31898</v>
      </c>
      <c r="V1535">
        <f>-501.795497998357 -15.7333064738059 -102.856910795067</f>
        <v>-620.3857152672299</v>
      </c>
      <c r="W1535" t="s">
        <v>31899</v>
      </c>
      <c r="X1535" t="s">
        <v>31900</v>
      </c>
      <c r="Y1535" t="s">
        <v>31901</v>
      </c>
    </row>
    <row r="1536" spans="1:25" x14ac:dyDescent="0.3">
      <c r="A1536">
        <v>76750</v>
      </c>
      <c r="B1536" t="s">
        <v>31902</v>
      </c>
      <c r="C1536" t="s">
        <v>31903</v>
      </c>
      <c r="D1536" t="s">
        <v>31904</v>
      </c>
      <c r="E1536" t="s">
        <v>31905</v>
      </c>
      <c r="F1536" t="s">
        <v>31906</v>
      </c>
      <c r="G1536" t="s">
        <v>31907</v>
      </c>
      <c r="H1536" t="s">
        <v>31908</v>
      </c>
      <c r="I1536" t="s">
        <v>31909</v>
      </c>
      <c r="J1536" t="s">
        <v>31910</v>
      </c>
      <c r="K1536" t="s">
        <v>31911</v>
      </c>
      <c r="L1536" t="s">
        <v>31912</v>
      </c>
      <c r="M1536" t="s">
        <v>31913</v>
      </c>
      <c r="N1536" t="s">
        <v>31914</v>
      </c>
      <c r="O1536">
        <f>-579.339608641352 -137.840549411315 -506.069738337175</f>
        <v>-1223.249896389842</v>
      </c>
      <c r="P1536">
        <f>-598.569503884217 -161.775116657645 -225.648736839067</f>
        <v>-985.99335738092896</v>
      </c>
      <c r="Q1536">
        <f>-406.108227114091 -57.1560655853164 -302.863204925434</f>
        <v>-766.12749762484145</v>
      </c>
      <c r="R1536" t="s">
        <v>31915</v>
      </c>
      <c r="S1536" t="s">
        <v>31916</v>
      </c>
      <c r="T1536" t="s">
        <v>31917</v>
      </c>
      <c r="U1536" t="s">
        <v>31918</v>
      </c>
      <c r="V1536">
        <f>-501.253166361079 -15.3659120833713 -102.902729653619</f>
        <v>-619.5218080980693</v>
      </c>
      <c r="W1536" t="s">
        <v>31919</v>
      </c>
      <c r="X1536" t="s">
        <v>31920</v>
      </c>
      <c r="Y1536" t="s">
        <v>31921</v>
      </c>
    </row>
    <row r="1537" spans="1:25" x14ac:dyDescent="0.3">
      <c r="A1537">
        <v>76800</v>
      </c>
      <c r="B1537" t="s">
        <v>31922</v>
      </c>
      <c r="C1537" t="s">
        <v>31923</v>
      </c>
      <c r="D1537" t="s">
        <v>31924</v>
      </c>
      <c r="E1537" t="s">
        <v>31925</v>
      </c>
      <c r="F1537" t="s">
        <v>31926</v>
      </c>
      <c r="G1537" t="s">
        <v>31927</v>
      </c>
      <c r="H1537" t="s">
        <v>31928</v>
      </c>
      <c r="I1537" t="s">
        <v>31929</v>
      </c>
      <c r="J1537" t="s">
        <v>31930</v>
      </c>
      <c r="K1537" t="s">
        <v>31931</v>
      </c>
      <c r="L1537" t="s">
        <v>31932</v>
      </c>
      <c r="M1537" t="s">
        <v>31933</v>
      </c>
      <c r="N1537" t="s">
        <v>31934</v>
      </c>
      <c r="O1537">
        <f>-579.504646715651 -137.857301874128 -505.936371946874</f>
        <v>-1223.2983205366529</v>
      </c>
      <c r="P1537">
        <f>-598.368610862895 -161.663697152854 -225.479603318242</f>
        <v>-985.51191133399107</v>
      </c>
      <c r="Q1537">
        <f>-405.921955605176 -57.2804664333257 -303.048482378927</f>
        <v>-766.25090441742873</v>
      </c>
      <c r="R1537" t="s">
        <v>31935</v>
      </c>
      <c r="S1537" t="s">
        <v>31936</v>
      </c>
      <c r="T1537" t="s">
        <v>31937</v>
      </c>
      <c r="U1537" t="s">
        <v>31938</v>
      </c>
      <c r="V1537">
        <f>-500.878295211767 -15.4472741994782 -102.895270815622</f>
        <v>-619.22084022686715</v>
      </c>
      <c r="W1537" t="s">
        <v>31939</v>
      </c>
      <c r="X1537" t="s">
        <v>31940</v>
      </c>
      <c r="Y1537" t="s">
        <v>31941</v>
      </c>
    </row>
    <row r="1538" spans="1:25" x14ac:dyDescent="0.3">
      <c r="A1538">
        <v>76850</v>
      </c>
      <c r="B1538" t="s">
        <v>31942</v>
      </c>
      <c r="C1538" t="s">
        <v>31943</v>
      </c>
      <c r="D1538" t="s">
        <v>31944</v>
      </c>
      <c r="E1538" t="s">
        <v>31945</v>
      </c>
      <c r="F1538" t="s">
        <v>31946</v>
      </c>
      <c r="G1538" t="s">
        <v>31947</v>
      </c>
      <c r="H1538" t="s">
        <v>31948</v>
      </c>
      <c r="I1538" t="s">
        <v>31949</v>
      </c>
      <c r="J1538" t="s">
        <v>31950</v>
      </c>
      <c r="K1538" t="s">
        <v>31951</v>
      </c>
      <c r="L1538" t="s">
        <v>31952</v>
      </c>
      <c r="M1538" t="s">
        <v>31953</v>
      </c>
      <c r="N1538" t="s">
        <v>31954</v>
      </c>
      <c r="O1538">
        <f>-580.297658059758 -137.800535895234 -505.702095615688</f>
        <v>-1223.80028957068</v>
      </c>
      <c r="P1538">
        <f>-598.502638114497 -161.617109848524 -225.202738120276</f>
        <v>-985.32248608329701</v>
      </c>
      <c r="Q1538">
        <f>-406.172413906257 -57.4995054869387 -303.414855647724</f>
        <v>-767.08677504091975</v>
      </c>
      <c r="R1538" t="s">
        <v>31955</v>
      </c>
      <c r="S1538" t="s">
        <v>31956</v>
      </c>
      <c r="T1538" t="s">
        <v>31957</v>
      </c>
      <c r="U1538" t="s">
        <v>31958</v>
      </c>
      <c r="V1538">
        <f>-500.435830909716 -15.1401979245788 -102.874609350237</f>
        <v>-618.45063818453173</v>
      </c>
      <c r="W1538" t="s">
        <v>31959</v>
      </c>
      <c r="X1538" t="s">
        <v>31960</v>
      </c>
      <c r="Y1538" t="s">
        <v>31961</v>
      </c>
    </row>
    <row r="1539" spans="1:25" x14ac:dyDescent="0.3">
      <c r="A1539">
        <v>76900</v>
      </c>
      <c r="B1539" t="s">
        <v>31962</v>
      </c>
      <c r="C1539" t="s">
        <v>31963</v>
      </c>
      <c r="D1539" t="s">
        <v>31964</v>
      </c>
      <c r="E1539" t="s">
        <v>31965</v>
      </c>
      <c r="F1539" t="s">
        <v>31966</v>
      </c>
      <c r="G1539" t="s">
        <v>31967</v>
      </c>
      <c r="H1539" t="s">
        <v>31968</v>
      </c>
      <c r="I1539" t="s">
        <v>31969</v>
      </c>
      <c r="J1539" t="s">
        <v>31970</v>
      </c>
      <c r="K1539" t="s">
        <v>31971</v>
      </c>
      <c r="L1539" t="s">
        <v>31972</v>
      </c>
      <c r="M1539" t="s">
        <v>31973</v>
      </c>
      <c r="N1539" t="s">
        <v>31974</v>
      </c>
      <c r="O1539">
        <f>-580.664059011359 -137.625124797537 -505.678546547769</f>
        <v>-1223.967730356665</v>
      </c>
      <c r="P1539">
        <f>-598.589815463357 -161.23160014792 -225.143369606324</f>
        <v>-984.96478521760093</v>
      </c>
      <c r="Q1539">
        <f>-406.233976372041 -57.4061423554795 -303.680116817488</f>
        <v>-767.32023554500847</v>
      </c>
      <c r="R1539" t="s">
        <v>31975</v>
      </c>
      <c r="S1539" t="s">
        <v>31976</v>
      </c>
      <c r="T1539" t="s">
        <v>31977</v>
      </c>
      <c r="U1539" t="s">
        <v>31978</v>
      </c>
      <c r="V1539">
        <f>-500.220396627848 -14.8461019556225 -102.89365412035</f>
        <v>-617.96015270382054</v>
      </c>
      <c r="W1539" t="s">
        <v>31979</v>
      </c>
      <c r="X1539" t="s">
        <v>31980</v>
      </c>
      <c r="Y1539" t="s">
        <v>31981</v>
      </c>
    </row>
    <row r="1540" spans="1:25" x14ac:dyDescent="0.3">
      <c r="A1540">
        <v>76950</v>
      </c>
      <c r="B1540" t="s">
        <v>31982</v>
      </c>
      <c r="C1540" t="s">
        <v>31983</v>
      </c>
      <c r="D1540" t="s">
        <v>31984</v>
      </c>
      <c r="E1540" t="s">
        <v>31985</v>
      </c>
      <c r="F1540" t="s">
        <v>31986</v>
      </c>
      <c r="G1540" t="s">
        <v>31987</v>
      </c>
      <c r="H1540" t="s">
        <v>31988</v>
      </c>
      <c r="I1540" t="s">
        <v>31989</v>
      </c>
      <c r="J1540" t="s">
        <v>31990</v>
      </c>
      <c r="K1540" t="s">
        <v>31991</v>
      </c>
      <c r="L1540" t="s">
        <v>31992</v>
      </c>
      <c r="M1540" t="s">
        <v>31993</v>
      </c>
      <c r="N1540" t="s">
        <v>31994</v>
      </c>
      <c r="O1540">
        <f>-581.619740288682 -137.19282205882 -505.701524073797</f>
        <v>-1224.514086421299</v>
      </c>
      <c r="P1540">
        <f>-598.743034716781 -160.751600287769 -225.11222398551</f>
        <v>-984.60685899006</v>
      </c>
      <c r="Q1540">
        <f>-406.500964457942 -57.1613188634228 -304.235743075775</f>
        <v>-767.8980263971398</v>
      </c>
      <c r="R1540" t="s">
        <v>31995</v>
      </c>
      <c r="S1540" t="s">
        <v>31996</v>
      </c>
      <c r="T1540" t="s">
        <v>31997</v>
      </c>
      <c r="U1540" t="s">
        <v>31998</v>
      </c>
      <c r="V1540">
        <f>-499.939495319653 -14.7081348825404 -102.949173360282</f>
        <v>-617.59680356247543</v>
      </c>
      <c r="W1540" t="s">
        <v>31999</v>
      </c>
      <c r="X1540" t="s">
        <v>32000</v>
      </c>
      <c r="Y1540" t="s">
        <v>32001</v>
      </c>
    </row>
    <row r="1541" spans="1:25" x14ac:dyDescent="0.3">
      <c r="A1541">
        <v>77000</v>
      </c>
      <c r="B1541" t="s">
        <v>32002</v>
      </c>
      <c r="C1541" t="s">
        <v>32003</v>
      </c>
      <c r="D1541" t="s">
        <v>32004</v>
      </c>
      <c r="E1541" t="s">
        <v>32005</v>
      </c>
      <c r="F1541" t="s">
        <v>32006</v>
      </c>
      <c r="G1541" t="s">
        <v>32007</v>
      </c>
      <c r="H1541" t="s">
        <v>32008</v>
      </c>
      <c r="I1541" t="s">
        <v>32009</v>
      </c>
      <c r="J1541" t="s">
        <v>32010</v>
      </c>
      <c r="K1541" t="s">
        <v>32011</v>
      </c>
      <c r="L1541" t="s">
        <v>32012</v>
      </c>
      <c r="M1541" t="s">
        <v>32013</v>
      </c>
      <c r="N1541" t="s">
        <v>32014</v>
      </c>
      <c r="O1541">
        <f>-581.998419734027 -137.091110104526 -505.800371588339</f>
        <v>-1224.889901426892</v>
      </c>
      <c r="P1541">
        <f>-598.783739019245 -160.886138510977 -225.210638199665</f>
        <v>-984.88051572988707</v>
      </c>
      <c r="Q1541">
        <f>-406.627398296136 -57.3461319600001 -304.607529960061</f>
        <v>-768.5810602161971</v>
      </c>
      <c r="R1541" t="s">
        <v>32015</v>
      </c>
      <c r="S1541" t="s">
        <v>32016</v>
      </c>
      <c r="T1541" t="s">
        <v>32017</v>
      </c>
      <c r="U1541" t="s">
        <v>32018</v>
      </c>
      <c r="V1541">
        <f>-499.75674391262 -14.7425132696399 -102.939080706695</f>
        <v>-617.43833788895483</v>
      </c>
      <c r="W1541" t="s">
        <v>32019</v>
      </c>
      <c r="X1541" t="s">
        <v>32020</v>
      </c>
      <c r="Y1541" t="s">
        <v>32021</v>
      </c>
    </row>
    <row r="1542" spans="1:25" x14ac:dyDescent="0.3">
      <c r="A1542">
        <v>77050</v>
      </c>
      <c r="B1542" t="s">
        <v>32022</v>
      </c>
      <c r="C1542" t="s">
        <v>32023</v>
      </c>
      <c r="D1542" t="s">
        <v>32024</v>
      </c>
      <c r="E1542" t="s">
        <v>32025</v>
      </c>
      <c r="F1542" t="s">
        <v>32026</v>
      </c>
      <c r="G1542" t="s">
        <v>32027</v>
      </c>
      <c r="H1542" t="s">
        <v>32028</v>
      </c>
      <c r="I1542" t="s">
        <v>32029</v>
      </c>
      <c r="J1542" t="s">
        <v>32030</v>
      </c>
      <c r="K1542" t="s">
        <v>32031</v>
      </c>
      <c r="L1542" t="s">
        <v>32032</v>
      </c>
      <c r="M1542" t="s">
        <v>32033</v>
      </c>
      <c r="N1542" t="s">
        <v>32034</v>
      </c>
      <c r="O1542">
        <f>-582.50339368148 -136.660497512326 -506.011943025009</f>
        <v>-1225.175834218815</v>
      </c>
      <c r="P1542">
        <f>-598.733050054554 -160.89117394775 -225.426714405511</f>
        <v>-985.05093840781501</v>
      </c>
      <c r="Q1542">
        <f>-406.639307610137 -57.6386390177936 -305.348088312788</f>
        <v>-769.62603494071857</v>
      </c>
      <c r="R1542" t="s">
        <v>32035</v>
      </c>
      <c r="S1542" t="s">
        <v>32036</v>
      </c>
      <c r="T1542" t="s">
        <v>32037</v>
      </c>
      <c r="U1542" t="s">
        <v>32038</v>
      </c>
      <c r="V1542">
        <f>-499.209344001619 -14.5233830838106 -102.857198968377</f>
        <v>-616.58992605380661</v>
      </c>
      <c r="W1542" t="s">
        <v>32039</v>
      </c>
      <c r="X1542" t="s">
        <v>32040</v>
      </c>
      <c r="Y1542" t="s">
        <v>32041</v>
      </c>
    </row>
    <row r="1543" spans="1:25" x14ac:dyDescent="0.3">
      <c r="A1543">
        <v>77100</v>
      </c>
      <c r="B1543" t="s">
        <v>32042</v>
      </c>
      <c r="C1543" t="s">
        <v>32043</v>
      </c>
      <c r="D1543" t="s">
        <v>32044</v>
      </c>
      <c r="E1543" t="s">
        <v>32045</v>
      </c>
      <c r="F1543" t="s">
        <v>32046</v>
      </c>
      <c r="G1543" t="s">
        <v>32047</v>
      </c>
      <c r="H1543" t="s">
        <v>32048</v>
      </c>
      <c r="I1543" t="s">
        <v>32049</v>
      </c>
      <c r="J1543" t="s">
        <v>32050</v>
      </c>
      <c r="K1543" t="s">
        <v>32051</v>
      </c>
      <c r="L1543" t="s">
        <v>32052</v>
      </c>
      <c r="M1543" t="s">
        <v>32053</v>
      </c>
      <c r="N1543" t="s">
        <v>32054</v>
      </c>
      <c r="O1543">
        <f>-582.655683549108 -136.266663250984 -506.123511060246</f>
        <v>-1225.0458578603379</v>
      </c>
      <c r="P1543">
        <f>-598.71902570196 -160.757053226027 -225.551315799991</f>
        <v>-985.02739472797805</v>
      </c>
      <c r="Q1543">
        <f>-406.574941265904 -57.7183468535964 -305.627331174113</f>
        <v>-769.92061929361341</v>
      </c>
      <c r="R1543" t="s">
        <v>32055</v>
      </c>
      <c r="S1543" t="s">
        <v>32056</v>
      </c>
      <c r="T1543" t="s">
        <v>32057</v>
      </c>
      <c r="U1543" t="s">
        <v>32058</v>
      </c>
      <c r="V1543">
        <f>-498.888007229408 -14.388975153699 -102.820331288186</f>
        <v>-616.09731367129302</v>
      </c>
      <c r="W1543" t="s">
        <v>32059</v>
      </c>
      <c r="X1543" t="s">
        <v>32060</v>
      </c>
      <c r="Y1543" t="s">
        <v>32061</v>
      </c>
    </row>
    <row r="1544" spans="1:25" x14ac:dyDescent="0.3">
      <c r="A1544">
        <v>77150</v>
      </c>
      <c r="B1544" t="s">
        <v>32062</v>
      </c>
      <c r="C1544" t="s">
        <v>32063</v>
      </c>
      <c r="D1544" t="s">
        <v>32064</v>
      </c>
      <c r="E1544" t="s">
        <v>32065</v>
      </c>
      <c r="F1544" t="s">
        <v>32066</v>
      </c>
      <c r="G1544" t="s">
        <v>32067</v>
      </c>
      <c r="H1544" t="s">
        <v>32068</v>
      </c>
      <c r="I1544" t="s">
        <v>32069</v>
      </c>
      <c r="J1544" t="s">
        <v>32070</v>
      </c>
      <c r="K1544" t="s">
        <v>32071</v>
      </c>
      <c r="L1544" t="s">
        <v>32072</v>
      </c>
      <c r="M1544" t="s">
        <v>32073</v>
      </c>
      <c r="N1544" t="s">
        <v>32074</v>
      </c>
      <c r="O1544">
        <f>-582.965618012538 -135.299742901561 -506.434652230761</f>
        <v>-1224.7000131448599</v>
      </c>
      <c r="P1544">
        <f>-598.571746915629 -160.244102114717 -225.876758693194</f>
        <v>-984.69260772354005</v>
      </c>
      <c r="Q1544">
        <f>-406.173897820145 -57.7332087764526 -306.021087399018</f>
        <v>-769.92819399561563</v>
      </c>
      <c r="R1544" t="s">
        <v>32075</v>
      </c>
      <c r="S1544" t="s">
        <v>32076</v>
      </c>
      <c r="T1544" t="s">
        <v>32077</v>
      </c>
      <c r="U1544" t="s">
        <v>32078</v>
      </c>
      <c r="V1544">
        <f>-498.237344771882 -13.9440003380828 -102.715498610488</f>
        <v>-614.89684372045281</v>
      </c>
      <c r="W1544" t="s">
        <v>32079</v>
      </c>
      <c r="X1544" t="s">
        <v>32080</v>
      </c>
      <c r="Y1544" t="s">
        <v>32081</v>
      </c>
    </row>
    <row r="1545" spans="1:25" x14ac:dyDescent="0.3">
      <c r="A1545">
        <v>77200</v>
      </c>
      <c r="B1545" t="s">
        <v>32082</v>
      </c>
      <c r="C1545" t="s">
        <v>32083</v>
      </c>
      <c r="D1545" t="s">
        <v>32084</v>
      </c>
      <c r="E1545" t="s">
        <v>32085</v>
      </c>
      <c r="F1545" t="s">
        <v>32086</v>
      </c>
      <c r="G1545" t="s">
        <v>32087</v>
      </c>
      <c r="H1545" t="s">
        <v>32088</v>
      </c>
      <c r="I1545" t="s">
        <v>32089</v>
      </c>
      <c r="J1545" t="s">
        <v>32090</v>
      </c>
      <c r="K1545" t="s">
        <v>32091</v>
      </c>
      <c r="L1545" t="s">
        <v>32092</v>
      </c>
      <c r="M1545" t="s">
        <v>32093</v>
      </c>
      <c r="N1545" t="s">
        <v>32094</v>
      </c>
      <c r="O1545">
        <f>-582.973971644538 -134.82114848493 -506.658516914941</f>
        <v>-1224.4536370444089</v>
      </c>
      <c r="P1545">
        <f>-598.422163588024 -160.130816158276 -226.12447049924</f>
        <v>-984.67745024554006</v>
      </c>
      <c r="Q1545">
        <f>-405.979319832385 -57.6279471347302 -306.171208800027</f>
        <v>-769.77847576714225</v>
      </c>
      <c r="R1545" t="s">
        <v>32095</v>
      </c>
      <c r="S1545" t="s">
        <v>32096</v>
      </c>
      <c r="T1545" t="s">
        <v>32097</v>
      </c>
      <c r="U1545" t="s">
        <v>32098</v>
      </c>
      <c r="V1545">
        <f>-497.961643415385 -13.6891226178077 -102.673379466515</f>
        <v>-614.3241454997077</v>
      </c>
      <c r="W1545" t="s">
        <v>32099</v>
      </c>
      <c r="X1545" t="s">
        <v>32100</v>
      </c>
      <c r="Y1545" t="s">
        <v>32101</v>
      </c>
    </row>
    <row r="1546" spans="1:25" x14ac:dyDescent="0.3">
      <c r="A1546">
        <v>77250</v>
      </c>
      <c r="B1546" t="s">
        <v>32102</v>
      </c>
      <c r="C1546" t="s">
        <v>32103</v>
      </c>
      <c r="D1546" t="s">
        <v>32104</v>
      </c>
      <c r="E1546" t="s">
        <v>32105</v>
      </c>
      <c r="F1546" t="s">
        <v>32106</v>
      </c>
      <c r="G1546" t="s">
        <v>32107</v>
      </c>
      <c r="H1546" t="s">
        <v>32108</v>
      </c>
      <c r="I1546" t="s">
        <v>32109</v>
      </c>
      <c r="J1546" t="s">
        <v>32110</v>
      </c>
      <c r="K1546" t="s">
        <v>32111</v>
      </c>
      <c r="L1546" t="s">
        <v>32112</v>
      </c>
      <c r="M1546" t="s">
        <v>32113</v>
      </c>
      <c r="N1546" t="s">
        <v>32114</v>
      </c>
      <c r="O1546">
        <f>-582.745177185087 -133.806012638013 -507.184660785296</f>
        <v>-1223.735850608396</v>
      </c>
      <c r="P1546">
        <f>-597.93692072712 -160.006233252405 -226.718352334284</f>
        <v>-984.6615063138089</v>
      </c>
      <c r="Q1546">
        <f>-405.513111506116 -57.1810796798845 -306.396586134272</f>
        <v>-769.09077732027254</v>
      </c>
      <c r="R1546" t="s">
        <v>32115</v>
      </c>
      <c r="S1546" t="s">
        <v>32116</v>
      </c>
      <c r="T1546" t="s">
        <v>32117</v>
      </c>
      <c r="U1546" t="s">
        <v>32118</v>
      </c>
      <c r="V1546">
        <f>-497.444683962982 -13.2678670610912 -102.635627081163</f>
        <v>-613.34817810523623</v>
      </c>
      <c r="W1546" t="s">
        <v>32119</v>
      </c>
      <c r="X1546" t="s">
        <v>32120</v>
      </c>
      <c r="Y1546" t="s">
        <v>32121</v>
      </c>
    </row>
    <row r="1547" spans="1:25" x14ac:dyDescent="0.3">
      <c r="A1547">
        <v>77300</v>
      </c>
      <c r="B1547" t="s">
        <v>32122</v>
      </c>
      <c r="C1547" t="s">
        <v>32123</v>
      </c>
      <c r="D1547" t="s">
        <v>32124</v>
      </c>
      <c r="E1547" t="s">
        <v>32125</v>
      </c>
      <c r="F1547" t="s">
        <v>32126</v>
      </c>
      <c r="G1547" t="s">
        <v>32127</v>
      </c>
      <c r="H1547" t="s">
        <v>32128</v>
      </c>
      <c r="I1547" t="s">
        <v>32129</v>
      </c>
      <c r="J1547" t="s">
        <v>32130</v>
      </c>
      <c r="K1547" t="s">
        <v>32131</v>
      </c>
      <c r="L1547" t="s">
        <v>32132</v>
      </c>
      <c r="M1547" t="s">
        <v>32133</v>
      </c>
      <c r="N1547" t="s">
        <v>32134</v>
      </c>
      <c r="O1547">
        <f>-582.629282659931 -133.355725788146 -507.497702769081</f>
        <v>-1223.4827112171579</v>
      </c>
      <c r="P1547">
        <f>-597.688922899104 -160.124476073039 -227.077968061136</f>
        <v>-984.89136703327904</v>
      </c>
      <c r="Q1547">
        <f>-405.359251486704 -56.9375470949722 -306.515060428582</f>
        <v>-768.81185901025822</v>
      </c>
      <c r="R1547" t="s">
        <v>32135</v>
      </c>
      <c r="S1547" t="s">
        <v>32136</v>
      </c>
      <c r="T1547" t="s">
        <v>32137</v>
      </c>
      <c r="U1547" t="s">
        <v>32138</v>
      </c>
      <c r="V1547">
        <f>-497.326090204439 -13.1256249703774 -102.647764187033</f>
        <v>-613.09947936184938</v>
      </c>
      <c r="W1547" t="s">
        <v>32139</v>
      </c>
      <c r="X1547" t="s">
        <v>32140</v>
      </c>
      <c r="Y1547" t="s">
        <v>32141</v>
      </c>
    </row>
    <row r="1548" spans="1:25" x14ac:dyDescent="0.3">
      <c r="A1548">
        <v>77350</v>
      </c>
      <c r="B1548" t="s">
        <v>32142</v>
      </c>
      <c r="C1548" t="s">
        <v>32143</v>
      </c>
      <c r="D1548" t="s">
        <v>32144</v>
      </c>
      <c r="E1548" t="s">
        <v>32145</v>
      </c>
      <c r="F1548" t="s">
        <v>32146</v>
      </c>
      <c r="G1548" t="s">
        <v>32147</v>
      </c>
      <c r="H1548" t="s">
        <v>32148</v>
      </c>
      <c r="I1548" t="s">
        <v>32149</v>
      </c>
      <c r="J1548" t="s">
        <v>32150</v>
      </c>
      <c r="K1548" t="s">
        <v>32151</v>
      </c>
      <c r="L1548" t="s">
        <v>32152</v>
      </c>
      <c r="M1548" t="s">
        <v>32153</v>
      </c>
      <c r="N1548" t="s">
        <v>32154</v>
      </c>
      <c r="O1548">
        <f>-582.561311820531 -132.336931751946 -508.220770548457</f>
        <v>-1223.119014120934</v>
      </c>
      <c r="P1548">
        <f>-597.486869197078 -159.894746797805 -227.870274491684</f>
        <v>-985.25189048656705</v>
      </c>
      <c r="Q1548">
        <f>-405.329289367416 -56.1585034655882 -307.007600094286</f>
        <v>-768.49539292729014</v>
      </c>
      <c r="R1548" t="s">
        <v>32155</v>
      </c>
      <c r="S1548" t="s">
        <v>32156</v>
      </c>
      <c r="T1548" t="s">
        <v>32157</v>
      </c>
      <c r="U1548" t="s">
        <v>32158</v>
      </c>
      <c r="V1548">
        <f>-497.267855246993 -12.6397337052804 -102.707539763492</f>
        <v>-612.61512871576542</v>
      </c>
      <c r="W1548" t="s">
        <v>32159</v>
      </c>
      <c r="X1548" t="s">
        <v>32160</v>
      </c>
      <c r="Y1548" t="s">
        <v>32161</v>
      </c>
    </row>
    <row r="1549" spans="1:25" x14ac:dyDescent="0.3">
      <c r="A1549">
        <v>77400</v>
      </c>
      <c r="B1549" t="s">
        <v>32162</v>
      </c>
      <c r="C1549" t="s">
        <v>32163</v>
      </c>
      <c r="D1549" t="s">
        <v>32164</v>
      </c>
      <c r="E1549" t="s">
        <v>32165</v>
      </c>
      <c r="F1549" t="s">
        <v>32166</v>
      </c>
      <c r="G1549" t="s">
        <v>32167</v>
      </c>
      <c r="H1549" t="s">
        <v>32168</v>
      </c>
      <c r="I1549" t="s">
        <v>32169</v>
      </c>
      <c r="J1549" t="s">
        <v>32170</v>
      </c>
      <c r="K1549" t="s">
        <v>32171</v>
      </c>
      <c r="L1549" t="s">
        <v>32172</v>
      </c>
      <c r="M1549" t="s">
        <v>32173</v>
      </c>
      <c r="N1549" t="s">
        <v>32174</v>
      </c>
      <c r="O1549">
        <f>-582.519913630794 -131.909785556569 -508.590268936823</f>
        <v>-1223.0199681241861</v>
      </c>
      <c r="P1549">
        <f>-597.399610024505 -159.872071619856 -228.277563643634</f>
        <v>-985.54924528799506</v>
      </c>
      <c r="Q1549">
        <f>-405.444533307027 -55.7704169647905 -307.427119180621</f>
        <v>-768.64206945243848</v>
      </c>
      <c r="R1549" t="s">
        <v>32175</v>
      </c>
      <c r="S1549" t="s">
        <v>32176</v>
      </c>
      <c r="T1549" t="s">
        <v>32177</v>
      </c>
      <c r="U1549" t="s">
        <v>32178</v>
      </c>
      <c r="V1549">
        <f>-497.349599075444 -12.5041624635742 -102.770244325096</f>
        <v>-612.62400586411422</v>
      </c>
      <c r="W1549" t="s">
        <v>32179</v>
      </c>
      <c r="X1549" t="s">
        <v>32180</v>
      </c>
      <c r="Y1549" t="s">
        <v>32181</v>
      </c>
    </row>
    <row r="1550" spans="1:25" x14ac:dyDescent="0.3">
      <c r="A1550">
        <v>77450</v>
      </c>
      <c r="B1550" t="s">
        <v>32182</v>
      </c>
      <c r="C1550" t="s">
        <v>32183</v>
      </c>
      <c r="D1550" t="s">
        <v>32184</v>
      </c>
      <c r="E1550" t="s">
        <v>32185</v>
      </c>
      <c r="F1550" t="s">
        <v>32186</v>
      </c>
      <c r="G1550" t="s">
        <v>32187</v>
      </c>
      <c r="H1550" t="s">
        <v>32188</v>
      </c>
      <c r="I1550" t="s">
        <v>32189</v>
      </c>
      <c r="J1550" t="s">
        <v>32190</v>
      </c>
      <c r="K1550" t="s">
        <v>32191</v>
      </c>
      <c r="L1550" t="s">
        <v>32192</v>
      </c>
      <c r="M1550" t="s">
        <v>32193</v>
      </c>
      <c r="N1550" t="s">
        <v>32194</v>
      </c>
      <c r="O1550">
        <f>-582.31946687739 -131.413040549407 -509.359714181459</f>
        <v>-1223.0922216082561</v>
      </c>
      <c r="P1550">
        <f>-597.076469066147 -160.742888003075 -229.180289697946</f>
        <v>-986.99964676716797</v>
      </c>
      <c r="Q1550">
        <f>-405.838406066403 -55.2001690098277 -308.156698819673</f>
        <v>-769.19527389590371</v>
      </c>
      <c r="R1550" t="s">
        <v>32195</v>
      </c>
      <c r="S1550" t="s">
        <v>32196</v>
      </c>
      <c r="T1550" t="s">
        <v>32197</v>
      </c>
      <c r="U1550" t="s">
        <v>32198</v>
      </c>
      <c r="V1550">
        <f>-497.598108823799 -12.4670426142661 -102.926861705432</f>
        <v>-612.99201314349716</v>
      </c>
      <c r="W1550" t="s">
        <v>32199</v>
      </c>
      <c r="X1550" t="s">
        <v>32200</v>
      </c>
      <c r="Y1550" t="s">
        <v>32201</v>
      </c>
    </row>
    <row r="1551" spans="1:25" x14ac:dyDescent="0.3">
      <c r="A1551">
        <v>77500</v>
      </c>
      <c r="B1551" t="s">
        <v>32202</v>
      </c>
      <c r="C1551" t="s">
        <v>32203</v>
      </c>
      <c r="D1551" t="s">
        <v>32204</v>
      </c>
      <c r="E1551" t="s">
        <v>32205</v>
      </c>
      <c r="F1551" t="s">
        <v>32206</v>
      </c>
      <c r="G1551" t="s">
        <v>32207</v>
      </c>
      <c r="H1551" t="s">
        <v>32208</v>
      </c>
      <c r="I1551" t="s">
        <v>32209</v>
      </c>
      <c r="J1551" t="s">
        <v>32210</v>
      </c>
      <c r="K1551" t="s">
        <v>32211</v>
      </c>
      <c r="L1551" t="s">
        <v>32212</v>
      </c>
      <c r="M1551" t="s">
        <v>32213</v>
      </c>
      <c r="N1551" t="s">
        <v>32214</v>
      </c>
      <c r="O1551">
        <f>-582.252492893012 -131.152704407726 -509.757556789112</f>
        <v>-1223.1627540898501</v>
      </c>
      <c r="P1551">
        <f>-596.999542611466 -161.186009714736 -229.651965531616</f>
        <v>-987.83751785781806</v>
      </c>
      <c r="Q1551">
        <f>-406.141721720236 -54.8534646706485 -308.488973868801</f>
        <v>-769.4841602596855</v>
      </c>
      <c r="R1551" t="s">
        <v>32215</v>
      </c>
      <c r="S1551" t="s">
        <v>32216</v>
      </c>
      <c r="T1551" t="s">
        <v>32217</v>
      </c>
      <c r="U1551" t="s">
        <v>32218</v>
      </c>
      <c r="V1551">
        <f>-497.808335508133 -12.4894149232823 -102.999975815104</f>
        <v>-613.29772624651923</v>
      </c>
      <c r="W1551" t="s">
        <v>32219</v>
      </c>
      <c r="X1551" t="s">
        <v>32220</v>
      </c>
      <c r="Y1551" t="s">
        <v>32221</v>
      </c>
    </row>
    <row r="1552" spans="1:25" x14ac:dyDescent="0.3">
      <c r="A1552">
        <v>77550</v>
      </c>
      <c r="B1552" t="s">
        <v>32222</v>
      </c>
      <c r="C1552" t="s">
        <v>32223</v>
      </c>
      <c r="D1552" t="s">
        <v>32224</v>
      </c>
      <c r="E1552" t="s">
        <v>32225</v>
      </c>
      <c r="F1552" t="s">
        <v>32226</v>
      </c>
      <c r="G1552" t="s">
        <v>32227</v>
      </c>
      <c r="H1552" t="s">
        <v>32228</v>
      </c>
      <c r="I1552" t="s">
        <v>32229</v>
      </c>
      <c r="J1552" t="s">
        <v>32230</v>
      </c>
      <c r="K1552" t="s">
        <v>32231</v>
      </c>
      <c r="L1552" t="s">
        <v>32232</v>
      </c>
      <c r="M1552" t="s">
        <v>32233</v>
      </c>
      <c r="N1552" t="s">
        <v>32234</v>
      </c>
      <c r="O1552">
        <f>-582.205186166073 -130.570522191934 -510.561490630575</f>
        <v>-1223.337198988582</v>
      </c>
      <c r="P1552">
        <f>-596.978692756677 -161.594395794383 -230.565192222148</f>
        <v>-989.13828077320795</v>
      </c>
      <c r="Q1552">
        <f>-406.531429160318 -54.2194326880376 -308.980781091728</f>
        <v>-769.73164294008359</v>
      </c>
      <c r="R1552" t="s">
        <v>32235</v>
      </c>
      <c r="S1552" t="s">
        <v>32236</v>
      </c>
      <c r="T1552" t="s">
        <v>32237</v>
      </c>
      <c r="U1552" t="s">
        <v>32238</v>
      </c>
      <c r="V1552">
        <f>-498.42626943014 -12.764576911989 -103.113701958801</f>
        <v>-614.30454830093004</v>
      </c>
      <c r="W1552" t="s">
        <v>32239</v>
      </c>
      <c r="X1552" t="s">
        <v>32240</v>
      </c>
      <c r="Y1552" t="s">
        <v>32241</v>
      </c>
    </row>
    <row r="1553" spans="1:25" x14ac:dyDescent="0.3">
      <c r="A1553">
        <v>77600</v>
      </c>
      <c r="B1553" t="s">
        <v>32242</v>
      </c>
      <c r="C1553" t="s">
        <v>32243</v>
      </c>
      <c r="D1553" t="s">
        <v>32244</v>
      </c>
      <c r="E1553" t="s">
        <v>32245</v>
      </c>
      <c r="F1553" t="s">
        <v>32246</v>
      </c>
      <c r="G1553" t="s">
        <v>32247</v>
      </c>
      <c r="H1553" t="s">
        <v>32248</v>
      </c>
      <c r="I1553" t="s">
        <v>32249</v>
      </c>
      <c r="J1553" t="s">
        <v>32250</v>
      </c>
      <c r="K1553" t="s">
        <v>32251</v>
      </c>
      <c r="L1553" t="s">
        <v>32252</v>
      </c>
      <c r="M1553" t="s">
        <v>32253</v>
      </c>
      <c r="N1553" t="s">
        <v>32254</v>
      </c>
      <c r="O1553">
        <f>-582.082390710008 -130.325910274928 -511.021746132914</f>
        <v>-1223.4300471178499</v>
      </c>
      <c r="P1553">
        <f>-596.859581206874 -161.951287112124 -231.093229442359</f>
        <v>-989.90409776135698</v>
      </c>
      <c r="Q1553">
        <f>-406.532414271536 -54.0918453567788 -309.134388545497</f>
        <v>-769.75864817381182</v>
      </c>
      <c r="R1553" t="s">
        <v>32255</v>
      </c>
      <c r="S1553" t="s">
        <v>32256</v>
      </c>
      <c r="T1553" t="s">
        <v>32257</v>
      </c>
      <c r="U1553" t="s">
        <v>32258</v>
      </c>
      <c r="V1553">
        <f>-498.826320453459 -12.9378637206255 -103.153284559666</f>
        <v>-614.91746873375052</v>
      </c>
      <c r="W1553" t="s">
        <v>32259</v>
      </c>
      <c r="X1553" t="s">
        <v>32260</v>
      </c>
      <c r="Y1553" t="s">
        <v>32261</v>
      </c>
    </row>
    <row r="1554" spans="1:25" x14ac:dyDescent="0.3">
      <c r="A1554">
        <v>77650</v>
      </c>
      <c r="B1554" t="s">
        <v>32262</v>
      </c>
      <c r="C1554" t="s">
        <v>32263</v>
      </c>
      <c r="D1554" t="s">
        <v>32264</v>
      </c>
      <c r="E1554" t="s">
        <v>32265</v>
      </c>
      <c r="F1554" t="s">
        <v>32266</v>
      </c>
      <c r="G1554" t="s">
        <v>32267</v>
      </c>
      <c r="H1554" t="s">
        <v>32268</v>
      </c>
      <c r="I1554" t="s">
        <v>32269</v>
      </c>
      <c r="J1554" t="s">
        <v>32270</v>
      </c>
      <c r="K1554" t="s">
        <v>32271</v>
      </c>
      <c r="L1554" t="s">
        <v>32272</v>
      </c>
      <c r="M1554" t="s">
        <v>32273</v>
      </c>
      <c r="N1554" t="s">
        <v>32274</v>
      </c>
      <c r="O1554">
        <f>-582.231971015388 -129.755058841773 -511.849313296238</f>
        <v>-1223.836343153399</v>
      </c>
      <c r="P1554">
        <f>-597.038147012619 -162.767903573032 -232.082379932272</f>
        <v>-991.88843051792298</v>
      </c>
      <c r="Q1554">
        <f>-406.890368107083 -53.9924179313994 -309.285464942884</f>
        <v>-770.16825098136644</v>
      </c>
      <c r="R1554" t="s">
        <v>32275</v>
      </c>
      <c r="S1554" t="s">
        <v>32276</v>
      </c>
      <c r="T1554" t="s">
        <v>32277</v>
      </c>
      <c r="U1554" t="s">
        <v>32278</v>
      </c>
      <c r="V1554">
        <f>-499.703241889935 -13.31886122999 -103.230146950007</f>
        <v>-616.25225006993196</v>
      </c>
      <c r="W1554" t="s">
        <v>32279</v>
      </c>
      <c r="X1554" t="s">
        <v>32280</v>
      </c>
      <c r="Y1554" t="s">
        <v>32281</v>
      </c>
    </row>
    <row r="1555" spans="1:25" x14ac:dyDescent="0.3">
      <c r="A1555">
        <v>77700</v>
      </c>
      <c r="B1555" t="s">
        <v>32282</v>
      </c>
      <c r="C1555" t="s">
        <v>32283</v>
      </c>
      <c r="D1555" t="s">
        <v>32284</v>
      </c>
      <c r="E1555" t="s">
        <v>32285</v>
      </c>
      <c r="F1555" t="s">
        <v>32286</v>
      </c>
      <c r="G1555" t="s">
        <v>32287</v>
      </c>
      <c r="H1555" t="s">
        <v>32288</v>
      </c>
      <c r="I1555" t="s">
        <v>32289</v>
      </c>
      <c r="J1555" t="s">
        <v>32290</v>
      </c>
      <c r="K1555" t="s">
        <v>32291</v>
      </c>
      <c r="L1555" t="s">
        <v>32292</v>
      </c>
      <c r="M1555" t="s">
        <v>32293</v>
      </c>
      <c r="N1555" t="s">
        <v>32294</v>
      </c>
      <c r="O1555">
        <f>-582.357480775418 -129.576684881856 -512.207639515187</f>
        <v>-1224.1418051724609</v>
      </c>
      <c r="P1555">
        <f>-597.221955719901 -163.080626622876 -232.502310417651</f>
        <v>-992.80489276042795</v>
      </c>
      <c r="Q1555">
        <f>-407.078658367379 -53.9936343325735 -309.275068303645</f>
        <v>-770.34736100359748</v>
      </c>
      <c r="R1555" t="s">
        <v>32295</v>
      </c>
      <c r="S1555" t="s">
        <v>32296</v>
      </c>
      <c r="T1555" t="s">
        <v>32297</v>
      </c>
      <c r="U1555" t="s">
        <v>32298</v>
      </c>
      <c r="V1555">
        <f>-500.020016937354 -13.5481130562393 -103.269501563495</f>
        <v>-616.83763155708834</v>
      </c>
      <c r="W1555" t="s">
        <v>32299</v>
      </c>
      <c r="X1555" t="s">
        <v>32300</v>
      </c>
      <c r="Y1555" t="s">
        <v>32301</v>
      </c>
    </row>
    <row r="1556" spans="1:25" x14ac:dyDescent="0.3">
      <c r="A1556">
        <v>77750</v>
      </c>
      <c r="B1556" t="s">
        <v>32302</v>
      </c>
      <c r="C1556" t="s">
        <v>32303</v>
      </c>
      <c r="D1556" t="s">
        <v>32304</v>
      </c>
      <c r="E1556" t="s">
        <v>32305</v>
      </c>
      <c r="F1556" t="s">
        <v>32306</v>
      </c>
      <c r="G1556" t="s">
        <v>32307</v>
      </c>
      <c r="H1556" t="s">
        <v>32308</v>
      </c>
      <c r="I1556" t="s">
        <v>32309</v>
      </c>
      <c r="J1556" t="s">
        <v>32310</v>
      </c>
      <c r="K1556" t="s">
        <v>32311</v>
      </c>
      <c r="L1556" t="s">
        <v>32312</v>
      </c>
      <c r="M1556" t="s">
        <v>32313</v>
      </c>
      <c r="N1556" t="s">
        <v>32314</v>
      </c>
      <c r="O1556">
        <f>-582.580479327511 -129.410006135849 -512.501305329887</f>
        <v>-1224.491790793247</v>
      </c>
      <c r="P1556">
        <f>-597.518051694441 -163.205181937832 -232.834696100383</f>
        <v>-993.55792973265602</v>
      </c>
      <c r="Q1556">
        <f>-407.337095140658 -53.9485979932911 -309.272513289759</f>
        <v>-770.55820642370804</v>
      </c>
      <c r="R1556" t="s">
        <v>32315</v>
      </c>
      <c r="S1556" t="s">
        <v>32316</v>
      </c>
      <c r="T1556" t="s">
        <v>32317</v>
      </c>
      <c r="U1556" t="s">
        <v>32318</v>
      </c>
      <c r="V1556">
        <f>-500.38771707554 -13.6133930086844 -103.30503167588</f>
        <v>-617.30614176010454</v>
      </c>
      <c r="W1556" t="s">
        <v>32319</v>
      </c>
      <c r="X1556" t="s">
        <v>32320</v>
      </c>
      <c r="Y1556" t="s">
        <v>32321</v>
      </c>
    </row>
    <row r="1557" spans="1:25" x14ac:dyDescent="0.3">
      <c r="A1557">
        <v>77800</v>
      </c>
      <c r="B1557" t="s">
        <v>32322</v>
      </c>
      <c r="C1557" t="s">
        <v>32323</v>
      </c>
      <c r="D1557" t="s">
        <v>32324</v>
      </c>
      <c r="E1557" t="s">
        <v>32325</v>
      </c>
      <c r="F1557" t="s">
        <v>32326</v>
      </c>
      <c r="G1557" t="s">
        <v>32327</v>
      </c>
      <c r="H1557" t="s">
        <v>32328</v>
      </c>
      <c r="I1557" t="s">
        <v>32329</v>
      </c>
      <c r="J1557" t="s">
        <v>32330</v>
      </c>
      <c r="K1557" t="s">
        <v>32331</v>
      </c>
      <c r="L1557" t="s">
        <v>32332</v>
      </c>
      <c r="M1557" t="s">
        <v>32333</v>
      </c>
      <c r="N1557" t="s">
        <v>32334</v>
      </c>
      <c r="O1557">
        <f>-583.209055552799 -129.210308094915 -512.88521495227</f>
        <v>-1225.3045785999839</v>
      </c>
      <c r="P1557">
        <f>-598.315424151585 -163.574239296544 -233.297178823226</f>
        <v>-995.18684227135498</v>
      </c>
      <c r="Q1557">
        <f>-408.243664877681 -53.8328585141485 -309.310616227757</f>
        <v>-771.38713961958649</v>
      </c>
      <c r="R1557" t="s">
        <v>32335</v>
      </c>
      <c r="S1557" t="s">
        <v>32336</v>
      </c>
      <c r="T1557" t="s">
        <v>32337</v>
      </c>
      <c r="U1557" t="s">
        <v>32338</v>
      </c>
      <c r="V1557">
        <f>-501.226820959186 -13.8222109134831 -103.352902611771</f>
        <v>-618.40193448444006</v>
      </c>
      <c r="W1557" t="s">
        <v>32339</v>
      </c>
      <c r="X1557" t="s">
        <v>32340</v>
      </c>
      <c r="Y1557" t="s">
        <v>32341</v>
      </c>
    </row>
    <row r="1558" spans="1:25" x14ac:dyDescent="0.3">
      <c r="A1558">
        <v>77850</v>
      </c>
      <c r="B1558" t="s">
        <v>32342</v>
      </c>
      <c r="C1558" t="s">
        <v>32343</v>
      </c>
      <c r="D1558" t="s">
        <v>32344</v>
      </c>
      <c r="E1558" t="s">
        <v>32345</v>
      </c>
      <c r="F1558" t="s">
        <v>32346</v>
      </c>
      <c r="G1558" t="s">
        <v>32347</v>
      </c>
      <c r="H1558" t="s">
        <v>32348</v>
      </c>
      <c r="I1558" t="s">
        <v>32349</v>
      </c>
      <c r="J1558" t="s">
        <v>32350</v>
      </c>
      <c r="K1558" t="s">
        <v>32351</v>
      </c>
      <c r="L1558" t="s">
        <v>32352</v>
      </c>
      <c r="M1558" t="s">
        <v>32353</v>
      </c>
      <c r="N1558" t="s">
        <v>32354</v>
      </c>
      <c r="O1558">
        <f>-584.087635070969 -129.26946459442 -513.193956499583</f>
        <v>-1226.5510561649721</v>
      </c>
      <c r="P1558">
        <f>-599.247749811775 -164.241201817572 -233.684017040805</f>
        <v>-997.17296867015193</v>
      </c>
      <c r="Q1558">
        <f>-409.449496587162 -53.8547692907855 -309.446697624923</f>
        <v>-772.75096350287049</v>
      </c>
      <c r="R1558" t="s">
        <v>32355</v>
      </c>
      <c r="S1558" t="s">
        <v>32356</v>
      </c>
      <c r="T1558" t="s">
        <v>32357</v>
      </c>
      <c r="U1558" t="s">
        <v>32358</v>
      </c>
      <c r="V1558">
        <f>-502.066682125437 -13.9803891836709 -103.385611036216</f>
        <v>-619.43268234532388</v>
      </c>
      <c r="W1558" t="s">
        <v>32359</v>
      </c>
      <c r="X1558" t="s">
        <v>32360</v>
      </c>
      <c r="Y1558" t="s">
        <v>32361</v>
      </c>
    </row>
    <row r="1559" spans="1:25" x14ac:dyDescent="0.3">
      <c r="A1559">
        <v>77900</v>
      </c>
      <c r="B1559" t="s">
        <v>32362</v>
      </c>
      <c r="C1559" t="s">
        <v>32363</v>
      </c>
      <c r="D1559" t="s">
        <v>32364</v>
      </c>
      <c r="E1559" t="s">
        <v>32365</v>
      </c>
      <c r="F1559" t="s">
        <v>32366</v>
      </c>
      <c r="G1559" t="s">
        <v>32367</v>
      </c>
      <c r="H1559" t="s">
        <v>32368</v>
      </c>
      <c r="I1559" t="s">
        <v>32369</v>
      </c>
      <c r="J1559" t="s">
        <v>32370</v>
      </c>
      <c r="K1559" t="s">
        <v>32371</v>
      </c>
      <c r="L1559" t="s">
        <v>32372</v>
      </c>
      <c r="M1559" t="s">
        <v>32373</v>
      </c>
      <c r="N1559" t="s">
        <v>32374</v>
      </c>
      <c r="O1559">
        <f>-584.659141267324 -129.41154271318 -513.298319708867</f>
        <v>-1227.3690036893709</v>
      </c>
      <c r="P1559">
        <f>-599.762386089696 -164.704674971823 -233.825895775635</f>
        <v>-998.29295683715395</v>
      </c>
      <c r="Q1559">
        <f>-410.155106937551 -53.9432261989832 -309.519948791707</f>
        <v>-773.61828192824123</v>
      </c>
      <c r="R1559" t="s">
        <v>32375</v>
      </c>
      <c r="S1559" t="s">
        <v>32376</v>
      </c>
      <c r="T1559" t="s">
        <v>32377</v>
      </c>
      <c r="U1559" t="s">
        <v>32378</v>
      </c>
      <c r="V1559">
        <f>-502.556217513557 -14.0558411817487 -103.408266191604</f>
        <v>-620.02032488690963</v>
      </c>
      <c r="W1559" t="s">
        <v>32379</v>
      </c>
      <c r="X1559" t="s">
        <v>32380</v>
      </c>
      <c r="Y1559" t="s">
        <v>32381</v>
      </c>
    </row>
    <row r="1560" spans="1:25" x14ac:dyDescent="0.3">
      <c r="A1560">
        <v>77950</v>
      </c>
      <c r="B1560" t="s">
        <v>32382</v>
      </c>
      <c r="C1560" t="s">
        <v>32383</v>
      </c>
      <c r="D1560" t="s">
        <v>32384</v>
      </c>
      <c r="E1560" t="s">
        <v>32385</v>
      </c>
      <c r="F1560" t="s">
        <v>32386</v>
      </c>
      <c r="G1560" t="s">
        <v>32387</v>
      </c>
      <c r="H1560" t="s">
        <v>32388</v>
      </c>
      <c r="I1560" t="s">
        <v>32389</v>
      </c>
      <c r="J1560" t="s">
        <v>32390</v>
      </c>
      <c r="K1560" t="s">
        <v>32391</v>
      </c>
      <c r="L1560" t="s">
        <v>32392</v>
      </c>
      <c r="M1560" t="s">
        <v>32393</v>
      </c>
      <c r="N1560" t="s">
        <v>32394</v>
      </c>
      <c r="O1560">
        <f>-585.847803090548 -129.743819866455 -513.511484973894</f>
        <v>-1229.1031079308968</v>
      </c>
      <c r="P1560">
        <f>-600.88096096352 -165.656769993638 -234.114227184258</f>
        <v>-1000.651958141416</v>
      </c>
      <c r="Q1560">
        <f>-411.636541895771 -54.1456283077614 -309.614869519591</f>
        <v>-775.3970397231235</v>
      </c>
      <c r="R1560" t="s">
        <v>32395</v>
      </c>
      <c r="S1560" t="s">
        <v>32396</v>
      </c>
      <c r="T1560" t="s">
        <v>32397</v>
      </c>
      <c r="U1560" t="s">
        <v>32398</v>
      </c>
      <c r="V1560">
        <f>-503.852854054766 -14.3165580008745 -103.446641339293</f>
        <v>-621.61605339493349</v>
      </c>
      <c r="W1560" t="s">
        <v>32399</v>
      </c>
      <c r="X1560" t="s">
        <v>32400</v>
      </c>
      <c r="Y1560" t="s">
        <v>32401</v>
      </c>
    </row>
    <row r="1561" spans="1:25" x14ac:dyDescent="0.3">
      <c r="A1561">
        <v>78000</v>
      </c>
      <c r="B1561" t="s">
        <v>32402</v>
      </c>
      <c r="C1561" t="s">
        <v>32403</v>
      </c>
      <c r="D1561" t="s">
        <v>32404</v>
      </c>
      <c r="E1561" t="s">
        <v>32405</v>
      </c>
      <c r="F1561" t="s">
        <v>32406</v>
      </c>
      <c r="G1561" t="s">
        <v>32407</v>
      </c>
      <c r="H1561" t="s">
        <v>32408</v>
      </c>
      <c r="I1561" t="s">
        <v>32409</v>
      </c>
      <c r="J1561" t="s">
        <v>32410</v>
      </c>
      <c r="K1561" t="s">
        <v>32411</v>
      </c>
      <c r="L1561" t="s">
        <v>32412</v>
      </c>
      <c r="M1561" t="s">
        <v>32413</v>
      </c>
      <c r="N1561" t="s">
        <v>32414</v>
      </c>
      <c r="O1561">
        <f>-586.45587125487 -130.000557727966 -513.583058947831</f>
        <v>-1230.0394879306668</v>
      </c>
      <c r="P1561">
        <f>-601.48038468111 -166.190909027694 -234.221117198427</f>
        <v>-1001.892410907231</v>
      </c>
      <c r="Q1561">
        <f>-412.398392111495 -54.2918775870612 -309.554377390276</f>
        <v>-776.24464708883215</v>
      </c>
      <c r="R1561" t="s">
        <v>32415</v>
      </c>
      <c r="S1561" t="s">
        <v>32416</v>
      </c>
      <c r="T1561" t="s">
        <v>32417</v>
      </c>
      <c r="U1561" t="s">
        <v>32418</v>
      </c>
      <c r="V1561">
        <f>-504.590027750852 -14.5550337571817 -103.473524628952</f>
        <v>-622.61858613698564</v>
      </c>
      <c r="W1561" t="s">
        <v>32419</v>
      </c>
      <c r="X1561" t="s">
        <v>32420</v>
      </c>
      <c r="Y1561" t="s">
        <v>32421</v>
      </c>
    </row>
    <row r="1562" spans="1:25" x14ac:dyDescent="0.3">
      <c r="A1562">
        <v>78050</v>
      </c>
      <c r="B1562" t="s">
        <v>32422</v>
      </c>
      <c r="C1562" t="s">
        <v>32423</v>
      </c>
      <c r="D1562" t="s">
        <v>32424</v>
      </c>
      <c r="E1562" t="s">
        <v>32425</v>
      </c>
      <c r="F1562" t="s">
        <v>32426</v>
      </c>
      <c r="G1562" t="s">
        <v>32427</v>
      </c>
      <c r="H1562" t="s">
        <v>32428</v>
      </c>
      <c r="I1562" t="s">
        <v>32429</v>
      </c>
      <c r="J1562" t="s">
        <v>32430</v>
      </c>
      <c r="K1562" t="s">
        <v>32431</v>
      </c>
      <c r="L1562" t="s">
        <v>32432</v>
      </c>
      <c r="M1562" t="s">
        <v>32433</v>
      </c>
      <c r="N1562" t="s">
        <v>32434</v>
      </c>
      <c r="O1562">
        <f>-587.744376096095 -130.796211172159 -513.644336152696</f>
        <v>-1232.1849234209501</v>
      </c>
      <c r="P1562">
        <f>-603.011380589241 -167.428572252102 -234.35317824494</f>
        <v>-1004.793131086283</v>
      </c>
      <c r="Q1562">
        <f>-414.146626270837 -54.9092553188357 -309.307164581888</f>
        <v>-778.36304617156065</v>
      </c>
      <c r="R1562" t="s">
        <v>32435</v>
      </c>
      <c r="S1562" t="s">
        <v>32436</v>
      </c>
      <c r="T1562" t="s">
        <v>32437</v>
      </c>
      <c r="U1562" t="s">
        <v>32438</v>
      </c>
      <c r="V1562">
        <f>-506.301788948777 -15.2165378821378 -103.530068143</f>
        <v>-625.04839497391481</v>
      </c>
      <c r="W1562" t="s">
        <v>32439</v>
      </c>
      <c r="X1562" t="s">
        <v>32440</v>
      </c>
      <c r="Y1562" t="s">
        <v>32441</v>
      </c>
    </row>
    <row r="1563" spans="1:25" x14ac:dyDescent="0.3">
      <c r="A1563">
        <v>78100</v>
      </c>
      <c r="B1563" t="s">
        <v>32442</v>
      </c>
      <c r="C1563" t="s">
        <v>32443</v>
      </c>
      <c r="D1563" t="s">
        <v>32444</v>
      </c>
      <c r="E1563" t="s">
        <v>32445</v>
      </c>
      <c r="F1563" t="s">
        <v>32446</v>
      </c>
      <c r="G1563" t="s">
        <v>32447</v>
      </c>
      <c r="H1563" t="s">
        <v>32448</v>
      </c>
      <c r="I1563" t="s">
        <v>32449</v>
      </c>
      <c r="J1563" t="s">
        <v>32450</v>
      </c>
      <c r="K1563" t="s">
        <v>32451</v>
      </c>
      <c r="L1563" t="s">
        <v>32452</v>
      </c>
      <c r="M1563" t="s">
        <v>32453</v>
      </c>
      <c r="N1563" t="s">
        <v>32454</v>
      </c>
      <c r="O1563">
        <f>-588.355070486834 -131.290692439005 -513.671771816089</f>
        <v>-1233.3175347419281</v>
      </c>
      <c r="P1563">
        <f>-603.806818950009 -168.136489325106 -234.418797970246</f>
        <v>-1006.362106245361</v>
      </c>
      <c r="Q1563">
        <f>-415.044534969377 -55.2769442175081 -309.118729765258</f>
        <v>-779.44020895214317</v>
      </c>
      <c r="R1563" t="s">
        <v>32455</v>
      </c>
      <c r="S1563" t="s">
        <v>32456</v>
      </c>
      <c r="T1563" t="s">
        <v>32457</v>
      </c>
      <c r="U1563" t="s">
        <v>32458</v>
      </c>
      <c r="V1563">
        <f>-507.183356069096 -15.6044813273147 -103.55283892609</f>
        <v>-626.34067632250071</v>
      </c>
      <c r="W1563" t="s">
        <v>32459</v>
      </c>
      <c r="X1563" t="s">
        <v>32460</v>
      </c>
      <c r="Y1563" t="s">
        <v>32461</v>
      </c>
    </row>
    <row r="1564" spans="1:25" x14ac:dyDescent="0.3">
      <c r="A1564">
        <v>78150</v>
      </c>
      <c r="B1564" t="s">
        <v>32462</v>
      </c>
      <c r="C1564" t="s">
        <v>32463</v>
      </c>
      <c r="D1564" t="s">
        <v>32464</v>
      </c>
      <c r="E1564" t="s">
        <v>32465</v>
      </c>
      <c r="F1564" t="s">
        <v>32466</v>
      </c>
      <c r="G1564" t="s">
        <v>32467</v>
      </c>
      <c r="H1564" t="s">
        <v>32468</v>
      </c>
      <c r="I1564" t="s">
        <v>32469</v>
      </c>
      <c r="J1564" t="s">
        <v>32470</v>
      </c>
      <c r="K1564" t="s">
        <v>32471</v>
      </c>
      <c r="L1564" t="s">
        <v>32472</v>
      </c>
      <c r="M1564" t="s">
        <v>32473</v>
      </c>
      <c r="N1564" t="s">
        <v>32474</v>
      </c>
      <c r="O1564">
        <f>-589.77255762446 -132.266410084887 -513.768986780882</f>
        <v>-1235.8079544902289</v>
      </c>
      <c r="P1564">
        <f>-605.653379219075 -169.724231117845 -234.62157810242</f>
        <v>-1009.9991884393399</v>
      </c>
      <c r="Q1564">
        <f>-417.169002917758 -56.039112856542 -308.768820214662</f>
        <v>-781.97693598896194</v>
      </c>
      <c r="R1564" t="s">
        <v>32475</v>
      </c>
      <c r="S1564" t="s">
        <v>32476</v>
      </c>
      <c r="T1564" t="s">
        <v>32477</v>
      </c>
      <c r="U1564" t="s">
        <v>32478</v>
      </c>
      <c r="V1564">
        <f>-509.157194295987 -16.3147219068419 -103.559631631206</f>
        <v>-629.03154783403488</v>
      </c>
      <c r="W1564" t="s">
        <v>32479</v>
      </c>
      <c r="X1564" t="s">
        <v>32480</v>
      </c>
      <c r="Y1564" t="s">
        <v>32481</v>
      </c>
    </row>
    <row r="1565" spans="1:25" x14ac:dyDescent="0.3">
      <c r="A1565">
        <v>78200</v>
      </c>
      <c r="B1565" t="s">
        <v>32482</v>
      </c>
      <c r="C1565" t="s">
        <v>32483</v>
      </c>
      <c r="D1565" t="s">
        <v>32484</v>
      </c>
      <c r="E1565" t="s">
        <v>32485</v>
      </c>
      <c r="F1565" t="s">
        <v>32486</v>
      </c>
      <c r="G1565" t="s">
        <v>32487</v>
      </c>
      <c r="H1565" t="s">
        <v>32488</v>
      </c>
      <c r="I1565" t="s">
        <v>32489</v>
      </c>
      <c r="J1565" t="s">
        <v>32490</v>
      </c>
      <c r="K1565" t="s">
        <v>32491</v>
      </c>
      <c r="L1565" t="s">
        <v>32492</v>
      </c>
      <c r="M1565" t="s">
        <v>32493</v>
      </c>
      <c r="N1565" t="s">
        <v>32494</v>
      </c>
      <c r="O1565">
        <f>-590.479938709109 -132.691493631307 -513.860349405382</f>
        <v>-1237.0317817457981</v>
      </c>
      <c r="P1565">
        <f>-606.665065059474 -170.489712457441 -234.776347804832</f>
        <v>-1011.931125321747</v>
      </c>
      <c r="Q1565">
        <f>-418.309432204257 -56.3873671044621 -308.609039918099</f>
        <v>-783.30583922681808</v>
      </c>
      <c r="R1565" t="s">
        <v>32495</v>
      </c>
      <c r="S1565" t="s">
        <v>32496</v>
      </c>
      <c r="T1565" t="s">
        <v>32497</v>
      </c>
      <c r="U1565" t="s">
        <v>32498</v>
      </c>
      <c r="V1565">
        <f>-510.234574866781 -16.6953543399027 -103.558511141635</f>
        <v>-630.4884403483187</v>
      </c>
      <c r="W1565" t="s">
        <v>32499</v>
      </c>
      <c r="X1565" t="s">
        <v>32500</v>
      </c>
      <c r="Y1565" t="s">
        <v>32501</v>
      </c>
    </row>
    <row r="1566" spans="1:25" x14ac:dyDescent="0.3">
      <c r="A1566">
        <v>78250</v>
      </c>
      <c r="B1566" t="s">
        <v>32502</v>
      </c>
      <c r="C1566" t="s">
        <v>32503</v>
      </c>
      <c r="D1566" t="s">
        <v>32504</v>
      </c>
      <c r="E1566" t="s">
        <v>32505</v>
      </c>
      <c r="F1566" t="s">
        <v>32506</v>
      </c>
      <c r="G1566" t="s">
        <v>32507</v>
      </c>
      <c r="H1566" t="s">
        <v>32508</v>
      </c>
      <c r="I1566" t="s">
        <v>32509</v>
      </c>
      <c r="J1566" t="s">
        <v>32510</v>
      </c>
      <c r="K1566" t="s">
        <v>32511</v>
      </c>
      <c r="L1566" t="s">
        <v>32512</v>
      </c>
      <c r="M1566" t="s">
        <v>32513</v>
      </c>
      <c r="N1566" t="s">
        <v>32514</v>
      </c>
      <c r="O1566">
        <f>-591.991901346859 -133.699615131515 -514.119760669842</f>
        <v>-1239.811277148216</v>
      </c>
      <c r="P1566">
        <f>-608.854942892125 -172.191939588615 -235.170578527236</f>
        <v>-1016.217461007976</v>
      </c>
      <c r="Q1566">
        <f>-420.705070942275 -57.3227045311191 -308.33645251948</f>
        <v>-786.36422799287402</v>
      </c>
      <c r="R1566" t="s">
        <v>32515</v>
      </c>
      <c r="S1566" t="s">
        <v>32516</v>
      </c>
      <c r="T1566" t="s">
        <v>32517</v>
      </c>
      <c r="U1566" t="s">
        <v>32518</v>
      </c>
      <c r="V1566">
        <f>-512.434731678947 -17.5708644529368 -103.490743276747</f>
        <v>-633.49633940863077</v>
      </c>
      <c r="W1566" t="s">
        <v>32519</v>
      </c>
      <c r="X1566" t="s">
        <v>32520</v>
      </c>
      <c r="Y1566" t="s">
        <v>32521</v>
      </c>
    </row>
    <row r="1567" spans="1:25" x14ac:dyDescent="0.3">
      <c r="A1567">
        <v>78300</v>
      </c>
      <c r="B1567" t="s">
        <v>32522</v>
      </c>
      <c r="C1567" t="s">
        <v>32523</v>
      </c>
      <c r="D1567" t="s">
        <v>32524</v>
      </c>
      <c r="E1567" t="s">
        <v>32525</v>
      </c>
      <c r="F1567" t="s">
        <v>32526</v>
      </c>
      <c r="G1567" t="s">
        <v>32527</v>
      </c>
      <c r="H1567" t="s">
        <v>32528</v>
      </c>
      <c r="I1567" t="s">
        <v>32529</v>
      </c>
      <c r="J1567" t="s">
        <v>32530</v>
      </c>
      <c r="K1567" t="s">
        <v>32531</v>
      </c>
      <c r="L1567" t="s">
        <v>32532</v>
      </c>
      <c r="M1567" t="s">
        <v>32533</v>
      </c>
      <c r="N1567" t="s">
        <v>32534</v>
      </c>
      <c r="O1567">
        <f>-592.682009334691 -134.145616368462 -514.249947639564</f>
        <v>-1241.077573342717</v>
      </c>
      <c r="P1567">
        <f>-609.85242908091 -173.004639919505 -235.37050961553</f>
        <v>-1018.227578615945</v>
      </c>
      <c r="Q1567">
        <f>-421.804883107159 -57.8009974812949 -308.272784062541</f>
        <v>-787.87866465099501</v>
      </c>
      <c r="R1567" t="s">
        <v>32535</v>
      </c>
      <c r="S1567" t="s">
        <v>32536</v>
      </c>
      <c r="T1567" t="s">
        <v>32537</v>
      </c>
      <c r="U1567" t="s">
        <v>32538</v>
      </c>
      <c r="V1567">
        <f>-513.696725649719 -17.9737294405945 -103.430213474629</f>
        <v>-635.10066856494257</v>
      </c>
      <c r="W1567" t="s">
        <v>32539</v>
      </c>
      <c r="X1567" t="s">
        <v>32540</v>
      </c>
      <c r="Y1567" t="s">
        <v>32541</v>
      </c>
    </row>
    <row r="1568" spans="1:25" x14ac:dyDescent="0.3">
      <c r="A1568">
        <v>78350</v>
      </c>
      <c r="B1568" t="s">
        <v>32542</v>
      </c>
      <c r="C1568" t="s">
        <v>32543</v>
      </c>
      <c r="D1568" t="s">
        <v>32544</v>
      </c>
      <c r="E1568" t="s">
        <v>32545</v>
      </c>
      <c r="F1568" t="s">
        <v>32546</v>
      </c>
      <c r="G1568" t="s">
        <v>32547</v>
      </c>
      <c r="H1568" t="s">
        <v>32548</v>
      </c>
      <c r="I1568" t="s">
        <v>32549</v>
      </c>
      <c r="J1568" t="s">
        <v>32550</v>
      </c>
      <c r="K1568" t="s">
        <v>32551</v>
      </c>
      <c r="L1568" t="s">
        <v>32552</v>
      </c>
      <c r="M1568" t="s">
        <v>32553</v>
      </c>
      <c r="N1568" t="s">
        <v>32554</v>
      </c>
      <c r="O1568">
        <f>-594.236598901021 -134.741546721534 -514.50791305359</f>
        <v>-1243.4860586761451</v>
      </c>
      <c r="P1568">
        <f>-611.786351735055 -174.265498197591 -235.7454830437</f>
        <v>-1021.797332976346</v>
      </c>
      <c r="Q1568">
        <f>-424.054996656246 -58.3404865678485 -308.31868756689</f>
        <v>-790.71417079098455</v>
      </c>
      <c r="R1568" t="s">
        <v>32555</v>
      </c>
      <c r="S1568" t="s">
        <v>32556</v>
      </c>
      <c r="T1568" t="s">
        <v>32557</v>
      </c>
      <c r="U1568" t="s">
        <v>32558</v>
      </c>
      <c r="V1568">
        <f>-516.397119749339 -18.9227627089222 -103.36119293788</f>
        <v>-638.68107539614118</v>
      </c>
      <c r="W1568" t="s">
        <v>32559</v>
      </c>
      <c r="X1568" t="s">
        <v>32560</v>
      </c>
      <c r="Y1568" t="s">
        <v>32561</v>
      </c>
    </row>
    <row r="1569" spans="1:25" x14ac:dyDescent="0.3">
      <c r="A1569">
        <v>78400</v>
      </c>
      <c r="B1569" t="s">
        <v>32562</v>
      </c>
      <c r="C1569" t="s">
        <v>32563</v>
      </c>
      <c r="D1569" t="s">
        <v>32564</v>
      </c>
      <c r="E1569" t="s">
        <v>32565</v>
      </c>
      <c r="F1569" t="s">
        <v>32566</v>
      </c>
      <c r="G1569" t="s">
        <v>32567</v>
      </c>
      <c r="H1569" t="s">
        <v>32568</v>
      </c>
      <c r="I1569" t="s">
        <v>32569</v>
      </c>
      <c r="J1569" t="s">
        <v>32570</v>
      </c>
      <c r="K1569" t="s">
        <v>32571</v>
      </c>
      <c r="L1569" t="s">
        <v>32572</v>
      </c>
      <c r="M1569" t="s">
        <v>32573</v>
      </c>
      <c r="N1569" t="s">
        <v>32574</v>
      </c>
      <c r="O1569">
        <f>-595.057878449296 -134.897148635986 -514.683735801077</f>
        <v>-1244.638762886359</v>
      </c>
      <c r="P1569">
        <f>-612.684154655587 -174.694709695057 -235.965223446783</f>
        <v>-1023.3440877974269</v>
      </c>
      <c r="Q1569">
        <f>-425.071846898524 -58.5047101500554 -308.421488289954</f>
        <v>-791.99804533853342</v>
      </c>
      <c r="R1569" t="s">
        <v>32575</v>
      </c>
      <c r="S1569" t="s">
        <v>32576</v>
      </c>
      <c r="T1569" t="s">
        <v>32577</v>
      </c>
      <c r="U1569" t="s">
        <v>32578</v>
      </c>
      <c r="V1569">
        <f>-517.67223002065 -19.3061891578895 -103.379547295419</f>
        <v>-640.35796647395853</v>
      </c>
      <c r="W1569" t="s">
        <v>32579</v>
      </c>
      <c r="X1569" t="s">
        <v>32580</v>
      </c>
      <c r="Y1569" t="s">
        <v>32581</v>
      </c>
    </row>
    <row r="1570" spans="1:25" x14ac:dyDescent="0.3">
      <c r="A1570">
        <v>78450</v>
      </c>
      <c r="B1570" t="s">
        <v>32582</v>
      </c>
      <c r="C1570" t="s">
        <v>32583</v>
      </c>
      <c r="D1570" t="s">
        <v>32584</v>
      </c>
      <c r="E1570" t="s">
        <v>32585</v>
      </c>
      <c r="F1570" t="s">
        <v>32586</v>
      </c>
      <c r="G1570" t="s">
        <v>32587</v>
      </c>
      <c r="H1570" t="s">
        <v>32588</v>
      </c>
      <c r="I1570" t="s">
        <v>32589</v>
      </c>
      <c r="J1570" t="s">
        <v>32590</v>
      </c>
      <c r="K1570" t="s">
        <v>32591</v>
      </c>
      <c r="L1570" t="s">
        <v>32592</v>
      </c>
      <c r="M1570" t="s">
        <v>32593</v>
      </c>
      <c r="N1570" t="s">
        <v>32594</v>
      </c>
      <c r="O1570">
        <f>-596.533033071206 -135.223055795573 -514.770973702399</f>
        <v>-1246.527062569178</v>
      </c>
      <c r="P1570">
        <f>-614.697005810512 -175.237949382482 -236.117926121939</f>
        <v>-1026.0528813149331</v>
      </c>
      <c r="Q1570">
        <f>-427.079078006876 -58.942696344136 -308.390874908345</f>
        <v>-794.41264925935695</v>
      </c>
      <c r="R1570" t="s">
        <v>32595</v>
      </c>
      <c r="S1570" t="s">
        <v>32596</v>
      </c>
      <c r="T1570" t="s">
        <v>32597</v>
      </c>
      <c r="U1570" t="s">
        <v>32598</v>
      </c>
      <c r="V1570">
        <f>-519.93609502698 -19.8221008901987 -103.493112045891</f>
        <v>-643.25130796306962</v>
      </c>
      <c r="W1570" t="s">
        <v>32599</v>
      </c>
      <c r="X1570" t="s">
        <v>32600</v>
      </c>
      <c r="Y1570" t="s">
        <v>32601</v>
      </c>
    </row>
    <row r="1571" spans="1:25" x14ac:dyDescent="0.3">
      <c r="A1571">
        <v>78500</v>
      </c>
      <c r="B1571" t="s">
        <v>32602</v>
      </c>
      <c r="C1571" t="s">
        <v>32603</v>
      </c>
      <c r="D1571" t="s">
        <v>32604</v>
      </c>
      <c r="E1571" t="s">
        <v>32605</v>
      </c>
      <c r="F1571" t="s">
        <v>32606</v>
      </c>
      <c r="G1571" t="s">
        <v>32607</v>
      </c>
      <c r="H1571" t="s">
        <v>32608</v>
      </c>
      <c r="I1571" t="s">
        <v>32609</v>
      </c>
      <c r="J1571" t="s">
        <v>32610</v>
      </c>
      <c r="K1571" t="s">
        <v>32611</v>
      </c>
      <c r="L1571" t="s">
        <v>32612</v>
      </c>
      <c r="M1571" t="s">
        <v>32613</v>
      </c>
      <c r="N1571" t="s">
        <v>32614</v>
      </c>
      <c r="O1571">
        <f>-597.094087714408 -135.478932817049 -514.691851555075</f>
        <v>-1247.264872086532</v>
      </c>
      <c r="P1571">
        <f>-615.753780011743 -175.396013929069 -236.057469941843</f>
        <v>-1027.2072638826548</v>
      </c>
      <c r="Q1571">
        <f>-427.968217910169 -59.3209425406881 -308.249284152094</f>
        <v>-795.53844460295113</v>
      </c>
      <c r="R1571" t="s">
        <v>32615</v>
      </c>
      <c r="S1571" t="s">
        <v>32616</v>
      </c>
      <c r="T1571" t="s">
        <v>32617</v>
      </c>
      <c r="U1571" t="s">
        <v>32618</v>
      </c>
      <c r="V1571">
        <f>-520.741109320643 -20.0496216114161 -103.586680246015</f>
        <v>-644.37741117807411</v>
      </c>
      <c r="W1571" t="s">
        <v>32619</v>
      </c>
      <c r="X1571" t="s">
        <v>32620</v>
      </c>
      <c r="Y1571" t="s">
        <v>32621</v>
      </c>
    </row>
    <row r="1572" spans="1:25" x14ac:dyDescent="0.3">
      <c r="A1572">
        <v>78550</v>
      </c>
      <c r="B1572" t="s">
        <v>32622</v>
      </c>
      <c r="C1572" t="s">
        <v>32623</v>
      </c>
      <c r="D1572" t="s">
        <v>32624</v>
      </c>
      <c r="E1572" t="s">
        <v>32625</v>
      </c>
      <c r="F1572" t="s">
        <v>32626</v>
      </c>
      <c r="G1572" t="s">
        <v>32627</v>
      </c>
      <c r="H1572" t="s">
        <v>32628</v>
      </c>
      <c r="I1572" t="s">
        <v>32629</v>
      </c>
      <c r="J1572" t="s">
        <v>32630</v>
      </c>
      <c r="K1572" t="s">
        <v>32631</v>
      </c>
      <c r="L1572" t="s">
        <v>32632</v>
      </c>
      <c r="M1572" t="s">
        <v>32633</v>
      </c>
      <c r="N1572" t="s">
        <v>32634</v>
      </c>
      <c r="O1572">
        <f>-598.369716015235 -135.949106700736 -514.536711039743</f>
        <v>-1248.8555337557141</v>
      </c>
      <c r="P1572">
        <f>-618.061609121182 -175.242561593845 -235.884906936524</f>
        <v>-1029.1890776515511</v>
      </c>
      <c r="Q1572">
        <f>-429.766468771973 -59.843740805703 -307.833411624463</f>
        <v>-797.44362120213896</v>
      </c>
      <c r="R1572" t="s">
        <v>32635</v>
      </c>
      <c r="S1572" t="s">
        <v>32636</v>
      </c>
      <c r="T1572" t="s">
        <v>32637</v>
      </c>
      <c r="U1572" t="s">
        <v>32638</v>
      </c>
      <c r="V1572">
        <f>-522.181745651033 -20.2463754587798 -103.790561704278</f>
        <v>-646.21868281409081</v>
      </c>
      <c r="W1572" t="s">
        <v>32639</v>
      </c>
      <c r="X1572" t="s">
        <v>32640</v>
      </c>
      <c r="Y1572" t="s">
        <v>32641</v>
      </c>
    </row>
    <row r="1573" spans="1:25" x14ac:dyDescent="0.3">
      <c r="A1573">
        <v>78600</v>
      </c>
      <c r="B1573" t="s">
        <v>32642</v>
      </c>
      <c r="C1573" t="s">
        <v>32643</v>
      </c>
      <c r="D1573" t="s">
        <v>32644</v>
      </c>
      <c r="E1573" t="s">
        <v>32645</v>
      </c>
      <c r="F1573" t="s">
        <v>32646</v>
      </c>
      <c r="G1573" t="s">
        <v>32647</v>
      </c>
      <c r="H1573" t="s">
        <v>32648</v>
      </c>
      <c r="I1573" t="s">
        <v>32649</v>
      </c>
      <c r="J1573" t="s">
        <v>32650</v>
      </c>
      <c r="K1573" t="s">
        <v>32651</v>
      </c>
      <c r="L1573" t="s">
        <v>32652</v>
      </c>
      <c r="M1573" t="s">
        <v>32653</v>
      </c>
      <c r="N1573" t="s">
        <v>32654</v>
      </c>
      <c r="O1573">
        <f>-598.996143645221 -136.184750749184 -514.397273754638</f>
        <v>-1249.578168149043</v>
      </c>
      <c r="P1573">
        <f>-619.127005544848 -175.158414459082 -235.731950925396</f>
        <v>-1030.017370929326</v>
      </c>
      <c r="Q1573">
        <f>-430.549362596948 -60.1157529128982 -307.510578698951</f>
        <v>-798.17569420879727</v>
      </c>
      <c r="R1573" t="s">
        <v>32655</v>
      </c>
      <c r="S1573" t="s">
        <v>32656</v>
      </c>
      <c r="T1573" t="s">
        <v>32657</v>
      </c>
      <c r="U1573" t="s">
        <v>32658</v>
      </c>
      <c r="V1573">
        <f>-522.842101120418 -20.3639197253669 -103.864989555062</f>
        <v>-647.07101040084694</v>
      </c>
      <c r="W1573" t="s">
        <v>32659</v>
      </c>
      <c r="X1573" t="s">
        <v>32660</v>
      </c>
      <c r="Y1573" t="s">
        <v>32661</v>
      </c>
    </row>
    <row r="1574" spans="1:25" x14ac:dyDescent="0.3">
      <c r="A1574">
        <v>78650</v>
      </c>
      <c r="B1574" t="s">
        <v>32662</v>
      </c>
      <c r="C1574" t="s">
        <v>32663</v>
      </c>
      <c r="D1574" t="s">
        <v>32664</v>
      </c>
      <c r="E1574" t="s">
        <v>32665</v>
      </c>
      <c r="F1574" t="s">
        <v>32666</v>
      </c>
      <c r="G1574" t="s">
        <v>32667</v>
      </c>
      <c r="H1574" t="s">
        <v>32668</v>
      </c>
      <c r="I1574" t="s">
        <v>32669</v>
      </c>
      <c r="J1574" t="s">
        <v>32670</v>
      </c>
      <c r="K1574" t="s">
        <v>32671</v>
      </c>
      <c r="L1574" t="s">
        <v>32672</v>
      </c>
      <c r="M1574" t="s">
        <v>32673</v>
      </c>
      <c r="N1574" t="s">
        <v>32674</v>
      </c>
      <c r="O1574">
        <f>-600.170426738324 -136.830817736432 -514.060674619288</f>
        <v>-1251.0619190940438</v>
      </c>
      <c r="P1574">
        <f>-620.909771239631 -175.445726861351 -235.390056579268</f>
        <v>-1031.7455546802501</v>
      </c>
      <c r="Q1574">
        <f>-431.850838595912 -60.9926120221517 -306.844275071734</f>
        <v>-799.68772568979773</v>
      </c>
      <c r="R1574" t="s">
        <v>32675</v>
      </c>
      <c r="S1574" t="s">
        <v>32676</v>
      </c>
      <c r="T1574" t="s">
        <v>32677</v>
      </c>
      <c r="U1574" t="s">
        <v>32678</v>
      </c>
      <c r="V1574">
        <f>-523.888284110579 -20.7124018356035 -103.972408198314</f>
        <v>-648.57309414449651</v>
      </c>
      <c r="W1574" t="s">
        <v>32679</v>
      </c>
      <c r="X1574" t="s">
        <v>32680</v>
      </c>
      <c r="Y1574" t="s">
        <v>32681</v>
      </c>
    </row>
    <row r="1575" spans="1:25" x14ac:dyDescent="0.3">
      <c r="A1575">
        <v>78700</v>
      </c>
      <c r="B1575" t="s">
        <v>32682</v>
      </c>
      <c r="C1575" t="s">
        <v>32683</v>
      </c>
      <c r="D1575" t="s">
        <v>32684</v>
      </c>
      <c r="E1575" t="s">
        <v>32685</v>
      </c>
      <c r="F1575" t="s">
        <v>32686</v>
      </c>
      <c r="G1575" t="s">
        <v>32687</v>
      </c>
      <c r="H1575" t="s">
        <v>32688</v>
      </c>
      <c r="I1575" t="s">
        <v>32689</v>
      </c>
      <c r="J1575" t="s">
        <v>32690</v>
      </c>
      <c r="K1575" t="s">
        <v>32691</v>
      </c>
      <c r="L1575" t="s">
        <v>32692</v>
      </c>
      <c r="M1575" t="s">
        <v>32693</v>
      </c>
      <c r="N1575" t="s">
        <v>32694</v>
      </c>
      <c r="O1575">
        <f>-600.921368017934 -137.929972354226 -513.690908517458</f>
        <v>-1252.5422488896179</v>
      </c>
      <c r="P1575">
        <f>-622.068957042517 -175.9497287083 -234.969116126181</f>
        <v>-1032.987801876998</v>
      </c>
      <c r="Q1575">
        <f>-432.620597897035 -62.1853720695958 -306.492092741289</f>
        <v>-801.29806270791983</v>
      </c>
      <c r="R1575" t="s">
        <v>32695</v>
      </c>
      <c r="S1575" t="s">
        <v>32696</v>
      </c>
      <c r="T1575" t="s">
        <v>32697</v>
      </c>
      <c r="U1575" t="s">
        <v>32698</v>
      </c>
      <c r="V1575">
        <f>-524.520378011128 -21.2535374487916 -104.050678344383</f>
        <v>-649.82459380430248</v>
      </c>
      <c r="W1575" t="s">
        <v>32699</v>
      </c>
      <c r="X1575" t="s">
        <v>32700</v>
      </c>
      <c r="Y1575" t="s">
        <v>32701</v>
      </c>
    </row>
    <row r="1576" spans="1:25" x14ac:dyDescent="0.3">
      <c r="A1576">
        <v>78750</v>
      </c>
      <c r="B1576" t="s">
        <v>32702</v>
      </c>
      <c r="C1576" t="s">
        <v>32703</v>
      </c>
      <c r="D1576" t="s">
        <v>32704</v>
      </c>
      <c r="E1576" t="s">
        <v>32705</v>
      </c>
      <c r="F1576" t="s">
        <v>32706</v>
      </c>
      <c r="G1576" t="s">
        <v>32707</v>
      </c>
      <c r="H1576" t="s">
        <v>32708</v>
      </c>
      <c r="I1576" t="s">
        <v>32709</v>
      </c>
      <c r="J1576" t="s">
        <v>32710</v>
      </c>
      <c r="K1576" t="s">
        <v>32711</v>
      </c>
      <c r="L1576" t="s">
        <v>32712</v>
      </c>
      <c r="M1576" t="s">
        <v>32713</v>
      </c>
      <c r="N1576" t="s">
        <v>32714</v>
      </c>
      <c r="O1576">
        <f>-601.292134265585 -138.509577624053 -513.476988590868</f>
        <v>-1253.2787004805059</v>
      </c>
      <c r="P1576">
        <f>-622.465318652286 -176.231323579314 -234.716614258911</f>
        <v>-1033.413256490511</v>
      </c>
      <c r="Q1576">
        <f>-432.862193520672 -62.7849385126347 -306.334614777301</f>
        <v>-801.98174681060777</v>
      </c>
      <c r="R1576" t="s">
        <v>32715</v>
      </c>
      <c r="S1576" t="s">
        <v>32716</v>
      </c>
      <c r="T1576" t="s">
        <v>32717</v>
      </c>
      <c r="U1576" t="s">
        <v>32718</v>
      </c>
      <c r="V1576">
        <f>-524.711962486988 -21.4382784798431 -104.07527305155</f>
        <v>-650.22551401838109</v>
      </c>
      <c r="W1576" t="s">
        <v>32719</v>
      </c>
      <c r="X1576" t="s">
        <v>32720</v>
      </c>
      <c r="Y1576" t="s">
        <v>32721</v>
      </c>
    </row>
    <row r="1577" spans="1:25" x14ac:dyDescent="0.3">
      <c r="A1577">
        <v>78800</v>
      </c>
      <c r="B1577" t="s">
        <v>32722</v>
      </c>
      <c r="C1577" t="s">
        <v>32723</v>
      </c>
      <c r="D1577" t="s">
        <v>32724</v>
      </c>
      <c r="E1577" t="s">
        <v>32725</v>
      </c>
      <c r="F1577" t="s">
        <v>32726</v>
      </c>
      <c r="G1577" t="s">
        <v>32727</v>
      </c>
      <c r="H1577" t="s">
        <v>32728</v>
      </c>
      <c r="I1577" t="s">
        <v>32729</v>
      </c>
      <c r="J1577" t="s">
        <v>32730</v>
      </c>
      <c r="K1577" t="s">
        <v>32731</v>
      </c>
      <c r="L1577" t="s">
        <v>32732</v>
      </c>
      <c r="M1577" t="s">
        <v>32733</v>
      </c>
      <c r="N1577" t="s">
        <v>32734</v>
      </c>
      <c r="O1577">
        <f>-601.647393891794 -139.032775062005 -513.311172021735</f>
        <v>-1253.9913409755341</v>
      </c>
      <c r="P1577">
        <f>-622.752934717887 -176.489613704312 -234.509900563561</f>
        <v>-1033.7524489857599</v>
      </c>
      <c r="Q1577">
        <f>-433.012033363391 -63.3467075069329 -306.242234105074</f>
        <v>-802.60097497539789</v>
      </c>
      <c r="R1577" t="s">
        <v>32735</v>
      </c>
      <c r="S1577" t="s">
        <v>32736</v>
      </c>
      <c r="T1577" t="s">
        <v>32737</v>
      </c>
      <c r="U1577" t="s">
        <v>32738</v>
      </c>
      <c r="V1577">
        <f>-524.718991610095 -21.6353405215618 -104.099112561541</f>
        <v>-650.45344469319787</v>
      </c>
      <c r="W1577" t="s">
        <v>32739</v>
      </c>
      <c r="X1577" t="s">
        <v>32740</v>
      </c>
      <c r="Y1577" t="s">
        <v>32741</v>
      </c>
    </row>
    <row r="1578" spans="1:25" x14ac:dyDescent="0.3">
      <c r="A1578">
        <v>78850</v>
      </c>
      <c r="B1578" t="s">
        <v>32742</v>
      </c>
      <c r="C1578" t="s">
        <v>32743</v>
      </c>
      <c r="D1578" t="s">
        <v>32744</v>
      </c>
      <c r="E1578" t="s">
        <v>32745</v>
      </c>
      <c r="F1578" t="s">
        <v>32746</v>
      </c>
      <c r="G1578" t="s">
        <v>32747</v>
      </c>
      <c r="H1578" t="s">
        <v>32748</v>
      </c>
      <c r="I1578" t="s">
        <v>32749</v>
      </c>
      <c r="J1578" t="s">
        <v>32750</v>
      </c>
      <c r="K1578" t="s">
        <v>32751</v>
      </c>
      <c r="L1578" t="s">
        <v>32752</v>
      </c>
      <c r="M1578" t="s">
        <v>32753</v>
      </c>
      <c r="N1578" t="s">
        <v>32754</v>
      </c>
      <c r="O1578">
        <f>-601.913009433164 -139.81017705769 -513.023522058599</f>
        <v>-1254.7467085494532</v>
      </c>
      <c r="P1578">
        <f>-622.786662730557 -176.792533774807 -234.141503563054</f>
        <v>-1033.720700068418</v>
      </c>
      <c r="Q1578">
        <f>-432.735543615756 -64.3868440217016 -306.21123067047</f>
        <v>-803.33361830792762</v>
      </c>
      <c r="R1578" t="s">
        <v>32755</v>
      </c>
      <c r="S1578" t="s">
        <v>32756</v>
      </c>
      <c r="T1578" t="s">
        <v>32757</v>
      </c>
      <c r="U1578" t="s">
        <v>32758</v>
      </c>
      <c r="V1578">
        <f>-524.640056273648 -21.9639224358407 -104.032514406699</f>
        <v>-650.63649311618769</v>
      </c>
      <c r="W1578" t="s">
        <v>32759</v>
      </c>
      <c r="X1578" t="s">
        <v>32760</v>
      </c>
      <c r="Y1578" t="s">
        <v>32761</v>
      </c>
    </row>
    <row r="1579" spans="1:25" x14ac:dyDescent="0.3">
      <c r="A1579">
        <v>78900</v>
      </c>
      <c r="B1579" t="s">
        <v>32762</v>
      </c>
      <c r="C1579" t="s">
        <v>32763</v>
      </c>
      <c r="D1579" t="s">
        <v>32764</v>
      </c>
      <c r="E1579" t="s">
        <v>32765</v>
      </c>
      <c r="F1579" t="s">
        <v>32766</v>
      </c>
      <c r="G1579" t="s">
        <v>32767</v>
      </c>
      <c r="H1579" t="s">
        <v>32768</v>
      </c>
      <c r="I1579" t="s">
        <v>32769</v>
      </c>
      <c r="J1579" t="s">
        <v>32770</v>
      </c>
      <c r="K1579" t="s">
        <v>32771</v>
      </c>
      <c r="L1579" t="s">
        <v>32772</v>
      </c>
      <c r="M1579" t="s">
        <v>32773</v>
      </c>
      <c r="N1579" t="s">
        <v>32774</v>
      </c>
      <c r="O1579">
        <f>-601.698726683895 -140.169071627595 -512.921937489262</f>
        <v>-1254.7897358007519</v>
      </c>
      <c r="P1579">
        <f>-622.469738497349 -177.084210533013 -234.023398230273</f>
        <v>-1033.577347260635</v>
      </c>
      <c r="Q1579">
        <f>-432.25158053691 -65.0208808613888 -306.185783446919</f>
        <v>-803.45824484521779</v>
      </c>
      <c r="R1579" t="s">
        <v>32775</v>
      </c>
      <c r="S1579" t="s">
        <v>32776</v>
      </c>
      <c r="T1579" t="s">
        <v>32777</v>
      </c>
      <c r="U1579" t="s">
        <v>32778</v>
      </c>
      <c r="V1579">
        <f>-524.333131233342 -22.3164965250398 -103.986003915682</f>
        <v>-650.6356316740638</v>
      </c>
      <c r="W1579" t="s">
        <v>32779</v>
      </c>
      <c r="X1579" t="s">
        <v>32780</v>
      </c>
      <c r="Y1579" t="s">
        <v>32781</v>
      </c>
    </row>
    <row r="1580" spans="1:25" x14ac:dyDescent="0.3">
      <c r="A1580">
        <v>78950</v>
      </c>
      <c r="B1580" t="s">
        <v>32782</v>
      </c>
      <c r="C1580" t="s">
        <v>32783</v>
      </c>
      <c r="D1580" t="s">
        <v>32784</v>
      </c>
      <c r="E1580" t="s">
        <v>32785</v>
      </c>
      <c r="F1580" t="s">
        <v>32786</v>
      </c>
      <c r="G1580" t="s">
        <v>32787</v>
      </c>
      <c r="H1580" t="s">
        <v>32788</v>
      </c>
      <c r="I1580" t="s">
        <v>32789</v>
      </c>
      <c r="J1580" t="s">
        <v>32790</v>
      </c>
      <c r="K1580" t="s">
        <v>32791</v>
      </c>
      <c r="L1580" t="s">
        <v>32792</v>
      </c>
      <c r="M1580" t="s">
        <v>32793</v>
      </c>
      <c r="N1580" t="s">
        <v>32794</v>
      </c>
      <c r="O1580">
        <f>-600.973015745526 -140.58076000675 -512.802113044533</f>
        <v>-1254.355888796809</v>
      </c>
      <c r="P1580">
        <f>-621.595709518057 -177.515408080841 -233.895206739577</f>
        <v>-1033.006324338475</v>
      </c>
      <c r="Q1580">
        <f>-431.176575100632 -65.7579953469835 -306.001554037091</f>
        <v>-802.93612448470662</v>
      </c>
      <c r="R1580" t="s">
        <v>32795</v>
      </c>
      <c r="S1580" t="s">
        <v>32796</v>
      </c>
      <c r="T1580" t="s">
        <v>32797</v>
      </c>
      <c r="U1580" t="s">
        <v>32798</v>
      </c>
      <c r="V1580">
        <f>-523.611891178091 -22.5991448370796 -103.86043744703</f>
        <v>-650.07147346220063</v>
      </c>
      <c r="W1580" t="s">
        <v>32799</v>
      </c>
      <c r="X1580" t="s">
        <v>32800</v>
      </c>
      <c r="Y1580" t="s">
        <v>32801</v>
      </c>
    </row>
    <row r="1581" spans="1:25" x14ac:dyDescent="0.3">
      <c r="A1581">
        <v>79000</v>
      </c>
      <c r="B1581" t="s">
        <v>32802</v>
      </c>
      <c r="C1581" t="s">
        <v>32803</v>
      </c>
      <c r="D1581" t="s">
        <v>32804</v>
      </c>
      <c r="E1581" t="s">
        <v>32805</v>
      </c>
      <c r="F1581" t="s">
        <v>32806</v>
      </c>
      <c r="G1581" t="s">
        <v>32807</v>
      </c>
      <c r="H1581" t="s">
        <v>32808</v>
      </c>
      <c r="I1581" t="s">
        <v>32809</v>
      </c>
      <c r="J1581" t="s">
        <v>32810</v>
      </c>
      <c r="K1581" t="s">
        <v>32811</v>
      </c>
      <c r="L1581" t="s">
        <v>32812</v>
      </c>
      <c r="M1581" t="s">
        <v>32813</v>
      </c>
      <c r="N1581" t="s">
        <v>32814</v>
      </c>
      <c r="O1581">
        <f>-600.498534596696 -140.767129738385 -512.800702967906</f>
        <v>-1254.0663673029871</v>
      </c>
      <c r="P1581">
        <f>-621.008171233422 -177.97157654812 -233.92109516111</f>
        <v>-1032.9008429426519</v>
      </c>
      <c r="Q1581">
        <f>-430.713382552005 -66.0023386878761 -306.027657723264</f>
        <v>-802.74337896314501</v>
      </c>
      <c r="R1581" t="s">
        <v>32815</v>
      </c>
      <c r="S1581" t="s">
        <v>32816</v>
      </c>
      <c r="T1581" t="s">
        <v>32817</v>
      </c>
      <c r="U1581" t="s">
        <v>32818</v>
      </c>
      <c r="V1581">
        <f>-523.115352348852 -22.7531517063399 -103.788990010135</f>
        <v>-649.65749406532677</v>
      </c>
      <c r="W1581" t="s">
        <v>32819</v>
      </c>
      <c r="X1581" t="s">
        <v>32820</v>
      </c>
      <c r="Y1581" t="s">
        <v>32821</v>
      </c>
    </row>
    <row r="1582" spans="1:25" x14ac:dyDescent="0.3">
      <c r="A1582">
        <v>79050</v>
      </c>
      <c r="B1582" t="s">
        <v>32822</v>
      </c>
      <c r="C1582" t="s">
        <v>32823</v>
      </c>
      <c r="D1582" t="s">
        <v>32824</v>
      </c>
      <c r="E1582" t="s">
        <v>32825</v>
      </c>
      <c r="F1582" t="s">
        <v>32826</v>
      </c>
      <c r="G1582" t="s">
        <v>32827</v>
      </c>
      <c r="H1582" t="s">
        <v>32828</v>
      </c>
      <c r="I1582" t="s">
        <v>32829</v>
      </c>
      <c r="J1582" t="s">
        <v>32830</v>
      </c>
      <c r="K1582" t="s">
        <v>32831</v>
      </c>
      <c r="L1582" t="s">
        <v>32832</v>
      </c>
      <c r="M1582" t="s">
        <v>32833</v>
      </c>
      <c r="N1582" t="s">
        <v>32834</v>
      </c>
      <c r="O1582">
        <f>-599.431433166164 -141.003479399761 -512.740340088062</f>
        <v>-1253.1752526539869</v>
      </c>
      <c r="P1582">
        <f>-619.302876685648 -178.374044455892 -233.836824517567</f>
        <v>-1031.5137456591069</v>
      </c>
      <c r="Q1582">
        <f>-429.634283585212 -65.6095104386627 -306.352793874643</f>
        <v>-801.59658789851778</v>
      </c>
      <c r="R1582" t="s">
        <v>32835</v>
      </c>
      <c r="S1582" t="s">
        <v>32836</v>
      </c>
      <c r="T1582" t="s">
        <v>32837</v>
      </c>
      <c r="U1582" t="s">
        <v>32838</v>
      </c>
      <c r="V1582">
        <f>-521.860407848426 -22.7531786190707 -103.6722330903</f>
        <v>-648.28581955779669</v>
      </c>
      <c r="W1582" t="s">
        <v>32839</v>
      </c>
      <c r="X1582" t="s">
        <v>32840</v>
      </c>
      <c r="Y1582" t="s">
        <v>32841</v>
      </c>
    </row>
    <row r="1583" spans="1:25" x14ac:dyDescent="0.3">
      <c r="A1583">
        <v>79100</v>
      </c>
      <c r="B1583" t="s">
        <v>32842</v>
      </c>
      <c r="C1583" t="s">
        <v>32843</v>
      </c>
      <c r="D1583" t="s">
        <v>32844</v>
      </c>
      <c r="E1583" t="s">
        <v>32845</v>
      </c>
      <c r="F1583" t="s">
        <v>32846</v>
      </c>
      <c r="G1583" t="s">
        <v>32847</v>
      </c>
      <c r="H1583" t="s">
        <v>32848</v>
      </c>
      <c r="I1583" t="s">
        <v>32849</v>
      </c>
      <c r="J1583" t="s">
        <v>32850</v>
      </c>
      <c r="K1583" t="s">
        <v>32851</v>
      </c>
      <c r="L1583" t="s">
        <v>32852</v>
      </c>
      <c r="M1583" t="s">
        <v>32853</v>
      </c>
      <c r="N1583" t="s">
        <v>32854</v>
      </c>
      <c r="O1583">
        <f>-598.917805466003 -141.006073079913 -512.672575202802</f>
        <v>-1252.596453748718</v>
      </c>
      <c r="P1583">
        <f>-618.344823199955 -178.298504729172 -233.72736069842</f>
        <v>-1030.370688627547</v>
      </c>
      <c r="Q1583">
        <f>-429.050689458022 -65.0541730429059 -306.473247370907</f>
        <v>-800.57810987183495</v>
      </c>
      <c r="R1583" t="s">
        <v>32855</v>
      </c>
      <c r="S1583" t="s">
        <v>32856</v>
      </c>
      <c r="T1583" t="s">
        <v>32857</v>
      </c>
      <c r="U1583" t="s">
        <v>32858</v>
      </c>
      <c r="V1583">
        <f>-521.184898202657 -22.5637864251721 -103.614689378871</f>
        <v>-647.36337400670016</v>
      </c>
      <c r="W1583" t="s">
        <v>32859</v>
      </c>
      <c r="X1583" t="s">
        <v>32860</v>
      </c>
      <c r="Y1583" t="s">
        <v>32861</v>
      </c>
    </row>
    <row r="1584" spans="1:25" x14ac:dyDescent="0.3">
      <c r="A1584">
        <v>79150</v>
      </c>
      <c r="B1584" t="s">
        <v>32862</v>
      </c>
      <c r="C1584" t="s">
        <v>32863</v>
      </c>
      <c r="D1584" t="s">
        <v>32864</v>
      </c>
      <c r="E1584" t="s">
        <v>32865</v>
      </c>
      <c r="F1584" t="s">
        <v>32866</v>
      </c>
      <c r="G1584" t="s">
        <v>32867</v>
      </c>
      <c r="H1584" t="s">
        <v>32868</v>
      </c>
      <c r="I1584" t="s">
        <v>32869</v>
      </c>
      <c r="J1584" t="s">
        <v>32870</v>
      </c>
      <c r="K1584" t="s">
        <v>32871</v>
      </c>
      <c r="L1584" t="s">
        <v>32872</v>
      </c>
      <c r="M1584" t="s">
        <v>32873</v>
      </c>
      <c r="N1584" t="s">
        <v>32874</v>
      </c>
      <c r="O1584">
        <f>-597.719464447512 -141.041442429884 -512.629401945109</f>
        <v>-1251.3903088225049</v>
      </c>
      <c r="P1584">
        <f>-616.337321603202 -178.143401413522 -233.603605077684</f>
        <v>-1028.084328094408</v>
      </c>
      <c r="Q1584">
        <f>-427.655890418037 -64.076130341417 -306.65509124146</f>
        <v>-798.38711200091404</v>
      </c>
      <c r="R1584" t="s">
        <v>32875</v>
      </c>
      <c r="S1584" t="s">
        <v>32876</v>
      </c>
      <c r="T1584" t="s">
        <v>32877</v>
      </c>
      <c r="U1584" t="s">
        <v>32878</v>
      </c>
      <c r="V1584">
        <f>-519.876711117818 -22.2440413714794 -103.516151907048</f>
        <v>-645.63690439634536</v>
      </c>
      <c r="W1584" t="s">
        <v>32879</v>
      </c>
      <c r="X1584" t="s">
        <v>32880</v>
      </c>
      <c r="Y1584" t="s">
        <v>32881</v>
      </c>
    </row>
    <row r="1585" spans="1:25" x14ac:dyDescent="0.3">
      <c r="A1585">
        <v>79200</v>
      </c>
      <c r="B1585" t="s">
        <v>32882</v>
      </c>
      <c r="C1585" t="s">
        <v>32883</v>
      </c>
      <c r="D1585" t="s">
        <v>32884</v>
      </c>
      <c r="E1585" t="s">
        <v>32885</v>
      </c>
      <c r="F1585" t="s">
        <v>32886</v>
      </c>
      <c r="G1585" t="s">
        <v>32887</v>
      </c>
      <c r="H1585" t="s">
        <v>32888</v>
      </c>
      <c r="I1585" t="s">
        <v>32889</v>
      </c>
      <c r="J1585" t="s">
        <v>32890</v>
      </c>
      <c r="K1585" t="s">
        <v>32891</v>
      </c>
      <c r="L1585" t="s">
        <v>32892</v>
      </c>
      <c r="M1585" t="s">
        <v>32893</v>
      </c>
      <c r="N1585" t="s">
        <v>32894</v>
      </c>
      <c r="O1585">
        <f>-596.726819183049 -140.881200277034 -512.684615932442</f>
        <v>-1250.292635392525</v>
      </c>
      <c r="P1585">
        <f>-615.131604002137 -178.107806970396 -233.661266516364</f>
        <v>-1026.9006774888971</v>
      </c>
      <c r="Q1585">
        <f>-426.741438879988 -63.5767897448927 -306.738943326262</f>
        <v>-797.05717195114266</v>
      </c>
      <c r="R1585" t="s">
        <v>32895</v>
      </c>
      <c r="S1585" t="s">
        <v>32896</v>
      </c>
      <c r="T1585" t="s">
        <v>32897</v>
      </c>
      <c r="U1585" t="s">
        <v>32898</v>
      </c>
      <c r="V1585">
        <f>-519.332307350119 -22.2412139846056 -103.472381540197</f>
        <v>-645.04590287492158</v>
      </c>
      <c r="W1585" t="s">
        <v>32899</v>
      </c>
      <c r="X1585" t="s">
        <v>32900</v>
      </c>
      <c r="Y1585" t="s">
        <v>32901</v>
      </c>
    </row>
    <row r="1586" spans="1:25" x14ac:dyDescent="0.3">
      <c r="A1586">
        <v>79250</v>
      </c>
      <c r="B1586" t="s">
        <v>32902</v>
      </c>
      <c r="C1586" t="s">
        <v>32903</v>
      </c>
      <c r="D1586" t="s">
        <v>32904</v>
      </c>
      <c r="E1586" t="s">
        <v>32905</v>
      </c>
      <c r="F1586" t="s">
        <v>32906</v>
      </c>
      <c r="G1586" t="s">
        <v>32907</v>
      </c>
      <c r="H1586" t="s">
        <v>32908</v>
      </c>
      <c r="I1586" t="s">
        <v>32909</v>
      </c>
      <c r="J1586" t="s">
        <v>32910</v>
      </c>
      <c r="K1586" t="s">
        <v>32911</v>
      </c>
      <c r="L1586" t="s">
        <v>32912</v>
      </c>
      <c r="M1586" t="s">
        <v>32913</v>
      </c>
      <c r="N1586" t="s">
        <v>32914</v>
      </c>
      <c r="O1586">
        <f>-593.876538047444 -140.268784459272 -512.899106427275</f>
        <v>-1247.044428933991</v>
      </c>
      <c r="P1586">
        <f>-612.110548652713 -178.06803002496 -233.941542327402</f>
        <v>-1024.1201210050749</v>
      </c>
      <c r="Q1586">
        <f>-424.388433463531 -62.3263943920219 -306.830795096743</f>
        <v>-793.54562295229584</v>
      </c>
      <c r="R1586" t="s">
        <v>32915</v>
      </c>
      <c r="S1586" t="s">
        <v>32916</v>
      </c>
      <c r="T1586" t="s">
        <v>32917</v>
      </c>
      <c r="U1586" t="s">
        <v>32918</v>
      </c>
      <c r="V1586">
        <f>-518.407105782534 -22.1571247440329 -103.416104759525</f>
        <v>-643.98033528609187</v>
      </c>
      <c r="W1586" t="s">
        <v>32919</v>
      </c>
      <c r="X1586" t="s">
        <v>32920</v>
      </c>
      <c r="Y1586" t="s">
        <v>32921</v>
      </c>
    </row>
    <row r="1587" spans="1:25" x14ac:dyDescent="0.3">
      <c r="A1587">
        <v>79300</v>
      </c>
      <c r="B1587" t="s">
        <v>32922</v>
      </c>
      <c r="C1587" t="s">
        <v>32923</v>
      </c>
      <c r="D1587" t="s">
        <v>32924</v>
      </c>
      <c r="E1587" t="s">
        <v>32925</v>
      </c>
      <c r="F1587" t="s">
        <v>32926</v>
      </c>
      <c r="G1587" t="s">
        <v>32927</v>
      </c>
      <c r="H1587" t="s">
        <v>32928</v>
      </c>
      <c r="I1587" t="s">
        <v>32929</v>
      </c>
      <c r="J1587" t="s">
        <v>32930</v>
      </c>
      <c r="K1587" t="s">
        <v>32931</v>
      </c>
      <c r="L1587" t="s">
        <v>32932</v>
      </c>
      <c r="M1587" t="s">
        <v>32933</v>
      </c>
      <c r="N1587" t="s">
        <v>32934</v>
      </c>
      <c r="O1587">
        <f>-592.609575899364 -139.975468434468 -512.971675055906</f>
        <v>-1245.556719389738</v>
      </c>
      <c r="P1587">
        <f>-610.617964734223 -178.140142407026 -234.04923944935</f>
        <v>-1022.8073465905991</v>
      </c>
      <c r="Q1587">
        <f>-423.275885170512 -61.7062107390911 -306.813090001658</f>
        <v>-791.79518591126111</v>
      </c>
      <c r="R1587" t="s">
        <v>32935</v>
      </c>
      <c r="S1587" t="s">
        <v>32936</v>
      </c>
      <c r="T1587" t="s">
        <v>32937</v>
      </c>
      <c r="U1587" t="s">
        <v>32938</v>
      </c>
      <c r="V1587">
        <f>-518.005115107855 -22.1283293222059 -103.401469700867</f>
        <v>-643.53491413092786</v>
      </c>
      <c r="W1587" t="s">
        <v>32939</v>
      </c>
      <c r="X1587" t="s">
        <v>32940</v>
      </c>
      <c r="Y1587" t="s">
        <v>32941</v>
      </c>
    </row>
    <row r="1588" spans="1:25" x14ac:dyDescent="0.3">
      <c r="A1588">
        <v>79350</v>
      </c>
      <c r="B1588" t="s">
        <v>32942</v>
      </c>
      <c r="C1588" t="s">
        <v>32943</v>
      </c>
      <c r="D1588" t="s">
        <v>32944</v>
      </c>
      <c r="E1588" t="s">
        <v>32945</v>
      </c>
      <c r="F1588" t="s">
        <v>32946</v>
      </c>
      <c r="G1588" t="s">
        <v>32947</v>
      </c>
      <c r="H1588" t="s">
        <v>32948</v>
      </c>
      <c r="I1588" t="s">
        <v>32949</v>
      </c>
      <c r="J1588" t="s">
        <v>32950</v>
      </c>
      <c r="K1588" t="s">
        <v>32951</v>
      </c>
      <c r="L1588" t="s">
        <v>32952</v>
      </c>
      <c r="M1588" t="s">
        <v>32953</v>
      </c>
      <c r="N1588" t="s">
        <v>32954</v>
      </c>
      <c r="O1588">
        <f>-590.243295217979 -139.659628915846 -513.240453597907</f>
        <v>-1243.143377731732</v>
      </c>
      <c r="P1588">
        <f>-608.10954915536 -178.225457572973 -234.364018828278</f>
        <v>-1020.6990255566111</v>
      </c>
      <c r="Q1588">
        <f>-421.491632427271 -60.5359569388211 -306.969005067031</f>
        <v>-788.99659443312316</v>
      </c>
      <c r="R1588" t="s">
        <v>32955</v>
      </c>
      <c r="S1588" t="s">
        <v>32956</v>
      </c>
      <c r="T1588" t="s">
        <v>32957</v>
      </c>
      <c r="U1588" t="s">
        <v>32958</v>
      </c>
      <c r="V1588">
        <f>-517.184449312319 -22.2792122340497 -103.36317257234</f>
        <v>-642.82683411870869</v>
      </c>
      <c r="W1588" t="s">
        <v>32959</v>
      </c>
      <c r="X1588" t="s">
        <v>32960</v>
      </c>
      <c r="Y1588" t="s">
        <v>32961</v>
      </c>
    </row>
    <row r="1589" spans="1:25" x14ac:dyDescent="0.3">
      <c r="A1589">
        <v>79400</v>
      </c>
      <c r="B1589" t="s">
        <v>32962</v>
      </c>
      <c r="C1589" t="s">
        <v>32963</v>
      </c>
      <c r="D1589" t="s">
        <v>32964</v>
      </c>
      <c r="E1589" t="s">
        <v>32965</v>
      </c>
      <c r="F1589" t="s">
        <v>32966</v>
      </c>
      <c r="G1589" t="s">
        <v>32967</v>
      </c>
      <c r="H1589" t="s">
        <v>32968</v>
      </c>
      <c r="I1589" t="s">
        <v>32969</v>
      </c>
      <c r="J1589" t="s">
        <v>32970</v>
      </c>
      <c r="K1589" t="s">
        <v>32971</v>
      </c>
      <c r="L1589" t="s">
        <v>32972</v>
      </c>
      <c r="M1589" t="s">
        <v>32973</v>
      </c>
      <c r="N1589" t="s">
        <v>32974</v>
      </c>
      <c r="O1589">
        <f>-589.21500883032 -139.498773197365 -513.373168996069</f>
        <v>-1242.086951023754</v>
      </c>
      <c r="P1589">
        <f>-607.075351650892 -178.294740689464 -234.528221288906</f>
        <v>-1019.898313629262</v>
      </c>
      <c r="Q1589">
        <f>-420.792919627969 -60.0492991911619 -307.091315748622</f>
        <v>-787.93353456775287</v>
      </c>
      <c r="R1589" t="s">
        <v>32975</v>
      </c>
      <c r="S1589" t="s">
        <v>32976</v>
      </c>
      <c r="T1589" t="s">
        <v>32977</v>
      </c>
      <c r="U1589" t="s">
        <v>32978</v>
      </c>
      <c r="V1589">
        <f>-516.791328446153 -22.266784879957 -103.337625873184</f>
        <v>-642.39573919929398</v>
      </c>
      <c r="W1589" t="s">
        <v>32979</v>
      </c>
      <c r="X1589" t="s">
        <v>32980</v>
      </c>
      <c r="Y1589" t="s">
        <v>32981</v>
      </c>
    </row>
    <row r="1590" spans="1:25" x14ac:dyDescent="0.3">
      <c r="A1590">
        <v>79450</v>
      </c>
      <c r="B1590" t="s">
        <v>32982</v>
      </c>
      <c r="C1590" t="s">
        <v>32983</v>
      </c>
      <c r="D1590" t="s">
        <v>32984</v>
      </c>
      <c r="E1590" t="s">
        <v>32985</v>
      </c>
      <c r="F1590" t="s">
        <v>32986</v>
      </c>
      <c r="G1590" t="s">
        <v>32987</v>
      </c>
      <c r="H1590" t="s">
        <v>32988</v>
      </c>
      <c r="I1590" t="s">
        <v>32989</v>
      </c>
      <c r="J1590" t="s">
        <v>32990</v>
      </c>
      <c r="K1590" t="s">
        <v>32991</v>
      </c>
      <c r="L1590" t="s">
        <v>32992</v>
      </c>
      <c r="M1590" t="s">
        <v>32993</v>
      </c>
      <c r="N1590" t="s">
        <v>32994</v>
      </c>
      <c r="O1590">
        <f>-587.209406894188 -139.173122709591 -513.654875536251</f>
        <v>-1240.0374051400299</v>
      </c>
      <c r="P1590">
        <f>-605.083084176754 -178.651752421749 -234.906669439463</f>
        <v>-1018.6415060379661</v>
      </c>
      <c r="Q1590">
        <f>-419.323950833391 -59.4480767292653 -307.243215679597</f>
        <v>-786.01524324225329</v>
      </c>
      <c r="R1590" t="s">
        <v>32995</v>
      </c>
      <c r="S1590" t="s">
        <v>32996</v>
      </c>
      <c r="T1590" t="s">
        <v>32997</v>
      </c>
      <c r="U1590" t="s">
        <v>32998</v>
      </c>
      <c r="V1590">
        <f>-515.898770341159 -22.1739027477847 -103.296367744159</f>
        <v>-641.36904083310264</v>
      </c>
      <c r="W1590" t="s">
        <v>32999</v>
      </c>
      <c r="X1590" t="s">
        <v>33000</v>
      </c>
      <c r="Y1590" t="s">
        <v>33001</v>
      </c>
    </row>
    <row r="1591" spans="1:25" x14ac:dyDescent="0.3">
      <c r="A1591">
        <v>79500</v>
      </c>
      <c r="B1591" t="s">
        <v>33002</v>
      </c>
      <c r="C1591" t="s">
        <v>33003</v>
      </c>
      <c r="D1591" t="s">
        <v>33004</v>
      </c>
      <c r="E1591" t="s">
        <v>33005</v>
      </c>
      <c r="F1591" t="s">
        <v>33006</v>
      </c>
      <c r="G1591" t="s">
        <v>33007</v>
      </c>
      <c r="H1591" t="s">
        <v>33008</v>
      </c>
      <c r="I1591" t="s">
        <v>33009</v>
      </c>
      <c r="J1591" t="s">
        <v>33010</v>
      </c>
      <c r="K1591" t="s">
        <v>33011</v>
      </c>
      <c r="L1591" t="s">
        <v>33012</v>
      </c>
      <c r="M1591" t="s">
        <v>33013</v>
      </c>
      <c r="N1591" t="s">
        <v>33014</v>
      </c>
      <c r="O1591">
        <f>-585.214395260932 -138.792652596194 -513.979458430504</f>
        <v>-1237.9865062876299</v>
      </c>
      <c r="P1591">
        <f>-603.216110287077 -178.763137050548 -235.309583697823</f>
        <v>-1017.288831035448</v>
      </c>
      <c r="Q1591">
        <f>-417.768524199464 -58.9081674474687 -307.368049480559</f>
        <v>-784.04474112749176</v>
      </c>
      <c r="R1591" t="s">
        <v>33015</v>
      </c>
      <c r="S1591" t="s">
        <v>33016</v>
      </c>
      <c r="T1591" t="s">
        <v>33017</v>
      </c>
      <c r="U1591" t="s">
        <v>33018</v>
      </c>
      <c r="V1591">
        <f>-514.982520371745 -22.026099649187 -103.276888285529</f>
        <v>-640.285508306461</v>
      </c>
      <c r="W1591" t="s">
        <v>33019</v>
      </c>
      <c r="X1591" t="s">
        <v>33020</v>
      </c>
      <c r="Y1591" t="s">
        <v>33021</v>
      </c>
    </row>
    <row r="1592" spans="1:25" x14ac:dyDescent="0.3">
      <c r="A1592">
        <v>79550</v>
      </c>
      <c r="B1592" t="s">
        <v>33022</v>
      </c>
      <c r="C1592" t="s">
        <v>33023</v>
      </c>
      <c r="D1592" t="s">
        <v>33024</v>
      </c>
      <c r="E1592" t="s">
        <v>33025</v>
      </c>
      <c r="F1592" t="s">
        <v>33026</v>
      </c>
      <c r="G1592" t="s">
        <v>33027</v>
      </c>
      <c r="H1592" t="s">
        <v>33028</v>
      </c>
      <c r="I1592" t="s">
        <v>33029</v>
      </c>
      <c r="J1592" t="s">
        <v>33030</v>
      </c>
      <c r="K1592" t="s">
        <v>33031</v>
      </c>
      <c r="L1592" t="s">
        <v>33032</v>
      </c>
      <c r="M1592" t="s">
        <v>33033</v>
      </c>
      <c r="N1592" t="s">
        <v>33034</v>
      </c>
      <c r="O1592">
        <f>-584.392750367517 -138.629443714121 -514.102567085537</f>
        <v>-1237.1247611671749</v>
      </c>
      <c r="P1592">
        <f>-602.455534871742 -178.760897810726 -235.459739904</f>
        <v>-1016.6761725864679</v>
      </c>
      <c r="Q1592">
        <f>-417.112980611407 -58.6598232953152 -307.37954652078</f>
        <v>-783.15235042750226</v>
      </c>
      <c r="R1592" t="s">
        <v>33035</v>
      </c>
      <c r="S1592" t="s">
        <v>33036</v>
      </c>
      <c r="T1592" t="s">
        <v>33037</v>
      </c>
      <c r="U1592" t="s">
        <v>33038</v>
      </c>
      <c r="V1592">
        <f>-514.538796136522 -21.9024684851147 -103.272441161393</f>
        <v>-639.7137057830297</v>
      </c>
      <c r="W1592" t="s">
        <v>33039</v>
      </c>
      <c r="X1592" t="s">
        <v>33040</v>
      </c>
      <c r="Y1592" t="s">
        <v>33041</v>
      </c>
    </row>
    <row r="1593" spans="1:25" x14ac:dyDescent="0.3">
      <c r="A1593">
        <v>79600</v>
      </c>
      <c r="B1593" t="s">
        <v>33042</v>
      </c>
      <c r="C1593" t="s">
        <v>33043</v>
      </c>
      <c r="D1593" t="s">
        <v>33044</v>
      </c>
      <c r="E1593" t="s">
        <v>33045</v>
      </c>
      <c r="F1593" t="s">
        <v>33046</v>
      </c>
      <c r="G1593" t="s">
        <v>33047</v>
      </c>
      <c r="H1593" t="s">
        <v>33048</v>
      </c>
      <c r="I1593" t="s">
        <v>33049</v>
      </c>
      <c r="J1593" t="s">
        <v>33050</v>
      </c>
      <c r="K1593" t="s">
        <v>33051</v>
      </c>
      <c r="L1593" t="s">
        <v>33052</v>
      </c>
      <c r="M1593" t="s">
        <v>33053</v>
      </c>
      <c r="N1593" t="s">
        <v>33054</v>
      </c>
      <c r="O1593">
        <f>-583.765363054409 -138.450842864077 -514.219874557031</f>
        <v>-1236.436080475517</v>
      </c>
      <c r="P1593">
        <f>-601.867722932606 -178.706066532136 -235.597567982032</f>
        <v>-1016.171357446774</v>
      </c>
      <c r="Q1593">
        <f>-416.641722623897 -58.3535985113326 -307.39701346366</f>
        <v>-782.39233459888965</v>
      </c>
      <c r="R1593" t="s">
        <v>33055</v>
      </c>
      <c r="S1593" t="s">
        <v>33056</v>
      </c>
      <c r="T1593" t="s">
        <v>33057</v>
      </c>
      <c r="U1593" t="s">
        <v>33058</v>
      </c>
      <c r="V1593">
        <f>-514.166769272933 -21.7431342318778 -103.255486221441</f>
        <v>-639.16538972625176</v>
      </c>
      <c r="W1593" t="s">
        <v>33059</v>
      </c>
      <c r="X1593" t="s">
        <v>33060</v>
      </c>
      <c r="Y1593" t="s">
        <v>33061</v>
      </c>
    </row>
    <row r="1594" spans="1:25" x14ac:dyDescent="0.3">
      <c r="A1594">
        <v>79650</v>
      </c>
      <c r="B1594" t="s">
        <v>33062</v>
      </c>
      <c r="C1594" t="s">
        <v>33063</v>
      </c>
      <c r="D1594" t="s">
        <v>33064</v>
      </c>
      <c r="E1594" t="s">
        <v>33065</v>
      </c>
      <c r="F1594" t="s">
        <v>33066</v>
      </c>
      <c r="G1594" t="s">
        <v>33067</v>
      </c>
      <c r="H1594" t="s">
        <v>33068</v>
      </c>
      <c r="I1594" t="s">
        <v>33069</v>
      </c>
      <c r="J1594" t="s">
        <v>33070</v>
      </c>
      <c r="K1594" t="s">
        <v>33071</v>
      </c>
      <c r="L1594" t="s">
        <v>33072</v>
      </c>
      <c r="M1594" t="s">
        <v>33073</v>
      </c>
      <c r="N1594" t="s">
        <v>33074</v>
      </c>
      <c r="O1594">
        <f>-582.940136570024 -138.133530099558 -514.39061123232</f>
        <v>-1235.4642779019021</v>
      </c>
      <c r="P1594">
        <f>-600.910113918549 -178.673056338193 -235.800933789543</f>
        <v>-1015.384104046285</v>
      </c>
      <c r="Q1594">
        <f>-416.014447239315 -57.7555602636562 -307.502441626397</f>
        <v>-781.27244912936817</v>
      </c>
      <c r="R1594" t="s">
        <v>33075</v>
      </c>
      <c r="S1594" t="s">
        <v>33076</v>
      </c>
      <c r="T1594" t="s">
        <v>33077</v>
      </c>
      <c r="U1594" t="s">
        <v>33078</v>
      </c>
      <c r="V1594">
        <f>-513.305254151974 -21.3745956514972 -103.213030610673</f>
        <v>-637.8928804141442</v>
      </c>
      <c r="W1594" t="s">
        <v>33079</v>
      </c>
      <c r="X1594" t="s">
        <v>33080</v>
      </c>
      <c r="Y1594" t="s">
        <v>33081</v>
      </c>
    </row>
    <row r="1595" spans="1:25" x14ac:dyDescent="0.3">
      <c r="A1595">
        <v>79700</v>
      </c>
      <c r="B1595" t="s">
        <v>33082</v>
      </c>
      <c r="C1595" t="s">
        <v>33083</v>
      </c>
      <c r="D1595" t="s">
        <v>33084</v>
      </c>
      <c r="E1595" t="s">
        <v>33085</v>
      </c>
      <c r="F1595" t="s">
        <v>33086</v>
      </c>
      <c r="G1595" t="s">
        <v>33087</v>
      </c>
      <c r="H1595" t="s">
        <v>33088</v>
      </c>
      <c r="I1595" t="s">
        <v>33089</v>
      </c>
      <c r="J1595" t="s">
        <v>33090</v>
      </c>
      <c r="K1595" t="s">
        <v>33091</v>
      </c>
      <c r="L1595" t="s">
        <v>33092</v>
      </c>
      <c r="M1595" t="s">
        <v>33093</v>
      </c>
      <c r="N1595" t="s">
        <v>33094</v>
      </c>
      <c r="O1595">
        <f>-582.541391827798 -137.938919407906 -514.525367338942</f>
        <v>-1235.005678574646</v>
      </c>
      <c r="P1595">
        <f>-600.34748067738 -178.668100694395 -235.952914581354</f>
        <v>-1014.9684959531289</v>
      </c>
      <c r="Q1595">
        <f>-415.621949386974 -57.4890969588296 -307.651318191358</f>
        <v>-780.7623645371616</v>
      </c>
      <c r="R1595" t="s">
        <v>33095</v>
      </c>
      <c r="S1595" t="s">
        <v>33096</v>
      </c>
      <c r="T1595" t="s">
        <v>33097</v>
      </c>
      <c r="U1595" t="s">
        <v>33098</v>
      </c>
      <c r="V1595">
        <f>-512.835748831388 -21.1998875302593 -103.206088358695</f>
        <v>-637.24172472034218</v>
      </c>
      <c r="W1595" t="s">
        <v>33099</v>
      </c>
      <c r="X1595" t="s">
        <v>33100</v>
      </c>
      <c r="Y1595" t="s">
        <v>33101</v>
      </c>
    </row>
    <row r="1596" spans="1:25" x14ac:dyDescent="0.3">
      <c r="A1596">
        <v>79750</v>
      </c>
      <c r="B1596" t="s">
        <v>33102</v>
      </c>
      <c r="C1596" t="s">
        <v>33103</v>
      </c>
      <c r="D1596" t="s">
        <v>33104</v>
      </c>
      <c r="E1596" t="s">
        <v>33105</v>
      </c>
      <c r="F1596" t="s">
        <v>33106</v>
      </c>
      <c r="G1596" t="s">
        <v>33107</v>
      </c>
      <c r="H1596" t="s">
        <v>33108</v>
      </c>
      <c r="I1596" t="s">
        <v>33109</v>
      </c>
      <c r="J1596" t="s">
        <v>33110</v>
      </c>
      <c r="K1596" t="s">
        <v>33111</v>
      </c>
      <c r="L1596" t="s">
        <v>33112</v>
      </c>
      <c r="M1596" t="s">
        <v>33113</v>
      </c>
      <c r="N1596" t="s">
        <v>33114</v>
      </c>
      <c r="O1596">
        <f>-581.778321820971 -137.723170915829 -514.648811480493</f>
        <v>-1234.1503042172931</v>
      </c>
      <c r="P1596">
        <f>-598.997875648456 -178.593665050616 -236.06004849528</f>
        <v>-1013.651589194352</v>
      </c>
      <c r="Q1596">
        <f>-414.493711651553 -57.087931446637 -307.775676361384</f>
        <v>-779.357319459574</v>
      </c>
      <c r="R1596" t="s">
        <v>33115</v>
      </c>
      <c r="S1596" t="s">
        <v>33116</v>
      </c>
      <c r="T1596" t="s">
        <v>33117</v>
      </c>
      <c r="U1596" t="s">
        <v>33118</v>
      </c>
      <c r="V1596">
        <f>-511.979881210719 -20.7648354857729 -103.179843070878</f>
        <v>-635.92455976736983</v>
      </c>
      <c r="W1596" t="s">
        <v>33119</v>
      </c>
      <c r="X1596" t="s">
        <v>33120</v>
      </c>
      <c r="Y1596" t="s">
        <v>33121</v>
      </c>
    </row>
    <row r="1597" spans="1:25" x14ac:dyDescent="0.3">
      <c r="A1597">
        <v>79800</v>
      </c>
      <c r="B1597" t="s">
        <v>33122</v>
      </c>
      <c r="C1597" t="s">
        <v>33123</v>
      </c>
      <c r="D1597" t="s">
        <v>33124</v>
      </c>
      <c r="E1597" t="s">
        <v>33125</v>
      </c>
      <c r="F1597" t="s">
        <v>33126</v>
      </c>
      <c r="G1597" t="s">
        <v>33127</v>
      </c>
      <c r="H1597" t="s">
        <v>33128</v>
      </c>
      <c r="I1597" t="s">
        <v>33129</v>
      </c>
      <c r="J1597" t="s">
        <v>33130</v>
      </c>
      <c r="K1597" t="s">
        <v>33131</v>
      </c>
      <c r="L1597" t="s">
        <v>33132</v>
      </c>
      <c r="M1597" t="s">
        <v>33133</v>
      </c>
      <c r="N1597" t="s">
        <v>33134</v>
      </c>
      <c r="O1597">
        <f>-581.527822875441 -137.609972364067 -514.662527221586</f>
        <v>-1233.8003224610939</v>
      </c>
      <c r="P1597">
        <f>-598.185012879164 -178.455615012828 -236.035863069845</f>
        <v>-1012.6764909618369</v>
      </c>
      <c r="Q1597">
        <f>-413.797318464962 -56.7934924415936 -307.786304992388</f>
        <v>-778.37711589894366</v>
      </c>
      <c r="R1597" t="s">
        <v>33135</v>
      </c>
      <c r="S1597" t="s">
        <v>33136</v>
      </c>
      <c r="T1597" t="s">
        <v>33137</v>
      </c>
      <c r="U1597" t="s">
        <v>33138</v>
      </c>
      <c r="V1597">
        <f>-511.55485569815 -20.45244551929 -103.175379698102</f>
        <v>-635.18268091554205</v>
      </c>
      <c r="W1597" t="s">
        <v>33139</v>
      </c>
      <c r="X1597" t="s">
        <v>33140</v>
      </c>
      <c r="Y1597" t="s">
        <v>33141</v>
      </c>
    </row>
    <row r="1598" spans="1:25" x14ac:dyDescent="0.3">
      <c r="A1598">
        <v>79850</v>
      </c>
      <c r="B1598" t="s">
        <v>33142</v>
      </c>
      <c r="C1598" t="s">
        <v>33143</v>
      </c>
      <c r="D1598" t="s">
        <v>33144</v>
      </c>
      <c r="E1598" t="s">
        <v>33145</v>
      </c>
      <c r="F1598" t="s">
        <v>33146</v>
      </c>
      <c r="G1598" t="s">
        <v>33147</v>
      </c>
      <c r="H1598" t="s">
        <v>33148</v>
      </c>
      <c r="I1598" t="s">
        <v>33149</v>
      </c>
      <c r="J1598" t="s">
        <v>33150</v>
      </c>
      <c r="K1598" t="s">
        <v>33151</v>
      </c>
      <c r="L1598" t="s">
        <v>33152</v>
      </c>
      <c r="M1598" t="s">
        <v>33153</v>
      </c>
      <c r="N1598" t="s">
        <v>33154</v>
      </c>
      <c r="O1598">
        <f>-581.498996645476 -137.444095448896 -514.627019758116</f>
        <v>-1233.570111852488</v>
      </c>
      <c r="P1598">
        <f>-596.817653780005 -177.886732877634 -235.864896726219</f>
        <v>-1010.569283383858</v>
      </c>
      <c r="Q1598">
        <f>-412.966456793963 -55.8005592329077 -308.26818855342</f>
        <v>-777.03520458029061</v>
      </c>
      <c r="R1598" t="s">
        <v>33155</v>
      </c>
      <c r="S1598" t="s">
        <v>33156</v>
      </c>
      <c r="T1598" t="s">
        <v>33157</v>
      </c>
      <c r="U1598" t="s">
        <v>33158</v>
      </c>
      <c r="V1598">
        <f>-510.823098516246 -19.9919466127967 -103.163379528406</f>
        <v>-633.97842465744873</v>
      </c>
      <c r="W1598" t="s">
        <v>33159</v>
      </c>
      <c r="X1598" t="s">
        <v>33160</v>
      </c>
      <c r="Y1598" t="s">
        <v>33161</v>
      </c>
    </row>
    <row r="1599" spans="1:25" x14ac:dyDescent="0.3">
      <c r="A1599">
        <v>79900</v>
      </c>
      <c r="B1599" t="s">
        <v>33162</v>
      </c>
      <c r="C1599" t="s">
        <v>33163</v>
      </c>
      <c r="D1599" t="s">
        <v>33164</v>
      </c>
      <c r="E1599" t="s">
        <v>33165</v>
      </c>
      <c r="F1599" t="s">
        <v>33166</v>
      </c>
      <c r="G1599" t="s">
        <v>33167</v>
      </c>
      <c r="H1599" t="s">
        <v>33168</v>
      </c>
      <c r="I1599" t="s">
        <v>33169</v>
      </c>
      <c r="J1599" t="s">
        <v>33170</v>
      </c>
      <c r="K1599" t="s">
        <v>33171</v>
      </c>
      <c r="L1599" t="s">
        <v>33172</v>
      </c>
      <c r="M1599" t="s">
        <v>33173</v>
      </c>
      <c r="N1599" t="s">
        <v>33174</v>
      </c>
      <c r="O1599">
        <f>-581.444644020138 -137.473835376479 -514.548042116037</f>
        <v>-1233.4665215126538</v>
      </c>
      <c r="P1599">
        <f>-596.233192212792 -177.736487291548 -235.731129030491</f>
        <v>-1009.7008085348309</v>
      </c>
      <c r="Q1599">
        <f>-412.730245188615 -55.4094448756809 -308.610014769918</f>
        <v>-776.74970483421384</v>
      </c>
      <c r="R1599" t="s">
        <v>33175</v>
      </c>
      <c r="S1599" t="s">
        <v>33176</v>
      </c>
      <c r="T1599" t="s">
        <v>33177</v>
      </c>
      <c r="U1599" t="s">
        <v>33178</v>
      </c>
      <c r="V1599">
        <f>-510.480173721364 -19.9140554136229 -103.149772905727</f>
        <v>-633.54400204071385</v>
      </c>
      <c r="W1599" t="s">
        <v>33179</v>
      </c>
      <c r="X1599" t="s">
        <v>33180</v>
      </c>
      <c r="Y1599" t="s">
        <v>33181</v>
      </c>
    </row>
    <row r="1600" spans="1:25" x14ac:dyDescent="0.3">
      <c r="A1600">
        <v>79950</v>
      </c>
      <c r="B1600" t="s">
        <v>33182</v>
      </c>
      <c r="C1600" t="s">
        <v>33183</v>
      </c>
      <c r="D1600" t="s">
        <v>33184</v>
      </c>
      <c r="E1600" t="s">
        <v>33185</v>
      </c>
      <c r="F1600" t="s">
        <v>33186</v>
      </c>
      <c r="G1600" t="s">
        <v>33187</v>
      </c>
      <c r="H1600" t="s">
        <v>33188</v>
      </c>
      <c r="I1600" t="s">
        <v>33189</v>
      </c>
      <c r="J1600" t="s">
        <v>33190</v>
      </c>
      <c r="K1600" t="s">
        <v>33191</v>
      </c>
      <c r="L1600" t="s">
        <v>33192</v>
      </c>
      <c r="M1600" t="s">
        <v>33193</v>
      </c>
      <c r="N1600" t="s">
        <v>33194</v>
      </c>
      <c r="O1600">
        <f>-581.131200435279 -137.511578754787 -514.455196676659</f>
        <v>-1233.0979758667249</v>
      </c>
      <c r="P1600">
        <f>-595.252622460264 -177.553570152299 -235.572046682017</f>
        <v>-1008.37823929458</v>
      </c>
      <c r="Q1600">
        <f>-412.287287853974 -54.8911956743855 -309.234632820914</f>
        <v>-776.41311634927342</v>
      </c>
      <c r="R1600" t="s">
        <v>33195</v>
      </c>
      <c r="S1600" t="s">
        <v>33196</v>
      </c>
      <c r="T1600" t="s">
        <v>33197</v>
      </c>
      <c r="U1600" t="s">
        <v>33198</v>
      </c>
      <c r="V1600">
        <f>-510.028401682969 -19.7508527151131 -103.147367197751</f>
        <v>-632.92662159583313</v>
      </c>
      <c r="W1600" t="s">
        <v>33199</v>
      </c>
      <c r="X1600" t="s">
        <v>33200</v>
      </c>
      <c r="Y1600" t="s">
        <v>33201</v>
      </c>
    </row>
    <row r="1601" spans="1:25" x14ac:dyDescent="0.3">
      <c r="A1601">
        <v>80000</v>
      </c>
      <c r="B1601" t="s">
        <v>33202</v>
      </c>
      <c r="C1601" t="s">
        <v>33203</v>
      </c>
      <c r="D1601" t="s">
        <v>33204</v>
      </c>
      <c r="E1601" t="s">
        <v>33205</v>
      </c>
      <c r="F1601" t="s">
        <v>33206</v>
      </c>
      <c r="G1601" t="s">
        <v>33207</v>
      </c>
      <c r="H1601" t="s">
        <v>33208</v>
      </c>
      <c r="I1601" t="s">
        <v>33209</v>
      </c>
      <c r="J1601" t="s">
        <v>33210</v>
      </c>
      <c r="K1601" t="s">
        <v>33211</v>
      </c>
      <c r="L1601" t="s">
        <v>33212</v>
      </c>
      <c r="M1601" t="s">
        <v>33213</v>
      </c>
      <c r="N1601" t="s">
        <v>33214</v>
      </c>
      <c r="O1601">
        <f>-580.625484709762 -137.545325217071 -514.383706833775</f>
        <v>-1232.5545167606078</v>
      </c>
      <c r="P1601">
        <f>-594.408345385183 -177.703599022066 -235.500384714655</f>
        <v>-1007.6123291219039</v>
      </c>
      <c r="Q1601">
        <f>-411.729950993202 -54.8057680040265 -309.481861630328</f>
        <v>-776.01758062755653</v>
      </c>
      <c r="R1601" t="s">
        <v>33215</v>
      </c>
      <c r="S1601" t="s">
        <v>33216</v>
      </c>
      <c r="T1601" t="s">
        <v>33217</v>
      </c>
      <c r="U1601" t="s">
        <v>33218</v>
      </c>
      <c r="V1601">
        <f>-509.857181199533 -19.7741154699838 -103.12706303661</f>
        <v>-632.75835970612684</v>
      </c>
      <c r="W1601" t="s">
        <v>33219</v>
      </c>
      <c r="X1601" t="s">
        <v>33220</v>
      </c>
      <c r="Y1601" t="s">
        <v>33221</v>
      </c>
    </row>
    <row r="1602" spans="1:25" x14ac:dyDescent="0.3">
      <c r="A1602">
        <v>80050</v>
      </c>
      <c r="B1602" t="s">
        <v>33222</v>
      </c>
      <c r="C1602" t="s">
        <v>33223</v>
      </c>
      <c r="D1602" t="s">
        <v>33224</v>
      </c>
      <c r="E1602" t="s">
        <v>33225</v>
      </c>
      <c r="F1602" t="s">
        <v>33226</v>
      </c>
      <c r="G1602" t="s">
        <v>33227</v>
      </c>
      <c r="H1602" t="s">
        <v>33228</v>
      </c>
      <c r="I1602" t="s">
        <v>33229</v>
      </c>
      <c r="J1602" t="s">
        <v>33230</v>
      </c>
      <c r="K1602" t="s">
        <v>33231</v>
      </c>
      <c r="L1602" t="s">
        <v>33232</v>
      </c>
      <c r="M1602" t="s">
        <v>33233</v>
      </c>
      <c r="N1602" t="s">
        <v>33234</v>
      </c>
      <c r="O1602">
        <f>-580.393157576253 -137.590586514448 -514.363840136451</f>
        <v>-1232.3475842271519</v>
      </c>
      <c r="P1602">
        <f>-594.217695879716 -177.854335520995 -235.497746337059</f>
        <v>-1007.56977773777</v>
      </c>
      <c r="Q1602">
        <f>-411.56521326979 -55.0077956615919 -309.628570337618</f>
        <v>-776.20157926899992</v>
      </c>
      <c r="R1602" t="s">
        <v>33235</v>
      </c>
      <c r="S1602" t="s">
        <v>33236</v>
      </c>
      <c r="T1602" t="s">
        <v>33237</v>
      </c>
      <c r="U1602" t="s">
        <v>33238</v>
      </c>
      <c r="V1602">
        <f>-509.834292203846 -19.8247498419851 -103.116485701936</f>
        <v>-632.77552774776711</v>
      </c>
      <c r="W1602" t="s">
        <v>33239</v>
      </c>
      <c r="X1602" t="s">
        <v>33240</v>
      </c>
      <c r="Y1602" t="s">
        <v>33241</v>
      </c>
    </row>
    <row r="1603" spans="1:25" x14ac:dyDescent="0.3">
      <c r="A1603">
        <v>80100</v>
      </c>
      <c r="B1603" t="s">
        <v>33242</v>
      </c>
      <c r="C1603" t="s">
        <v>33243</v>
      </c>
      <c r="D1603" t="s">
        <v>33244</v>
      </c>
      <c r="E1603" t="s">
        <v>33245</v>
      </c>
      <c r="F1603" t="s">
        <v>33246</v>
      </c>
      <c r="G1603" t="s">
        <v>33247</v>
      </c>
      <c r="H1603" t="s">
        <v>33248</v>
      </c>
      <c r="I1603" t="s">
        <v>33249</v>
      </c>
      <c r="J1603" t="s">
        <v>33250</v>
      </c>
      <c r="K1603" t="s">
        <v>33251</v>
      </c>
      <c r="L1603" t="s">
        <v>33252</v>
      </c>
      <c r="M1603" t="s">
        <v>33253</v>
      </c>
      <c r="N1603" t="s">
        <v>33254</v>
      </c>
      <c r="O1603">
        <f>-580.111469779446 -137.575800008049 -514.345942310774</f>
        <v>-1232.0332120982689</v>
      </c>
      <c r="P1603">
        <f>-594.101434883044 -177.877066484535 -235.493556458404</f>
        <v>-1007.472057825983</v>
      </c>
      <c r="Q1603">
        <f>-411.641125412415 -54.9017059523753 -309.883011017122</f>
        <v>-776.42584238191239</v>
      </c>
      <c r="R1603" t="s">
        <v>33255</v>
      </c>
      <c r="S1603" t="s">
        <v>33256</v>
      </c>
      <c r="T1603" t="s">
        <v>33257</v>
      </c>
      <c r="U1603" t="s">
        <v>33258</v>
      </c>
      <c r="V1603">
        <f>-509.826669284217 -19.7804911203834 -103.104392591175</f>
        <v>-632.71155299577549</v>
      </c>
      <c r="W1603" t="s">
        <v>33259</v>
      </c>
      <c r="X1603" t="s">
        <v>33260</v>
      </c>
      <c r="Y1603" t="s">
        <v>33261</v>
      </c>
    </row>
    <row r="1604" spans="1:25" x14ac:dyDescent="0.3">
      <c r="A1604">
        <v>80150</v>
      </c>
      <c r="B1604" t="s">
        <v>33262</v>
      </c>
      <c r="C1604" t="s">
        <v>33263</v>
      </c>
      <c r="D1604" t="s">
        <v>33264</v>
      </c>
      <c r="E1604" t="s">
        <v>33265</v>
      </c>
      <c r="F1604" t="s">
        <v>33266</v>
      </c>
      <c r="G1604" t="s">
        <v>33267</v>
      </c>
      <c r="H1604" t="s">
        <v>33268</v>
      </c>
      <c r="I1604" t="s">
        <v>33269</v>
      </c>
      <c r="J1604" t="s">
        <v>33270</v>
      </c>
      <c r="K1604" t="s">
        <v>33271</v>
      </c>
      <c r="L1604" t="s">
        <v>33272</v>
      </c>
      <c r="M1604" t="s">
        <v>33273</v>
      </c>
      <c r="N1604" t="s">
        <v>33274</v>
      </c>
      <c r="O1604">
        <f>-579.788626433877 -137.637600264943 -514.184660954171</f>
        <v>-1231.6108876529911</v>
      </c>
      <c r="P1604">
        <f>-594.081014927616 -177.896871150579 -235.341426601471</f>
        <v>-1007.319312679666</v>
      </c>
      <c r="Q1604">
        <f>-411.49973768917 -55.081604449334 -309.698821823088</f>
        <v>-776.28016396159205</v>
      </c>
      <c r="R1604" t="s">
        <v>33275</v>
      </c>
      <c r="S1604" t="s">
        <v>33276</v>
      </c>
      <c r="T1604" t="s">
        <v>33277</v>
      </c>
      <c r="U1604" t="s">
        <v>33278</v>
      </c>
      <c r="V1604">
        <f>-509.550812764214 -19.7915396340654 -103.073320019356</f>
        <v>-632.41567241763551</v>
      </c>
      <c r="W1604" t="s">
        <v>33279</v>
      </c>
      <c r="X1604" t="s">
        <v>33280</v>
      </c>
      <c r="Y1604" t="s">
        <v>33281</v>
      </c>
    </row>
    <row r="1605" spans="1:25" x14ac:dyDescent="0.3">
      <c r="A1605">
        <v>80200</v>
      </c>
      <c r="B1605" t="s">
        <v>33282</v>
      </c>
      <c r="C1605" t="s">
        <v>33283</v>
      </c>
      <c r="D1605" t="s">
        <v>33284</v>
      </c>
      <c r="E1605" t="s">
        <v>33285</v>
      </c>
      <c r="F1605" t="s">
        <v>33286</v>
      </c>
      <c r="G1605" t="s">
        <v>33287</v>
      </c>
      <c r="H1605" t="s">
        <v>33288</v>
      </c>
      <c r="I1605" t="s">
        <v>33289</v>
      </c>
      <c r="J1605" t="s">
        <v>33290</v>
      </c>
      <c r="K1605" t="s">
        <v>33291</v>
      </c>
      <c r="L1605" t="s">
        <v>33292</v>
      </c>
      <c r="M1605" t="s">
        <v>33293</v>
      </c>
      <c r="N1605" t="s">
        <v>33294</v>
      </c>
      <c r="O1605">
        <f>-579.818503223169 -137.640200823806 -514.115742956531</f>
        <v>-1231.5744470035061</v>
      </c>
      <c r="P1605">
        <f>-594.104139996621 -177.868194507741 -235.267765556684</f>
        <v>-1007.2401000610461</v>
      </c>
      <c r="Q1605">
        <f>-411.64627252424 -54.994084364736 -309.830359547144</f>
        <v>-776.47071643612003</v>
      </c>
      <c r="R1605" t="s">
        <v>33295</v>
      </c>
      <c r="S1605" t="s">
        <v>33296</v>
      </c>
      <c r="T1605" t="s">
        <v>33297</v>
      </c>
      <c r="U1605" t="s">
        <v>33298</v>
      </c>
      <c r="V1605">
        <f>-509.455790439166 -19.7068046567524 -103.0491410621</f>
        <v>-632.21173615801843</v>
      </c>
      <c r="W1605" t="s">
        <v>33299</v>
      </c>
      <c r="X1605" t="s">
        <v>33300</v>
      </c>
      <c r="Y1605" t="s">
        <v>33301</v>
      </c>
    </row>
    <row r="1606" spans="1:25" x14ac:dyDescent="0.3">
      <c r="A1606">
        <v>80250</v>
      </c>
      <c r="B1606" t="s">
        <v>33302</v>
      </c>
      <c r="C1606" t="s">
        <v>33303</v>
      </c>
      <c r="D1606" t="s">
        <v>33304</v>
      </c>
      <c r="E1606" t="s">
        <v>33305</v>
      </c>
      <c r="F1606" t="s">
        <v>33306</v>
      </c>
      <c r="G1606" t="s">
        <v>33307</v>
      </c>
      <c r="H1606" t="s">
        <v>33308</v>
      </c>
      <c r="I1606" t="s">
        <v>33309</v>
      </c>
      <c r="J1606" t="s">
        <v>33310</v>
      </c>
      <c r="K1606" t="s">
        <v>33311</v>
      </c>
      <c r="L1606" t="s">
        <v>33312</v>
      </c>
      <c r="M1606" t="s">
        <v>33313</v>
      </c>
      <c r="N1606" t="s">
        <v>33314</v>
      </c>
      <c r="O1606">
        <f>-579.523567529112 -137.567179907296 -514.097652595914</f>
        <v>-1231.1884000323221</v>
      </c>
      <c r="P1606">
        <f>-593.754728123464 -177.760212017254 -235.241802457067</f>
        <v>-1006.756742597785</v>
      </c>
      <c r="Q1606">
        <f>-411.489970753392 -54.8031709711477 -310.139092487824</f>
        <v>-776.43223421236371</v>
      </c>
      <c r="R1606" t="s">
        <v>33315</v>
      </c>
      <c r="S1606" t="s">
        <v>33316</v>
      </c>
      <c r="T1606" t="s">
        <v>33317</v>
      </c>
      <c r="U1606" t="s">
        <v>33318</v>
      </c>
      <c r="V1606">
        <f>-509.033939869021 -19.522982940493 -103.01332644783</f>
        <v>-631.57024925734402</v>
      </c>
      <c r="W1606" t="s">
        <v>33319</v>
      </c>
      <c r="X1606" t="s">
        <v>33320</v>
      </c>
      <c r="Y1606" t="s">
        <v>33321</v>
      </c>
    </row>
    <row r="1607" spans="1:25" x14ac:dyDescent="0.3">
      <c r="A1607">
        <v>80300</v>
      </c>
      <c r="B1607" t="s">
        <v>33322</v>
      </c>
      <c r="C1607" t="s">
        <v>33323</v>
      </c>
      <c r="D1607" t="s">
        <v>33324</v>
      </c>
      <c r="E1607" t="s">
        <v>33325</v>
      </c>
      <c r="F1607" t="s">
        <v>33326</v>
      </c>
      <c r="G1607" t="s">
        <v>33327</v>
      </c>
      <c r="H1607" t="s">
        <v>33328</v>
      </c>
      <c r="I1607" t="s">
        <v>33329</v>
      </c>
      <c r="J1607" t="s">
        <v>33330</v>
      </c>
      <c r="K1607" t="s">
        <v>33331</v>
      </c>
      <c r="L1607" t="s">
        <v>33332</v>
      </c>
      <c r="M1607" t="s">
        <v>33333</v>
      </c>
      <c r="N1607" t="s">
        <v>33334</v>
      </c>
      <c r="O1607">
        <f>-579.112228081676 -137.498728135334 -514.100990033717</f>
        <v>-1230.7119462507271</v>
      </c>
      <c r="P1607">
        <f>-593.143431134578 -177.659742849439 -235.230305007716</f>
        <v>-1006.033478991733</v>
      </c>
      <c r="Q1607">
        <f>-410.944072165718 -54.6998303789533 -310.282016199835</f>
        <v>-775.92591874450636</v>
      </c>
      <c r="R1607" t="s">
        <v>33335</v>
      </c>
      <c r="S1607" t="s">
        <v>33336</v>
      </c>
      <c r="T1607" t="s">
        <v>33337</v>
      </c>
      <c r="U1607" t="s">
        <v>33338</v>
      </c>
      <c r="V1607">
        <f>-508.742069948206 -19.4655490731575 -103.008188374728</f>
        <v>-631.21580739609146</v>
      </c>
      <c r="W1607" t="s">
        <v>33339</v>
      </c>
      <c r="X1607" t="s">
        <v>33340</v>
      </c>
      <c r="Y1607" t="s">
        <v>33341</v>
      </c>
    </row>
    <row r="1608" spans="1:25" x14ac:dyDescent="0.3">
      <c r="A1608">
        <v>80350</v>
      </c>
      <c r="B1608" t="s">
        <v>33342</v>
      </c>
      <c r="C1608" t="s">
        <v>33343</v>
      </c>
      <c r="D1608" t="s">
        <v>33344</v>
      </c>
      <c r="E1608" t="s">
        <v>33345</v>
      </c>
      <c r="F1608" t="s">
        <v>33346</v>
      </c>
      <c r="G1608" t="s">
        <v>33347</v>
      </c>
      <c r="H1608" t="s">
        <v>33348</v>
      </c>
      <c r="I1608" t="s">
        <v>33349</v>
      </c>
      <c r="J1608" t="s">
        <v>33350</v>
      </c>
      <c r="K1608" t="s">
        <v>33351</v>
      </c>
      <c r="L1608" t="s">
        <v>33352</v>
      </c>
      <c r="M1608" t="s">
        <v>33353</v>
      </c>
      <c r="N1608" t="s">
        <v>33354</v>
      </c>
      <c r="O1608">
        <f>-577.832955931986 -137.064433240085 -514.173520612421</f>
        <v>-1229.070909784492</v>
      </c>
      <c r="P1608">
        <f>-591.583101383868 -177.435930427911 -235.319369666408</f>
        <v>-1004.3384014781869</v>
      </c>
      <c r="Q1608">
        <f>-409.685867123906 -54.1375251094105 -310.548271352081</f>
        <v>-774.37166358539753</v>
      </c>
      <c r="R1608" t="s">
        <v>33355</v>
      </c>
      <c r="S1608" t="s">
        <v>33356</v>
      </c>
      <c r="T1608" t="s">
        <v>33357</v>
      </c>
      <c r="U1608" t="s">
        <v>33358</v>
      </c>
      <c r="V1608">
        <f>-508.26477966363 -19.037386056712 -102.974411175936</f>
        <v>-630.27657689627802</v>
      </c>
      <c r="W1608" t="s">
        <v>33359</v>
      </c>
      <c r="X1608" t="s">
        <v>33360</v>
      </c>
      <c r="Y1608" t="s">
        <v>33361</v>
      </c>
    </row>
    <row r="1609" spans="1:25" x14ac:dyDescent="0.3">
      <c r="A1609">
        <v>80400</v>
      </c>
      <c r="B1609" t="s">
        <v>33362</v>
      </c>
      <c r="C1609" t="s">
        <v>33363</v>
      </c>
      <c r="D1609" t="s">
        <v>33364</v>
      </c>
      <c r="E1609" t="s">
        <v>33365</v>
      </c>
      <c r="F1609" t="s">
        <v>33366</v>
      </c>
      <c r="G1609" t="s">
        <v>33367</v>
      </c>
      <c r="H1609" t="s">
        <v>33368</v>
      </c>
      <c r="I1609" t="s">
        <v>33369</v>
      </c>
      <c r="J1609" t="s">
        <v>33370</v>
      </c>
      <c r="K1609" t="s">
        <v>33371</v>
      </c>
      <c r="L1609" t="s">
        <v>33372</v>
      </c>
      <c r="M1609" t="s">
        <v>33373</v>
      </c>
      <c r="N1609" t="s">
        <v>33374</v>
      </c>
      <c r="O1609">
        <f>-577.122356023138 -136.788025264656 -514.239064824661</f>
        <v>-1228.1494461124548</v>
      </c>
      <c r="P1609">
        <f>-590.845168895573 -177.16445720276 -235.384282304656</f>
        <v>-1003.393908402989</v>
      </c>
      <c r="Q1609">
        <f>-409.122979253235 -53.6585061226156 -310.695583879029</f>
        <v>-773.47706925487955</v>
      </c>
      <c r="R1609" t="s">
        <v>33375</v>
      </c>
      <c r="S1609" t="s">
        <v>33376</v>
      </c>
      <c r="T1609" t="s">
        <v>33377</v>
      </c>
      <c r="U1609" t="s">
        <v>33378</v>
      </c>
      <c r="V1609">
        <f>-507.979302909487 -18.8647626613188 -102.975466084403</f>
        <v>-629.81953165520883</v>
      </c>
      <c r="W1609" t="s">
        <v>33379</v>
      </c>
      <c r="X1609" t="s">
        <v>33380</v>
      </c>
      <c r="Y1609" t="s">
        <v>33381</v>
      </c>
    </row>
    <row r="1610" spans="1:25" x14ac:dyDescent="0.3">
      <c r="A1610">
        <v>80450</v>
      </c>
      <c r="B1610" t="s">
        <v>33382</v>
      </c>
      <c r="C1610" t="s">
        <v>33383</v>
      </c>
      <c r="D1610" t="s">
        <v>33384</v>
      </c>
      <c r="E1610" t="s">
        <v>33385</v>
      </c>
      <c r="F1610" t="s">
        <v>33386</v>
      </c>
      <c r="G1610" t="s">
        <v>33387</v>
      </c>
      <c r="H1610" t="s">
        <v>33388</v>
      </c>
      <c r="I1610" t="s">
        <v>33389</v>
      </c>
      <c r="J1610" t="s">
        <v>33390</v>
      </c>
      <c r="K1610" t="s">
        <v>33391</v>
      </c>
      <c r="L1610" t="s">
        <v>33392</v>
      </c>
      <c r="M1610" t="s">
        <v>33393</v>
      </c>
      <c r="N1610" t="s">
        <v>33394</v>
      </c>
      <c r="O1610">
        <f>-575.745906491826 -136.332708592451 -514.352158557509</f>
        <v>-1226.4307736417859</v>
      </c>
      <c r="P1610">
        <f>-589.739739222488 -176.815504692037 -235.526117855359</f>
        <v>-1002.0813617698839</v>
      </c>
      <c r="Q1610">
        <f>-408.362960253316 -52.7620474865921 -310.770294308091</f>
        <v>-771.89530204799917</v>
      </c>
      <c r="R1610" t="s">
        <v>33395</v>
      </c>
      <c r="S1610" t="s">
        <v>33396</v>
      </c>
      <c r="T1610" t="s">
        <v>33397</v>
      </c>
      <c r="U1610" t="s">
        <v>33398</v>
      </c>
      <c r="V1610">
        <f>-507.36803530598 -18.3353863877901 -102.964602593492</f>
        <v>-628.66802428726214</v>
      </c>
      <c r="W1610" t="s">
        <v>33399</v>
      </c>
      <c r="X1610" t="s">
        <v>33400</v>
      </c>
      <c r="Y1610" t="s">
        <v>33401</v>
      </c>
    </row>
    <row r="1611" spans="1:25" x14ac:dyDescent="0.3">
      <c r="A1611">
        <v>80500</v>
      </c>
      <c r="B1611" t="s">
        <v>33402</v>
      </c>
      <c r="C1611" t="s">
        <v>33403</v>
      </c>
      <c r="D1611" t="s">
        <v>33404</v>
      </c>
      <c r="E1611" t="s">
        <v>33405</v>
      </c>
      <c r="F1611" t="s">
        <v>33406</v>
      </c>
      <c r="G1611" t="s">
        <v>33407</v>
      </c>
      <c r="H1611" t="s">
        <v>33408</v>
      </c>
      <c r="I1611" t="s">
        <v>33409</v>
      </c>
      <c r="J1611" t="s">
        <v>33410</v>
      </c>
      <c r="K1611" t="s">
        <v>33411</v>
      </c>
      <c r="L1611" t="s">
        <v>33412</v>
      </c>
      <c r="M1611" t="s">
        <v>33413</v>
      </c>
      <c r="N1611" t="s">
        <v>33414</v>
      </c>
      <c r="O1611">
        <f>-575.000972582386 -136.044668411042 -514.416009742482</f>
        <v>-1225.4616507359101</v>
      </c>
      <c r="P1611">
        <f>-589.204889900761 -176.644528876639 -235.617768705284</f>
        <v>-1001.467187482684</v>
      </c>
      <c r="Q1611">
        <f>-408.086018928126 -52.1562484943843 -310.764825829982</f>
        <v>-771.00709325249227</v>
      </c>
      <c r="R1611" t="s">
        <v>33415</v>
      </c>
      <c r="S1611" t="s">
        <v>33416</v>
      </c>
      <c r="T1611" t="s">
        <v>33417</v>
      </c>
      <c r="U1611" t="s">
        <v>33418</v>
      </c>
      <c r="V1611">
        <f>-507.120365701209 -18.1200297593637 -102.985172986701</f>
        <v>-628.22556844727364</v>
      </c>
      <c r="W1611" t="s">
        <v>33419</v>
      </c>
      <c r="X1611" t="s">
        <v>33420</v>
      </c>
      <c r="Y1611" t="s">
        <v>33421</v>
      </c>
    </row>
    <row r="1612" spans="1:25" x14ac:dyDescent="0.3">
      <c r="A1612">
        <v>80550</v>
      </c>
      <c r="B1612" t="s">
        <v>33422</v>
      </c>
      <c r="C1612" t="s">
        <v>33423</v>
      </c>
      <c r="D1612" t="s">
        <v>33424</v>
      </c>
      <c r="E1612" t="s">
        <v>33425</v>
      </c>
      <c r="F1612" t="s">
        <v>33426</v>
      </c>
      <c r="G1612" t="s">
        <v>33427</v>
      </c>
      <c r="H1612" t="s">
        <v>33428</v>
      </c>
      <c r="I1612" t="s">
        <v>33429</v>
      </c>
      <c r="J1612" t="s">
        <v>33430</v>
      </c>
      <c r="K1612" t="s">
        <v>33431</v>
      </c>
      <c r="L1612" t="s">
        <v>33432</v>
      </c>
      <c r="M1612" t="s">
        <v>33433</v>
      </c>
      <c r="N1612" t="s">
        <v>33434</v>
      </c>
      <c r="O1612">
        <f>-573.379315411884 -135.472128121382 -514.449386180374</f>
        <v>-1223.30082971364</v>
      </c>
      <c r="P1612">
        <f>-587.904858359051 -176.186077227213 -235.684405699864</f>
        <v>-999.77534128612797</v>
      </c>
      <c r="Q1612">
        <f>-407.158299947274 -50.8832039645758 -310.373073456912</f>
        <v>-768.41457736876168</v>
      </c>
      <c r="R1612" t="s">
        <v>33435</v>
      </c>
      <c r="S1612" t="s">
        <v>33436</v>
      </c>
      <c r="T1612" t="s">
        <v>33437</v>
      </c>
      <c r="U1612" t="s">
        <v>33438</v>
      </c>
      <c r="V1612">
        <f>-506.482273609417 -17.7395116161906 -103.010283191372</f>
        <v>-627.23206841697959</v>
      </c>
      <c r="W1612" t="s">
        <v>33439</v>
      </c>
      <c r="X1612" t="s">
        <v>33440</v>
      </c>
      <c r="Y1612" t="s">
        <v>33441</v>
      </c>
    </row>
    <row r="1613" spans="1:25" x14ac:dyDescent="0.3">
      <c r="A1613">
        <v>80600</v>
      </c>
      <c r="B1613" t="s">
        <v>33442</v>
      </c>
      <c r="C1613" t="s">
        <v>33443</v>
      </c>
      <c r="D1613" t="s">
        <v>33444</v>
      </c>
      <c r="E1613" t="s">
        <v>33445</v>
      </c>
      <c r="F1613" t="s">
        <v>33446</v>
      </c>
      <c r="G1613" t="s">
        <v>33447</v>
      </c>
      <c r="H1613" t="s">
        <v>33448</v>
      </c>
      <c r="I1613" t="s">
        <v>33449</v>
      </c>
      <c r="J1613" t="s">
        <v>33450</v>
      </c>
      <c r="K1613" t="s">
        <v>33451</v>
      </c>
      <c r="L1613" t="s">
        <v>33452</v>
      </c>
      <c r="M1613" t="s">
        <v>33453</v>
      </c>
      <c r="N1613" t="s">
        <v>33454</v>
      </c>
      <c r="O1613">
        <f>-572.448662068618 -135.219957113701 -514.454950470802</f>
        <v>-1222.123569653121</v>
      </c>
      <c r="P1613">
        <f>-587.171925997539 -175.879853395777 -235.692322453227</f>
        <v>-998.744101846543</v>
      </c>
      <c r="Q1613">
        <f>-406.578253193735 -50.2751679633425 -310.244218112535</f>
        <v>-767.0976392696125</v>
      </c>
      <c r="R1613" t="s">
        <v>33455</v>
      </c>
      <c r="S1613" t="s">
        <v>33456</v>
      </c>
      <c r="T1613" t="s">
        <v>33457</v>
      </c>
      <c r="U1613" t="s">
        <v>33458</v>
      </c>
      <c r="V1613">
        <f>-506.056381216544 -17.5769357997101 -103.024490877187</f>
        <v>-626.65780789344103</v>
      </c>
      <c r="W1613" t="s">
        <v>33459</v>
      </c>
      <c r="X1613" t="s">
        <v>33460</v>
      </c>
      <c r="Y1613" t="s">
        <v>33461</v>
      </c>
    </row>
    <row r="1614" spans="1:25" x14ac:dyDescent="0.3">
      <c r="A1614">
        <v>80650</v>
      </c>
      <c r="B1614" t="s">
        <v>33462</v>
      </c>
      <c r="C1614" t="s">
        <v>33463</v>
      </c>
      <c r="D1614" t="s">
        <v>33464</v>
      </c>
      <c r="E1614" t="s">
        <v>33465</v>
      </c>
      <c r="F1614" t="s">
        <v>33466</v>
      </c>
      <c r="G1614" t="s">
        <v>33467</v>
      </c>
      <c r="H1614" t="s">
        <v>33468</v>
      </c>
      <c r="I1614" t="s">
        <v>33469</v>
      </c>
      <c r="J1614" t="s">
        <v>33470</v>
      </c>
      <c r="K1614" t="s">
        <v>33471</v>
      </c>
      <c r="L1614" t="s">
        <v>33472</v>
      </c>
      <c r="M1614" t="s">
        <v>33473</v>
      </c>
      <c r="N1614" t="s">
        <v>33474</v>
      </c>
      <c r="O1614">
        <f>-570.681165040214 -134.695925408467 -514.41221005407</f>
        <v>-1219.7893005027508</v>
      </c>
      <c r="P1614">
        <f>-585.904017909465 -175.171970853703 -235.649564568256</f>
        <v>-996.72555333142395</v>
      </c>
      <c r="Q1614">
        <f>-405.499816711994 -49.2510435284262 -310.126685282602</f>
        <v>-764.87754552302226</v>
      </c>
      <c r="R1614" t="s">
        <v>33475</v>
      </c>
      <c r="S1614" t="s">
        <v>33476</v>
      </c>
      <c r="T1614" t="s">
        <v>33477</v>
      </c>
      <c r="U1614" t="s">
        <v>33478</v>
      </c>
      <c r="V1614">
        <f>-505.070966712018 -17.1323699824511 -103.05303771527</f>
        <v>-625.25637440973901</v>
      </c>
      <c r="W1614" t="s">
        <v>33479</v>
      </c>
      <c r="X1614" t="s">
        <v>33480</v>
      </c>
      <c r="Y1614" t="s">
        <v>33481</v>
      </c>
    </row>
    <row r="1615" spans="1:25" x14ac:dyDescent="0.3">
      <c r="A1615">
        <v>80700</v>
      </c>
      <c r="B1615" t="s">
        <v>33482</v>
      </c>
      <c r="C1615" t="s">
        <v>33483</v>
      </c>
      <c r="D1615" t="s">
        <v>33484</v>
      </c>
      <c r="E1615" t="s">
        <v>33485</v>
      </c>
      <c r="F1615" t="s">
        <v>33486</v>
      </c>
      <c r="G1615" t="s">
        <v>33487</v>
      </c>
      <c r="H1615" t="s">
        <v>33488</v>
      </c>
      <c r="I1615" t="s">
        <v>33489</v>
      </c>
      <c r="J1615" t="s">
        <v>33490</v>
      </c>
      <c r="K1615" t="s">
        <v>33491</v>
      </c>
      <c r="L1615" t="s">
        <v>33492</v>
      </c>
      <c r="M1615" t="s">
        <v>33493</v>
      </c>
      <c r="N1615" t="s">
        <v>33494</v>
      </c>
      <c r="O1615">
        <f>-569.942573034151 -134.513060488639 -514.376748961534</f>
        <v>-1218.8323824843239</v>
      </c>
      <c r="P1615">
        <f>-585.406431831582 -174.884292919348 -235.612272826505</f>
        <v>-995.90299757743503</v>
      </c>
      <c r="Q1615">
        <f>-405.029541208782 -48.8858712223173 -310.023375775152</f>
        <v>-763.93878820625127</v>
      </c>
      <c r="R1615" t="s">
        <v>33495</v>
      </c>
      <c r="S1615" t="s">
        <v>33496</v>
      </c>
      <c r="T1615" t="s">
        <v>33497</v>
      </c>
      <c r="U1615" t="s">
        <v>33498</v>
      </c>
      <c r="V1615">
        <f>-504.533765884738 -16.7884420041705 -103.077516898443</f>
        <v>-624.39972478735149</v>
      </c>
      <c r="W1615" t="s">
        <v>33499</v>
      </c>
      <c r="X1615" t="s">
        <v>33500</v>
      </c>
      <c r="Y1615" t="s">
        <v>33501</v>
      </c>
    </row>
    <row r="1616" spans="1:25" x14ac:dyDescent="0.3">
      <c r="A1616">
        <v>80750</v>
      </c>
      <c r="B1616" t="s">
        <v>33502</v>
      </c>
      <c r="C1616" t="s">
        <v>33503</v>
      </c>
      <c r="D1616" t="s">
        <v>33504</v>
      </c>
      <c r="E1616" t="s">
        <v>33505</v>
      </c>
      <c r="F1616" t="s">
        <v>33506</v>
      </c>
      <c r="G1616" t="s">
        <v>33507</v>
      </c>
      <c r="H1616" t="s">
        <v>33508</v>
      </c>
      <c r="I1616" t="s">
        <v>33509</v>
      </c>
      <c r="J1616" t="s">
        <v>33510</v>
      </c>
      <c r="K1616" t="s">
        <v>33511</v>
      </c>
      <c r="L1616" t="s">
        <v>33512</v>
      </c>
      <c r="M1616" t="s">
        <v>33513</v>
      </c>
      <c r="N1616" t="s">
        <v>33514</v>
      </c>
      <c r="O1616">
        <f>-568.880965246345 -134.182355363337 -514.350685794212</f>
        <v>-1217.4140064038941</v>
      </c>
      <c r="P1616">
        <f>-584.742937812572 -174.533793788059 -235.605648524681</f>
        <v>-994.88238012531201</v>
      </c>
      <c r="Q1616">
        <f>-404.537268114511 -48.209893950107 -309.881016063172</f>
        <v>-762.62817812779008</v>
      </c>
      <c r="R1616" t="s">
        <v>33515</v>
      </c>
      <c r="S1616" t="s">
        <v>33516</v>
      </c>
      <c r="T1616" t="s">
        <v>33517</v>
      </c>
      <c r="U1616" t="s">
        <v>33518</v>
      </c>
      <c r="V1616">
        <f>-503.709478648493 -16.183174758421 -103.129709217325</f>
        <v>-623.02236262423912</v>
      </c>
      <c r="W1616" t="s">
        <v>33519</v>
      </c>
      <c r="X1616" t="s">
        <v>33520</v>
      </c>
      <c r="Y1616" t="s">
        <v>33521</v>
      </c>
    </row>
    <row r="1617" spans="1:25" x14ac:dyDescent="0.3">
      <c r="A1617">
        <v>80800</v>
      </c>
      <c r="B1617" t="s">
        <v>33522</v>
      </c>
      <c r="C1617" t="s">
        <v>33523</v>
      </c>
      <c r="D1617" t="s">
        <v>33524</v>
      </c>
      <c r="E1617" t="s">
        <v>33525</v>
      </c>
      <c r="F1617" t="s">
        <v>33526</v>
      </c>
      <c r="G1617" t="s">
        <v>33527</v>
      </c>
      <c r="H1617" t="s">
        <v>33528</v>
      </c>
      <c r="I1617" t="s">
        <v>33529</v>
      </c>
      <c r="J1617" t="s">
        <v>33530</v>
      </c>
      <c r="K1617" t="s">
        <v>33531</v>
      </c>
      <c r="L1617" t="s">
        <v>33532</v>
      </c>
      <c r="M1617" t="s">
        <v>33533</v>
      </c>
      <c r="N1617" t="s">
        <v>33534</v>
      </c>
      <c r="O1617">
        <f>-568.29571544877 -134.112946261119 -514.383337881338</f>
        <v>-1216.7919995912271</v>
      </c>
      <c r="P1617">
        <f>-584.375102528795 -174.521017058022 -235.659011110441</f>
        <v>-994.55513069725805</v>
      </c>
      <c r="Q1617">
        <f>-404.284540372218 -47.9461553166871 -309.784856221592</f>
        <v>-762.01555191049715</v>
      </c>
      <c r="R1617" t="s">
        <v>33535</v>
      </c>
      <c r="S1617" t="s">
        <v>33536</v>
      </c>
      <c r="T1617" t="s">
        <v>33537</v>
      </c>
      <c r="U1617" t="s">
        <v>33538</v>
      </c>
      <c r="V1617">
        <f>-503.397543966914 -15.9712212387926 -103.145661059852</f>
        <v>-622.51442626555865</v>
      </c>
      <c r="W1617" t="s">
        <v>33539</v>
      </c>
      <c r="X1617" t="s">
        <v>33540</v>
      </c>
      <c r="Y1617" t="s">
        <v>33541</v>
      </c>
    </row>
    <row r="1618" spans="1:25" x14ac:dyDescent="0.3">
      <c r="A1618">
        <v>80850</v>
      </c>
      <c r="B1618" t="s">
        <v>33542</v>
      </c>
      <c r="C1618" t="s">
        <v>33543</v>
      </c>
      <c r="D1618" t="s">
        <v>33544</v>
      </c>
      <c r="E1618" t="s">
        <v>33545</v>
      </c>
      <c r="F1618" t="s">
        <v>33546</v>
      </c>
      <c r="G1618" t="s">
        <v>33547</v>
      </c>
      <c r="H1618" t="s">
        <v>33548</v>
      </c>
      <c r="I1618" t="s">
        <v>33549</v>
      </c>
      <c r="J1618" t="s">
        <v>33550</v>
      </c>
      <c r="K1618" t="s">
        <v>33551</v>
      </c>
      <c r="L1618" t="s">
        <v>33552</v>
      </c>
      <c r="M1618" t="s">
        <v>33553</v>
      </c>
      <c r="N1618" t="s">
        <v>33554</v>
      </c>
      <c r="O1618">
        <f>-566.946278329523 -134.31523139108 -514.352976723546</f>
        <v>-1215.614486444149</v>
      </c>
      <c r="P1618">
        <f>-583.387872129196 -174.95197554841 -235.682986739591</f>
        <v>-994.02283441719703</v>
      </c>
      <c r="Q1618">
        <f>-403.70312941664 -47.613932137268 -309.486692223903</f>
        <v>-760.80375377781104</v>
      </c>
      <c r="R1618" t="s">
        <v>33555</v>
      </c>
      <c r="S1618" t="s">
        <v>33556</v>
      </c>
      <c r="T1618" t="s">
        <v>33557</v>
      </c>
      <c r="U1618" t="s">
        <v>33558</v>
      </c>
      <c r="V1618">
        <f>-502.767440004434 -15.6296862029135 -103.165936131664</f>
        <v>-621.56306233901148</v>
      </c>
      <c r="W1618" t="s">
        <v>33559</v>
      </c>
      <c r="X1618" t="s">
        <v>33560</v>
      </c>
      <c r="Y1618" t="s">
        <v>33561</v>
      </c>
    </row>
    <row r="1619" spans="1:25" x14ac:dyDescent="0.3">
      <c r="A1619">
        <v>80900</v>
      </c>
      <c r="B1619" t="s">
        <v>33562</v>
      </c>
      <c r="C1619" t="s">
        <v>33563</v>
      </c>
      <c r="D1619" t="s">
        <v>33564</v>
      </c>
      <c r="E1619" t="s">
        <v>33565</v>
      </c>
      <c r="F1619" t="s">
        <v>33566</v>
      </c>
      <c r="G1619" t="s">
        <v>33567</v>
      </c>
      <c r="H1619" t="s">
        <v>33568</v>
      </c>
      <c r="I1619" t="s">
        <v>33569</v>
      </c>
      <c r="J1619" t="s">
        <v>33570</v>
      </c>
      <c r="K1619" t="s">
        <v>33571</v>
      </c>
      <c r="L1619" t="s">
        <v>33572</v>
      </c>
      <c r="M1619" t="s">
        <v>33573</v>
      </c>
      <c r="N1619" t="s">
        <v>33574</v>
      </c>
      <c r="O1619">
        <f>-566.452911812542 -134.488615972167 -514.31662228392</f>
        <v>-1215.258150068629</v>
      </c>
      <c r="P1619">
        <f>-582.982971149462 -175.235341858391 -235.66810259672</f>
        <v>-993.8864156045729</v>
      </c>
      <c r="Q1619">
        <f>-403.515296306242 -47.492734591433 -309.300113517569</f>
        <v>-760.30814441524399</v>
      </c>
      <c r="R1619" t="s">
        <v>33575</v>
      </c>
      <c r="S1619" t="s">
        <v>33576</v>
      </c>
      <c r="T1619" t="s">
        <v>33577</v>
      </c>
      <c r="U1619" t="s">
        <v>33578</v>
      </c>
      <c r="V1619">
        <f>-502.489035529028 -15.4653554106208 -103.172283990923</f>
        <v>-621.12667493057177</v>
      </c>
      <c r="W1619" t="s">
        <v>33579</v>
      </c>
      <c r="X1619" t="s">
        <v>33580</v>
      </c>
      <c r="Y1619" t="s">
        <v>33581</v>
      </c>
    </row>
    <row r="1620" spans="1:25" x14ac:dyDescent="0.3">
      <c r="A1620">
        <v>80950</v>
      </c>
      <c r="B1620" t="s">
        <v>33582</v>
      </c>
      <c r="C1620" t="s">
        <v>33583</v>
      </c>
      <c r="D1620" t="s">
        <v>33584</v>
      </c>
      <c r="E1620" t="s">
        <v>33585</v>
      </c>
      <c r="F1620" t="s">
        <v>33586</v>
      </c>
      <c r="G1620" t="s">
        <v>33587</v>
      </c>
      <c r="H1620" t="s">
        <v>33588</v>
      </c>
      <c r="I1620" t="s">
        <v>33589</v>
      </c>
      <c r="J1620" t="s">
        <v>33590</v>
      </c>
      <c r="K1620" t="s">
        <v>33591</v>
      </c>
      <c r="L1620" t="s">
        <v>33592</v>
      </c>
      <c r="M1620" t="s">
        <v>33593</v>
      </c>
      <c r="N1620" t="s">
        <v>33594</v>
      </c>
      <c r="O1620">
        <f>-565.539443294865 -134.668709751598 -514.211455912483</f>
        <v>-1214.4196089589459</v>
      </c>
      <c r="P1620">
        <f>-582.327467603543 -175.299552622175 -235.561394134002</f>
        <v>-993.18841435972013</v>
      </c>
      <c r="Q1620">
        <f>-403.079990465181 -47.1670413381275 -309.052521624865</f>
        <v>-759.29955342817357</v>
      </c>
      <c r="R1620" t="s">
        <v>33595</v>
      </c>
      <c r="S1620" t="s">
        <v>33596</v>
      </c>
      <c r="T1620" t="s">
        <v>33597</v>
      </c>
      <c r="U1620" t="s">
        <v>33598</v>
      </c>
      <c r="V1620">
        <f>-502.110416619187 -15.2246376978424 -103.204524798776</f>
        <v>-620.5395791158054</v>
      </c>
      <c r="W1620" t="s">
        <v>33599</v>
      </c>
      <c r="X1620" t="s">
        <v>33600</v>
      </c>
      <c r="Y1620" t="s">
        <v>33601</v>
      </c>
    </row>
    <row r="1621" spans="1:25" x14ac:dyDescent="0.3">
      <c r="A1621">
        <v>81000</v>
      </c>
      <c r="B1621" t="s">
        <v>33602</v>
      </c>
      <c r="C1621" t="s">
        <v>33603</v>
      </c>
      <c r="D1621" t="s">
        <v>33604</v>
      </c>
      <c r="E1621" t="s">
        <v>33605</v>
      </c>
      <c r="F1621" t="s">
        <v>33606</v>
      </c>
      <c r="G1621" t="s">
        <v>33607</v>
      </c>
      <c r="H1621" t="s">
        <v>33608</v>
      </c>
      <c r="I1621" t="s">
        <v>33609</v>
      </c>
      <c r="J1621" t="s">
        <v>33610</v>
      </c>
      <c r="K1621" t="s">
        <v>33611</v>
      </c>
      <c r="L1621" t="s">
        <v>33612</v>
      </c>
      <c r="M1621" t="s">
        <v>33613</v>
      </c>
      <c r="N1621" t="s">
        <v>33614</v>
      </c>
      <c r="O1621">
        <f>-564.923464056522 -134.782631092589 -514.103252458106</f>
        <v>-1213.809347607217</v>
      </c>
      <c r="P1621">
        <f>-581.964617092355 -175.356835958575 -235.460267951185</f>
        <v>-992.78172100211486</v>
      </c>
      <c r="Q1621">
        <f>-402.751757715743 -47.1405185419503 -308.889919313169</f>
        <v>-758.78219557086231</v>
      </c>
      <c r="R1621" t="s">
        <v>33615</v>
      </c>
      <c r="S1621" t="s">
        <v>33616</v>
      </c>
      <c r="T1621" t="s">
        <v>33617</v>
      </c>
      <c r="U1621" t="s">
        <v>33618</v>
      </c>
      <c r="V1621">
        <f>-501.924478630239 -15.2766849868808 -103.214577499509</f>
        <v>-620.41574111662874</v>
      </c>
      <c r="W1621" t="s">
        <v>33619</v>
      </c>
      <c r="X1621" t="s">
        <v>33620</v>
      </c>
      <c r="Y1621" t="s">
        <v>33621</v>
      </c>
    </row>
    <row r="1622" spans="1:25" x14ac:dyDescent="0.3">
      <c r="A1622">
        <v>81050</v>
      </c>
      <c r="B1622" t="s">
        <v>33622</v>
      </c>
      <c r="C1622" t="s">
        <v>33623</v>
      </c>
      <c r="D1622" t="s">
        <v>33624</v>
      </c>
      <c r="E1622" t="s">
        <v>33625</v>
      </c>
      <c r="F1622" t="s">
        <v>33626</v>
      </c>
      <c r="G1622" t="s">
        <v>33627</v>
      </c>
      <c r="H1622" t="s">
        <v>33628</v>
      </c>
      <c r="I1622" t="s">
        <v>33629</v>
      </c>
      <c r="J1622" t="s">
        <v>33630</v>
      </c>
      <c r="K1622" t="s">
        <v>33631</v>
      </c>
      <c r="L1622" t="s">
        <v>33632</v>
      </c>
      <c r="M1622" t="s">
        <v>33633</v>
      </c>
      <c r="N1622" t="s">
        <v>33634</v>
      </c>
      <c r="O1622">
        <f>-564.150918685668 -134.964830234811 -513.943260573317</f>
        <v>-1213.0590094937961</v>
      </c>
      <c r="P1622">
        <f>-581.702712888048 -175.555752917342 -235.334440597079</f>
        <v>-992.59290640246911</v>
      </c>
      <c r="Q1622">
        <f>-402.505780617587 -47.0526611817054 -308.299527852505</f>
        <v>-757.85796965179736</v>
      </c>
      <c r="R1622" t="s">
        <v>33635</v>
      </c>
      <c r="S1622" t="s">
        <v>33636</v>
      </c>
      <c r="T1622" t="s">
        <v>33637</v>
      </c>
      <c r="U1622" t="s">
        <v>33638</v>
      </c>
      <c r="V1622">
        <f>-501.694153909314 -15.1133616111742 -103.215921848454</f>
        <v>-620.02343736894227</v>
      </c>
      <c r="W1622" t="s">
        <v>33639</v>
      </c>
      <c r="X1622" t="s">
        <v>33640</v>
      </c>
      <c r="Y1622" t="s">
        <v>33641</v>
      </c>
    </row>
    <row r="1623" spans="1:25" x14ac:dyDescent="0.3">
      <c r="A1623">
        <v>81100</v>
      </c>
      <c r="B1623" t="s">
        <v>33642</v>
      </c>
      <c r="C1623" t="s">
        <v>33643</v>
      </c>
      <c r="D1623" t="s">
        <v>33644</v>
      </c>
      <c r="E1623" t="s">
        <v>33645</v>
      </c>
      <c r="F1623" t="s">
        <v>33646</v>
      </c>
      <c r="G1623" t="s">
        <v>33647</v>
      </c>
      <c r="H1623" t="s">
        <v>33648</v>
      </c>
      <c r="I1623" t="s">
        <v>33649</v>
      </c>
      <c r="J1623" t="s">
        <v>33650</v>
      </c>
      <c r="K1623" t="s">
        <v>33651</v>
      </c>
      <c r="L1623" t="s">
        <v>33652</v>
      </c>
      <c r="M1623" t="s">
        <v>33653</v>
      </c>
      <c r="N1623" t="s">
        <v>33654</v>
      </c>
      <c r="O1623">
        <f>-563.976869281083 -135.066946365223 -513.838596903998</f>
        <v>-1212.882412550304</v>
      </c>
      <c r="P1623">
        <f>-581.765994886155 -175.557773450521 -235.23015877387</f>
        <v>-992.55392711054606</v>
      </c>
      <c r="Q1623">
        <f>-402.516963492903 -46.9886782142194 -307.950772221309</f>
        <v>-757.4564139284314</v>
      </c>
      <c r="R1623" t="s">
        <v>33655</v>
      </c>
      <c r="S1623" t="s">
        <v>33656</v>
      </c>
      <c r="T1623" t="s">
        <v>33657</v>
      </c>
      <c r="U1623" t="s">
        <v>33658</v>
      </c>
      <c r="V1623">
        <f>-501.567217718692 -15.0538083765296 -103.215091175579</f>
        <v>-619.83611727080063</v>
      </c>
      <c r="W1623" t="s">
        <v>33659</v>
      </c>
      <c r="X1623" t="s">
        <v>33660</v>
      </c>
      <c r="Y1623" t="s">
        <v>33661</v>
      </c>
    </row>
    <row r="1624" spans="1:25" x14ac:dyDescent="0.3">
      <c r="A1624">
        <v>81150</v>
      </c>
      <c r="B1624" t="s">
        <v>33662</v>
      </c>
      <c r="C1624" t="s">
        <v>33663</v>
      </c>
      <c r="D1624" t="s">
        <v>33664</v>
      </c>
      <c r="E1624" t="s">
        <v>33665</v>
      </c>
      <c r="F1624" t="s">
        <v>33666</v>
      </c>
      <c r="G1624" t="s">
        <v>33667</v>
      </c>
      <c r="H1624" t="s">
        <v>33668</v>
      </c>
      <c r="I1624" t="s">
        <v>33669</v>
      </c>
      <c r="J1624" t="s">
        <v>33670</v>
      </c>
      <c r="K1624" t="s">
        <v>33671</v>
      </c>
      <c r="L1624" t="s">
        <v>33672</v>
      </c>
      <c r="M1624" t="s">
        <v>33673</v>
      </c>
      <c r="N1624" t="s">
        <v>33674</v>
      </c>
      <c r="O1624">
        <f>-563.502459534916 -135.072697368246 -513.679459236052</f>
        <v>-1212.254616139214</v>
      </c>
      <c r="P1624">
        <f>-581.903283181648 -175.560473209331 -235.110323203</f>
        <v>-992.57407959397904</v>
      </c>
      <c r="Q1624">
        <f>-402.580815813389 -46.9146133981185 -307.51416241114</f>
        <v>-757.00959162264746</v>
      </c>
      <c r="R1624" t="s">
        <v>33675</v>
      </c>
      <c r="S1624" t="s">
        <v>33676</v>
      </c>
      <c r="T1624" t="s">
        <v>33677</v>
      </c>
      <c r="U1624" t="s">
        <v>33678</v>
      </c>
      <c r="V1624">
        <f>-501.480005430317 -14.748962784849 -103.222464922815</f>
        <v>-619.45143313798098</v>
      </c>
      <c r="W1624" t="s">
        <v>33679</v>
      </c>
      <c r="X1624" t="s">
        <v>33680</v>
      </c>
      <c r="Y1624" t="s">
        <v>33681</v>
      </c>
    </row>
    <row r="1625" spans="1:25" x14ac:dyDescent="0.3">
      <c r="A1625">
        <v>81200</v>
      </c>
      <c r="B1625" t="s">
        <v>33682</v>
      </c>
      <c r="C1625" t="s">
        <v>33683</v>
      </c>
      <c r="D1625" t="s">
        <v>33684</v>
      </c>
      <c r="E1625" t="s">
        <v>33685</v>
      </c>
      <c r="F1625" t="s">
        <v>33686</v>
      </c>
      <c r="G1625" t="s">
        <v>33687</v>
      </c>
      <c r="H1625" t="s">
        <v>33688</v>
      </c>
      <c r="I1625" t="s">
        <v>33689</v>
      </c>
      <c r="J1625" t="s">
        <v>33690</v>
      </c>
      <c r="K1625" t="s">
        <v>33691</v>
      </c>
      <c r="L1625" t="s">
        <v>33692</v>
      </c>
      <c r="M1625" t="s">
        <v>33693</v>
      </c>
      <c r="N1625" t="s">
        <v>33694</v>
      </c>
      <c r="O1625">
        <f>-563.28904695612 -134.972500522984 -513.632792549809</f>
        <v>-1211.8943400289131</v>
      </c>
      <c r="P1625">
        <f>-581.786495165657 -175.3678207825 -235.056672564154</f>
        <v>-992.21098851231102</v>
      </c>
      <c r="Q1625">
        <f>-402.481215293194 -46.7783572870007 -307.602586026519</f>
        <v>-756.86215860671371</v>
      </c>
      <c r="R1625" t="s">
        <v>33695</v>
      </c>
      <c r="S1625" t="s">
        <v>33696</v>
      </c>
      <c r="T1625" t="s">
        <v>33697</v>
      </c>
      <c r="U1625" t="s">
        <v>33698</v>
      </c>
      <c r="V1625">
        <f>-501.438931410583 -14.5424065570701 -103.231691720063</f>
        <v>-619.21302968771602</v>
      </c>
      <c r="W1625" t="s">
        <v>33699</v>
      </c>
      <c r="X1625" t="s">
        <v>33700</v>
      </c>
      <c r="Y1625" t="s">
        <v>33701</v>
      </c>
    </row>
    <row r="1626" spans="1:25" x14ac:dyDescent="0.3">
      <c r="A1626">
        <v>81250</v>
      </c>
      <c r="B1626" t="s">
        <v>33702</v>
      </c>
      <c r="C1626" t="s">
        <v>33703</v>
      </c>
      <c r="D1626" t="s">
        <v>33704</v>
      </c>
      <c r="E1626" t="s">
        <v>33705</v>
      </c>
      <c r="F1626" t="s">
        <v>33706</v>
      </c>
      <c r="G1626" t="s">
        <v>33707</v>
      </c>
      <c r="H1626" t="s">
        <v>33708</v>
      </c>
      <c r="I1626" t="s">
        <v>33709</v>
      </c>
      <c r="J1626" t="s">
        <v>33710</v>
      </c>
      <c r="K1626" t="s">
        <v>33711</v>
      </c>
      <c r="L1626" t="s">
        <v>33712</v>
      </c>
      <c r="M1626" t="s">
        <v>33713</v>
      </c>
      <c r="N1626" t="s">
        <v>33714</v>
      </c>
      <c r="O1626">
        <f>-563.146376133304 -134.742901956978 -513.484058598089</f>
        <v>-1211.373336688371</v>
      </c>
      <c r="P1626">
        <f>-581.064366398701 -174.495092743895 -234.777720141781</f>
        <v>-990.33717928437704</v>
      </c>
      <c r="Q1626">
        <f>-401.616889550053 -46.4237146115092 -307.885929818784</f>
        <v>-755.92653398034622</v>
      </c>
      <c r="R1626" t="s">
        <v>33715</v>
      </c>
      <c r="S1626" t="s">
        <v>33716</v>
      </c>
      <c r="T1626" t="s">
        <v>33717</v>
      </c>
      <c r="U1626" t="s">
        <v>33718</v>
      </c>
      <c r="V1626">
        <f>-501.38170791768 -14.0766059418561 -103.248055909578</f>
        <v>-618.70636976911419</v>
      </c>
      <c r="W1626" t="s">
        <v>33719</v>
      </c>
      <c r="X1626" t="s">
        <v>33720</v>
      </c>
      <c r="Y1626" t="s">
        <v>33721</v>
      </c>
    </row>
    <row r="1627" spans="1:25" x14ac:dyDescent="0.3">
      <c r="A1627">
        <v>81300</v>
      </c>
      <c r="B1627" t="s">
        <v>33722</v>
      </c>
      <c r="C1627" t="s">
        <v>33723</v>
      </c>
      <c r="D1627" t="s">
        <v>33724</v>
      </c>
      <c r="E1627" t="s">
        <v>33725</v>
      </c>
      <c r="F1627" t="s">
        <v>33726</v>
      </c>
      <c r="G1627" t="s">
        <v>33727</v>
      </c>
      <c r="H1627" t="s">
        <v>33728</v>
      </c>
      <c r="I1627" t="s">
        <v>33729</v>
      </c>
      <c r="J1627" t="s">
        <v>33730</v>
      </c>
      <c r="K1627" t="s">
        <v>33731</v>
      </c>
      <c r="L1627" t="s">
        <v>33732</v>
      </c>
      <c r="M1627" t="s">
        <v>33733</v>
      </c>
      <c r="N1627" t="s">
        <v>33734</v>
      </c>
      <c r="O1627">
        <f>-562.984209024559 -134.589025283116 -513.342832218779</f>
        <v>-1210.916066526454</v>
      </c>
      <c r="P1627">
        <f>-580.722194742074 -173.806493861663 -234.549050983111</f>
        <v>-989.077739586848</v>
      </c>
      <c r="Q1627">
        <f>-401.080981475095 -46.3209592970052 -308.203697931519</f>
        <v>-755.60563870361921</v>
      </c>
      <c r="R1627" t="s">
        <v>33735</v>
      </c>
      <c r="S1627" t="s">
        <v>33736</v>
      </c>
      <c r="T1627" t="s">
        <v>33737</v>
      </c>
      <c r="U1627" t="s">
        <v>33738</v>
      </c>
      <c r="V1627">
        <f>-501.29211162326 -13.8135260049153 -103.257853350004</f>
        <v>-618.36349097817924</v>
      </c>
      <c r="W1627" t="s">
        <v>33739</v>
      </c>
      <c r="X1627" t="s">
        <v>33740</v>
      </c>
      <c r="Y1627" t="s">
        <v>33741</v>
      </c>
    </row>
    <row r="1628" spans="1:25" x14ac:dyDescent="0.3">
      <c r="A1628">
        <v>81350</v>
      </c>
      <c r="B1628" t="s">
        <v>33742</v>
      </c>
      <c r="C1628" t="s">
        <v>33743</v>
      </c>
      <c r="D1628" t="s">
        <v>33744</v>
      </c>
      <c r="E1628" t="s">
        <v>33745</v>
      </c>
      <c r="F1628" t="s">
        <v>33746</v>
      </c>
      <c r="G1628" t="s">
        <v>33747</v>
      </c>
      <c r="H1628" t="s">
        <v>33748</v>
      </c>
      <c r="I1628" t="s">
        <v>33749</v>
      </c>
      <c r="J1628" t="s">
        <v>33750</v>
      </c>
      <c r="K1628" t="s">
        <v>33751</v>
      </c>
      <c r="L1628" t="s">
        <v>33752</v>
      </c>
      <c r="M1628" t="s">
        <v>33753</v>
      </c>
      <c r="N1628" t="s">
        <v>33754</v>
      </c>
      <c r="O1628">
        <f>-562.265194081934 -133.898111140875 -513.165507940527</f>
        <v>-1209.3288131633362</v>
      </c>
      <c r="P1628">
        <f>-579.899079660582 -172.523166895261 -234.282551267906</f>
        <v>-986.704797823749</v>
      </c>
      <c r="Q1628">
        <f>-399.592490951905 -47.0134520143874 -309.68396295202</f>
        <v>-756.28990591831234</v>
      </c>
      <c r="R1628" t="s">
        <v>33755</v>
      </c>
      <c r="S1628" t="s">
        <v>33756</v>
      </c>
      <c r="T1628" t="s">
        <v>33757</v>
      </c>
      <c r="U1628" t="s">
        <v>33758</v>
      </c>
      <c r="V1628">
        <f>-500.886325114946 -12.8870784283581 -103.274306002078</f>
        <v>-617.04770954538208</v>
      </c>
      <c r="W1628" t="s">
        <v>33759</v>
      </c>
      <c r="X1628" t="s">
        <v>33760</v>
      </c>
      <c r="Y1628" t="s">
        <v>33761</v>
      </c>
    </row>
    <row r="1629" spans="1:25" x14ac:dyDescent="0.3">
      <c r="A1629">
        <v>81400</v>
      </c>
      <c r="B1629" t="s">
        <v>33762</v>
      </c>
      <c r="C1629" t="s">
        <v>33763</v>
      </c>
      <c r="D1629" t="s">
        <v>33764</v>
      </c>
      <c r="E1629" t="s">
        <v>33765</v>
      </c>
      <c r="F1629" t="s">
        <v>33766</v>
      </c>
      <c r="G1629" t="s">
        <v>33767</v>
      </c>
      <c r="H1629" t="s">
        <v>33768</v>
      </c>
      <c r="I1629" t="s">
        <v>33769</v>
      </c>
      <c r="J1629" t="s">
        <v>33770</v>
      </c>
      <c r="K1629" t="s">
        <v>33771</v>
      </c>
      <c r="L1629" t="s">
        <v>33772</v>
      </c>
      <c r="M1629" t="s">
        <v>33773</v>
      </c>
      <c r="N1629" t="s">
        <v>33774</v>
      </c>
      <c r="O1629">
        <f>-561.920823381308 -133.405806024178 -513.139587265975</f>
        <v>-1208.4662166714611</v>
      </c>
      <c r="P1629">
        <f>-579.483284898558 -172.050458049076 -234.254738141773</f>
        <v>-985.78848108940713</v>
      </c>
      <c r="Q1629">
        <f>-398.941080427413 -47.4149442982953 -310.53740772999</f>
        <v>-756.8934324556983</v>
      </c>
      <c r="R1629" t="s">
        <v>33775</v>
      </c>
      <c r="S1629" t="s">
        <v>33776</v>
      </c>
      <c r="T1629" t="s">
        <v>33777</v>
      </c>
      <c r="U1629" t="s">
        <v>33778</v>
      </c>
      <c r="V1629">
        <f>-500.61711940433 -12.3718425015677 -103.288532258584</f>
        <v>-616.27749416448182</v>
      </c>
      <c r="W1629" t="s">
        <v>33779</v>
      </c>
      <c r="X1629" t="s">
        <v>33780</v>
      </c>
      <c r="Y1629" t="s">
        <v>33781</v>
      </c>
    </row>
    <row r="1630" spans="1:25" x14ac:dyDescent="0.3">
      <c r="A1630">
        <v>81450</v>
      </c>
      <c r="B1630" t="s">
        <v>33782</v>
      </c>
      <c r="C1630" t="s">
        <v>33783</v>
      </c>
      <c r="D1630" t="s">
        <v>33784</v>
      </c>
      <c r="E1630" t="s">
        <v>33785</v>
      </c>
      <c r="F1630" t="s">
        <v>33786</v>
      </c>
      <c r="G1630" t="s">
        <v>33787</v>
      </c>
      <c r="H1630" t="s">
        <v>33788</v>
      </c>
      <c r="I1630" t="s">
        <v>33789</v>
      </c>
      <c r="J1630" t="s">
        <v>33790</v>
      </c>
      <c r="K1630" t="s">
        <v>33791</v>
      </c>
      <c r="L1630" t="s">
        <v>33792</v>
      </c>
      <c r="M1630" t="s">
        <v>33793</v>
      </c>
      <c r="N1630" t="s">
        <v>33794</v>
      </c>
      <c r="O1630">
        <f>-560.758114986566 -132.481975921904 -512.896948468232</f>
        <v>-1206.137039376702</v>
      </c>
      <c r="P1630">
        <f>-578.747635305617 -171.21025859987 -234.050849851008</f>
        <v>-984.00874375649505</v>
      </c>
      <c r="Q1630">
        <f>-397.530556820997 -48.4178304675916 -311.71022642586</f>
        <v>-757.65861371444862</v>
      </c>
      <c r="R1630" t="s">
        <v>33795</v>
      </c>
      <c r="S1630" t="s">
        <v>33796</v>
      </c>
      <c r="T1630" t="s">
        <v>33797</v>
      </c>
      <c r="U1630" t="s">
        <v>33798</v>
      </c>
      <c r="V1630">
        <f>-499.972136386935 -11.2761798594829 -103.266952033197</f>
        <v>-614.51526827961493</v>
      </c>
      <c r="W1630" t="s">
        <v>33799</v>
      </c>
      <c r="X1630" t="s">
        <v>33800</v>
      </c>
      <c r="Y1630" t="s">
        <v>33801</v>
      </c>
    </row>
    <row r="1631" spans="1:25" x14ac:dyDescent="0.3">
      <c r="A1631">
        <v>81500</v>
      </c>
      <c r="B1631" t="s">
        <v>33802</v>
      </c>
      <c r="C1631" t="s">
        <v>33803</v>
      </c>
      <c r="D1631" t="s">
        <v>33804</v>
      </c>
      <c r="E1631" t="s">
        <v>33805</v>
      </c>
      <c r="F1631" t="s">
        <v>33806</v>
      </c>
      <c r="G1631" t="s">
        <v>33807</v>
      </c>
      <c r="H1631" t="s">
        <v>33808</v>
      </c>
      <c r="I1631" t="s">
        <v>33809</v>
      </c>
      <c r="J1631" t="s">
        <v>33810</v>
      </c>
      <c r="K1631" t="s">
        <v>33811</v>
      </c>
      <c r="L1631" t="s">
        <v>33812</v>
      </c>
      <c r="M1631" t="s">
        <v>33813</v>
      </c>
      <c r="N1631" t="s">
        <v>33814</v>
      </c>
      <c r="O1631">
        <f>-560.257391130163 -131.97968961005 -512.766405236855</f>
        <v>-1205.0034859770681</v>
      </c>
      <c r="P1631">
        <f>-578.324958476455 -170.611755892107 -233.912108723386</f>
        <v>-982.84882309194802</v>
      </c>
      <c r="Q1631">
        <f>-396.16879623489 -49.4792265614519 -311.979559904451</f>
        <v>-757.62758270079291</v>
      </c>
      <c r="R1631" t="s">
        <v>33815</v>
      </c>
      <c r="S1631" t="s">
        <v>33816</v>
      </c>
      <c r="T1631" t="s">
        <v>33817</v>
      </c>
      <c r="U1631" t="s">
        <v>33818</v>
      </c>
      <c r="V1631">
        <f>-499.58268263988 -10.7158252154045 -103.268643052276</f>
        <v>-613.56715090756052</v>
      </c>
      <c r="W1631" t="s">
        <v>33819</v>
      </c>
      <c r="X1631" t="s">
        <v>33820</v>
      </c>
      <c r="Y1631" t="s">
        <v>33821</v>
      </c>
    </row>
    <row r="1632" spans="1:25" x14ac:dyDescent="0.3">
      <c r="A1632">
        <v>81550</v>
      </c>
      <c r="B1632" t="s">
        <v>33822</v>
      </c>
      <c r="C1632" t="s">
        <v>33823</v>
      </c>
      <c r="D1632" t="s">
        <v>33824</v>
      </c>
      <c r="E1632" t="s">
        <v>33825</v>
      </c>
      <c r="F1632" t="s">
        <v>33826</v>
      </c>
      <c r="G1632" t="s">
        <v>33827</v>
      </c>
      <c r="H1632" t="s">
        <v>33828</v>
      </c>
      <c r="I1632" t="s">
        <v>33829</v>
      </c>
      <c r="J1632" t="s">
        <v>33830</v>
      </c>
      <c r="K1632" t="s">
        <v>33831</v>
      </c>
      <c r="L1632" t="s">
        <v>33832</v>
      </c>
      <c r="M1632" t="s">
        <v>33833</v>
      </c>
      <c r="N1632" t="s">
        <v>33834</v>
      </c>
      <c r="O1632">
        <f>-559.327294852576 -131.006237212256 -512.545073632733</f>
        <v>-1202.878605697565</v>
      </c>
      <c r="P1632">
        <f>-577.436708507772 -169.292285930025 -233.64571278382</f>
        <v>-980.37470722161697</v>
      </c>
      <c r="Q1632">
        <f>-394.769894810217 -49.2189925347125 -312.15526449602</f>
        <v>-756.14415184094946</v>
      </c>
      <c r="R1632" t="s">
        <v>33835</v>
      </c>
      <c r="S1632" t="s">
        <v>33836</v>
      </c>
      <c r="T1632" t="s">
        <v>33837</v>
      </c>
      <c r="U1632" t="s">
        <v>33838</v>
      </c>
      <c r="V1632">
        <f>-498.72360556136 -9.81998583321956 -103.272635735242</f>
        <v>-611.81622712982153</v>
      </c>
      <c r="W1632" t="s">
        <v>33839</v>
      </c>
      <c r="X1632" t="s">
        <v>33840</v>
      </c>
      <c r="Y1632" t="s">
        <v>33841</v>
      </c>
    </row>
    <row r="1633" spans="1:25" x14ac:dyDescent="0.3">
      <c r="A1633">
        <v>81600</v>
      </c>
      <c r="B1633" t="s">
        <v>33842</v>
      </c>
      <c r="C1633" t="s">
        <v>33843</v>
      </c>
      <c r="D1633" t="s">
        <v>33844</v>
      </c>
      <c r="E1633" t="s">
        <v>33845</v>
      </c>
      <c r="F1633" t="s">
        <v>33846</v>
      </c>
      <c r="G1633" t="s">
        <v>33847</v>
      </c>
      <c r="H1633" t="s">
        <v>33848</v>
      </c>
      <c r="I1633" t="s">
        <v>33849</v>
      </c>
      <c r="J1633" t="s">
        <v>33850</v>
      </c>
      <c r="K1633" t="s">
        <v>33851</v>
      </c>
      <c r="L1633" t="s">
        <v>33852</v>
      </c>
      <c r="M1633" t="s">
        <v>33853</v>
      </c>
      <c r="N1633" t="s">
        <v>33854</v>
      </c>
      <c r="O1633">
        <f>-558.926302135754 -130.627699645131 -512.480477995632</f>
        <v>-1202.0344797765169</v>
      </c>
      <c r="P1633">
        <f>-577.060570919699 -168.594710291321 -233.539164606416</f>
        <v>-979.19444581743596</v>
      </c>
      <c r="Q1633">
        <f>-394.832536087102 -48.0454766353369 -312.338970917775</f>
        <v>-755.21698364021393</v>
      </c>
      <c r="R1633" t="s">
        <v>33855</v>
      </c>
      <c r="S1633" t="s">
        <v>33856</v>
      </c>
      <c r="T1633" t="s">
        <v>33857</v>
      </c>
      <c r="U1633" t="s">
        <v>33858</v>
      </c>
      <c r="V1633">
        <f>-498.281114510449 -9.38723008134411 -103.290475853877</f>
        <v>-610.95882044567009</v>
      </c>
      <c r="W1633" t="s">
        <v>33859</v>
      </c>
      <c r="X1633" t="s">
        <v>33860</v>
      </c>
      <c r="Y1633" t="s">
        <v>33861</v>
      </c>
    </row>
    <row r="1634" spans="1:25" x14ac:dyDescent="0.3">
      <c r="A1634">
        <v>81650</v>
      </c>
      <c r="B1634" t="s">
        <v>33862</v>
      </c>
      <c r="C1634" t="s">
        <v>33863</v>
      </c>
      <c r="D1634" t="s">
        <v>33864</v>
      </c>
      <c r="E1634" t="s">
        <v>33865</v>
      </c>
      <c r="F1634" t="s">
        <v>33866</v>
      </c>
      <c r="G1634" t="s">
        <v>33867</v>
      </c>
      <c r="H1634" t="s">
        <v>33868</v>
      </c>
      <c r="I1634" t="s">
        <v>33869</v>
      </c>
      <c r="J1634" t="s">
        <v>33870</v>
      </c>
      <c r="K1634" t="s">
        <v>33871</v>
      </c>
      <c r="L1634" t="s">
        <v>33872</v>
      </c>
      <c r="M1634" t="s">
        <v>33873</v>
      </c>
      <c r="N1634" t="s">
        <v>33874</v>
      </c>
      <c r="O1634">
        <f>-557.97300631302 -129.954047591788 -512.208042130386</f>
        <v>-1200.1350960351942</v>
      </c>
      <c r="P1634">
        <f>-575.837189818227 -167.337084982475 -233.170440367299</f>
        <v>-976.34471516800102</v>
      </c>
      <c r="Q1634">
        <f>-394.75903836331 -45.3973087782119 -312.479495424453</f>
        <v>-752.63584256597483</v>
      </c>
      <c r="R1634" t="s">
        <v>33875</v>
      </c>
      <c r="S1634" t="s">
        <v>33876</v>
      </c>
      <c r="T1634" t="s">
        <v>33877</v>
      </c>
      <c r="U1634" t="s">
        <v>33878</v>
      </c>
      <c r="V1634">
        <f>-496.927604606483 -8.29494527240013 -103.396997204309</f>
        <v>-608.61954708319217</v>
      </c>
      <c r="W1634" t="s">
        <v>33879</v>
      </c>
      <c r="X1634" t="s">
        <v>33880</v>
      </c>
      <c r="Y1634" t="s">
        <v>33881</v>
      </c>
    </row>
    <row r="1635" spans="1:25" x14ac:dyDescent="0.3">
      <c r="A1635">
        <v>81700</v>
      </c>
      <c r="B1635" t="s">
        <v>33882</v>
      </c>
      <c r="C1635" t="s">
        <v>33883</v>
      </c>
      <c r="D1635" t="s">
        <v>33884</v>
      </c>
      <c r="E1635" t="s">
        <v>33885</v>
      </c>
      <c r="F1635" t="s">
        <v>33886</v>
      </c>
      <c r="G1635" t="s">
        <v>33887</v>
      </c>
      <c r="H1635" t="s">
        <v>33888</v>
      </c>
      <c r="I1635" t="s">
        <v>33889</v>
      </c>
      <c r="J1635" t="s">
        <v>33890</v>
      </c>
      <c r="K1635" t="s">
        <v>33891</v>
      </c>
      <c r="L1635" t="s">
        <v>33892</v>
      </c>
      <c r="M1635" t="s">
        <v>33893</v>
      </c>
      <c r="N1635" t="s">
        <v>33894</v>
      </c>
      <c r="O1635">
        <f>-557.579422417982 -129.576662096058 -512.158554312115</f>
        <v>-1199.314638826155</v>
      </c>
      <c r="P1635">
        <f>-575.3934745774 -166.65698576824 -233.077434092567</f>
        <v>-975.12789443820702</v>
      </c>
      <c r="Q1635">
        <f>-394.579203533977 -44.3391618009946 -312.40629084179</f>
        <v>-751.32465617676166</v>
      </c>
      <c r="R1635" t="s">
        <v>33895</v>
      </c>
      <c r="S1635" t="s">
        <v>33896</v>
      </c>
      <c r="T1635" t="s">
        <v>33897</v>
      </c>
      <c r="U1635" t="s">
        <v>33898</v>
      </c>
      <c r="V1635">
        <f>-496.360877495361 -7.69328435032048 -103.454580163206</f>
        <v>-607.50874200888757</v>
      </c>
      <c r="W1635" t="s">
        <v>33899</v>
      </c>
      <c r="X1635" t="s">
        <v>33900</v>
      </c>
      <c r="Y1635" t="s">
        <v>33901</v>
      </c>
    </row>
    <row r="1636" spans="1:25" x14ac:dyDescent="0.3">
      <c r="A1636">
        <v>81750</v>
      </c>
      <c r="B1636" t="s">
        <v>33902</v>
      </c>
      <c r="C1636" t="s">
        <v>33903</v>
      </c>
      <c r="D1636" t="s">
        <v>33904</v>
      </c>
      <c r="E1636" t="s">
        <v>33905</v>
      </c>
      <c r="F1636" t="s">
        <v>33906</v>
      </c>
      <c r="G1636" t="s">
        <v>33907</v>
      </c>
      <c r="H1636" t="s">
        <v>33908</v>
      </c>
      <c r="I1636" t="s">
        <v>33909</v>
      </c>
      <c r="J1636" t="s">
        <v>33910</v>
      </c>
      <c r="K1636" t="s">
        <v>33911</v>
      </c>
      <c r="L1636" t="s">
        <v>33912</v>
      </c>
      <c r="M1636" t="s">
        <v>33913</v>
      </c>
      <c r="N1636" t="s">
        <v>33914</v>
      </c>
      <c r="O1636">
        <f>-556.546123111023 -129.283999445834 -512.110779927845</f>
        <v>-1197.9409024847021</v>
      </c>
      <c r="P1636">
        <f>-575.136861742475 -165.863256194757 -233.014141601399</f>
        <v>-974.01425953863099</v>
      </c>
      <c r="Q1636">
        <f>-394.397241258554 -43.1258875410249 -311.863984330279</f>
        <v>-749.38711312985788</v>
      </c>
      <c r="R1636" t="s">
        <v>33915</v>
      </c>
      <c r="S1636" t="s">
        <v>33916</v>
      </c>
      <c r="T1636" t="s">
        <v>33917</v>
      </c>
      <c r="U1636" t="s">
        <v>33918</v>
      </c>
      <c r="V1636">
        <f>-495.175955513452 -6.60189132718097 -103.543642743904</f>
        <v>-605.32148958453695</v>
      </c>
      <c r="W1636" t="s">
        <v>33919</v>
      </c>
      <c r="X1636" t="s">
        <v>33920</v>
      </c>
      <c r="Y1636" t="s">
        <v>33921</v>
      </c>
    </row>
    <row r="1637" spans="1:25" x14ac:dyDescent="0.3">
      <c r="A1637">
        <v>81800</v>
      </c>
      <c r="B1637" t="s">
        <v>33922</v>
      </c>
      <c r="C1637" t="s">
        <v>33923</v>
      </c>
      <c r="D1637" t="s">
        <v>33924</v>
      </c>
      <c r="E1637" t="s">
        <v>33925</v>
      </c>
      <c r="F1637" t="s">
        <v>33926</v>
      </c>
      <c r="G1637" t="s">
        <v>33927</v>
      </c>
      <c r="H1637" t="s">
        <v>33928</v>
      </c>
      <c r="I1637" t="s">
        <v>33929</v>
      </c>
      <c r="J1637" t="s">
        <v>33930</v>
      </c>
      <c r="K1637" t="s">
        <v>33931</v>
      </c>
      <c r="L1637" t="s">
        <v>33932</v>
      </c>
      <c r="M1637" t="s">
        <v>33933</v>
      </c>
      <c r="N1637" t="s">
        <v>33934</v>
      </c>
      <c r="O1637">
        <f>-555.835359566086 -129.078723159041 -512.104705753602</f>
        <v>-1197.0187884787292</v>
      </c>
      <c r="P1637">
        <f>-574.744647968696 -165.734725193975 -233.039536928925</f>
        <v>-973.51891009159601</v>
      </c>
      <c r="Q1637">
        <f>-394.134805739722 -42.629235910249 -311.612326130379</f>
        <v>-748.37636778035005</v>
      </c>
      <c r="R1637" t="s">
        <v>33935</v>
      </c>
      <c r="S1637" t="s">
        <v>33936</v>
      </c>
      <c r="T1637" t="s">
        <v>33937</v>
      </c>
      <c r="U1637" t="s">
        <v>33938</v>
      </c>
      <c r="V1637">
        <f>-494.647186555437 -6.04022052503024 -103.555732064151</f>
        <v>-604.24313914461823</v>
      </c>
      <c r="W1637" t="s">
        <v>33939</v>
      </c>
      <c r="X1637" t="s">
        <v>33940</v>
      </c>
      <c r="Y1637" t="s">
        <v>33941</v>
      </c>
    </row>
    <row r="1638" spans="1:25" x14ac:dyDescent="0.3">
      <c r="A1638">
        <v>81850</v>
      </c>
      <c r="B1638" t="s">
        <v>33942</v>
      </c>
      <c r="C1638" t="s">
        <v>33943</v>
      </c>
      <c r="D1638" t="s">
        <v>33944</v>
      </c>
      <c r="E1638" t="s">
        <v>33945</v>
      </c>
      <c r="F1638" t="s">
        <v>33946</v>
      </c>
      <c r="G1638" t="s">
        <v>33947</v>
      </c>
      <c r="H1638" t="s">
        <v>33948</v>
      </c>
      <c r="I1638" t="s">
        <v>33949</v>
      </c>
      <c r="J1638" t="s">
        <v>33950</v>
      </c>
      <c r="K1638" t="s">
        <v>33951</v>
      </c>
      <c r="L1638" t="s">
        <v>33952</v>
      </c>
      <c r="M1638" t="s">
        <v>33953</v>
      </c>
      <c r="N1638" t="s">
        <v>33954</v>
      </c>
      <c r="O1638">
        <f>-554.600444017996 -128.67306619177 -512.174132019627</f>
        <v>-1195.4476422293928</v>
      </c>
      <c r="P1638">
        <f>-573.510454959846 -165.598382277761 -233.144393716273</f>
        <v>-972.25323095388012</v>
      </c>
      <c r="Q1638">
        <f>-393.233665019218 -41.8232457203267 -311.42926893688</f>
        <v>-746.48617967642474</v>
      </c>
      <c r="R1638" t="s">
        <v>33955</v>
      </c>
      <c r="S1638" t="s">
        <v>33956</v>
      </c>
      <c r="T1638" t="s">
        <v>33957</v>
      </c>
      <c r="U1638" t="s">
        <v>33958</v>
      </c>
      <c r="V1638">
        <f>-493.763628622297 -5.19749810278563 -103.504485216901</f>
        <v>-602.46561194198364</v>
      </c>
      <c r="W1638" t="s">
        <v>33959</v>
      </c>
      <c r="X1638" t="s">
        <v>33960</v>
      </c>
      <c r="Y1638" t="s">
        <v>33961</v>
      </c>
    </row>
    <row r="1639" spans="1:25" x14ac:dyDescent="0.3">
      <c r="A1639">
        <v>81900</v>
      </c>
      <c r="B1639" t="s">
        <v>33962</v>
      </c>
      <c r="C1639" t="s">
        <v>33963</v>
      </c>
      <c r="D1639" t="s">
        <v>33964</v>
      </c>
      <c r="E1639" t="s">
        <v>33965</v>
      </c>
      <c r="F1639" t="s">
        <v>33966</v>
      </c>
      <c r="G1639" t="s">
        <v>33967</v>
      </c>
      <c r="H1639" t="s">
        <v>33968</v>
      </c>
      <c r="I1639" t="s">
        <v>33969</v>
      </c>
      <c r="J1639" t="s">
        <v>33970</v>
      </c>
      <c r="K1639" t="s">
        <v>33971</v>
      </c>
      <c r="L1639" t="s">
        <v>33972</v>
      </c>
      <c r="M1639" t="s">
        <v>33973</v>
      </c>
      <c r="N1639" t="s">
        <v>33974</v>
      </c>
      <c r="O1639">
        <f>-554.083426192477 -128.551678312909 -512.069925561587</f>
        <v>-1194.705030066973</v>
      </c>
      <c r="P1639">
        <f>-572.931938454078 -165.612598638422 -233.054176239619</f>
        <v>-971.59871333211902</v>
      </c>
      <c r="Q1639">
        <f>-392.803228025598 -41.550609243026 -311.226029616248</f>
        <v>-745.57986688487199</v>
      </c>
      <c r="R1639" t="s">
        <v>33975</v>
      </c>
      <c r="S1639" t="s">
        <v>33976</v>
      </c>
      <c r="T1639" t="s">
        <v>33977</v>
      </c>
      <c r="U1639" t="s">
        <v>33978</v>
      </c>
      <c r="V1639">
        <f>-493.546381780828 -4.87706519222183 -103.482755761718</f>
        <v>-601.90620273476782</v>
      </c>
      <c r="W1639" t="s">
        <v>33979</v>
      </c>
      <c r="X1639" t="s">
        <v>33980</v>
      </c>
      <c r="Y1639" t="s">
        <v>33981</v>
      </c>
    </row>
    <row r="1640" spans="1:25" x14ac:dyDescent="0.3">
      <c r="A1640">
        <v>81950</v>
      </c>
      <c r="B1640" t="s">
        <v>33982</v>
      </c>
      <c r="C1640" t="s">
        <v>33983</v>
      </c>
      <c r="D1640" t="s">
        <v>33984</v>
      </c>
      <c r="E1640" t="s">
        <v>33985</v>
      </c>
      <c r="F1640" t="s">
        <v>33986</v>
      </c>
      <c r="G1640" t="s">
        <v>33987</v>
      </c>
      <c r="H1640" t="s">
        <v>33988</v>
      </c>
      <c r="I1640" t="s">
        <v>33989</v>
      </c>
      <c r="J1640" t="s">
        <v>33990</v>
      </c>
      <c r="K1640" t="s">
        <v>33991</v>
      </c>
      <c r="L1640" t="s">
        <v>33992</v>
      </c>
      <c r="M1640" t="s">
        <v>33993</v>
      </c>
      <c r="N1640" t="s">
        <v>33994</v>
      </c>
      <c r="O1640">
        <f>-553.753511263828 -127.834521018442 -511.833339158657</f>
        <v>-1193.421371440927</v>
      </c>
      <c r="P1640">
        <f>-572.621837269763 -164.566419448946 -232.775446276209</f>
        <v>-969.96370299491798</v>
      </c>
      <c r="Q1640">
        <f>-393.431359314472 -39.6817718650004 -311.788644687255</f>
        <v>-744.90177586672735</v>
      </c>
      <c r="R1640" t="s">
        <v>33995</v>
      </c>
      <c r="S1640" t="s">
        <v>33996</v>
      </c>
      <c r="T1640" t="s">
        <v>33997</v>
      </c>
      <c r="U1640" t="s">
        <v>33998</v>
      </c>
      <c r="V1640">
        <f>-493.860762722459 -3.91634000192471 -103.429979194776</f>
        <v>-601.20708191915969</v>
      </c>
      <c r="W1640" t="s">
        <v>33999</v>
      </c>
      <c r="X1640" t="s">
        <v>34000</v>
      </c>
      <c r="Y1640" t="s">
        <v>34001</v>
      </c>
    </row>
    <row r="1641" spans="1:25" x14ac:dyDescent="0.3">
      <c r="A1641">
        <v>82000</v>
      </c>
      <c r="B1641" t="s">
        <v>34002</v>
      </c>
      <c r="C1641" t="s">
        <v>34003</v>
      </c>
      <c r="D1641" t="s">
        <v>34004</v>
      </c>
      <c r="E1641" t="s">
        <v>34005</v>
      </c>
      <c r="F1641" t="s">
        <v>34006</v>
      </c>
      <c r="G1641" t="s">
        <v>34007</v>
      </c>
      <c r="H1641" t="s">
        <v>34008</v>
      </c>
      <c r="I1641" t="s">
        <v>34009</v>
      </c>
      <c r="J1641" t="s">
        <v>34010</v>
      </c>
      <c r="K1641" t="s">
        <v>34011</v>
      </c>
      <c r="L1641" t="s">
        <v>34012</v>
      </c>
      <c r="M1641" t="s">
        <v>34013</v>
      </c>
      <c r="N1641" t="s">
        <v>34014</v>
      </c>
      <c r="O1641">
        <f>-553.872989139075 -127.346090784526 -511.773033059493</f>
        <v>-1192.9921129830941</v>
      </c>
      <c r="P1641">
        <f>-572.837861090702 -163.844702092173 -232.690948364228</f>
        <v>-969.37351154710291</v>
      </c>
      <c r="Q1641">
        <f>-394.197467165416 -38.4758075676223 -312.181928394266</f>
        <v>-744.85520312730432</v>
      </c>
      <c r="R1641" t="s">
        <v>34015</v>
      </c>
      <c r="S1641" t="s">
        <v>34016</v>
      </c>
      <c r="T1641" t="s">
        <v>34017</v>
      </c>
      <c r="U1641" t="s">
        <v>34018</v>
      </c>
      <c r="V1641">
        <f>-494.171331290861 -3.42449936146977 -103.403704404165</f>
        <v>-600.9995350564958</v>
      </c>
      <c r="W1641" t="s">
        <v>34019</v>
      </c>
      <c r="X1641" t="s">
        <v>34020</v>
      </c>
      <c r="Y1641" t="s">
        <v>34021</v>
      </c>
    </row>
    <row r="1642" spans="1:25" x14ac:dyDescent="0.3">
      <c r="A1642">
        <v>82050</v>
      </c>
      <c r="B1642" t="s">
        <v>34022</v>
      </c>
      <c r="C1642" t="s">
        <v>34023</v>
      </c>
      <c r="D1642" t="s">
        <v>34024</v>
      </c>
      <c r="E1642" t="s">
        <v>34025</v>
      </c>
      <c r="F1642" t="s">
        <v>34026</v>
      </c>
      <c r="G1642" t="s">
        <v>34027</v>
      </c>
      <c r="H1642" t="s">
        <v>34028</v>
      </c>
      <c r="I1642" t="s">
        <v>34029</v>
      </c>
      <c r="J1642" t="s">
        <v>34030</v>
      </c>
      <c r="K1642" t="s">
        <v>34031</v>
      </c>
      <c r="L1642" t="s">
        <v>34032</v>
      </c>
      <c r="M1642" t="s">
        <v>34033</v>
      </c>
      <c r="N1642" t="s">
        <v>34034</v>
      </c>
      <c r="O1642">
        <f>-554.526201702094 -126.332902040898 -511.713240880748</f>
        <v>-1192.57234462374</v>
      </c>
      <c r="P1642">
        <f>-573.928745293696 -162.787568729813 -232.655544885136</f>
        <v>-969.37185890864498</v>
      </c>
      <c r="Q1642">
        <f>-396.086350525638 -36.3633328143433 -312.26389723185</f>
        <v>-744.71358057183136</v>
      </c>
      <c r="R1642" t="s">
        <v>34035</v>
      </c>
      <c r="S1642" t="s">
        <v>34036</v>
      </c>
      <c r="T1642" t="s">
        <v>34037</v>
      </c>
      <c r="U1642" t="s">
        <v>34038</v>
      </c>
      <c r="V1642">
        <f>-494.805494234256 -2.3992500683371 -103.356296229311</f>
        <v>-600.56104053190415</v>
      </c>
      <c r="W1642" t="s">
        <v>34039</v>
      </c>
      <c r="X1642" t="s">
        <v>34040</v>
      </c>
      <c r="Y1642" t="s">
        <v>34041</v>
      </c>
    </row>
    <row r="1643" spans="1:25" x14ac:dyDescent="0.3">
      <c r="A1643">
        <v>82100</v>
      </c>
      <c r="B1643" t="s">
        <v>34042</v>
      </c>
      <c r="C1643" t="s">
        <v>34043</v>
      </c>
      <c r="D1643" t="s">
        <v>34044</v>
      </c>
      <c r="E1643" t="s">
        <v>34045</v>
      </c>
      <c r="F1643" t="s">
        <v>34046</v>
      </c>
      <c r="G1643" t="s">
        <v>34047</v>
      </c>
      <c r="H1643" t="s">
        <v>34048</v>
      </c>
      <c r="I1643" t="s">
        <v>34049</v>
      </c>
      <c r="J1643" t="s">
        <v>34050</v>
      </c>
      <c r="K1643" t="s">
        <v>34051</v>
      </c>
      <c r="L1643" t="s">
        <v>34052</v>
      </c>
      <c r="M1643" t="s">
        <v>34053</v>
      </c>
      <c r="N1643" t="s">
        <v>34054</v>
      </c>
      <c r="O1643">
        <f>-554.967541234281 -125.68422687138 -511.690318374238</f>
        <v>-1192.3420864798991</v>
      </c>
      <c r="P1643">
        <f>-574.578892987999 -162.243879224707 -232.661005875118</f>
        <v>-969.48377808782402</v>
      </c>
      <c r="Q1643">
        <f>-396.807999937811 -35.5317791959137 -311.9716109854</f>
        <v>-744.31139011912478</v>
      </c>
      <c r="R1643" t="s">
        <v>34055</v>
      </c>
      <c r="S1643" t="s">
        <v>34056</v>
      </c>
      <c r="T1643" t="s">
        <v>34057</v>
      </c>
      <c r="U1643" t="s">
        <v>34058</v>
      </c>
      <c r="V1643">
        <f>-495.270814804097 -1.67454198551923 -103.310749842793</f>
        <v>-600.25610663240923</v>
      </c>
      <c r="W1643" t="s">
        <v>34059</v>
      </c>
      <c r="X1643" t="s">
        <v>34060</v>
      </c>
      <c r="Y1643" t="s">
        <v>34061</v>
      </c>
    </row>
    <row r="1644" spans="1:25" x14ac:dyDescent="0.3">
      <c r="A1644">
        <v>82150</v>
      </c>
      <c r="B1644" t="s">
        <v>34062</v>
      </c>
      <c r="C1644" t="s">
        <v>34063</v>
      </c>
      <c r="D1644" t="s">
        <v>34064</v>
      </c>
      <c r="E1644" t="s">
        <v>34065</v>
      </c>
      <c r="F1644" t="s">
        <v>34066</v>
      </c>
      <c r="G1644" t="s">
        <v>34067</v>
      </c>
      <c r="H1644" t="s">
        <v>34068</v>
      </c>
      <c r="I1644" t="s">
        <v>34069</v>
      </c>
      <c r="J1644" t="s">
        <v>34070</v>
      </c>
      <c r="K1644" t="s">
        <v>34071</v>
      </c>
      <c r="L1644" t="s">
        <v>34072</v>
      </c>
      <c r="M1644" t="s">
        <v>34073</v>
      </c>
      <c r="N1644" t="s">
        <v>34074</v>
      </c>
      <c r="O1644">
        <f>-555.810965853873 -124.102463982417 -511.604037864075</f>
        <v>-1191.5174677003649</v>
      </c>
      <c r="P1644">
        <f>-575.88090075939 -160.579369926978 -232.596520435194</f>
        <v>-969.0567911215619</v>
      </c>
      <c r="Q1644">
        <f>-398.094608451398 -33.6082350859456 -311.456540985795</f>
        <v>-743.15938452313867</v>
      </c>
      <c r="R1644" t="s">
        <v>34075</v>
      </c>
      <c r="S1644" t="s">
        <v>34076</v>
      </c>
      <c r="T1644" t="s">
        <v>34077</v>
      </c>
      <c r="U1644" t="s">
        <v>34078</v>
      </c>
      <c r="V1644">
        <f>-496.237782872098 -0.193840935251956 -103.204428620254</f>
        <v>-599.636052427604</v>
      </c>
      <c r="W1644" t="s">
        <v>34079</v>
      </c>
      <c r="X1644" t="s">
        <v>34080</v>
      </c>
      <c r="Y1644" t="s">
        <v>34081</v>
      </c>
    </row>
    <row r="1645" spans="1:25" x14ac:dyDescent="0.3">
      <c r="A1645">
        <v>82200</v>
      </c>
      <c r="B1645" t="s">
        <v>34082</v>
      </c>
      <c r="C1645" t="s">
        <v>34083</v>
      </c>
      <c r="D1645" t="s">
        <v>34084</v>
      </c>
      <c r="E1645" t="s">
        <v>34085</v>
      </c>
      <c r="F1645" t="s">
        <v>34086</v>
      </c>
      <c r="G1645" t="s">
        <v>34087</v>
      </c>
      <c r="H1645" t="s">
        <v>34088</v>
      </c>
      <c r="I1645" t="s">
        <v>34089</v>
      </c>
      <c r="J1645" t="s">
        <v>34090</v>
      </c>
      <c r="K1645" t="s">
        <v>34091</v>
      </c>
      <c r="L1645" t="s">
        <v>34092</v>
      </c>
      <c r="M1645" t="s">
        <v>34093</v>
      </c>
      <c r="N1645" t="s">
        <v>34094</v>
      </c>
      <c r="O1645">
        <f>-556.330132716647 -123.356198658478 -511.531417080502</f>
        <v>-1191.2177484556269</v>
      </c>
      <c r="P1645">
        <f>-576.753373158987 -159.715143528365 -232.534227318456</f>
        <v>-969.00274400580793</v>
      </c>
      <c r="Q1645">
        <f>-398.879648377128 -32.703779926499 -311.131930122659</f>
        <v>-742.715358426286</v>
      </c>
      <c r="R1645" t="s">
        <v>34095</v>
      </c>
      <c r="S1645" t="s">
        <v>34096</v>
      </c>
      <c r="T1645" t="s">
        <v>34097</v>
      </c>
      <c r="U1645" t="s">
        <v>34098</v>
      </c>
      <c r="V1645" t="s">
        <v>34099</v>
      </c>
      <c r="W1645" t="s">
        <v>34100</v>
      </c>
      <c r="X1645" t="s">
        <v>34101</v>
      </c>
      <c r="Y1645" t="s">
        <v>34102</v>
      </c>
    </row>
    <row r="1646" spans="1:25" x14ac:dyDescent="0.3">
      <c r="A1646">
        <v>82250</v>
      </c>
      <c r="B1646" t="s">
        <v>34103</v>
      </c>
      <c r="C1646" t="s">
        <v>34104</v>
      </c>
      <c r="D1646" t="s">
        <v>34105</v>
      </c>
      <c r="E1646" t="s">
        <v>34106</v>
      </c>
      <c r="F1646" t="s">
        <v>34107</v>
      </c>
      <c r="G1646" t="s">
        <v>34108</v>
      </c>
      <c r="H1646" t="s">
        <v>34109</v>
      </c>
      <c r="I1646" t="s">
        <v>34110</v>
      </c>
      <c r="J1646" t="s">
        <v>34111</v>
      </c>
      <c r="K1646" t="s">
        <v>34112</v>
      </c>
      <c r="L1646" t="s">
        <v>34113</v>
      </c>
      <c r="M1646" t="s">
        <v>34114</v>
      </c>
      <c r="N1646" t="s">
        <v>34115</v>
      </c>
      <c r="O1646">
        <f>-557.9144111913 -121.862702791613 -511.326191725858</f>
        <v>-1191.1033057087711</v>
      </c>
      <c r="P1646">
        <f>-578.78082115427 -157.839415312529 -232.312095715372</f>
        <v>-968.93233218217108</v>
      </c>
      <c r="Q1646">
        <f>-400.826409979641 -30.750396292065 -310.601485512946</f>
        <v>-742.17829178465195</v>
      </c>
      <c r="R1646" t="s">
        <v>34116</v>
      </c>
      <c r="S1646" t="s">
        <v>34117</v>
      </c>
      <c r="T1646" t="s">
        <v>34118</v>
      </c>
      <c r="U1646" t="s">
        <v>34119</v>
      </c>
      <c r="V1646" t="s">
        <v>34120</v>
      </c>
      <c r="W1646" t="s">
        <v>34121</v>
      </c>
      <c r="X1646" t="s">
        <v>34122</v>
      </c>
      <c r="Y1646" t="s">
        <v>34123</v>
      </c>
    </row>
    <row r="1647" spans="1:25" x14ac:dyDescent="0.3">
      <c r="A1647">
        <v>82300</v>
      </c>
      <c r="B1647" t="s">
        <v>34124</v>
      </c>
      <c r="C1647" t="s">
        <v>34125</v>
      </c>
      <c r="D1647" t="s">
        <v>34126</v>
      </c>
      <c r="E1647" t="s">
        <v>34127</v>
      </c>
      <c r="F1647" t="s">
        <v>34128</v>
      </c>
      <c r="G1647" t="s">
        <v>34129</v>
      </c>
      <c r="H1647" t="s">
        <v>34130</v>
      </c>
      <c r="I1647" t="s">
        <v>34131</v>
      </c>
      <c r="J1647" t="s">
        <v>34132</v>
      </c>
      <c r="K1647" t="s">
        <v>34133</v>
      </c>
      <c r="L1647" t="s">
        <v>34134</v>
      </c>
      <c r="M1647" t="s">
        <v>34135</v>
      </c>
      <c r="N1647" t="s">
        <v>34136</v>
      </c>
      <c r="O1647">
        <f>-559.578073540099 -120.036800904721 -511.249954598951</f>
        <v>-1190.8648290437709</v>
      </c>
      <c r="P1647">
        <f>-580.712716733903 -155.843709620646 -232.234296574902</f>
        <v>-968.79072292945102</v>
      </c>
      <c r="Q1647">
        <f>-402.795135418544 -28.7009962221841 -310.51980044705</f>
        <v>-742.01593208777808</v>
      </c>
      <c r="R1647" t="s">
        <v>34137</v>
      </c>
      <c r="S1647" t="s">
        <v>34138</v>
      </c>
      <c r="T1647" t="s">
        <v>34139</v>
      </c>
      <c r="U1647" t="s">
        <v>34140</v>
      </c>
      <c r="V1647" t="s">
        <v>34141</v>
      </c>
      <c r="W1647" t="s">
        <v>34142</v>
      </c>
      <c r="X1647" t="s">
        <v>34143</v>
      </c>
      <c r="Y1647" t="s">
        <v>34144</v>
      </c>
    </row>
    <row r="1648" spans="1:25" x14ac:dyDescent="0.3">
      <c r="A1648">
        <v>82350</v>
      </c>
      <c r="B1648" t="s">
        <v>34145</v>
      </c>
      <c r="C1648" t="s">
        <v>34146</v>
      </c>
      <c r="D1648" t="s">
        <v>34147</v>
      </c>
      <c r="E1648" t="s">
        <v>34148</v>
      </c>
      <c r="F1648" t="s">
        <v>34149</v>
      </c>
      <c r="G1648" t="s">
        <v>34150</v>
      </c>
      <c r="H1648" t="s">
        <v>34151</v>
      </c>
      <c r="I1648" t="s">
        <v>34152</v>
      </c>
      <c r="J1648" t="s">
        <v>34153</v>
      </c>
      <c r="K1648" t="s">
        <v>34154</v>
      </c>
      <c r="L1648" t="s">
        <v>34155</v>
      </c>
      <c r="M1648" t="s">
        <v>34156</v>
      </c>
      <c r="N1648" t="s">
        <v>34157</v>
      </c>
      <c r="O1648">
        <f>-560.324050394856 -119.079200407293 -511.250319988514</f>
        <v>-1190.653570790663</v>
      </c>
      <c r="P1648">
        <f>-581.543764299367 -154.789437938266 -232.228673368897</f>
        <v>-968.56187560653007</v>
      </c>
      <c r="Q1648">
        <f>-403.568306541317 -27.6916870529035 -310.455355366527</f>
        <v>-741.71534896074741</v>
      </c>
      <c r="R1648" t="s">
        <v>34158</v>
      </c>
      <c r="S1648" t="s">
        <v>34159</v>
      </c>
      <c r="T1648" t="s">
        <v>34160</v>
      </c>
      <c r="U1648" t="s">
        <v>34161</v>
      </c>
      <c r="V1648" t="s">
        <v>34162</v>
      </c>
      <c r="W1648" t="s">
        <v>34163</v>
      </c>
      <c r="X1648" t="s">
        <v>34164</v>
      </c>
      <c r="Y1648" t="s">
        <v>34165</v>
      </c>
    </row>
    <row r="1649" spans="1:25" x14ac:dyDescent="0.3">
      <c r="A1649">
        <v>82400</v>
      </c>
      <c r="B1649" t="s">
        <v>34166</v>
      </c>
      <c r="C1649" t="s">
        <v>34167</v>
      </c>
      <c r="D1649" t="s">
        <v>34168</v>
      </c>
      <c r="E1649" t="s">
        <v>34169</v>
      </c>
      <c r="F1649" t="s">
        <v>34170</v>
      </c>
      <c r="G1649" t="s">
        <v>34171</v>
      </c>
      <c r="H1649" t="s">
        <v>34172</v>
      </c>
      <c r="I1649" t="s">
        <v>34173</v>
      </c>
      <c r="J1649" t="s">
        <v>34174</v>
      </c>
      <c r="K1649" t="s">
        <v>34175</v>
      </c>
      <c r="L1649" t="s">
        <v>34176</v>
      </c>
      <c r="M1649" t="s">
        <v>34177</v>
      </c>
      <c r="N1649" t="s">
        <v>34178</v>
      </c>
      <c r="O1649">
        <f>-561.311466211122 -118.052043541576 -511.226841564604</f>
        <v>-1190.5903513173021</v>
      </c>
      <c r="P1649">
        <f>-582.550748846461 -153.833784806553 -232.215716804018</f>
        <v>-968.60025045703208</v>
      </c>
      <c r="Q1649">
        <f>-404.619881915668 -26.7116159148595 -310.504237900736</f>
        <v>-741.83573573126341</v>
      </c>
      <c r="R1649" t="s">
        <v>34179</v>
      </c>
      <c r="S1649" t="s">
        <v>34180</v>
      </c>
      <c r="T1649" t="s">
        <v>34181</v>
      </c>
      <c r="U1649" t="s">
        <v>34182</v>
      </c>
      <c r="V1649" t="s">
        <v>34183</v>
      </c>
      <c r="W1649" t="s">
        <v>34184</v>
      </c>
      <c r="X1649" t="s">
        <v>34185</v>
      </c>
      <c r="Y1649" t="s">
        <v>34186</v>
      </c>
    </row>
    <row r="1650" spans="1:25" x14ac:dyDescent="0.3">
      <c r="A1650">
        <v>82450</v>
      </c>
      <c r="B1650" t="s">
        <v>34187</v>
      </c>
      <c r="C1650" t="s">
        <v>34188</v>
      </c>
      <c r="D1650" t="s">
        <v>34189</v>
      </c>
      <c r="E1650" t="s">
        <v>34190</v>
      </c>
      <c r="F1650" t="s">
        <v>34191</v>
      </c>
      <c r="G1650" t="s">
        <v>34192</v>
      </c>
      <c r="H1650" t="s">
        <v>34193</v>
      </c>
      <c r="I1650" t="s">
        <v>34194</v>
      </c>
      <c r="J1650" t="s">
        <v>34195</v>
      </c>
      <c r="K1650" t="s">
        <v>34196</v>
      </c>
      <c r="L1650" t="s">
        <v>34197</v>
      </c>
      <c r="M1650" t="s">
        <v>34198</v>
      </c>
      <c r="N1650" t="s">
        <v>34199</v>
      </c>
      <c r="O1650">
        <f>-563.928471700351 -115.754820111468 -511.298630075427</f>
        <v>-1190.981921887246</v>
      </c>
      <c r="P1650">
        <f>-584.843366621383 -151.787704084436 -232.295519444591</f>
        <v>-968.92659015040999</v>
      </c>
      <c r="Q1650">
        <f>-407.185312430087 -24.5738153401121 -311.052764667296</f>
        <v>-742.81189243749509</v>
      </c>
      <c r="R1650" t="s">
        <v>34200</v>
      </c>
      <c r="S1650" t="s">
        <v>34201</v>
      </c>
      <c r="T1650" t="s">
        <v>34202</v>
      </c>
      <c r="U1650" t="s">
        <v>34203</v>
      </c>
      <c r="V1650" t="s">
        <v>34204</v>
      </c>
      <c r="W1650" t="s">
        <v>34205</v>
      </c>
      <c r="X1650" t="s">
        <v>34206</v>
      </c>
      <c r="Y1650" t="s">
        <v>34207</v>
      </c>
    </row>
    <row r="1651" spans="1:25" x14ac:dyDescent="0.3">
      <c r="A1651">
        <v>82500</v>
      </c>
      <c r="B1651" t="s">
        <v>34208</v>
      </c>
      <c r="C1651" t="s">
        <v>34209</v>
      </c>
      <c r="D1651" t="s">
        <v>34210</v>
      </c>
      <c r="E1651" t="s">
        <v>34211</v>
      </c>
      <c r="F1651" t="s">
        <v>34212</v>
      </c>
      <c r="G1651" t="s">
        <v>34213</v>
      </c>
      <c r="H1651" t="s">
        <v>34214</v>
      </c>
      <c r="I1651" t="s">
        <v>34215</v>
      </c>
      <c r="J1651" t="s">
        <v>34216</v>
      </c>
      <c r="K1651" t="s">
        <v>34217</v>
      </c>
      <c r="L1651" t="s">
        <v>34218</v>
      </c>
      <c r="M1651" t="s">
        <v>34219</v>
      </c>
      <c r="N1651" t="s">
        <v>34220</v>
      </c>
      <c r="O1651">
        <f>-565.521188505915 -114.542427251815 -511.350647548064</f>
        <v>-1191.4142633057941</v>
      </c>
      <c r="P1651">
        <f>-586.257809700809 -150.593074585068 -232.336593781399</f>
        <v>-969.18747806727606</v>
      </c>
      <c r="Q1651">
        <f>-408.654463367372 -23.4842691820691 -311.386262276043</f>
        <v>-743.5249948254841</v>
      </c>
      <c r="R1651" t="s">
        <v>34221</v>
      </c>
      <c r="S1651" t="s">
        <v>34222</v>
      </c>
      <c r="T1651" t="s">
        <v>34223</v>
      </c>
      <c r="U1651" t="s">
        <v>34224</v>
      </c>
      <c r="V1651" t="s">
        <v>34225</v>
      </c>
      <c r="W1651" t="s">
        <v>34226</v>
      </c>
      <c r="X1651" t="s">
        <v>34227</v>
      </c>
      <c r="Y1651" t="s">
        <v>34228</v>
      </c>
    </row>
    <row r="1652" spans="1:25" x14ac:dyDescent="0.3">
      <c r="A1652">
        <v>82550</v>
      </c>
      <c r="B1652" t="s">
        <v>34229</v>
      </c>
      <c r="C1652" t="s">
        <v>34230</v>
      </c>
      <c r="D1652" t="s">
        <v>34231</v>
      </c>
      <c r="E1652" t="s">
        <v>34232</v>
      </c>
      <c r="F1652" t="s">
        <v>34233</v>
      </c>
      <c r="G1652" t="s">
        <v>34234</v>
      </c>
      <c r="H1652" t="s">
        <v>34235</v>
      </c>
      <c r="I1652" t="s">
        <v>34236</v>
      </c>
      <c r="J1652" t="s">
        <v>34237</v>
      </c>
      <c r="K1652" t="s">
        <v>34238</v>
      </c>
      <c r="L1652" t="s">
        <v>34239</v>
      </c>
      <c r="M1652" t="s">
        <v>34240</v>
      </c>
      <c r="N1652" t="s">
        <v>34241</v>
      </c>
      <c r="O1652">
        <f>-569.053875058237 -111.992336666775 -511.54714012633</f>
        <v>-1192.593351851342</v>
      </c>
      <c r="P1652">
        <f>-589.255098937929 -148.371077920557 -232.536209740403</f>
        <v>-970.16238659888904</v>
      </c>
      <c r="Q1652">
        <f>-411.617242033352 -21.4000836755877 -311.730215055132</f>
        <v>-744.7475407640718</v>
      </c>
      <c r="R1652" t="s">
        <v>34242</v>
      </c>
      <c r="S1652" t="s">
        <v>34243</v>
      </c>
      <c r="T1652" t="s">
        <v>34244</v>
      </c>
      <c r="U1652" t="s">
        <v>34245</v>
      </c>
      <c r="V1652" t="s">
        <v>34246</v>
      </c>
      <c r="W1652" t="s">
        <v>34247</v>
      </c>
      <c r="X1652" t="s">
        <v>34248</v>
      </c>
      <c r="Y1652" t="s">
        <v>34249</v>
      </c>
    </row>
    <row r="1653" spans="1:25" x14ac:dyDescent="0.3">
      <c r="A1653">
        <v>82600</v>
      </c>
      <c r="B1653" t="s">
        <v>34250</v>
      </c>
      <c r="C1653" t="s">
        <v>34251</v>
      </c>
      <c r="D1653" t="s">
        <v>34252</v>
      </c>
      <c r="E1653" t="s">
        <v>34253</v>
      </c>
      <c r="F1653" t="s">
        <v>34254</v>
      </c>
      <c r="G1653" t="s">
        <v>34255</v>
      </c>
      <c r="H1653" t="s">
        <v>34256</v>
      </c>
      <c r="I1653" t="s">
        <v>34257</v>
      </c>
      <c r="J1653" t="s">
        <v>34258</v>
      </c>
      <c r="K1653" t="s">
        <v>34259</v>
      </c>
      <c r="L1653" t="s">
        <v>34260</v>
      </c>
      <c r="M1653" t="s">
        <v>34261</v>
      </c>
      <c r="N1653" t="s">
        <v>34262</v>
      </c>
      <c r="O1653">
        <f>-570.903968262289 -110.583303240307 -511.730341383914</f>
        <v>-1193.2176128865101</v>
      </c>
      <c r="P1653">
        <f>-590.988391538172 -147.198151153001 -232.741798104477</f>
        <v>-970.92834079564989</v>
      </c>
      <c r="Q1653">
        <f>-413.249384320851 -20.3348640394115 -311.881849152763</f>
        <v>-745.46609751302549</v>
      </c>
      <c r="R1653" t="s">
        <v>34263</v>
      </c>
      <c r="S1653" t="s">
        <v>34264</v>
      </c>
      <c r="T1653" t="s">
        <v>34265</v>
      </c>
      <c r="U1653" t="s">
        <v>34266</v>
      </c>
      <c r="V1653" t="s">
        <v>34267</v>
      </c>
      <c r="W1653" t="s">
        <v>34268</v>
      </c>
      <c r="X1653" t="s">
        <v>34269</v>
      </c>
      <c r="Y1653" t="s">
        <v>34270</v>
      </c>
    </row>
    <row r="1654" spans="1:25" x14ac:dyDescent="0.3">
      <c r="A1654">
        <v>82650</v>
      </c>
      <c r="B1654" t="s">
        <v>34271</v>
      </c>
      <c r="C1654" t="s">
        <v>34272</v>
      </c>
      <c r="D1654" t="s">
        <v>34273</v>
      </c>
      <c r="E1654" t="s">
        <v>34274</v>
      </c>
      <c r="F1654" t="s">
        <v>34275</v>
      </c>
      <c r="G1654" t="s">
        <v>34276</v>
      </c>
      <c r="H1654" t="s">
        <v>34277</v>
      </c>
      <c r="I1654" t="s">
        <v>34278</v>
      </c>
      <c r="J1654" t="s">
        <v>34279</v>
      </c>
      <c r="K1654" t="s">
        <v>34280</v>
      </c>
      <c r="L1654" t="s">
        <v>34281</v>
      </c>
      <c r="M1654" t="s">
        <v>34282</v>
      </c>
      <c r="N1654" t="s">
        <v>34283</v>
      </c>
      <c r="O1654">
        <f>-574.822472027347 -107.681857511754 -511.941234529899</f>
        <v>-1194.4455640690001</v>
      </c>
      <c r="P1654">
        <f>-595.066509856396 -144.835461350781 -233.035494244978</f>
        <v>-972.93746545215504</v>
      </c>
      <c r="Q1654">
        <f>-416.990070188454 -18.3956063146193 -312.094038101309</f>
        <v>-747.47971460438237</v>
      </c>
      <c r="R1654" t="s">
        <v>34284</v>
      </c>
      <c r="S1654" t="s">
        <v>34285</v>
      </c>
      <c r="T1654" t="s">
        <v>34286</v>
      </c>
      <c r="U1654" t="s">
        <v>34287</v>
      </c>
      <c r="V1654" t="s">
        <v>34288</v>
      </c>
      <c r="W1654" t="s">
        <v>34289</v>
      </c>
      <c r="X1654" t="s">
        <v>34290</v>
      </c>
      <c r="Y1654" t="s">
        <v>34291</v>
      </c>
    </row>
    <row r="1655" spans="1:25" x14ac:dyDescent="0.3">
      <c r="A1655">
        <v>82700</v>
      </c>
      <c r="B1655" t="s">
        <v>34292</v>
      </c>
      <c r="C1655" t="s">
        <v>34293</v>
      </c>
      <c r="D1655" t="s">
        <v>34294</v>
      </c>
      <c r="E1655" t="s">
        <v>34295</v>
      </c>
      <c r="F1655" t="s">
        <v>34296</v>
      </c>
      <c r="G1655" t="s">
        <v>34297</v>
      </c>
      <c r="H1655" t="s">
        <v>34298</v>
      </c>
      <c r="I1655" t="s">
        <v>34299</v>
      </c>
      <c r="J1655" t="s">
        <v>34300</v>
      </c>
      <c r="K1655" t="s">
        <v>34301</v>
      </c>
      <c r="L1655" t="s">
        <v>34302</v>
      </c>
      <c r="M1655" t="s">
        <v>34303</v>
      </c>
      <c r="N1655" t="s">
        <v>34304</v>
      </c>
      <c r="O1655">
        <f>-576.90149069949 -106.169383469087 -511.957193923533</f>
        <v>-1195.0280680921098</v>
      </c>
      <c r="P1655">
        <f>-597.508522295036 -143.435422938608 -233.093083536387</f>
        <v>-974.03702877003093</v>
      </c>
      <c r="Q1655">
        <f>-419.037990347961 -17.4931978472387 -312.057215317961</f>
        <v>-748.58840351316076</v>
      </c>
      <c r="R1655" t="s">
        <v>34305</v>
      </c>
      <c r="S1655" t="s">
        <v>34306</v>
      </c>
      <c r="T1655" t="s">
        <v>34307</v>
      </c>
      <c r="U1655" t="s">
        <v>34308</v>
      </c>
      <c r="V1655" t="s">
        <v>34309</v>
      </c>
      <c r="W1655" t="s">
        <v>34310</v>
      </c>
      <c r="X1655" t="s">
        <v>34311</v>
      </c>
      <c r="Y1655" t="s">
        <v>34312</v>
      </c>
    </row>
    <row r="1656" spans="1:25" x14ac:dyDescent="0.3">
      <c r="A1656">
        <v>82750</v>
      </c>
      <c r="B1656" t="s">
        <v>34313</v>
      </c>
      <c r="C1656" t="s">
        <v>34314</v>
      </c>
      <c r="D1656" t="s">
        <v>34315</v>
      </c>
      <c r="E1656" t="s">
        <v>34316</v>
      </c>
      <c r="F1656" t="s">
        <v>34317</v>
      </c>
      <c r="G1656" t="s">
        <v>34318</v>
      </c>
      <c r="H1656" t="s">
        <v>34319</v>
      </c>
      <c r="I1656" t="s">
        <v>34320</v>
      </c>
      <c r="J1656" t="s">
        <v>34321</v>
      </c>
      <c r="K1656" t="s">
        <v>34322</v>
      </c>
      <c r="L1656" t="s">
        <v>34323</v>
      </c>
      <c r="M1656" t="s">
        <v>34324</v>
      </c>
      <c r="N1656" t="s">
        <v>34325</v>
      </c>
      <c r="O1656">
        <f>-581.711000901012 -102.523152973795 -511.985058762488</f>
        <v>-1196.219212637295</v>
      </c>
      <c r="P1656">
        <f>-603.389902594377 -139.764348673378 -233.198829177506</f>
        <v>-976.35308044526096</v>
      </c>
      <c r="Q1656">
        <f>-423.686013284239 -15.3125169895852 -311.728233203769</f>
        <v>-750.72676347759318</v>
      </c>
      <c r="R1656" t="s">
        <v>34326</v>
      </c>
      <c r="S1656" t="s">
        <v>34327</v>
      </c>
      <c r="T1656" t="s">
        <v>34328</v>
      </c>
      <c r="U1656" t="s">
        <v>34329</v>
      </c>
      <c r="V1656" t="s">
        <v>34330</v>
      </c>
      <c r="W1656" t="s">
        <v>34331</v>
      </c>
      <c r="X1656" t="s">
        <v>34332</v>
      </c>
      <c r="Y1656" t="s">
        <v>34333</v>
      </c>
    </row>
    <row r="1657" spans="1:25" x14ac:dyDescent="0.3">
      <c r="A1657">
        <v>82800</v>
      </c>
      <c r="B1657" t="s">
        <v>34334</v>
      </c>
      <c r="C1657" t="s">
        <v>34335</v>
      </c>
      <c r="D1657" t="s">
        <v>34336</v>
      </c>
      <c r="E1657" t="s">
        <v>34337</v>
      </c>
      <c r="F1657" t="s">
        <v>34338</v>
      </c>
      <c r="G1657" t="s">
        <v>34339</v>
      </c>
      <c r="H1657" t="s">
        <v>34340</v>
      </c>
      <c r="I1657" t="s">
        <v>34341</v>
      </c>
      <c r="J1657" t="s">
        <v>34342</v>
      </c>
      <c r="K1657" t="s">
        <v>34343</v>
      </c>
      <c r="L1657" t="s">
        <v>34344</v>
      </c>
      <c r="M1657" t="s">
        <v>34345</v>
      </c>
      <c r="N1657" t="s">
        <v>34346</v>
      </c>
      <c r="O1657">
        <f>-584.489106887591 -100.53784016316 -511.864608198654</f>
        <v>-1196.891555249405</v>
      </c>
      <c r="P1657">
        <f>-606.923591246058 -137.682915234089 -233.125432634096</f>
        <v>-977.731939114243</v>
      </c>
      <c r="Q1657">
        <f>-426.555511820619 -14.0937226335341 -311.493752157676</f>
        <v>-752.14298661182909</v>
      </c>
      <c r="R1657" t="s">
        <v>34347</v>
      </c>
      <c r="S1657" t="s">
        <v>34348</v>
      </c>
      <c r="T1657" t="s">
        <v>34349</v>
      </c>
      <c r="U1657" t="s">
        <v>34350</v>
      </c>
      <c r="V1657" t="s">
        <v>34351</v>
      </c>
      <c r="W1657" t="s">
        <v>34352</v>
      </c>
      <c r="X1657" t="s">
        <v>34353</v>
      </c>
      <c r="Y1657" t="s">
        <v>34354</v>
      </c>
    </row>
    <row r="1658" spans="1:25" x14ac:dyDescent="0.3">
      <c r="A1658">
        <v>82850</v>
      </c>
      <c r="B1658" t="s">
        <v>34355</v>
      </c>
      <c r="C1658" t="s">
        <v>34356</v>
      </c>
      <c r="D1658" t="s">
        <v>34357</v>
      </c>
      <c r="E1658" t="s">
        <v>34358</v>
      </c>
      <c r="F1658" t="s">
        <v>34359</v>
      </c>
      <c r="G1658" t="s">
        <v>34360</v>
      </c>
      <c r="H1658" t="s">
        <v>34361</v>
      </c>
      <c r="I1658" t="s">
        <v>34362</v>
      </c>
      <c r="J1658" t="s">
        <v>34363</v>
      </c>
      <c r="K1658" t="s">
        <v>34364</v>
      </c>
      <c r="L1658" t="s">
        <v>34365</v>
      </c>
      <c r="M1658" t="s">
        <v>34366</v>
      </c>
      <c r="N1658" t="s">
        <v>34367</v>
      </c>
      <c r="O1658">
        <f>-590.932054818915 -96.5137204200187 -511.218809889708</f>
        <v>-1198.6645851286416</v>
      </c>
      <c r="P1658">
        <f>-614.970710437074 -133.073720919509 -232.535975037687</f>
        <v>-980.58040639426997</v>
      </c>
      <c r="Q1658">
        <f>-433.238982643609 -11.3944761497542 -310.742694652298</f>
        <v>-755.3761534456612</v>
      </c>
      <c r="R1658" t="s">
        <v>34368</v>
      </c>
      <c r="S1658" t="s">
        <v>34369</v>
      </c>
      <c r="T1658" t="s">
        <v>34370</v>
      </c>
      <c r="U1658" t="s">
        <v>34371</v>
      </c>
      <c r="V1658" t="s">
        <v>34372</v>
      </c>
      <c r="W1658" t="s">
        <v>34373</v>
      </c>
      <c r="X1658" t="s">
        <v>34374</v>
      </c>
      <c r="Y1658" t="s">
        <v>34375</v>
      </c>
    </row>
    <row r="1659" spans="1:25" x14ac:dyDescent="0.3">
      <c r="A1659">
        <v>82900</v>
      </c>
      <c r="B1659" t="s">
        <v>34376</v>
      </c>
      <c r="C1659" t="s">
        <v>34377</v>
      </c>
      <c r="D1659" t="s">
        <v>34378</v>
      </c>
      <c r="E1659" t="s">
        <v>34379</v>
      </c>
      <c r="F1659" t="s">
        <v>34380</v>
      </c>
      <c r="G1659" t="s">
        <v>34381</v>
      </c>
      <c r="H1659" t="s">
        <v>34382</v>
      </c>
      <c r="I1659" t="s">
        <v>34383</v>
      </c>
      <c r="J1659" t="s">
        <v>34384</v>
      </c>
      <c r="K1659" t="s">
        <v>34385</v>
      </c>
      <c r="L1659" t="s">
        <v>34386</v>
      </c>
      <c r="M1659" t="s">
        <v>34387</v>
      </c>
      <c r="N1659" t="s">
        <v>34388</v>
      </c>
      <c r="O1659">
        <f>-594.590104843579 -94.4696138354052 -510.718142897939</f>
        <v>-1199.7778615769232</v>
      </c>
      <c r="P1659">
        <f>-619.457632860015 -130.215077556577 -232.002404503857</f>
        <v>-981.675114920449</v>
      </c>
      <c r="Q1659">
        <f>-436.9011524803 -9.8333942987183 -310.295581106075</f>
        <v>-757.03012788509341</v>
      </c>
      <c r="R1659" t="s">
        <v>34389</v>
      </c>
      <c r="S1659" t="s">
        <v>34390</v>
      </c>
      <c r="T1659" t="s">
        <v>34391</v>
      </c>
      <c r="U1659" t="s">
        <v>34392</v>
      </c>
      <c r="V1659" t="s">
        <v>34393</v>
      </c>
      <c r="W1659" t="s">
        <v>34394</v>
      </c>
      <c r="X1659" t="s">
        <v>34395</v>
      </c>
      <c r="Y1659" t="s">
        <v>34396</v>
      </c>
    </row>
    <row r="1660" spans="1:25" x14ac:dyDescent="0.3">
      <c r="A1660">
        <v>82950</v>
      </c>
      <c r="B1660" t="s">
        <v>34397</v>
      </c>
      <c r="C1660" t="s">
        <v>34398</v>
      </c>
      <c r="D1660" t="s">
        <v>34399</v>
      </c>
      <c r="E1660" t="s">
        <v>34400</v>
      </c>
      <c r="F1660" t="s">
        <v>34401</v>
      </c>
      <c r="G1660" t="s">
        <v>34402</v>
      </c>
      <c r="H1660" t="s">
        <v>34403</v>
      </c>
      <c r="I1660" t="s">
        <v>34404</v>
      </c>
      <c r="J1660" t="s">
        <v>34405</v>
      </c>
      <c r="K1660" t="s">
        <v>34406</v>
      </c>
      <c r="L1660" t="s">
        <v>34407</v>
      </c>
      <c r="M1660" t="s">
        <v>34408</v>
      </c>
      <c r="N1660" t="s">
        <v>34409</v>
      </c>
      <c r="O1660">
        <f>-602.871319253375 -90.3304147365934 -509.371424158075</f>
        <v>-1202.5731581480434</v>
      </c>
      <c r="P1660">
        <f>-629.332510358757 -124.549807754032 -230.610862848339</f>
        <v>-984.49318096112802</v>
      </c>
      <c r="Q1660">
        <f>-444.896091701419 -6.76600303238092 -308.448862947922</f>
        <v>-760.11095768172186</v>
      </c>
      <c r="R1660" t="s">
        <v>34410</v>
      </c>
      <c r="S1660" t="s">
        <v>34411</v>
      </c>
      <c r="T1660" t="s">
        <v>34412</v>
      </c>
      <c r="U1660" t="s">
        <v>34413</v>
      </c>
      <c r="V1660" t="s">
        <v>34414</v>
      </c>
      <c r="W1660" t="s">
        <v>34415</v>
      </c>
      <c r="X1660" t="s">
        <v>34416</v>
      </c>
      <c r="Y1660" t="s">
        <v>34417</v>
      </c>
    </row>
    <row r="1661" spans="1:25" x14ac:dyDescent="0.3">
      <c r="A1661">
        <v>83000</v>
      </c>
      <c r="B1661" t="s">
        <v>34418</v>
      </c>
      <c r="C1661" t="s">
        <v>34419</v>
      </c>
      <c r="D1661" t="s">
        <v>34420</v>
      </c>
      <c r="E1661" t="s">
        <v>34421</v>
      </c>
      <c r="F1661" t="s">
        <v>34422</v>
      </c>
      <c r="G1661" t="s">
        <v>34423</v>
      </c>
      <c r="H1661" t="s">
        <v>34424</v>
      </c>
      <c r="I1661" t="s">
        <v>34425</v>
      </c>
      <c r="J1661" t="s">
        <v>34426</v>
      </c>
      <c r="K1661" t="s">
        <v>34427</v>
      </c>
      <c r="L1661" t="s">
        <v>34428</v>
      </c>
      <c r="M1661" t="s">
        <v>34429</v>
      </c>
      <c r="N1661" t="s">
        <v>34430</v>
      </c>
      <c r="O1661">
        <f>-607.182576520268 -88.1148936647614 -508.641110230879</f>
        <v>-1203.9385804159083</v>
      </c>
      <c r="P1661">
        <f>-634.596731542821 -121.708572074607 -229.896613617557</f>
        <v>-986.20191723498499</v>
      </c>
      <c r="Q1661">
        <f>-449.041968755227 -5.34502603799137 -307.211074997229</f>
        <v>-761.59806979044743</v>
      </c>
      <c r="R1661" t="s">
        <v>34431</v>
      </c>
      <c r="S1661" t="s">
        <v>34432</v>
      </c>
      <c r="T1661" t="s">
        <v>34433</v>
      </c>
      <c r="U1661" t="s">
        <v>34434</v>
      </c>
      <c r="V1661" t="s">
        <v>34435</v>
      </c>
      <c r="W1661" t="s">
        <v>34436</v>
      </c>
      <c r="X1661" t="s">
        <v>34437</v>
      </c>
      <c r="Y1661" t="s">
        <v>34438</v>
      </c>
    </row>
    <row r="1662" spans="1:25" x14ac:dyDescent="0.3">
      <c r="A1662">
        <v>83050</v>
      </c>
      <c r="B1662" t="s">
        <v>34439</v>
      </c>
      <c r="C1662" t="s">
        <v>34440</v>
      </c>
      <c r="D1662" t="s">
        <v>34441</v>
      </c>
      <c r="E1662" t="s">
        <v>34442</v>
      </c>
      <c r="F1662" t="s">
        <v>34443</v>
      </c>
      <c r="G1662" t="s">
        <v>34444</v>
      </c>
      <c r="H1662" t="s">
        <v>34445</v>
      </c>
      <c r="I1662" t="s">
        <v>34446</v>
      </c>
      <c r="J1662" t="s">
        <v>34447</v>
      </c>
      <c r="K1662" t="s">
        <v>34448</v>
      </c>
      <c r="L1662" t="s">
        <v>34449</v>
      </c>
      <c r="M1662" t="s">
        <v>34450</v>
      </c>
      <c r="N1662" t="s">
        <v>34451</v>
      </c>
      <c r="O1662">
        <f>-615.19322525105 -83.352842221595 -507.394314519817</f>
        <v>-1205.9403819924619</v>
      </c>
      <c r="P1662">
        <f>-645.00247898973 -114.849084714907 -228.650685715959</f>
        <v>-988.50224942059594</v>
      </c>
      <c r="Q1662">
        <f>-456.614464701167 -2.6460275884665 -305.260039548461</f>
        <v>-764.52053183809448</v>
      </c>
      <c r="R1662" t="s">
        <v>34452</v>
      </c>
      <c r="S1662" t="s">
        <v>34453</v>
      </c>
      <c r="T1662" t="s">
        <v>34454</v>
      </c>
      <c r="U1662" t="s">
        <v>34455</v>
      </c>
      <c r="V1662" t="s">
        <v>34456</v>
      </c>
      <c r="W1662" t="s">
        <v>34457</v>
      </c>
      <c r="X1662" t="s">
        <v>34458</v>
      </c>
      <c r="Y1662" t="s">
        <v>34459</v>
      </c>
    </row>
    <row r="1663" spans="1:25" x14ac:dyDescent="0.3">
      <c r="A1663">
        <v>83100</v>
      </c>
      <c r="B1663" t="s">
        <v>34460</v>
      </c>
      <c r="C1663" t="s">
        <v>34461</v>
      </c>
      <c r="D1663" t="s">
        <v>34462</v>
      </c>
      <c r="E1663" t="s">
        <v>34463</v>
      </c>
      <c r="F1663" t="s">
        <v>34464</v>
      </c>
      <c r="G1663" t="s">
        <v>34465</v>
      </c>
      <c r="H1663" t="s">
        <v>34466</v>
      </c>
      <c r="I1663" t="s">
        <v>34467</v>
      </c>
      <c r="J1663" t="s">
        <v>34468</v>
      </c>
      <c r="K1663" t="s">
        <v>34469</v>
      </c>
      <c r="L1663" t="s">
        <v>34470</v>
      </c>
      <c r="M1663" t="s">
        <v>34471</v>
      </c>
      <c r="N1663" t="s">
        <v>34472</v>
      </c>
      <c r="O1663">
        <f>-618.609326859184 -81.3154708130937 -506.87798987761</f>
        <v>-1206.8027875498876</v>
      </c>
      <c r="P1663">
        <f>-649.994421921439 -111.72723772115 -228.187022184852</f>
        <v>-989.908681827441</v>
      </c>
      <c r="Q1663">
        <f>-459.814105935109 -2.1241441896218 -304.128912230478</f>
        <v>-766.06716235520889</v>
      </c>
      <c r="R1663" t="s">
        <v>34473</v>
      </c>
      <c r="S1663" t="s">
        <v>34474</v>
      </c>
      <c r="T1663" t="s">
        <v>34475</v>
      </c>
      <c r="U1663" t="s">
        <v>34476</v>
      </c>
      <c r="V1663" t="s">
        <v>34477</v>
      </c>
      <c r="W1663" t="s">
        <v>34478</v>
      </c>
      <c r="X1663" t="s">
        <v>34479</v>
      </c>
      <c r="Y1663" t="s">
        <v>34480</v>
      </c>
    </row>
    <row r="1664" spans="1:25" x14ac:dyDescent="0.3">
      <c r="A1664">
        <v>83150</v>
      </c>
      <c r="B1664" t="s">
        <v>34481</v>
      </c>
      <c r="C1664" t="s">
        <v>34482</v>
      </c>
      <c r="D1664" t="s">
        <v>34483</v>
      </c>
      <c r="E1664" t="s">
        <v>34484</v>
      </c>
      <c r="F1664" t="s">
        <v>34485</v>
      </c>
      <c r="G1664" t="s">
        <v>34486</v>
      </c>
      <c r="H1664" t="s">
        <v>34487</v>
      </c>
      <c r="I1664" t="s">
        <v>34488</v>
      </c>
      <c r="J1664" t="s">
        <v>34489</v>
      </c>
      <c r="K1664" t="s">
        <v>34490</v>
      </c>
      <c r="L1664" t="s">
        <v>34491</v>
      </c>
      <c r="M1664" t="s">
        <v>34492</v>
      </c>
      <c r="N1664" t="s">
        <v>34493</v>
      </c>
      <c r="O1664">
        <f>-621.971464071813 -79.2562469180921 -505.678648050876</f>
        <v>-1206.9063590407811</v>
      </c>
      <c r="P1664">
        <f>-657.121651123034 -108.769122459652 -227.340518321765</f>
        <v>-993.23129190445093</v>
      </c>
      <c r="Q1664">
        <f>-463.678392053849 -3.77733333406786 -301.536050093511</f>
        <v>-768.99177548142779</v>
      </c>
      <c r="R1664" t="s">
        <v>34494</v>
      </c>
      <c r="S1664" t="s">
        <v>34495</v>
      </c>
      <c r="T1664" t="s">
        <v>34496</v>
      </c>
      <c r="U1664" t="s">
        <v>34497</v>
      </c>
      <c r="V1664" t="s">
        <v>34498</v>
      </c>
      <c r="W1664" t="s">
        <v>34499</v>
      </c>
      <c r="X1664" t="s">
        <v>34500</v>
      </c>
      <c r="Y1664" t="s">
        <v>34501</v>
      </c>
    </row>
    <row r="1665" spans="1:25" x14ac:dyDescent="0.3">
      <c r="A1665">
        <v>83200</v>
      </c>
      <c r="B1665" t="s">
        <v>34502</v>
      </c>
      <c r="C1665" t="s">
        <v>34503</v>
      </c>
      <c r="D1665" t="s">
        <v>34504</v>
      </c>
      <c r="E1665" t="s">
        <v>34505</v>
      </c>
      <c r="F1665" t="s">
        <v>34506</v>
      </c>
      <c r="G1665" t="s">
        <v>34507</v>
      </c>
      <c r="H1665" t="s">
        <v>34508</v>
      </c>
      <c r="I1665" t="s">
        <v>34509</v>
      </c>
      <c r="J1665" t="s">
        <v>34510</v>
      </c>
      <c r="K1665" t="s">
        <v>34511</v>
      </c>
      <c r="L1665" t="s">
        <v>34512</v>
      </c>
      <c r="M1665" t="s">
        <v>34513</v>
      </c>
      <c r="N1665" t="s">
        <v>34514</v>
      </c>
      <c r="O1665">
        <f>-620.881844785934 -73.5358743333618 -506.266775474443</f>
        <v>-1200.6844945937389</v>
      </c>
      <c r="P1665">
        <f>-657.704694743426 -103.016170656108 -228.141625356182</f>
        <v>-988.86249075571595</v>
      </c>
      <c r="Q1665" t="s">
        <v>34515</v>
      </c>
      <c r="R1665" t="s">
        <v>34516</v>
      </c>
      <c r="S1665" t="s">
        <v>34517</v>
      </c>
      <c r="T1665" t="s">
        <v>34518</v>
      </c>
      <c r="U1665" t="s">
        <v>34519</v>
      </c>
      <c r="V1665" t="s">
        <v>34520</v>
      </c>
      <c r="W1665" t="s">
        <v>34521</v>
      </c>
      <c r="X1665" t="s">
        <v>34522</v>
      </c>
      <c r="Y1665" t="s">
        <v>34523</v>
      </c>
    </row>
    <row r="1666" spans="1:25" x14ac:dyDescent="0.3">
      <c r="A1666">
        <v>83250</v>
      </c>
      <c r="B1666" t="s">
        <v>34524</v>
      </c>
      <c r="C1666" t="s">
        <v>34525</v>
      </c>
      <c r="D1666" t="s">
        <v>34526</v>
      </c>
      <c r="E1666" t="s">
        <v>34527</v>
      </c>
      <c r="F1666" t="s">
        <v>34528</v>
      </c>
      <c r="G1666" t="s">
        <v>34529</v>
      </c>
      <c r="H1666" t="s">
        <v>34530</v>
      </c>
      <c r="I1666" t="s">
        <v>34531</v>
      </c>
      <c r="J1666" t="s">
        <v>34532</v>
      </c>
      <c r="K1666" t="s">
        <v>34533</v>
      </c>
      <c r="L1666" t="s">
        <v>34534</v>
      </c>
      <c r="M1666" t="s">
        <v>34535</v>
      </c>
      <c r="N1666" t="s">
        <v>34536</v>
      </c>
      <c r="O1666">
        <f>-622.323053073446 -66.2213645032421 -509.180465466285</f>
        <v>-1197.724883042973</v>
      </c>
      <c r="P1666">
        <f>-661.106808466276 -96.1407157024141 -231.368890580986</f>
        <v>-988.6164147496761</v>
      </c>
      <c r="Q1666" t="s">
        <v>34537</v>
      </c>
      <c r="R1666" t="s">
        <v>34538</v>
      </c>
      <c r="S1666" t="s">
        <v>34539</v>
      </c>
      <c r="T1666" t="s">
        <v>34540</v>
      </c>
      <c r="U1666" t="s">
        <v>34541</v>
      </c>
      <c r="V1666" t="s">
        <v>34542</v>
      </c>
      <c r="W1666" t="s">
        <v>34543</v>
      </c>
      <c r="X1666" t="s">
        <v>34544</v>
      </c>
      <c r="Y1666" t="s">
        <v>34545</v>
      </c>
    </row>
    <row r="1667" spans="1:25" x14ac:dyDescent="0.3">
      <c r="A1667">
        <v>83300</v>
      </c>
      <c r="B1667" t="s">
        <v>34546</v>
      </c>
      <c r="C1667" t="s">
        <v>34547</v>
      </c>
      <c r="D1667" t="s">
        <v>34548</v>
      </c>
      <c r="E1667" t="s">
        <v>34549</v>
      </c>
      <c r="F1667" t="s">
        <v>34550</v>
      </c>
      <c r="G1667" t="s">
        <v>34551</v>
      </c>
      <c r="H1667" t="s">
        <v>34552</v>
      </c>
      <c r="I1667" t="s">
        <v>34553</v>
      </c>
      <c r="J1667" t="s">
        <v>34554</v>
      </c>
      <c r="K1667" t="s">
        <v>34555</v>
      </c>
      <c r="L1667" t="s">
        <v>34556</v>
      </c>
      <c r="M1667" t="s">
        <v>34557</v>
      </c>
      <c r="N1667" t="s">
        <v>34558</v>
      </c>
      <c r="O1667">
        <f>-623.345194187665 -67.446253794119 -510.237325380588</f>
        <v>-1201.028773362372</v>
      </c>
      <c r="P1667">
        <f>-662.164647518604 -97.7993577874295 -232.477815004518</f>
        <v>-992.44182031055152</v>
      </c>
      <c r="Q1667" t="s">
        <v>34559</v>
      </c>
      <c r="R1667" t="s">
        <v>34560</v>
      </c>
      <c r="S1667" t="s">
        <v>34561</v>
      </c>
      <c r="T1667" t="s">
        <v>34562</v>
      </c>
      <c r="U1667" t="s">
        <v>34563</v>
      </c>
      <c r="V1667" t="s">
        <v>34564</v>
      </c>
      <c r="W1667" t="s">
        <v>34565</v>
      </c>
      <c r="X1667" t="s">
        <v>34566</v>
      </c>
      <c r="Y1667" t="s">
        <v>34567</v>
      </c>
    </row>
    <row r="1668" spans="1:25" x14ac:dyDescent="0.3">
      <c r="A1668">
        <v>83350</v>
      </c>
      <c r="B1668" t="s">
        <v>34568</v>
      </c>
      <c r="C1668" t="s">
        <v>34569</v>
      </c>
      <c r="D1668" t="s">
        <v>34570</v>
      </c>
      <c r="E1668" t="s">
        <v>34571</v>
      </c>
      <c r="F1668" t="s">
        <v>34572</v>
      </c>
      <c r="G1668" t="s">
        <v>34573</v>
      </c>
      <c r="H1668" t="s">
        <v>34574</v>
      </c>
      <c r="I1668" t="s">
        <v>34575</v>
      </c>
      <c r="J1668" t="s">
        <v>34576</v>
      </c>
      <c r="K1668" t="s">
        <v>34577</v>
      </c>
      <c r="L1668" t="s">
        <v>34578</v>
      </c>
      <c r="M1668" t="s">
        <v>34579</v>
      </c>
      <c r="N1668" t="s">
        <v>34580</v>
      </c>
      <c r="O1668">
        <f>-623.478328965287 -75.068819378761 -511.282574285568</f>
        <v>-1209.8297226296158</v>
      </c>
      <c r="P1668">
        <f>-661.447629794857 -105.595402212767 -233.424643648244</f>
        <v>-1000.467675655868</v>
      </c>
      <c r="Q1668">
        <f>-464.109606524805 -2.3194925667367 -299.306238914913</f>
        <v>-765.73533800645464</v>
      </c>
      <c r="R1668" t="s">
        <v>34581</v>
      </c>
      <c r="S1668" t="s">
        <v>34582</v>
      </c>
      <c r="T1668" t="s">
        <v>34583</v>
      </c>
      <c r="U1668" t="s">
        <v>34584</v>
      </c>
      <c r="V1668" t="s">
        <v>34585</v>
      </c>
      <c r="W1668" t="s">
        <v>34586</v>
      </c>
      <c r="X1668" t="s">
        <v>34587</v>
      </c>
      <c r="Y1668" t="s">
        <v>34588</v>
      </c>
    </row>
    <row r="1669" spans="1:25" x14ac:dyDescent="0.3">
      <c r="A1669">
        <v>83400</v>
      </c>
      <c r="B1669" t="s">
        <v>34589</v>
      </c>
      <c r="C1669" t="s">
        <v>34590</v>
      </c>
      <c r="D1669" t="s">
        <v>34591</v>
      </c>
      <c r="E1669" t="s">
        <v>34592</v>
      </c>
      <c r="F1669" t="s">
        <v>34593</v>
      </c>
      <c r="G1669" t="s">
        <v>34594</v>
      </c>
      <c r="H1669" t="s">
        <v>34595</v>
      </c>
      <c r="I1669" t="s">
        <v>34596</v>
      </c>
      <c r="J1669" t="s">
        <v>34597</v>
      </c>
      <c r="K1669" t="s">
        <v>34598</v>
      </c>
      <c r="L1669" t="s">
        <v>34599</v>
      </c>
      <c r="M1669" t="s">
        <v>34600</v>
      </c>
      <c r="N1669" t="s">
        <v>34601</v>
      </c>
      <c r="O1669">
        <f>-622.30824265831 -80.1656375468237 -511.388294041744</f>
        <v>-1213.8621742468777</v>
      </c>
      <c r="P1669">
        <f>-659.998533432089 -110.649061114762 -233.487650972426</f>
        <v>-1004.135245519277</v>
      </c>
      <c r="Q1669">
        <f>-461.921423938422 -7.6570074606816 -297.570330909662</f>
        <v>-767.14876230876553</v>
      </c>
      <c r="R1669" t="s">
        <v>34602</v>
      </c>
      <c r="S1669" t="s">
        <v>34603</v>
      </c>
      <c r="T1669" t="s">
        <v>34604</v>
      </c>
      <c r="U1669" t="s">
        <v>34605</v>
      </c>
      <c r="V1669" t="s">
        <v>34606</v>
      </c>
      <c r="W1669" t="s">
        <v>34607</v>
      </c>
      <c r="X1669" t="s">
        <v>34608</v>
      </c>
      <c r="Y1669" t="s">
        <v>34609</v>
      </c>
    </row>
    <row r="1670" spans="1:25" x14ac:dyDescent="0.3">
      <c r="A1670">
        <v>83450</v>
      </c>
      <c r="B1670" t="s">
        <v>34610</v>
      </c>
      <c r="C1670" t="s">
        <v>34611</v>
      </c>
      <c r="D1670" t="s">
        <v>34612</v>
      </c>
      <c r="E1670" t="s">
        <v>34613</v>
      </c>
      <c r="F1670" t="s">
        <v>34614</v>
      </c>
      <c r="G1670" t="s">
        <v>34615</v>
      </c>
      <c r="H1670" t="s">
        <v>34616</v>
      </c>
      <c r="I1670" t="s">
        <v>34617</v>
      </c>
      <c r="J1670" t="s">
        <v>34618</v>
      </c>
      <c r="K1670" t="s">
        <v>34619</v>
      </c>
      <c r="L1670" t="s">
        <v>34620</v>
      </c>
      <c r="M1670" t="s">
        <v>34621</v>
      </c>
      <c r="N1670" t="s">
        <v>34622</v>
      </c>
      <c r="O1670">
        <f>-619.366088319361 -90.6447816113841 -511.33131557439</f>
        <v>-1221.3421855051351</v>
      </c>
      <c r="P1670">
        <f>-657.503516456418 -120.967596468167 -233.474072933187</f>
        <v>-1011.945185857772</v>
      </c>
      <c r="Q1670">
        <f>-457.475021834227 -19.6178910810831 -294.016178468251</f>
        <v>-771.10909138356101</v>
      </c>
      <c r="R1670" t="s">
        <v>34623</v>
      </c>
      <c r="S1670" t="s">
        <v>34624</v>
      </c>
      <c r="T1670" t="s">
        <v>34625</v>
      </c>
      <c r="U1670" t="s">
        <v>34626</v>
      </c>
      <c r="V1670" t="s">
        <v>34627</v>
      </c>
      <c r="W1670" t="s">
        <v>34628</v>
      </c>
      <c r="X1670" t="s">
        <v>34629</v>
      </c>
      <c r="Y1670" t="s">
        <v>34630</v>
      </c>
    </row>
    <row r="1671" spans="1:25" x14ac:dyDescent="0.3">
      <c r="A1671">
        <v>83500</v>
      </c>
      <c r="B1671" t="s">
        <v>34631</v>
      </c>
      <c r="C1671" t="s">
        <v>34632</v>
      </c>
      <c r="D1671" t="s">
        <v>34633</v>
      </c>
      <c r="E1671" t="s">
        <v>34634</v>
      </c>
      <c r="F1671" t="s">
        <v>34635</v>
      </c>
      <c r="G1671" t="s">
        <v>34636</v>
      </c>
      <c r="H1671" t="s">
        <v>34637</v>
      </c>
      <c r="I1671" t="s">
        <v>34638</v>
      </c>
      <c r="J1671" t="s">
        <v>34639</v>
      </c>
      <c r="K1671" t="s">
        <v>34640</v>
      </c>
      <c r="L1671" t="s">
        <v>34641</v>
      </c>
      <c r="M1671" t="s">
        <v>34642</v>
      </c>
      <c r="N1671" t="s">
        <v>34643</v>
      </c>
      <c r="O1671">
        <f>-618.850616595228 -95.7098651236911 -511.195254464095</f>
        <v>-1225.7557361830141</v>
      </c>
      <c r="P1671">
        <f>-657.116570245682 -126.323314761022 -233.387516366361</f>
        <v>-1016.8274013730652</v>
      </c>
      <c r="Q1671">
        <f>-455.94901806171 -26.1941388140567 -292.161158629867</f>
        <v>-774.30431550563367</v>
      </c>
      <c r="R1671" t="s">
        <v>34644</v>
      </c>
      <c r="S1671" t="s">
        <v>34645</v>
      </c>
      <c r="T1671" t="s">
        <v>34646</v>
      </c>
      <c r="U1671" t="s">
        <v>34647</v>
      </c>
      <c r="V1671" t="s">
        <v>34648</v>
      </c>
      <c r="W1671" t="s">
        <v>34649</v>
      </c>
      <c r="X1671" t="s">
        <v>34650</v>
      </c>
      <c r="Y1671" t="s">
        <v>34651</v>
      </c>
    </row>
    <row r="1672" spans="1:25" x14ac:dyDescent="0.3">
      <c r="A1672">
        <v>83550</v>
      </c>
      <c r="B1672" t="s">
        <v>34652</v>
      </c>
      <c r="C1672" t="s">
        <v>34653</v>
      </c>
      <c r="D1672" t="s">
        <v>34654</v>
      </c>
      <c r="E1672" t="s">
        <v>34655</v>
      </c>
      <c r="F1672" t="s">
        <v>34656</v>
      </c>
      <c r="G1672" t="s">
        <v>34657</v>
      </c>
      <c r="H1672" t="s">
        <v>34658</v>
      </c>
      <c r="I1672" t="s">
        <v>34659</v>
      </c>
      <c r="J1672" t="s">
        <v>34660</v>
      </c>
      <c r="K1672" t="s">
        <v>34661</v>
      </c>
      <c r="L1672" t="s">
        <v>34662</v>
      </c>
      <c r="M1672" t="s">
        <v>34663</v>
      </c>
      <c r="N1672" t="s">
        <v>34664</v>
      </c>
      <c r="O1672">
        <f>-618.580615822092 -107.737460848389 -510.557110000625</f>
        <v>-1236.8751866711059</v>
      </c>
      <c r="P1672">
        <f>-657.142740995323 -138.316813103 -232.786650712171</f>
        <v>-1028.246204810494</v>
      </c>
      <c r="Q1672">
        <f>-453.576175497555 -41.5281184904334 -288.832433931374</f>
        <v>-783.9367279193624</v>
      </c>
      <c r="R1672" t="s">
        <v>34665</v>
      </c>
      <c r="S1672" t="s">
        <v>34666</v>
      </c>
      <c r="T1672" t="s">
        <v>34667</v>
      </c>
      <c r="U1672" t="s">
        <v>34668</v>
      </c>
      <c r="V1672" t="s">
        <v>34669</v>
      </c>
      <c r="W1672" t="s">
        <v>34670</v>
      </c>
      <c r="X1672" t="s">
        <v>34671</v>
      </c>
      <c r="Y1672" t="s">
        <v>34672</v>
      </c>
    </row>
    <row r="1673" spans="1:25" x14ac:dyDescent="0.3">
      <c r="A1673">
        <v>83600</v>
      </c>
      <c r="B1673" t="s">
        <v>34673</v>
      </c>
      <c r="C1673" t="s">
        <v>34674</v>
      </c>
      <c r="D1673" t="s">
        <v>34675</v>
      </c>
      <c r="E1673" t="s">
        <v>34676</v>
      </c>
      <c r="F1673" t="s">
        <v>34677</v>
      </c>
      <c r="G1673" t="s">
        <v>34678</v>
      </c>
      <c r="H1673" t="s">
        <v>34679</v>
      </c>
      <c r="I1673" t="s">
        <v>34680</v>
      </c>
      <c r="J1673" t="s">
        <v>34681</v>
      </c>
      <c r="K1673" t="s">
        <v>34682</v>
      </c>
      <c r="L1673" t="s">
        <v>34683</v>
      </c>
      <c r="M1673" t="s">
        <v>34684</v>
      </c>
      <c r="N1673" t="s">
        <v>34685</v>
      </c>
      <c r="O1673">
        <f>-617.591105908605 -114.633102772017 -509.946963760548</f>
        <v>-1242.1711724411698</v>
      </c>
      <c r="P1673">
        <f>-656.686714867301 -144.621663312657 -232.186580951165</f>
        <v>-1033.4949591311231</v>
      </c>
      <c r="Q1673">
        <f>-452.191592355884 -49.4909188188726 -287.688938195419</f>
        <v>-789.37144937017558</v>
      </c>
      <c r="R1673" t="s">
        <v>34686</v>
      </c>
      <c r="S1673" t="s">
        <v>34687</v>
      </c>
      <c r="T1673" t="s">
        <v>34688</v>
      </c>
      <c r="U1673" t="s">
        <v>34689</v>
      </c>
      <c r="V1673" t="s">
        <v>34690</v>
      </c>
      <c r="W1673" t="s">
        <v>34691</v>
      </c>
      <c r="X1673" t="s">
        <v>34692</v>
      </c>
      <c r="Y1673" t="s">
        <v>34693</v>
      </c>
    </row>
    <row r="1674" spans="1:25" x14ac:dyDescent="0.3">
      <c r="A1674">
        <v>83650</v>
      </c>
      <c r="B1674" t="s">
        <v>34694</v>
      </c>
      <c r="C1674" t="s">
        <v>34695</v>
      </c>
      <c r="D1674" t="s">
        <v>34696</v>
      </c>
      <c r="E1674" t="s">
        <v>34697</v>
      </c>
      <c r="F1674" t="s">
        <v>34698</v>
      </c>
      <c r="G1674" t="s">
        <v>34699</v>
      </c>
      <c r="H1674" t="s">
        <v>34700</v>
      </c>
      <c r="I1674" t="s">
        <v>34701</v>
      </c>
      <c r="J1674" t="s">
        <v>34702</v>
      </c>
      <c r="K1674" t="s">
        <v>34703</v>
      </c>
      <c r="L1674" t="s">
        <v>34704</v>
      </c>
      <c r="M1674" t="s">
        <v>34705</v>
      </c>
      <c r="N1674" t="s">
        <v>34706</v>
      </c>
      <c r="O1674">
        <f>-616.546727930699 -128.003422859587 -509.398400396003</f>
        <v>-1253.948551186289</v>
      </c>
      <c r="P1674">
        <f>-657.357016835475 -156.083365956376 -231.685175655849</f>
        <v>-1045.1255584477001</v>
      </c>
      <c r="Q1674">
        <f>-451.366779558488 -63.7574933370934 -286.389099025944</f>
        <v>-801.51337192152539</v>
      </c>
      <c r="R1674" t="s">
        <v>34707</v>
      </c>
      <c r="S1674" t="s">
        <v>34708</v>
      </c>
      <c r="T1674" t="s">
        <v>34709</v>
      </c>
      <c r="U1674" t="s">
        <v>34710</v>
      </c>
      <c r="V1674">
        <f>-538.837803031274 -0.156663725645558 -108.600228063273</f>
        <v>-647.59469482019256</v>
      </c>
      <c r="W1674" t="s">
        <v>34711</v>
      </c>
      <c r="X1674" t="s">
        <v>34712</v>
      </c>
      <c r="Y1674" t="s">
        <v>34713</v>
      </c>
    </row>
    <row r="1675" spans="1:25" x14ac:dyDescent="0.3">
      <c r="A1675">
        <v>83700</v>
      </c>
      <c r="B1675" t="s">
        <v>34714</v>
      </c>
      <c r="C1675" t="s">
        <v>34715</v>
      </c>
      <c r="D1675" t="s">
        <v>34716</v>
      </c>
      <c r="E1675" t="s">
        <v>34717</v>
      </c>
      <c r="F1675" t="s">
        <v>34718</v>
      </c>
      <c r="G1675" t="s">
        <v>34719</v>
      </c>
      <c r="H1675" t="s">
        <v>34720</v>
      </c>
      <c r="I1675" t="s">
        <v>34721</v>
      </c>
      <c r="J1675" t="s">
        <v>34722</v>
      </c>
      <c r="K1675" t="s">
        <v>34723</v>
      </c>
      <c r="L1675" t="s">
        <v>34724</v>
      </c>
      <c r="M1675" t="s">
        <v>34725</v>
      </c>
      <c r="N1675" t="s">
        <v>34726</v>
      </c>
      <c r="O1675">
        <f>-615.196587293531 -134.750219944757 -509.008776015619</f>
        <v>-1258.955583253907</v>
      </c>
      <c r="P1675">
        <f>-657.617325211098 -162.0440640027 -231.458479164974</f>
        <v>-1051.119868378772</v>
      </c>
      <c r="Q1675">
        <f>-451.016556791299 -70.7268659674323 -285.549428051472</f>
        <v>-807.29285081020328</v>
      </c>
      <c r="R1675" t="s">
        <v>34727</v>
      </c>
      <c r="S1675" t="s">
        <v>34728</v>
      </c>
      <c r="T1675" t="s">
        <v>34729</v>
      </c>
      <c r="U1675" t="s">
        <v>34730</v>
      </c>
      <c r="V1675">
        <f>-536.507597309828 -5.53692115674039 -108.652084179136</f>
        <v>-650.69660264570439</v>
      </c>
      <c r="W1675" t="s">
        <v>34731</v>
      </c>
      <c r="X1675" t="s">
        <v>34732</v>
      </c>
      <c r="Y1675" t="s">
        <v>34733</v>
      </c>
    </row>
    <row r="1676" spans="1:25" x14ac:dyDescent="0.3">
      <c r="A1676">
        <v>83750</v>
      </c>
      <c r="B1676" t="s">
        <v>34734</v>
      </c>
      <c r="C1676" t="s">
        <v>34735</v>
      </c>
      <c r="D1676" t="s">
        <v>34736</v>
      </c>
      <c r="E1676" t="s">
        <v>34737</v>
      </c>
      <c r="F1676" t="s">
        <v>34738</v>
      </c>
      <c r="G1676" t="s">
        <v>34739</v>
      </c>
      <c r="H1676" t="s">
        <v>34740</v>
      </c>
      <c r="I1676" t="s">
        <v>34741</v>
      </c>
      <c r="J1676" t="s">
        <v>34742</v>
      </c>
      <c r="K1676" t="s">
        <v>34743</v>
      </c>
      <c r="L1676" t="s">
        <v>34744</v>
      </c>
      <c r="M1676" t="s">
        <v>34745</v>
      </c>
      <c r="N1676" t="s">
        <v>34746</v>
      </c>
      <c r="O1676">
        <f>-611.516829670896 -148.79486019566 -507.854555561478</f>
        <v>-1268.166245428034</v>
      </c>
      <c r="P1676">
        <f>-657.153352220986 -176.002814744063 -230.806604310377</f>
        <v>-1063.9627712754259</v>
      </c>
      <c r="Q1676">
        <f>-449.509031887764 -85.7321078799482 -282.609509642274</f>
        <v>-817.8506494099862</v>
      </c>
      <c r="R1676" t="s">
        <v>34747</v>
      </c>
      <c r="S1676" t="s">
        <v>34748</v>
      </c>
      <c r="T1676" t="s">
        <v>34749</v>
      </c>
      <c r="U1676" t="s">
        <v>34750</v>
      </c>
      <c r="V1676">
        <f>-531.753802588597 -16.7828604078281 -107.583800178546</f>
        <v>-656.12046317497106</v>
      </c>
      <c r="W1676" t="s">
        <v>34751</v>
      </c>
      <c r="X1676" t="s">
        <v>34752</v>
      </c>
      <c r="Y1676" t="s">
        <v>34753</v>
      </c>
    </row>
    <row r="1677" spans="1:25" x14ac:dyDescent="0.3">
      <c r="A1677">
        <v>83800</v>
      </c>
      <c r="B1677" t="s">
        <v>34754</v>
      </c>
      <c r="C1677" t="s">
        <v>34755</v>
      </c>
      <c r="D1677" t="s">
        <v>34756</v>
      </c>
      <c r="E1677" t="s">
        <v>34757</v>
      </c>
      <c r="F1677" t="s">
        <v>34758</v>
      </c>
      <c r="G1677" t="s">
        <v>34759</v>
      </c>
      <c r="H1677" t="s">
        <v>34760</v>
      </c>
      <c r="I1677" t="s">
        <v>34761</v>
      </c>
      <c r="J1677" t="s">
        <v>34762</v>
      </c>
      <c r="K1677" t="s">
        <v>34763</v>
      </c>
      <c r="L1677" t="s">
        <v>34764</v>
      </c>
      <c r="M1677" t="s">
        <v>34765</v>
      </c>
      <c r="N1677">
        <f>-606.961006999015 -2.50524513318578 -537.209198679591</f>
        <v>-1146.675450811792</v>
      </c>
      <c r="O1677">
        <f>-609.733910546123 -155.528247960852 -507.060932966325</f>
        <v>-1272.3230914732999</v>
      </c>
      <c r="P1677">
        <f>-656.669657827087 -182.69394337607 -230.225806561877</f>
        <v>-1069.5894077650341</v>
      </c>
      <c r="Q1677">
        <f>-448.537727905102 -92.7787990584397 -280.672428750888</f>
        <v>-821.98895571442972</v>
      </c>
      <c r="R1677" t="s">
        <v>34766</v>
      </c>
      <c r="S1677" t="s">
        <v>34767</v>
      </c>
      <c r="T1677" t="s">
        <v>34768</v>
      </c>
      <c r="U1677" t="s">
        <v>34769</v>
      </c>
      <c r="V1677">
        <f>-529.545086985284 -22.1626128203466 -106.812259877165</f>
        <v>-658.51995968279562</v>
      </c>
      <c r="W1677" t="s">
        <v>34770</v>
      </c>
      <c r="X1677" t="s">
        <v>34771</v>
      </c>
      <c r="Y1677" t="s">
        <v>34772</v>
      </c>
    </row>
    <row r="1678" spans="1:25" x14ac:dyDescent="0.3">
      <c r="A1678">
        <v>83850</v>
      </c>
      <c r="B1678" t="s">
        <v>34773</v>
      </c>
      <c r="C1678" t="s">
        <v>34774</v>
      </c>
      <c r="D1678" t="s">
        <v>34775</v>
      </c>
      <c r="E1678" t="s">
        <v>34776</v>
      </c>
      <c r="F1678" t="s">
        <v>34777</v>
      </c>
      <c r="G1678" t="s">
        <v>34778</v>
      </c>
      <c r="H1678" t="s">
        <v>34779</v>
      </c>
      <c r="I1678" t="s">
        <v>34780</v>
      </c>
      <c r="J1678" t="s">
        <v>34781</v>
      </c>
      <c r="K1678" t="s">
        <v>34782</v>
      </c>
      <c r="L1678" t="s">
        <v>34783</v>
      </c>
      <c r="M1678" t="s">
        <v>34784</v>
      </c>
      <c r="N1678">
        <f>-604.115898417841 -16.0651528047606 -535.340969942924</f>
        <v>-1155.5220211655255</v>
      </c>
      <c r="O1678">
        <f>-606.38306074231 -169.052893737693 -504.899919308863</f>
        <v>-1280.3358737888661</v>
      </c>
      <c r="P1678">
        <f>-655.478457746707 -195.894295414919 -228.408141354459</f>
        <v>-1079.780894516085</v>
      </c>
      <c r="Q1678">
        <f>-446.421529999921 -106.790767171987 -276.411064082879</f>
        <v>-829.62336125478691</v>
      </c>
      <c r="R1678" t="s">
        <v>34785</v>
      </c>
      <c r="S1678" t="s">
        <v>34786</v>
      </c>
      <c r="T1678" t="s">
        <v>34787</v>
      </c>
      <c r="U1678" t="s">
        <v>34788</v>
      </c>
      <c r="V1678">
        <f>-524.723086026307 -33.055284829386 -104.867398175065</f>
        <v>-662.64576903075795</v>
      </c>
      <c r="W1678" t="s">
        <v>34789</v>
      </c>
      <c r="X1678" t="s">
        <v>34790</v>
      </c>
      <c r="Y1678" t="s">
        <v>34791</v>
      </c>
    </row>
    <row r="1679" spans="1:25" x14ac:dyDescent="0.3">
      <c r="A1679">
        <v>83900</v>
      </c>
      <c r="B1679" t="s">
        <v>34792</v>
      </c>
      <c r="C1679" t="s">
        <v>34793</v>
      </c>
      <c r="D1679" t="s">
        <v>34794</v>
      </c>
      <c r="E1679" t="s">
        <v>34795</v>
      </c>
      <c r="F1679" t="s">
        <v>34796</v>
      </c>
      <c r="G1679" t="s">
        <v>34797</v>
      </c>
      <c r="H1679">
        <f>-602.360104264391 -0.700586599236885 -589.147845452937</f>
        <v>-1192.2085363165647</v>
      </c>
      <c r="I1679">
        <f>-582.099340903933 -4.15062100813157 -664.764179874413</f>
        <v>-1251.0141417864775</v>
      </c>
      <c r="J1679" t="s">
        <v>34798</v>
      </c>
      <c r="K1679" t="s">
        <v>34799</v>
      </c>
      <c r="L1679" t="s">
        <v>34800</v>
      </c>
      <c r="M1679" t="s">
        <v>34801</v>
      </c>
      <c r="N1679">
        <f>-601.417766906384 -28.4974541295805 -533.410094734813</f>
        <v>-1163.3253157707777</v>
      </c>
      <c r="O1679">
        <f>-603.224082671415 -181.426375817276 -502.670011746229</f>
        <v>-1287.3204702349201</v>
      </c>
      <c r="P1679">
        <f>-653.925511837391 -207.446082432767 -226.389469103005</f>
        <v>-1087.7610633731631</v>
      </c>
      <c r="Q1679">
        <f>-443.94128437678 -119.380701065244 -272.211430331877</f>
        <v>-835.53341577390097</v>
      </c>
      <c r="R1679" t="s">
        <v>34802</v>
      </c>
      <c r="S1679" t="s">
        <v>34803</v>
      </c>
      <c r="T1679" t="s">
        <v>34804</v>
      </c>
      <c r="U1679" t="s">
        <v>34805</v>
      </c>
      <c r="V1679">
        <f>-520.331082178527 -43.0228335632664 -102.877007894597</f>
        <v>-666.23092363639046</v>
      </c>
      <c r="W1679" t="s">
        <v>34806</v>
      </c>
      <c r="X1679" t="s">
        <v>34807</v>
      </c>
      <c r="Y1679" t="s">
        <v>34808</v>
      </c>
    </row>
    <row r="1680" spans="1:25" x14ac:dyDescent="0.3">
      <c r="A1680">
        <v>83950</v>
      </c>
      <c r="B1680" t="s">
        <v>34809</v>
      </c>
      <c r="C1680" t="s">
        <v>34810</v>
      </c>
      <c r="D1680" t="s">
        <v>34811</v>
      </c>
      <c r="E1680" t="s">
        <v>34812</v>
      </c>
      <c r="F1680" t="s">
        <v>34813</v>
      </c>
      <c r="G1680" t="s">
        <v>34814</v>
      </c>
      <c r="H1680">
        <f>-601.167388503497 -6.94037278173391 -588.321091180206</f>
        <v>-1196.4288524654371</v>
      </c>
      <c r="I1680">
        <f>-580.898918723897 -10.5321098126183 -663.928615276182</f>
        <v>-1255.3596438126974</v>
      </c>
      <c r="J1680" t="s">
        <v>34815</v>
      </c>
      <c r="K1680" t="s">
        <v>34816</v>
      </c>
      <c r="L1680" t="s">
        <v>34817</v>
      </c>
      <c r="M1680" t="s">
        <v>34818</v>
      </c>
      <c r="N1680">
        <f>-600.269245815435 -34.6243149588358 -532.526516897269</f>
        <v>-1167.4200776715397</v>
      </c>
      <c r="O1680">
        <f>-602.05260121788 -187.518518365785 -501.611409794644</f>
        <v>-1291.182529378309</v>
      </c>
      <c r="P1680">
        <f>-653.204840885213 -212.822592851915 -225.347368794449</f>
        <v>-1091.374802531577</v>
      </c>
      <c r="Q1680">
        <f>-442.615202170312 -125.601890040786 -269.99179339154</f>
        <v>-838.20888560263802</v>
      </c>
      <c r="R1680" t="s">
        <v>34819</v>
      </c>
      <c r="S1680" t="s">
        <v>34820</v>
      </c>
      <c r="T1680" t="s">
        <v>34821</v>
      </c>
      <c r="U1680" t="s">
        <v>34822</v>
      </c>
      <c r="V1680">
        <f>-518.556381640795 -48.3917936423427 -102.085983702545</f>
        <v>-669.03415898568278</v>
      </c>
      <c r="W1680" t="s">
        <v>34823</v>
      </c>
      <c r="X1680" t="s">
        <v>34824</v>
      </c>
      <c r="Y1680" t="s">
        <v>34825</v>
      </c>
    </row>
    <row r="1681" spans="1:25" x14ac:dyDescent="0.3">
      <c r="A1681">
        <v>84000</v>
      </c>
      <c r="B1681" t="s">
        <v>34826</v>
      </c>
      <c r="C1681" t="s">
        <v>34827</v>
      </c>
      <c r="D1681" t="s">
        <v>34828</v>
      </c>
      <c r="E1681" t="s">
        <v>34829</v>
      </c>
      <c r="F1681" t="s">
        <v>34830</v>
      </c>
      <c r="G1681">
        <f>-603.693251548086 -4.72642511220374 -465.194859137215</f>
        <v>-1073.6145357975047</v>
      </c>
      <c r="H1681">
        <f>-600.155139770536 -13.0111059381256 -587.521359196574</f>
        <v>-1200.6876049052357</v>
      </c>
      <c r="I1681">
        <f>-579.90029066376 -16.7316396117926 -663.126362772771</f>
        <v>-1259.7582930483236</v>
      </c>
      <c r="J1681" t="s">
        <v>34831</v>
      </c>
      <c r="K1681" t="s">
        <v>34832</v>
      </c>
      <c r="L1681" t="s">
        <v>34833</v>
      </c>
      <c r="M1681" t="s">
        <v>34834</v>
      </c>
      <c r="N1681">
        <f>-599.329398199998 -40.5705985025702 -531.664125469568</f>
        <v>-1171.5641221721362</v>
      </c>
      <c r="O1681">
        <f>-601.160604913937 -193.409446698387 -500.452530537091</f>
        <v>-1295.022582149415</v>
      </c>
      <c r="P1681">
        <f>-652.718543709738 -217.73724052043 -224.176398322228</f>
        <v>-1094.632182552396</v>
      </c>
      <c r="Q1681">
        <f>-441.45622515505 -131.552882919023 -267.639613820072</f>
        <v>-840.64872189414496</v>
      </c>
      <c r="R1681" t="s">
        <v>34835</v>
      </c>
      <c r="S1681" t="s">
        <v>34836</v>
      </c>
      <c r="T1681" t="s">
        <v>34837</v>
      </c>
      <c r="U1681" t="s">
        <v>34838</v>
      </c>
      <c r="V1681">
        <f>-517.215690412938 -53.7093364990387 -101.344522469616</f>
        <v>-672.2695493815927</v>
      </c>
      <c r="W1681" t="s">
        <v>34839</v>
      </c>
      <c r="X1681" t="s">
        <v>34840</v>
      </c>
      <c r="Y1681" t="s">
        <v>34841</v>
      </c>
    </row>
    <row r="1682" spans="1:25" x14ac:dyDescent="0.3">
      <c r="A1682">
        <v>84050</v>
      </c>
      <c r="B1682" t="s">
        <v>34842</v>
      </c>
      <c r="C1682" t="s">
        <v>34843</v>
      </c>
      <c r="D1682" t="s">
        <v>34844</v>
      </c>
      <c r="E1682">
        <f>-597.05819205818 -3.51637533101803 -296.566450356839</f>
        <v>-897.14101774603705</v>
      </c>
      <c r="F1682">
        <f>-601.626894295882 -9.60736996936475 -380.113853508858</f>
        <v>-991.34811777410482</v>
      </c>
      <c r="G1682">
        <f>-602.037822910706 -15.5341519078265 -463.796741897445</f>
        <v>-1081.3687167159776</v>
      </c>
      <c r="H1682">
        <f>-598.075252775833 -24.3221293903184 -586.075081821097</f>
        <v>-1208.4724639872484</v>
      </c>
      <c r="I1682">
        <f>-577.799241302822 -28.3782240479873 -661.657116071825</f>
        <v>-1267.8345814226343</v>
      </c>
      <c r="J1682" t="s">
        <v>34845</v>
      </c>
      <c r="K1682" t="s">
        <v>34846</v>
      </c>
      <c r="L1682" t="s">
        <v>34847</v>
      </c>
      <c r="M1682" t="s">
        <v>34848</v>
      </c>
      <c r="N1682">
        <f>-597.530025147614 -51.6582797729693 -530.104757285688</f>
        <v>-1179.2930622062713</v>
      </c>
      <c r="O1682">
        <f>-599.543366606648 -204.410348172727 -498.33348105161</f>
        <v>-1302.287195830985</v>
      </c>
      <c r="P1682">
        <f>-652.465748401792 -226.699207827256 -222.143262972814</f>
        <v>-1101.3082192018619</v>
      </c>
      <c r="Q1682">
        <f>-439.919886048285 -142.300799703225 -262.760908702212</f>
        <v>-844.98159445372198</v>
      </c>
      <c r="R1682" t="s">
        <v>34849</v>
      </c>
      <c r="S1682" t="s">
        <v>34850</v>
      </c>
      <c r="T1682" t="s">
        <v>34851</v>
      </c>
      <c r="U1682" t="s">
        <v>34852</v>
      </c>
      <c r="V1682">
        <f>-515.549984775363 -63.7271674386016 -99.8588945575127</f>
        <v>-679.13604677147725</v>
      </c>
      <c r="W1682" t="s">
        <v>34853</v>
      </c>
      <c r="X1682" t="s">
        <v>34854</v>
      </c>
      <c r="Y1682" t="s">
        <v>34855</v>
      </c>
    </row>
    <row r="1683" spans="1:25" x14ac:dyDescent="0.3">
      <c r="A1683">
        <v>84100</v>
      </c>
      <c r="B1683" t="s">
        <v>34856</v>
      </c>
      <c r="C1683" t="s">
        <v>34857</v>
      </c>
      <c r="D1683">
        <f>-587.832528419313 -1.56757577877352 -203.8388699953</f>
        <v>-793.23897419338653</v>
      </c>
      <c r="E1683">
        <f>-596.440850021259 -8.7046528383612 -296.038617709204</f>
        <v>-901.18412056882426</v>
      </c>
      <c r="F1683">
        <f>-600.637637558356 -14.8644307148902 -379.60051404203</f>
        <v>-995.10258231527621</v>
      </c>
      <c r="G1683">
        <f>-600.676851573775 -20.8935829805455 -463.277153155556</f>
        <v>-1084.8475877098765</v>
      </c>
      <c r="H1683">
        <f>-596.174181623226 -29.8695437627966 -585.523103215415</f>
        <v>-1211.5668286014375</v>
      </c>
      <c r="I1683">
        <f>-575.80380363704 -34.007500693041 -661.075280231779</f>
        <v>-1270.88658456186</v>
      </c>
      <c r="J1683" t="s">
        <v>34858</v>
      </c>
      <c r="K1683" t="s">
        <v>34859</v>
      </c>
      <c r="L1683" t="s">
        <v>34860</v>
      </c>
      <c r="M1683" t="s">
        <v>34861</v>
      </c>
      <c r="N1683">
        <f>-595.891180672393 -57.1207089578934 -529.509280520629</f>
        <v>-1182.5211701509154</v>
      </c>
      <c r="O1683">
        <f>-597.993910513307 -209.817729446343 -497.500537220338</f>
        <v>-1305.3121771799881</v>
      </c>
      <c r="P1683">
        <f>-652.041459284512 -231.210169883945 -221.457342429579</f>
        <v>-1104.708971598036</v>
      </c>
      <c r="Q1683">
        <f>-439.136193667145 -147.201895431381 -260.986333921049</f>
        <v>-847.32442301957497</v>
      </c>
      <c r="R1683" t="s">
        <v>34862</v>
      </c>
      <c r="S1683" t="s">
        <v>34863</v>
      </c>
      <c r="T1683" t="s">
        <v>34864</v>
      </c>
      <c r="U1683" t="s">
        <v>34865</v>
      </c>
      <c r="V1683">
        <f>-515.202162653074 -68.851332331586 -99.1068265140548</f>
        <v>-683.16032149871478</v>
      </c>
      <c r="W1683" t="s">
        <v>34866</v>
      </c>
      <c r="X1683" t="s">
        <v>34867</v>
      </c>
      <c r="Y1683" t="s">
        <v>34868</v>
      </c>
    </row>
    <row r="1684" spans="1:25" x14ac:dyDescent="0.3">
      <c r="A1684">
        <v>84150</v>
      </c>
      <c r="B1684" t="s">
        <v>34869</v>
      </c>
      <c r="C1684" t="s">
        <v>34870</v>
      </c>
      <c r="D1684">
        <f>-589.090526795036 -10.8564199813891 -202.556613423603</f>
        <v>-802.50356020002812</v>
      </c>
      <c r="E1684">
        <f>-596.848177302842 -18.067315043254 -294.826069589584</f>
        <v>-909.74156193568001</v>
      </c>
      <c r="F1684">
        <f>-600.188543206229 -24.365561628641 -378.416221626103</f>
        <v>-1002.970326460973</v>
      </c>
      <c r="G1684">
        <f>-599.291189230003 -30.6102201897302 -462.072308566566</f>
        <v>-1091.9737179862991</v>
      </c>
      <c r="H1684">
        <f>-593.340222910903 -39.9927117646075 -584.225763913792</f>
        <v>-1217.5586985893024</v>
      </c>
      <c r="I1684">
        <f>-572.735254000193 -44.2400307057756 -659.708204756552</f>
        <v>-1276.6834894625206</v>
      </c>
      <c r="J1684">
        <f>-598.26016590542 -4.70039835650095 -533.132715533208</f>
        <v>-1136.0932797951291</v>
      </c>
      <c r="K1684" t="s">
        <v>34871</v>
      </c>
      <c r="L1684" t="s">
        <v>34872</v>
      </c>
      <c r="M1684" t="s">
        <v>34873</v>
      </c>
      <c r="N1684">
        <f>-593.642793487884 -67.0511950316441 -528.118720834902</f>
        <v>-1188.8127093544299</v>
      </c>
      <c r="O1684">
        <f>-595.753848433678 -219.601436500067 -495.485380858691</f>
        <v>-1310.8406657924361</v>
      </c>
      <c r="P1684">
        <f>-653.166808334564 -239.472168053936 -220.008565589448</f>
        <v>-1112.6475419779481</v>
      </c>
      <c r="Q1684">
        <f>-439.631439967169 -156.385114209832 -258.057105027126</f>
        <v>-854.07365920412701</v>
      </c>
      <c r="R1684" t="s">
        <v>34874</v>
      </c>
      <c r="S1684" t="s">
        <v>34875</v>
      </c>
      <c r="T1684" t="s">
        <v>34876</v>
      </c>
      <c r="U1684" t="s">
        <v>34877</v>
      </c>
      <c r="V1684">
        <f>-516.119657778042 -77.7268772222637 -97.5916876200235</f>
        <v>-691.43822262032927</v>
      </c>
      <c r="W1684" t="s">
        <v>34878</v>
      </c>
      <c r="X1684" t="s">
        <v>34879</v>
      </c>
      <c r="Y1684" t="s">
        <v>34880</v>
      </c>
    </row>
    <row r="1685" spans="1:25" x14ac:dyDescent="0.3">
      <c r="A1685">
        <v>84200</v>
      </c>
      <c r="B1685" t="s">
        <v>34881</v>
      </c>
      <c r="C1685">
        <f>-568.926504238407 -2.93823657143821 -94.1062061202377</f>
        <v>-665.97094693008296</v>
      </c>
      <c r="D1685">
        <f>-590.786927712517 -14.3897555329886 -202.034395944239</f>
        <v>-807.21107918974462</v>
      </c>
      <c r="E1685">
        <f>-597.926819577107 -21.6476386749227 -294.349949088709</f>
        <v>-913.92440734073875</v>
      </c>
      <c r="F1685">
        <f>-600.648234023485 -28.0722530389985 -377.952901392201</f>
        <v>-1006.6733884546845</v>
      </c>
      <c r="G1685">
        <f>-599.079566744347 -34.5288090514823 -461.582921038091</f>
        <v>-1095.1912968339202</v>
      </c>
      <c r="H1685">
        <f>-592.098127377432 -44.317510742896 -583.650060515926</f>
        <v>-1220.0656986362542</v>
      </c>
      <c r="I1685">
        <f>-571.30529688929 -48.6002178607791 -659.078943942184</f>
        <v>-1278.9844586922532</v>
      </c>
      <c r="J1685">
        <f>-597.562430393722 -8.86430620508554 -532.724090662605</f>
        <v>-1139.1508272614126</v>
      </c>
      <c r="K1685" t="s">
        <v>34882</v>
      </c>
      <c r="L1685" t="s">
        <v>34883</v>
      </c>
      <c r="M1685" t="s">
        <v>34884</v>
      </c>
      <c r="N1685">
        <f>-592.760532558574 -71.1800648423437 -527.452143799385</f>
        <v>-1191.3927412003027</v>
      </c>
      <c r="O1685">
        <f>-594.698906138921 -223.635302403063 -494.362990770136</f>
        <v>-1312.6971993121201</v>
      </c>
      <c r="P1685">
        <f>-654.391707427838 -242.908372262918 -219.328520786703</f>
        <v>-1116.628600477459</v>
      </c>
      <c r="Q1685">
        <f>-440.767737725477 -160.013354394402 -257.299104928487</f>
        <v>-858.08019704836602</v>
      </c>
      <c r="R1685" t="s">
        <v>34885</v>
      </c>
      <c r="S1685" t="s">
        <v>34886</v>
      </c>
      <c r="T1685" t="s">
        <v>34887</v>
      </c>
      <c r="U1685" t="s">
        <v>34888</v>
      </c>
      <c r="V1685">
        <f>-517.590214131204 -81.1249511835713 -96.838683957885</f>
        <v>-695.55384927266027</v>
      </c>
      <c r="W1685" t="s">
        <v>34889</v>
      </c>
      <c r="X1685" t="s">
        <v>34890</v>
      </c>
      <c r="Y1685" t="s">
        <v>34891</v>
      </c>
    </row>
    <row r="1686" spans="1:25" x14ac:dyDescent="0.3">
      <c r="A1686">
        <v>84250</v>
      </c>
      <c r="B1686" t="s">
        <v>34892</v>
      </c>
      <c r="C1686">
        <f>-568.446965577868 -6.02518649112199 -93.1719918570856</f>
        <v>-667.64414392607557</v>
      </c>
      <c r="D1686">
        <f>-588.402229649889 -17.448005921191 -201.4716232856</f>
        <v>-807.32185885668002</v>
      </c>
      <c r="E1686">
        <f>-593.786794769698 -25.1819330595363 -293.867680264256</f>
        <v>-912.83640809349026</v>
      </c>
      <c r="F1686">
        <f>-594.891098441863 -32.2635017238904 -377.454530845217</f>
        <v>-1004.6091310109705</v>
      </c>
      <c r="G1686">
        <f>-591.697611531021 -39.6037805452925 -460.965437288508</f>
        <v>-1092.2668293648214</v>
      </c>
      <c r="H1686">
        <f>-582.355609558811 -50.9381980316966 -582.740472885942</f>
        <v>-1216.0342804764496</v>
      </c>
      <c r="I1686">
        <f>-561.028338353659 -55.6502231336999 -657.994400838965</f>
        <v>-1274.6729623263241</v>
      </c>
      <c r="J1686">
        <f>-589.041786257958 -14.8638259312943 -532.399832501945</f>
        <v>-1136.3054446911974</v>
      </c>
      <c r="K1686" t="s">
        <v>34893</v>
      </c>
      <c r="L1686" t="s">
        <v>34894</v>
      </c>
      <c r="M1686" t="s">
        <v>34895</v>
      </c>
      <c r="N1686">
        <f>-583.867910160644 -77.0657566610271 -526.213497108293</f>
        <v>-1187.1471639299641</v>
      </c>
      <c r="O1686">
        <f>-585.026076470121 -229.042913312392 -491.299037340945</f>
        <v>-1305.368027123458</v>
      </c>
      <c r="P1686">
        <f>-648.120583721533 -247.000966923406 -216.935817679122</f>
        <v>-1112.0573683240609</v>
      </c>
      <c r="Q1686">
        <f>-434.734849313933 -164.191149774396 -256.401391411107</f>
        <v>-855.32739049943598</v>
      </c>
      <c r="R1686" t="s">
        <v>34896</v>
      </c>
      <c r="S1686" t="s">
        <v>34897</v>
      </c>
      <c r="T1686" t="s">
        <v>34898</v>
      </c>
      <c r="U1686" t="s">
        <v>34899</v>
      </c>
      <c r="V1686">
        <f>-518.157936856747 -84.5464415368338 -94.9502534603514</f>
        <v>-697.65463185393219</v>
      </c>
      <c r="W1686" t="s">
        <v>34900</v>
      </c>
      <c r="X1686" t="s">
        <v>34901</v>
      </c>
      <c r="Y1686" t="s">
        <v>34902</v>
      </c>
    </row>
    <row r="1687" spans="1:25" x14ac:dyDescent="0.3">
      <c r="A1687">
        <v>84300</v>
      </c>
      <c r="B1687" t="s">
        <v>34903</v>
      </c>
      <c r="C1687">
        <f>-561.959336249476 -2.43232228967508 -94.0563705488286</f>
        <v>-658.44802908797965</v>
      </c>
      <c r="D1687">
        <f>-580.994978254157 -14.2267895969107 -202.481695280233</f>
        <v>-797.70346313130074</v>
      </c>
      <c r="E1687">
        <f>-585.653332180845 -22.4826508768688 -294.871936958843</f>
        <v>-903.0079200165568</v>
      </c>
      <c r="F1687">
        <f>-586.132565053921 -30.1333256704716 -378.414564571628</f>
        <v>-994.68045529602045</v>
      </c>
      <c r="G1687">
        <f>-582.355994414682 -38.1407146565371 -461.839756622817</f>
        <v>-1082.336465694036</v>
      </c>
      <c r="H1687">
        <f>-572.21790376064 -50.5594183831668 -583.44533045246</f>
        <v>-1206.2226525962667</v>
      </c>
      <c r="I1687">
        <f>-550.694377647455 -55.7408817146775 -658.612550276813</f>
        <v>-1265.0478096389454</v>
      </c>
      <c r="J1687">
        <f>-579.304041755675 -14.044753496039 -533.478269641964</f>
        <v>-1126.827064893678</v>
      </c>
      <c r="K1687" t="s">
        <v>34904</v>
      </c>
      <c r="L1687" t="s">
        <v>34905</v>
      </c>
      <c r="M1687" t="s">
        <v>34906</v>
      </c>
      <c r="N1687">
        <f>-574.0287210802 -76.1754965706855 -526.693519714637</f>
        <v>-1176.8977373655225</v>
      </c>
      <c r="O1687">
        <f>-574.782073860016 -227.881231349864 -490.468667415141</f>
        <v>-1293.131972625021</v>
      </c>
      <c r="P1687">
        <f>-638.202540913639 -244.952981113424 -216.123880679677</f>
        <v>-1099.27940270674</v>
      </c>
      <c r="Q1687">
        <f>-425.060280205779 -162.197929251427 -256.996056071348</f>
        <v>-844.25426552855401</v>
      </c>
      <c r="R1687" t="s">
        <v>34907</v>
      </c>
      <c r="S1687" t="s">
        <v>34908</v>
      </c>
      <c r="T1687" t="s">
        <v>34909</v>
      </c>
      <c r="U1687" t="s">
        <v>34910</v>
      </c>
      <c r="V1687">
        <f>-515.771766806651 -82.8201791418178 -95.1330769911989</f>
        <v>-693.72502293966772</v>
      </c>
      <c r="W1687" t="s">
        <v>34911</v>
      </c>
      <c r="X1687" t="s">
        <v>34912</v>
      </c>
      <c r="Y1687" t="s">
        <v>34913</v>
      </c>
    </row>
    <row r="1688" spans="1:25" x14ac:dyDescent="0.3">
      <c r="A1688">
        <v>84350</v>
      </c>
      <c r="B1688" t="s">
        <v>34914</v>
      </c>
      <c r="C1688" t="s">
        <v>34915</v>
      </c>
      <c r="D1688">
        <f>-577.365409036026 -10.143322430984 -205.361005186387</f>
        <v>-792.86973665339701</v>
      </c>
      <c r="E1688">
        <f>-581.128081024701 -19.4442183533783 -297.692887502202</f>
        <v>-898.26518688028136</v>
      </c>
      <c r="F1688">
        <f>-580.874711010502 -28.1286074506429 -381.135323735128</f>
        <v>-990.13864219627294</v>
      </c>
      <c r="G1688">
        <f>-576.45356052905 -37.2565894231102 -464.413708349981</f>
        <v>-1078.1238583021413</v>
      </c>
      <c r="H1688">
        <f>-565.479613169665 -51.4105044993407 -585.756879183353</f>
        <v>-1202.6469968523588</v>
      </c>
      <c r="I1688">
        <f>-543.855279961539 -57.5775898299667 -660.820599243402</f>
        <v>-1262.2534690349075</v>
      </c>
      <c r="J1688">
        <f>-572.936894633558 -14.1890606252027 -536.368599543765</f>
        <v>-1123.4945548025257</v>
      </c>
      <c r="K1688" t="s">
        <v>34916</v>
      </c>
      <c r="L1688" t="s">
        <v>34917</v>
      </c>
      <c r="M1688" t="s">
        <v>34918</v>
      </c>
      <c r="N1688">
        <f>-567.652903998988 -76.2110350681733 -528.656276142062</f>
        <v>-1172.5202152092234</v>
      </c>
      <c r="O1688">
        <f>-568.129355086404 -227.43249302198 -490.29899008851</f>
        <v>-1285.8608381968938</v>
      </c>
      <c r="P1688">
        <f>-630.406787708276 -240.865300612983 -215.49064415521</f>
        <v>-1086.762732476469</v>
      </c>
      <c r="Q1688">
        <f>-416.68313094096 -160.950080475956 -258.898795188982</f>
        <v>-836.532006605898</v>
      </c>
      <c r="R1688" t="s">
        <v>34919</v>
      </c>
      <c r="S1688" t="s">
        <v>34920</v>
      </c>
      <c r="T1688" t="s">
        <v>34921</v>
      </c>
      <c r="U1688" t="s">
        <v>34922</v>
      </c>
      <c r="V1688">
        <f>-516.402063274574 -79.0545938694968 -96.4903408944887</f>
        <v>-691.9469980385594</v>
      </c>
      <c r="W1688" t="s">
        <v>34923</v>
      </c>
      <c r="X1688" t="s">
        <v>34924</v>
      </c>
      <c r="Y1688" t="s">
        <v>34925</v>
      </c>
    </row>
    <row r="1689" spans="1:25" x14ac:dyDescent="0.3">
      <c r="A1689">
        <v>84400</v>
      </c>
      <c r="B1689" t="s">
        <v>34926</v>
      </c>
      <c r="C1689" t="s">
        <v>34927</v>
      </c>
      <c r="D1689">
        <f>-579.40926155476 -8.5926654035884 -206.431105281878</f>
        <v>-794.43303224022634</v>
      </c>
      <c r="E1689">
        <f>-583.091151398848 -18.2421915848167 -298.730419637409</f>
        <v>-900.06376262107369</v>
      </c>
      <c r="F1689">
        <f>-582.828932979986 -27.2365550106892 -382.140062036201</f>
        <v>-992.20555002687627</v>
      </c>
      <c r="G1689">
        <f>-578.462119185996 -36.664972177075 -465.387709822792</f>
        <v>-1080.514801185863</v>
      </c>
      <c r="H1689">
        <f>-567.635771520559 -51.2427189064333 -586.693872607594</f>
        <v>-1205.5723630345865</v>
      </c>
      <c r="I1689">
        <f>-546.157559064716 -57.8007876687329 -661.766523042148</f>
        <v>-1265.724869775597</v>
      </c>
      <c r="J1689">
        <f>-574.985676089954 -13.8445369527408 -537.423500411032</f>
        <v>-1126.253713453727</v>
      </c>
      <c r="K1689" t="s">
        <v>34928</v>
      </c>
      <c r="L1689" t="s">
        <v>34929</v>
      </c>
      <c r="M1689" t="s">
        <v>34930</v>
      </c>
      <c r="N1689">
        <f>-569.787014619053 -75.8479609315646 -529.508271153999</f>
        <v>-1175.1432467046166</v>
      </c>
      <c r="O1689">
        <f>-570.336343915104 -227.023623048625 -490.835184410697</f>
        <v>-1288.1951513744261</v>
      </c>
      <c r="P1689">
        <f>-631.490113518388 -238.995376245295 -215.707002283731</f>
        <v>-1086.1924920474139</v>
      </c>
      <c r="Q1689">
        <f>-417.517953057196 -160.672186553442 -260.761297178084</f>
        <v>-838.95143678872205</v>
      </c>
      <c r="R1689" t="s">
        <v>34931</v>
      </c>
      <c r="S1689" t="s">
        <v>34932</v>
      </c>
      <c r="T1689" t="s">
        <v>34933</v>
      </c>
      <c r="U1689" t="s">
        <v>34934</v>
      </c>
      <c r="V1689">
        <f>-518.710261147015 -77.0951857438345 -97.146255408463</f>
        <v>-692.9517022993125</v>
      </c>
      <c r="W1689" t="s">
        <v>34935</v>
      </c>
      <c r="X1689" t="s">
        <v>34936</v>
      </c>
      <c r="Y1689" t="s">
        <v>34937</v>
      </c>
    </row>
    <row r="1690" spans="1:25" x14ac:dyDescent="0.3">
      <c r="A1690">
        <v>84450</v>
      </c>
      <c r="B1690" t="s">
        <v>34938</v>
      </c>
      <c r="C1690" t="s">
        <v>34939</v>
      </c>
      <c r="D1690">
        <f>-585.54521396586 -2.89017025331032 -207.622195916194</f>
        <v>-796.05758013536422</v>
      </c>
      <c r="E1690">
        <f>-589.895444100666 -12.6770302112022 -299.877943185475</f>
        <v>-902.45041749734332</v>
      </c>
      <c r="F1690">
        <f>-590.410175894349 -21.7688343383261 -383.275896725318</f>
        <v>-995.45490695799299</v>
      </c>
      <c r="G1690">
        <f>-586.986931775988 -31.2569713324492 -466.560836296856</f>
        <v>-1084.8047394052933</v>
      </c>
      <c r="H1690">
        <f>-577.715526872997 -45.8641503599579 -587.992286411675</f>
        <v>-1211.5719636446297</v>
      </c>
      <c r="I1690">
        <f>-556.985272159058 -52.860298386764 -663.235448294847</f>
        <v>-1273.081018840669</v>
      </c>
      <c r="J1690">
        <f>-584.181732722095 -8.43115480853794 -538.624252867596</f>
        <v>-1131.237140398229</v>
      </c>
      <c r="K1690" t="s">
        <v>34940</v>
      </c>
      <c r="L1690" t="s">
        <v>34941</v>
      </c>
      <c r="M1690" t="s">
        <v>34942</v>
      </c>
      <c r="N1690">
        <f>-579.385751884837 -70.4780938560725 -530.794323565218</f>
        <v>-1180.6581693061275</v>
      </c>
      <c r="O1690">
        <f>-580.681364443729 -221.70037244076 -492.249314077635</f>
        <v>-1294.6310509621239</v>
      </c>
      <c r="P1690">
        <f>-638.609643096528 -233.099452615081 -216.399759384719</f>
        <v>-1088.1088550963279</v>
      </c>
      <c r="Q1690">
        <f>-424.870951951165 -156.8097811406 -265.838882737474</f>
        <v>-847.519615829239</v>
      </c>
      <c r="R1690" t="s">
        <v>34943</v>
      </c>
      <c r="S1690" t="s">
        <v>34944</v>
      </c>
      <c r="T1690" t="s">
        <v>34945</v>
      </c>
      <c r="U1690" t="s">
        <v>34946</v>
      </c>
      <c r="V1690">
        <f>-524.699774618733 -71.4989868404823 -98.1387578687315</f>
        <v>-694.33751932794689</v>
      </c>
      <c r="W1690" t="s">
        <v>34947</v>
      </c>
      <c r="X1690" t="s">
        <v>34948</v>
      </c>
      <c r="Y1690" t="s">
        <v>34949</v>
      </c>
    </row>
    <row r="1691" spans="1:25" x14ac:dyDescent="0.3">
      <c r="A1691">
        <v>84500</v>
      </c>
      <c r="B1691" t="s">
        <v>34950</v>
      </c>
      <c r="C1691" t="s">
        <v>34951</v>
      </c>
      <c r="D1691" t="s">
        <v>34952</v>
      </c>
      <c r="E1691">
        <f>-593.493253606555 -7.07144429492746 -299.924381877952</f>
        <v>-900.48907977943441</v>
      </c>
      <c r="F1691">
        <f>-594.661028641703 -15.9347876255679 -383.340281874458</f>
        <v>-993.93609814172885</v>
      </c>
      <c r="G1691">
        <f>-592.071073674809 -25.2296101451352 -466.677064534075</f>
        <v>-1083.9777483540192</v>
      </c>
      <c r="H1691">
        <f>-584.214620661254 -39.5772885601564 -588.239271495162</f>
        <v>-1212.0311807165724</v>
      </c>
      <c r="I1691">
        <f>-564.1119566795 -46.6456242737704 -663.645678715494</f>
        <v>-1274.4032596687643</v>
      </c>
      <c r="J1691">
        <f>-589.870153282537 -2.23084087391226 -538.706360725633</f>
        <v>-1130.8073548820821</v>
      </c>
      <c r="K1691" t="s">
        <v>34953</v>
      </c>
      <c r="L1691" t="s">
        <v>34954</v>
      </c>
      <c r="M1691" t="s">
        <v>34955</v>
      </c>
      <c r="N1691">
        <f>-585.453783267151 -64.3325464073228 -531.091286126223</f>
        <v>-1180.8776158006967</v>
      </c>
      <c r="O1691">
        <f>-587.625474518768 -215.599127205532 -492.838607196945</f>
        <v>-1296.063208921245</v>
      </c>
      <c r="P1691">
        <f>-643.433025525283 -227.509574352198 -216.573921505198</f>
        <v>-1087.516521382679</v>
      </c>
      <c r="Q1691">
        <f>-429.856690766402 -152.342596489958 -268.377647358928</f>
        <v>-850.576934615288</v>
      </c>
      <c r="R1691" t="s">
        <v>34956</v>
      </c>
      <c r="S1691" t="s">
        <v>34957</v>
      </c>
      <c r="T1691" t="s">
        <v>34958</v>
      </c>
      <c r="U1691" t="s">
        <v>34959</v>
      </c>
      <c r="V1691">
        <f>-527.944653618703 -66.7637031704467 -98.4685401622742</f>
        <v>-693.17689695142383</v>
      </c>
      <c r="W1691" t="s">
        <v>34960</v>
      </c>
      <c r="X1691" t="s">
        <v>34961</v>
      </c>
      <c r="Y1691" t="s">
        <v>34962</v>
      </c>
    </row>
    <row r="1692" spans="1:25" x14ac:dyDescent="0.3">
      <c r="A1692">
        <v>84550</v>
      </c>
      <c r="B1692" t="s">
        <v>34963</v>
      </c>
      <c r="C1692" t="s">
        <v>34964</v>
      </c>
      <c r="D1692" t="s">
        <v>34965</v>
      </c>
      <c r="E1692" t="s">
        <v>34966</v>
      </c>
      <c r="F1692">
        <f>-603.283496447151 -0.626603161294497 -383.065581359974</f>
        <v>-986.97568096841951</v>
      </c>
      <c r="G1692">
        <f>-602.522508642348 -9.47257300691035 -466.487966292869</f>
        <v>-1078.4830479421273</v>
      </c>
      <c r="H1692">
        <f>-597.792934584091 -23.2981161849461 -588.272307290248</f>
        <v>-1209.363358059285</v>
      </c>
      <c r="I1692">
        <f>-579.115604426924 -30.5404010748953 -664.02798333734</f>
        <v>-1273.6839888391592</v>
      </c>
      <c r="J1692" t="s">
        <v>34967</v>
      </c>
      <c r="K1692" t="s">
        <v>34968</v>
      </c>
      <c r="L1692" t="s">
        <v>34969</v>
      </c>
      <c r="M1692" t="s">
        <v>34970</v>
      </c>
      <c r="N1692">
        <f>-598.160667351499 -48.3389034993666 -531.236627137689</f>
        <v>-1177.7361979885545</v>
      </c>
      <c r="O1692">
        <f>-602.606048003312 -199.560997331695 -493.397242875112</f>
        <v>-1295.564288210119</v>
      </c>
      <c r="P1692">
        <f>-654.266229715143 -212.862422050892 -216.390206498891</f>
        <v>-1083.5188582649262</v>
      </c>
      <c r="Q1692">
        <f>-440.520230841959 -142.000071936859 -273.308123249337</f>
        <v>-855.82842602815492</v>
      </c>
      <c r="R1692" t="s">
        <v>34971</v>
      </c>
      <c r="S1692" t="s">
        <v>34972</v>
      </c>
      <c r="T1692" t="s">
        <v>34973</v>
      </c>
      <c r="U1692" t="s">
        <v>34974</v>
      </c>
      <c r="V1692">
        <f>-534.376906617761 -55.0934319184776 -99.1084279661195</f>
        <v>-688.57876650235812</v>
      </c>
      <c r="W1692" t="s">
        <v>34975</v>
      </c>
      <c r="X1692" t="s">
        <v>34976</v>
      </c>
      <c r="Y1692" t="s">
        <v>34977</v>
      </c>
    </row>
    <row r="1693" spans="1:25" x14ac:dyDescent="0.3">
      <c r="A1693">
        <v>84600</v>
      </c>
      <c r="B1693" t="s">
        <v>34978</v>
      </c>
      <c r="C1693" t="s">
        <v>34979</v>
      </c>
      <c r="D1693" t="s">
        <v>34980</v>
      </c>
      <c r="E1693" t="s">
        <v>34981</v>
      </c>
      <c r="F1693" t="s">
        <v>34982</v>
      </c>
      <c r="G1693">
        <f>-607.620314078898 -0.969113292086149 -466.798563393884</f>
        <v>-1075.3879907648682</v>
      </c>
      <c r="H1693">
        <f>-604.075979890155 -14.5100855253263 -588.65497814827</f>
        <v>-1207.2410435637512</v>
      </c>
      <c r="I1693">
        <f>-586.009846231175 -21.7895131424011 -664.555168021225</f>
        <v>-1272.3545273948012</v>
      </c>
      <c r="J1693" t="s">
        <v>34983</v>
      </c>
      <c r="K1693" t="s">
        <v>34984</v>
      </c>
      <c r="L1693" t="s">
        <v>34985</v>
      </c>
      <c r="M1693" t="s">
        <v>34986</v>
      </c>
      <c r="N1693">
        <f>-604.107773936785 -39.6963150718707 -531.68210093941</f>
        <v>-1175.4861899480657</v>
      </c>
      <c r="O1693">
        <f>-609.43783203023 -190.928383979209 -493.922378652371</f>
        <v>-1294.2885946618098</v>
      </c>
      <c r="P1693">
        <f>-659.808434708045 -203.973321732804 -216.665732581294</f>
        <v>-1080.4474890221429</v>
      </c>
      <c r="Q1693">
        <f>-445.839058336173 -136.217957569014 -276.4556515421</f>
        <v>-858.51266744728696</v>
      </c>
      <c r="R1693" t="s">
        <v>34987</v>
      </c>
      <c r="S1693" t="s">
        <v>34988</v>
      </c>
      <c r="T1693" t="s">
        <v>34989</v>
      </c>
      <c r="U1693" t="s">
        <v>34990</v>
      </c>
      <c r="V1693">
        <f>-537.999833312017 -48.782680032707 -99.6888852289746</f>
        <v>-686.47139857369871</v>
      </c>
      <c r="W1693" t="s">
        <v>34991</v>
      </c>
      <c r="X1693" t="s">
        <v>34992</v>
      </c>
      <c r="Y1693" t="s">
        <v>34993</v>
      </c>
    </row>
    <row r="1694" spans="1:25" x14ac:dyDescent="0.3">
      <c r="A1694">
        <v>84650</v>
      </c>
      <c r="B1694" t="s">
        <v>34994</v>
      </c>
      <c r="C1694" t="s">
        <v>34995</v>
      </c>
      <c r="D1694" t="s">
        <v>34996</v>
      </c>
      <c r="E1694" t="s">
        <v>34997</v>
      </c>
      <c r="F1694" t="s">
        <v>34998</v>
      </c>
      <c r="G1694" t="s">
        <v>34999</v>
      </c>
      <c r="H1694" t="s">
        <v>35000</v>
      </c>
      <c r="I1694">
        <f>-596.290174144284 -4.71186736394111 -665.350458549205</f>
        <v>-1266.35250005743</v>
      </c>
      <c r="J1694" t="s">
        <v>35001</v>
      </c>
      <c r="K1694" t="s">
        <v>35002</v>
      </c>
      <c r="L1694" t="s">
        <v>35003</v>
      </c>
      <c r="M1694" t="s">
        <v>35004</v>
      </c>
      <c r="N1694">
        <f>-612.885448404641 -23.5766129763142 -532.462893710255</f>
        <v>-1168.9249550912102</v>
      </c>
      <c r="O1694">
        <f>-619.352050810675 -175.195324373155 -496.036987490554</f>
        <v>-1290.584362674384</v>
      </c>
      <c r="P1694">
        <f>-668.874535972595 -186.279361328456 -218.542374908578</f>
        <v>-1073.6962722096291</v>
      </c>
      <c r="Q1694">
        <f>-455.090998135399 -123.446532328728 -284.094884310842</f>
        <v>-862.63241477496899</v>
      </c>
      <c r="R1694" t="s">
        <v>35005</v>
      </c>
      <c r="S1694" t="s">
        <v>35006</v>
      </c>
      <c r="T1694" t="s">
        <v>35007</v>
      </c>
      <c r="U1694" t="s">
        <v>35008</v>
      </c>
      <c r="V1694">
        <f>-545.416482794361 -37.8679518137114 -100.340565141435</f>
        <v>-683.62499974950742</v>
      </c>
      <c r="W1694" t="s">
        <v>35009</v>
      </c>
      <c r="X1694" t="s">
        <v>35010</v>
      </c>
      <c r="Y1694" t="s">
        <v>35011</v>
      </c>
    </row>
    <row r="1695" spans="1:25" x14ac:dyDescent="0.3">
      <c r="A1695">
        <v>84700</v>
      </c>
      <c r="B1695" t="s">
        <v>35012</v>
      </c>
      <c r="C1695" t="s">
        <v>35013</v>
      </c>
      <c r="D1695" t="s">
        <v>35014</v>
      </c>
      <c r="E1695" t="s">
        <v>35015</v>
      </c>
      <c r="F1695" t="s">
        <v>35016</v>
      </c>
      <c r="G1695" t="s">
        <v>35017</v>
      </c>
      <c r="H1695" t="s">
        <v>35018</v>
      </c>
      <c r="I1695" t="s">
        <v>35019</v>
      </c>
      <c r="J1695" t="s">
        <v>35020</v>
      </c>
      <c r="K1695" t="s">
        <v>35021</v>
      </c>
      <c r="L1695" t="s">
        <v>35022</v>
      </c>
      <c r="M1695" t="s">
        <v>35023</v>
      </c>
      <c r="N1695">
        <f>-617.10580604545 -13.7568404476165 -532.924622088779</f>
        <v>-1163.7872685818454</v>
      </c>
      <c r="O1695">
        <f>-624.463552332158 -165.59410044518 -497.634814422527</f>
        <v>-1287.692467199865</v>
      </c>
      <c r="P1695">
        <f>-672.818891421394 -176.797914721194 -219.939196622185</f>
        <v>-1069.556002764773</v>
      </c>
      <c r="Q1695">
        <f>-459.949816275795 -114.029075322169 -288.461769734783</f>
        <v>-862.44066133274691</v>
      </c>
      <c r="R1695" t="s">
        <v>35024</v>
      </c>
      <c r="S1695" t="s">
        <v>35025</v>
      </c>
      <c r="T1695" t="s">
        <v>35026</v>
      </c>
      <c r="U1695" t="s">
        <v>35027</v>
      </c>
      <c r="V1695">
        <f>-549.559579709284 -32.3895327768191 -100.463690274172</f>
        <v>-682.4128027602751</v>
      </c>
      <c r="W1695" t="s">
        <v>35028</v>
      </c>
      <c r="X1695" t="s">
        <v>35029</v>
      </c>
      <c r="Y1695" t="s">
        <v>35030</v>
      </c>
    </row>
    <row r="1696" spans="1:25" x14ac:dyDescent="0.3">
      <c r="A1696">
        <v>84750</v>
      </c>
      <c r="B1696" t="s">
        <v>35031</v>
      </c>
      <c r="C1696" t="s">
        <v>35032</v>
      </c>
      <c r="D1696" t="s">
        <v>35033</v>
      </c>
      <c r="E1696" t="s">
        <v>35034</v>
      </c>
      <c r="F1696" t="s">
        <v>35035</v>
      </c>
      <c r="G1696" t="s">
        <v>35036</v>
      </c>
      <c r="H1696" t="s">
        <v>35037</v>
      </c>
      <c r="I1696" t="s">
        <v>35038</v>
      </c>
      <c r="J1696" t="s">
        <v>35039</v>
      </c>
      <c r="K1696" t="s">
        <v>35040</v>
      </c>
      <c r="L1696" t="s">
        <v>35041</v>
      </c>
      <c r="M1696" t="s">
        <v>35042</v>
      </c>
      <c r="N1696" t="s">
        <v>35043</v>
      </c>
      <c r="O1696">
        <f>-635.439938470723 -148.097161023827 -500.643259180219</f>
        <v>-1284.180358674769</v>
      </c>
      <c r="P1696">
        <f>-679.034763986925 -163.813941783726 -222.378857426096</f>
        <v>-1065.227563196747</v>
      </c>
      <c r="Q1696">
        <f>-469.06809486133 -97.199254005709 -296.033571554103</f>
        <v>-862.300920421142</v>
      </c>
      <c r="R1696" t="s">
        <v>35044</v>
      </c>
      <c r="S1696" t="s">
        <v>35045</v>
      </c>
      <c r="T1696" t="s">
        <v>35046</v>
      </c>
      <c r="U1696" t="s">
        <v>35047</v>
      </c>
      <c r="V1696">
        <f>-557.986620023386 -23.1542865570509 -100.103157089585</f>
        <v>-681.24406367002189</v>
      </c>
      <c r="W1696" t="s">
        <v>35048</v>
      </c>
      <c r="X1696" t="s">
        <v>35049</v>
      </c>
      <c r="Y1696" t="s">
        <v>35050</v>
      </c>
    </row>
    <row r="1697" spans="1:25" x14ac:dyDescent="0.3">
      <c r="A1697">
        <v>84800</v>
      </c>
      <c r="B1697" t="s">
        <v>35051</v>
      </c>
      <c r="C1697" t="s">
        <v>35052</v>
      </c>
      <c r="D1697" t="s">
        <v>35053</v>
      </c>
      <c r="E1697" t="s">
        <v>35054</v>
      </c>
      <c r="F1697" t="s">
        <v>35055</v>
      </c>
      <c r="G1697" t="s">
        <v>35056</v>
      </c>
      <c r="H1697" t="s">
        <v>35057</v>
      </c>
      <c r="I1697" t="s">
        <v>35058</v>
      </c>
      <c r="J1697" t="s">
        <v>35059</v>
      </c>
      <c r="K1697" t="s">
        <v>35060</v>
      </c>
      <c r="L1697" t="s">
        <v>35061</v>
      </c>
      <c r="M1697" t="s">
        <v>35062</v>
      </c>
      <c r="N1697" t="s">
        <v>35063</v>
      </c>
      <c r="O1697">
        <f>-640.16068236738 -140.14607209888 -501.944069811881</f>
        <v>-1282.250824278141</v>
      </c>
      <c r="P1697">
        <f>-681.456211463048 -158.754580883009 -223.507367785867</f>
        <v>-1063.7181601319239</v>
      </c>
      <c r="Q1697">
        <f>-472.828216170059 -90.2053274333857 -299.163981912772</f>
        <v>-862.19752551621673</v>
      </c>
      <c r="R1697" t="s">
        <v>35064</v>
      </c>
      <c r="S1697" t="s">
        <v>35065</v>
      </c>
      <c r="T1697" t="s">
        <v>35066</v>
      </c>
      <c r="U1697" t="s">
        <v>35067</v>
      </c>
      <c r="V1697">
        <f>-561.849660250551 -18.5246660463808 -99.7415285183142</f>
        <v>-680.11585481524605</v>
      </c>
      <c r="W1697" t="s">
        <v>35068</v>
      </c>
      <c r="X1697" t="s">
        <v>35069</v>
      </c>
      <c r="Y1697" t="s">
        <v>35070</v>
      </c>
    </row>
    <row r="1698" spans="1:25" x14ac:dyDescent="0.3">
      <c r="A1698">
        <v>84850</v>
      </c>
      <c r="B1698" t="s">
        <v>35071</v>
      </c>
      <c r="C1698" t="s">
        <v>35072</v>
      </c>
      <c r="D1698" t="s">
        <v>35073</v>
      </c>
      <c r="E1698" t="s">
        <v>35074</v>
      </c>
      <c r="F1698" t="s">
        <v>35075</v>
      </c>
      <c r="G1698" t="s">
        <v>35076</v>
      </c>
      <c r="H1698" t="s">
        <v>35077</v>
      </c>
      <c r="I1698" t="s">
        <v>35078</v>
      </c>
      <c r="J1698" t="s">
        <v>35079</v>
      </c>
      <c r="K1698" t="s">
        <v>35080</v>
      </c>
      <c r="L1698" t="s">
        <v>35081</v>
      </c>
      <c r="M1698" t="s">
        <v>35082</v>
      </c>
      <c r="N1698" t="s">
        <v>35083</v>
      </c>
      <c r="O1698">
        <f>-648.062972295527 -125.138667031001 -504.940753489791</f>
        <v>-1278.142392816319</v>
      </c>
      <c r="P1698">
        <f>-686.295626627686 -148.006949382873 -226.383926820583</f>
        <v>-1060.686502831142</v>
      </c>
      <c r="Q1698">
        <f>-479.308771721975 -77.9209682868891 -305.079393479977</f>
        <v>-862.3091334888411</v>
      </c>
      <c r="R1698" t="s">
        <v>35084</v>
      </c>
      <c r="S1698" t="s">
        <v>35085</v>
      </c>
      <c r="T1698" t="s">
        <v>35086</v>
      </c>
      <c r="U1698" t="s">
        <v>35087</v>
      </c>
      <c r="V1698">
        <f>-568.108406116773 -9.78868258448574 -100.024933314498</f>
        <v>-677.92202201575674</v>
      </c>
      <c r="W1698" t="s">
        <v>35088</v>
      </c>
      <c r="X1698" t="s">
        <v>35089</v>
      </c>
      <c r="Y1698" t="s">
        <v>35090</v>
      </c>
    </row>
    <row r="1699" spans="1:25" x14ac:dyDescent="0.3">
      <c r="A1699">
        <v>84900</v>
      </c>
      <c r="B1699" t="s">
        <v>35091</v>
      </c>
      <c r="C1699" t="s">
        <v>35092</v>
      </c>
      <c r="D1699" t="s">
        <v>35093</v>
      </c>
      <c r="E1699" t="s">
        <v>35094</v>
      </c>
      <c r="F1699" t="s">
        <v>35095</v>
      </c>
      <c r="G1699" t="s">
        <v>35096</v>
      </c>
      <c r="H1699" t="s">
        <v>35097</v>
      </c>
      <c r="I1699" t="s">
        <v>35098</v>
      </c>
      <c r="J1699" t="s">
        <v>35099</v>
      </c>
      <c r="K1699" t="s">
        <v>35100</v>
      </c>
      <c r="L1699" t="s">
        <v>35101</v>
      </c>
      <c r="M1699" t="s">
        <v>35102</v>
      </c>
      <c r="N1699" t="s">
        <v>35103</v>
      </c>
      <c r="O1699">
        <f>-651.17599520457 -118.126603945944 -506.636230052753</f>
        <v>-1275.938829203267</v>
      </c>
      <c r="P1699">
        <f>-688.115955229218 -142.604507929203 -228.041782418827</f>
        <v>-1058.762245577248</v>
      </c>
      <c r="Q1699">
        <f>-481.767956161548 -72.1889082497078 -308.108751293504</f>
        <v>-862.06561570475969</v>
      </c>
      <c r="R1699" t="s">
        <v>35104</v>
      </c>
      <c r="S1699" t="s">
        <v>35105</v>
      </c>
      <c r="T1699" t="s">
        <v>35106</v>
      </c>
      <c r="U1699" t="s">
        <v>35107</v>
      </c>
      <c r="V1699">
        <f>-570.656928776238 -5.65062367781729 -100.394097381351</f>
        <v>-676.70164983540633</v>
      </c>
      <c r="W1699" t="s">
        <v>35108</v>
      </c>
      <c r="X1699" t="s">
        <v>35109</v>
      </c>
      <c r="Y1699" t="s">
        <v>35110</v>
      </c>
    </row>
    <row r="1700" spans="1:25" x14ac:dyDescent="0.3">
      <c r="A1700">
        <v>84950</v>
      </c>
      <c r="B1700" t="s">
        <v>35111</v>
      </c>
      <c r="C1700" t="s">
        <v>35112</v>
      </c>
      <c r="D1700" t="s">
        <v>35113</v>
      </c>
      <c r="E1700" t="s">
        <v>35114</v>
      </c>
      <c r="F1700" t="s">
        <v>35115</v>
      </c>
      <c r="G1700" t="s">
        <v>35116</v>
      </c>
      <c r="H1700" t="s">
        <v>35117</v>
      </c>
      <c r="I1700" t="s">
        <v>35118</v>
      </c>
      <c r="J1700" t="s">
        <v>35119</v>
      </c>
      <c r="K1700" t="s">
        <v>35120</v>
      </c>
      <c r="L1700" t="s">
        <v>35121</v>
      </c>
      <c r="M1700" t="s">
        <v>35122</v>
      </c>
      <c r="N1700" t="s">
        <v>35123</v>
      </c>
      <c r="O1700">
        <f>-656.051202862773 -106.05212042527 -509.80454220565</f>
        <v>-1271.907865493693</v>
      </c>
      <c r="P1700">
        <f>-690.095039159694 -133.376821462849 -231.10593026704</f>
        <v>-1054.577790889583</v>
      </c>
      <c r="Q1700">
        <f>-484.900305466186 -62.3298907124467 -313.5437415402</f>
        <v>-860.77393771883271</v>
      </c>
      <c r="R1700" t="s">
        <v>35124</v>
      </c>
      <c r="S1700" t="s">
        <v>35125</v>
      </c>
      <c r="T1700" t="s">
        <v>35126</v>
      </c>
      <c r="U1700" t="s">
        <v>35127</v>
      </c>
      <c r="V1700" t="s">
        <v>35128</v>
      </c>
      <c r="W1700" t="s">
        <v>35129</v>
      </c>
      <c r="X1700" t="s">
        <v>35130</v>
      </c>
      <c r="Y1700" t="s">
        <v>35131</v>
      </c>
    </row>
    <row r="1701" spans="1:25" x14ac:dyDescent="0.3">
      <c r="A1701">
        <v>85000</v>
      </c>
      <c r="B1701" t="s">
        <v>35132</v>
      </c>
      <c r="C1701" t="s">
        <v>35133</v>
      </c>
      <c r="D1701" t="s">
        <v>35134</v>
      </c>
      <c r="E1701" t="s">
        <v>35135</v>
      </c>
      <c r="F1701" t="s">
        <v>35136</v>
      </c>
      <c r="G1701" t="s">
        <v>35137</v>
      </c>
      <c r="H1701" t="s">
        <v>35138</v>
      </c>
      <c r="I1701" t="s">
        <v>35139</v>
      </c>
      <c r="J1701" t="s">
        <v>35140</v>
      </c>
      <c r="K1701" t="s">
        <v>35141</v>
      </c>
      <c r="L1701" t="s">
        <v>35142</v>
      </c>
      <c r="M1701" t="s">
        <v>35143</v>
      </c>
      <c r="N1701" t="s">
        <v>35144</v>
      </c>
      <c r="O1701">
        <f>-657.750250508885 -101.074179471797 -511.315397791185</f>
        <v>-1270.139827771867</v>
      </c>
      <c r="P1701">
        <f>-690.308871111076 -130.187267137683 -232.62025944168</f>
        <v>-1053.116397690439</v>
      </c>
      <c r="Q1701">
        <f>-485.742825330953 -58.5301760430966 -316.085750396181</f>
        <v>-860.35875177023058</v>
      </c>
      <c r="R1701" t="s">
        <v>35145</v>
      </c>
      <c r="S1701" t="s">
        <v>35146</v>
      </c>
      <c r="T1701" t="s">
        <v>35147</v>
      </c>
      <c r="U1701" t="s">
        <v>35148</v>
      </c>
      <c r="V1701" t="s">
        <v>35149</v>
      </c>
      <c r="W1701" t="s">
        <v>35150</v>
      </c>
      <c r="X1701" t="s">
        <v>35151</v>
      </c>
      <c r="Y1701" t="s">
        <v>35152</v>
      </c>
    </row>
    <row r="1702" spans="1:25" x14ac:dyDescent="0.3">
      <c r="A1702">
        <v>85050</v>
      </c>
      <c r="B1702" t="s">
        <v>35153</v>
      </c>
      <c r="C1702" t="s">
        <v>35154</v>
      </c>
      <c r="D1702" t="s">
        <v>35155</v>
      </c>
      <c r="E1702" t="s">
        <v>35156</v>
      </c>
      <c r="F1702" t="s">
        <v>35157</v>
      </c>
      <c r="G1702" t="s">
        <v>35158</v>
      </c>
      <c r="H1702" t="s">
        <v>35159</v>
      </c>
      <c r="I1702" t="s">
        <v>35160</v>
      </c>
      <c r="J1702" t="s">
        <v>35161</v>
      </c>
      <c r="K1702" t="s">
        <v>35162</v>
      </c>
      <c r="L1702" t="s">
        <v>35163</v>
      </c>
      <c r="M1702" t="s">
        <v>35164</v>
      </c>
      <c r="N1702" t="s">
        <v>35165</v>
      </c>
      <c r="O1702">
        <f>-659.659472639154 -92.4851998002036 -514.414045194079</f>
        <v>-1266.5587176334366</v>
      </c>
      <c r="P1702">
        <f>-689.486745246324 -125.496127359012 -235.847726621332</f>
        <v>-1050.830599226668</v>
      </c>
      <c r="Q1702">
        <f>-486.259819820648 -52.0485607609694 -321.010774400015</f>
        <v>-859.31915498163244</v>
      </c>
      <c r="R1702" t="s">
        <v>35166</v>
      </c>
      <c r="S1702" t="s">
        <v>35167</v>
      </c>
      <c r="T1702" t="s">
        <v>35168</v>
      </c>
      <c r="U1702" t="s">
        <v>35169</v>
      </c>
      <c r="V1702" t="s">
        <v>35170</v>
      </c>
      <c r="W1702" t="s">
        <v>35171</v>
      </c>
      <c r="X1702" t="s">
        <v>35172</v>
      </c>
      <c r="Y1702" t="s">
        <v>35173</v>
      </c>
    </row>
    <row r="1703" spans="1:25" x14ac:dyDescent="0.3">
      <c r="A1703">
        <v>85100</v>
      </c>
      <c r="B1703" t="s">
        <v>35174</v>
      </c>
      <c r="C1703" t="s">
        <v>35175</v>
      </c>
      <c r="D1703" t="s">
        <v>35176</v>
      </c>
      <c r="E1703" t="s">
        <v>35177</v>
      </c>
      <c r="F1703" t="s">
        <v>35178</v>
      </c>
      <c r="G1703" t="s">
        <v>35179</v>
      </c>
      <c r="H1703" t="s">
        <v>35180</v>
      </c>
      <c r="I1703" t="s">
        <v>35181</v>
      </c>
      <c r="J1703" t="s">
        <v>35182</v>
      </c>
      <c r="K1703" t="s">
        <v>35183</v>
      </c>
      <c r="L1703" t="s">
        <v>35184</v>
      </c>
      <c r="M1703" t="s">
        <v>35185</v>
      </c>
      <c r="N1703" t="s">
        <v>35186</v>
      </c>
      <c r="O1703">
        <f>-659.801450418603 -89.1375319825097 -515.863146871523</f>
        <v>-1264.8021292726357</v>
      </c>
      <c r="P1703">
        <f>-688.387825134474 -124.262854658326 -237.4254141953</f>
        <v>-1050.0760939881</v>
      </c>
      <c r="Q1703">
        <f>-485.958390727791 -49.4147190499889 -323.265561203076</f>
        <v>-858.63867098085598</v>
      </c>
      <c r="R1703" t="s">
        <v>35187</v>
      </c>
      <c r="S1703" t="s">
        <v>35188</v>
      </c>
      <c r="T1703" t="s">
        <v>35189</v>
      </c>
      <c r="U1703" t="s">
        <v>35190</v>
      </c>
      <c r="V1703" t="s">
        <v>35191</v>
      </c>
      <c r="W1703" t="s">
        <v>35192</v>
      </c>
      <c r="X1703" t="s">
        <v>35193</v>
      </c>
      <c r="Y1703" t="s">
        <v>35194</v>
      </c>
    </row>
    <row r="1704" spans="1:25" x14ac:dyDescent="0.3">
      <c r="A1704">
        <v>85150</v>
      </c>
      <c r="B1704" t="s">
        <v>35195</v>
      </c>
      <c r="C1704" t="s">
        <v>35196</v>
      </c>
      <c r="D1704" t="s">
        <v>35197</v>
      </c>
      <c r="E1704" t="s">
        <v>35198</v>
      </c>
      <c r="F1704" t="s">
        <v>35199</v>
      </c>
      <c r="G1704" t="s">
        <v>35200</v>
      </c>
      <c r="H1704" t="s">
        <v>35201</v>
      </c>
      <c r="I1704" t="s">
        <v>35202</v>
      </c>
      <c r="J1704" t="s">
        <v>35203</v>
      </c>
      <c r="K1704" t="s">
        <v>35204</v>
      </c>
      <c r="L1704" t="s">
        <v>35205</v>
      </c>
      <c r="M1704" t="s">
        <v>35206</v>
      </c>
      <c r="N1704" t="s">
        <v>35207</v>
      </c>
      <c r="O1704">
        <f>-659.120677358909 -83.4651255814606 -518.568245001384</f>
        <v>-1261.1540479417536</v>
      </c>
      <c r="P1704">
        <f>-685.083401362644 -122.868698097469 -240.446170622079</f>
        <v>-1048.3982700821921</v>
      </c>
      <c r="Q1704">
        <f>-484.23785456401 -44.5796965706209 -326.935896448614</f>
        <v>-855.75344758324491</v>
      </c>
      <c r="R1704" t="s">
        <v>35208</v>
      </c>
      <c r="S1704" t="s">
        <v>35209</v>
      </c>
      <c r="T1704" t="s">
        <v>35210</v>
      </c>
      <c r="U1704" t="s">
        <v>35211</v>
      </c>
      <c r="V1704" t="s">
        <v>35212</v>
      </c>
      <c r="W1704" t="s">
        <v>35213</v>
      </c>
      <c r="X1704" t="s">
        <v>35214</v>
      </c>
      <c r="Y1704" t="s">
        <v>35215</v>
      </c>
    </row>
    <row r="1705" spans="1:25" x14ac:dyDescent="0.3">
      <c r="A1705">
        <v>85200</v>
      </c>
      <c r="B1705" t="s">
        <v>35216</v>
      </c>
      <c r="C1705" t="s">
        <v>35217</v>
      </c>
      <c r="D1705" t="s">
        <v>35218</v>
      </c>
      <c r="E1705" t="s">
        <v>35219</v>
      </c>
      <c r="F1705" t="s">
        <v>35220</v>
      </c>
      <c r="G1705" t="s">
        <v>35221</v>
      </c>
      <c r="H1705" t="s">
        <v>35222</v>
      </c>
      <c r="I1705" t="s">
        <v>35223</v>
      </c>
      <c r="J1705" t="s">
        <v>35224</v>
      </c>
      <c r="K1705" t="s">
        <v>35225</v>
      </c>
      <c r="L1705" t="s">
        <v>35226</v>
      </c>
      <c r="M1705" t="s">
        <v>35227</v>
      </c>
      <c r="N1705" t="s">
        <v>35228</v>
      </c>
      <c r="O1705">
        <f>-657.899853265063 -81.4613049956165 -519.724019195267</f>
        <v>-1259.0851774559465</v>
      </c>
      <c r="P1705">
        <f>-682.804152127736 -122.581930959926 -241.753770177923</f>
        <v>-1047.1398532655849</v>
      </c>
      <c r="Q1705">
        <f>-482.657129533216 -42.5678778214997 -328.283925848349</f>
        <v>-853.50893320306466</v>
      </c>
      <c r="R1705" t="s">
        <v>35229</v>
      </c>
      <c r="S1705" t="s">
        <v>35230</v>
      </c>
      <c r="T1705" t="s">
        <v>35231</v>
      </c>
      <c r="U1705" t="s">
        <v>35232</v>
      </c>
      <c r="V1705" t="s">
        <v>35233</v>
      </c>
      <c r="W1705" t="s">
        <v>35234</v>
      </c>
      <c r="X1705" t="s">
        <v>35235</v>
      </c>
      <c r="Y1705" t="s">
        <v>35236</v>
      </c>
    </row>
    <row r="1706" spans="1:25" x14ac:dyDescent="0.3">
      <c r="A1706">
        <v>85250</v>
      </c>
      <c r="B1706" t="s">
        <v>35237</v>
      </c>
      <c r="C1706" t="s">
        <v>35238</v>
      </c>
      <c r="D1706" t="s">
        <v>35239</v>
      </c>
      <c r="E1706" t="s">
        <v>35240</v>
      </c>
      <c r="F1706" t="s">
        <v>35241</v>
      </c>
      <c r="G1706" t="s">
        <v>35242</v>
      </c>
      <c r="H1706" t="s">
        <v>35243</v>
      </c>
      <c r="I1706" t="s">
        <v>35244</v>
      </c>
      <c r="J1706" t="s">
        <v>35245</v>
      </c>
      <c r="K1706" t="s">
        <v>35246</v>
      </c>
      <c r="L1706" t="s">
        <v>35247</v>
      </c>
      <c r="M1706" t="s">
        <v>35248</v>
      </c>
      <c r="N1706" t="s">
        <v>35249</v>
      </c>
      <c r="O1706">
        <f>-655.776133726244 -80.3304185832931 -520.715680030869</f>
        <v>-1256.8222323404061</v>
      </c>
      <c r="P1706">
        <f>-679.893211195375 -122.864051263963 -242.888726694477</f>
        <v>-1045.645989153815</v>
      </c>
      <c r="Q1706">
        <f>-480.384398657636 -41.1531297568367 -329.307027821494</f>
        <v>-850.84455623596671</v>
      </c>
      <c r="R1706" t="s">
        <v>35250</v>
      </c>
      <c r="S1706" t="s">
        <v>35251</v>
      </c>
      <c r="T1706" t="s">
        <v>35252</v>
      </c>
      <c r="U1706" t="s">
        <v>35253</v>
      </c>
      <c r="V1706" t="s">
        <v>35254</v>
      </c>
      <c r="W1706" t="s">
        <v>35255</v>
      </c>
      <c r="X1706" t="s">
        <v>35256</v>
      </c>
      <c r="Y1706" t="s">
        <v>35257</v>
      </c>
    </row>
    <row r="1707" spans="1:25" x14ac:dyDescent="0.3">
      <c r="A1707">
        <v>85300</v>
      </c>
      <c r="B1707" t="s">
        <v>35258</v>
      </c>
      <c r="C1707" t="s">
        <v>35259</v>
      </c>
      <c r="D1707" t="s">
        <v>35260</v>
      </c>
      <c r="E1707" t="s">
        <v>35261</v>
      </c>
      <c r="F1707" t="s">
        <v>35262</v>
      </c>
      <c r="G1707" t="s">
        <v>35263</v>
      </c>
      <c r="H1707" t="s">
        <v>35264</v>
      </c>
      <c r="I1707" t="s">
        <v>35265</v>
      </c>
      <c r="J1707" t="s">
        <v>35266</v>
      </c>
      <c r="K1707" t="s">
        <v>35267</v>
      </c>
      <c r="L1707" t="s">
        <v>35268</v>
      </c>
      <c r="M1707" t="s">
        <v>35269</v>
      </c>
      <c r="N1707" t="s">
        <v>35270</v>
      </c>
      <c r="O1707">
        <f>-650.384999256464 -79.4219396386134 -522.188246794026</f>
        <v>-1251.9951856891034</v>
      </c>
      <c r="P1707">
        <f>-673.714621364612 -124.280488922653 -244.659864806088</f>
        <v>-1042.654975093353</v>
      </c>
      <c r="Q1707">
        <f>-475.543958738409 -38.748138798861 -330.45709930869</f>
        <v>-844.74919684596</v>
      </c>
      <c r="R1707" t="s">
        <v>35271</v>
      </c>
      <c r="S1707" t="s">
        <v>35272</v>
      </c>
      <c r="T1707" t="s">
        <v>35273</v>
      </c>
      <c r="U1707" t="s">
        <v>35274</v>
      </c>
      <c r="V1707" t="s">
        <v>35275</v>
      </c>
      <c r="W1707" t="s">
        <v>35276</v>
      </c>
      <c r="X1707" t="s">
        <v>35277</v>
      </c>
      <c r="Y1707" t="s">
        <v>35278</v>
      </c>
    </row>
    <row r="1708" spans="1:25" x14ac:dyDescent="0.3">
      <c r="A1708">
        <v>85350</v>
      </c>
      <c r="B1708" t="s">
        <v>35279</v>
      </c>
      <c r="C1708" t="s">
        <v>35280</v>
      </c>
      <c r="D1708" t="s">
        <v>35281</v>
      </c>
      <c r="E1708" t="s">
        <v>35282</v>
      </c>
      <c r="F1708" t="s">
        <v>35283</v>
      </c>
      <c r="G1708" t="s">
        <v>35284</v>
      </c>
      <c r="H1708" t="s">
        <v>35285</v>
      </c>
      <c r="I1708" t="s">
        <v>35286</v>
      </c>
      <c r="J1708" t="s">
        <v>35287</v>
      </c>
      <c r="K1708" t="s">
        <v>35288</v>
      </c>
      <c r="L1708" t="s">
        <v>35289</v>
      </c>
      <c r="M1708" t="s">
        <v>35290</v>
      </c>
      <c r="N1708" t="s">
        <v>35291</v>
      </c>
      <c r="O1708">
        <f>-643.729629987122 -79.4023840822001 -522.892532012515</f>
        <v>-1246.0245460818371</v>
      </c>
      <c r="P1708">
        <f>-666.892518207075 -126.584882040645 -245.735623672928</f>
        <v>-1039.2130239206481</v>
      </c>
      <c r="Q1708">
        <f>-470.133106215377 -36.7002622669197 -330.322531103207</f>
        <v>-837.15589958550368</v>
      </c>
      <c r="R1708" t="s">
        <v>35292</v>
      </c>
      <c r="S1708" t="s">
        <v>35293</v>
      </c>
      <c r="T1708" t="s">
        <v>35294</v>
      </c>
      <c r="U1708" t="s">
        <v>35295</v>
      </c>
      <c r="V1708" t="s">
        <v>35296</v>
      </c>
      <c r="W1708" t="s">
        <v>35297</v>
      </c>
      <c r="X1708" t="s">
        <v>35298</v>
      </c>
      <c r="Y1708" t="s">
        <v>35299</v>
      </c>
    </row>
    <row r="1709" spans="1:25" x14ac:dyDescent="0.3">
      <c r="A1709">
        <v>85400</v>
      </c>
      <c r="B1709" t="s">
        <v>35300</v>
      </c>
      <c r="C1709" t="s">
        <v>35301</v>
      </c>
      <c r="D1709" t="s">
        <v>35302</v>
      </c>
      <c r="E1709" t="s">
        <v>35303</v>
      </c>
      <c r="F1709" t="s">
        <v>35304</v>
      </c>
      <c r="G1709" t="s">
        <v>35305</v>
      </c>
      <c r="H1709" t="s">
        <v>35306</v>
      </c>
      <c r="I1709" t="s">
        <v>35307</v>
      </c>
      <c r="J1709" t="s">
        <v>35308</v>
      </c>
      <c r="K1709" t="s">
        <v>35309</v>
      </c>
      <c r="L1709" t="s">
        <v>35310</v>
      </c>
      <c r="M1709" t="s">
        <v>35311</v>
      </c>
      <c r="N1709" t="s">
        <v>35312</v>
      </c>
      <c r="O1709">
        <f>-640.067623183377 -79.6179486803649 -523.019138994406</f>
        <v>-1242.7047108581478</v>
      </c>
      <c r="P1709">
        <f>-663.024122652504 -127.654545564272 -245.991910449891</f>
        <v>-1036.6705786666671</v>
      </c>
      <c r="Q1709">
        <f>-467.037136656768 -35.6109358817193 -330.049097559261</f>
        <v>-832.69717009774831</v>
      </c>
      <c r="R1709" t="s">
        <v>35313</v>
      </c>
      <c r="S1709" t="s">
        <v>35314</v>
      </c>
      <c r="T1709" t="s">
        <v>35315</v>
      </c>
      <c r="U1709" t="s">
        <v>35316</v>
      </c>
      <c r="V1709" t="s">
        <v>35317</v>
      </c>
      <c r="W1709" t="s">
        <v>35318</v>
      </c>
      <c r="X1709" t="s">
        <v>35319</v>
      </c>
      <c r="Y1709" t="s">
        <v>35320</v>
      </c>
    </row>
    <row r="1710" spans="1:25" x14ac:dyDescent="0.3">
      <c r="A1710">
        <v>85450</v>
      </c>
      <c r="B1710" t="s">
        <v>35321</v>
      </c>
      <c r="C1710" t="s">
        <v>35322</v>
      </c>
      <c r="D1710" t="s">
        <v>35323</v>
      </c>
      <c r="E1710" t="s">
        <v>35324</v>
      </c>
      <c r="F1710" t="s">
        <v>35325</v>
      </c>
      <c r="G1710" t="s">
        <v>35326</v>
      </c>
      <c r="H1710" t="s">
        <v>35327</v>
      </c>
      <c r="I1710" t="s">
        <v>35328</v>
      </c>
      <c r="J1710" t="s">
        <v>35329</v>
      </c>
      <c r="K1710" t="s">
        <v>35330</v>
      </c>
      <c r="L1710" t="s">
        <v>35331</v>
      </c>
      <c r="M1710" t="s">
        <v>35332</v>
      </c>
      <c r="N1710" t="s">
        <v>35333</v>
      </c>
      <c r="O1710">
        <f>-632.901102024912 -80.2004781456376 -522.832465181983</f>
        <v>-1235.9340453525326</v>
      </c>
      <c r="P1710">
        <f>-655.105408129298 -128.907234206136 -245.860978008423</f>
        <v>-1029.8736203438571</v>
      </c>
      <c r="Q1710">
        <f>-460.819185546222 -32.8775669186775 -329.405740748416</f>
        <v>-823.10249321331548</v>
      </c>
      <c r="R1710" t="s">
        <v>35334</v>
      </c>
      <c r="S1710" t="s">
        <v>35335</v>
      </c>
      <c r="T1710" t="s">
        <v>35336</v>
      </c>
      <c r="U1710" t="s">
        <v>35337</v>
      </c>
      <c r="V1710" t="s">
        <v>35338</v>
      </c>
      <c r="W1710" t="s">
        <v>35339</v>
      </c>
      <c r="X1710" t="s">
        <v>35340</v>
      </c>
      <c r="Y1710" t="s">
        <v>35341</v>
      </c>
    </row>
    <row r="1711" spans="1:25" x14ac:dyDescent="0.3">
      <c r="A1711">
        <v>85500</v>
      </c>
      <c r="B1711" t="s">
        <v>35342</v>
      </c>
      <c r="C1711" t="s">
        <v>35343</v>
      </c>
      <c r="D1711" t="s">
        <v>35344</v>
      </c>
      <c r="E1711" t="s">
        <v>35345</v>
      </c>
      <c r="F1711" t="s">
        <v>35346</v>
      </c>
      <c r="G1711" t="s">
        <v>35347</v>
      </c>
      <c r="H1711" t="s">
        <v>35348</v>
      </c>
      <c r="I1711" t="s">
        <v>35349</v>
      </c>
      <c r="J1711" t="s">
        <v>35350</v>
      </c>
      <c r="K1711" t="s">
        <v>35351</v>
      </c>
      <c r="L1711" t="s">
        <v>35352</v>
      </c>
      <c r="M1711" t="s">
        <v>35353</v>
      </c>
      <c r="N1711" t="s">
        <v>35354</v>
      </c>
      <c r="O1711">
        <f>-629.491405278373 -80.2860295690389 -522.634170365334</f>
        <v>-1232.4116052127458</v>
      </c>
      <c r="P1711">
        <f>-651.185578804328 -129.059853200125 -245.633908554344</f>
        <v>-1025.8793405587969</v>
      </c>
      <c r="Q1711">
        <f>-457.824945790256 -31.1820416024966 -329.181549506567</f>
        <v>-818.18853689931962</v>
      </c>
      <c r="R1711" t="s">
        <v>35355</v>
      </c>
      <c r="S1711" t="s">
        <v>35356</v>
      </c>
      <c r="T1711" t="s">
        <v>35357</v>
      </c>
      <c r="U1711" t="s">
        <v>35358</v>
      </c>
      <c r="V1711" t="s">
        <v>35359</v>
      </c>
      <c r="W1711" t="s">
        <v>35360</v>
      </c>
      <c r="X1711" t="s">
        <v>35361</v>
      </c>
      <c r="Y1711" t="s">
        <v>35362</v>
      </c>
    </row>
    <row r="1712" spans="1:25" x14ac:dyDescent="0.3">
      <c r="A1712">
        <v>85550</v>
      </c>
      <c r="B1712" t="s">
        <v>35363</v>
      </c>
      <c r="C1712" t="s">
        <v>35364</v>
      </c>
      <c r="D1712" t="s">
        <v>35365</v>
      </c>
      <c r="E1712" t="s">
        <v>35366</v>
      </c>
      <c r="F1712" t="s">
        <v>35367</v>
      </c>
      <c r="G1712" t="s">
        <v>35368</v>
      </c>
      <c r="H1712" t="s">
        <v>35369</v>
      </c>
      <c r="I1712" t="s">
        <v>35370</v>
      </c>
      <c r="J1712" t="s">
        <v>35371</v>
      </c>
      <c r="K1712" t="s">
        <v>35372</v>
      </c>
      <c r="L1712" t="s">
        <v>35373</v>
      </c>
      <c r="M1712" t="s">
        <v>35374</v>
      </c>
      <c r="N1712" t="s">
        <v>35375</v>
      </c>
      <c r="O1712">
        <f>-623.135391404217 -80.7536693598049 -522.035521124634</f>
        <v>-1225.9245818886559</v>
      </c>
      <c r="P1712">
        <f>-643.582936640459 -129.698462618309 -244.970791864394</f>
        <v>-1018.252191123162</v>
      </c>
      <c r="Q1712">
        <f>-452.212481157627 -28.1972263681992 -328.776088854912</f>
        <v>-809.18579638073822</v>
      </c>
      <c r="R1712" t="s">
        <v>35376</v>
      </c>
      <c r="S1712" t="s">
        <v>35377</v>
      </c>
      <c r="T1712" t="s">
        <v>35378</v>
      </c>
      <c r="U1712" t="s">
        <v>35379</v>
      </c>
      <c r="V1712" t="s">
        <v>35380</v>
      </c>
      <c r="W1712" t="s">
        <v>35381</v>
      </c>
      <c r="X1712" t="s">
        <v>35382</v>
      </c>
      <c r="Y1712" t="s">
        <v>35383</v>
      </c>
    </row>
    <row r="1713" spans="1:25" x14ac:dyDescent="0.3">
      <c r="A1713">
        <v>85600</v>
      </c>
      <c r="B1713" t="s">
        <v>35384</v>
      </c>
      <c r="C1713" t="s">
        <v>35385</v>
      </c>
      <c r="D1713" t="s">
        <v>35386</v>
      </c>
      <c r="E1713" t="s">
        <v>35387</v>
      </c>
      <c r="F1713" t="s">
        <v>35388</v>
      </c>
      <c r="G1713" t="s">
        <v>35389</v>
      </c>
      <c r="H1713" t="s">
        <v>35390</v>
      </c>
      <c r="I1713" t="s">
        <v>35391</v>
      </c>
      <c r="J1713" t="s">
        <v>35392</v>
      </c>
      <c r="K1713" t="s">
        <v>35393</v>
      </c>
      <c r="L1713" t="s">
        <v>35394</v>
      </c>
      <c r="M1713" t="s">
        <v>35395</v>
      </c>
      <c r="N1713" t="s">
        <v>35396</v>
      </c>
      <c r="O1713">
        <f>-620.225506496214 -81.2627961287167 -521.649974822901</f>
        <v>-1223.1382774478316</v>
      </c>
      <c r="P1713">
        <f>-639.922690394376 -130.276638861673 -244.543068484441</f>
        <v>-1014.7423977404899</v>
      </c>
      <c r="Q1713">
        <f>-449.530324753192 -27.1295974378354 -328.566717181033</f>
        <v>-805.22663937206039</v>
      </c>
      <c r="R1713" t="s">
        <v>35397</v>
      </c>
      <c r="S1713" t="s">
        <v>35398</v>
      </c>
      <c r="T1713" t="s">
        <v>35399</v>
      </c>
      <c r="U1713" t="s">
        <v>35400</v>
      </c>
      <c r="V1713" t="s">
        <v>35401</v>
      </c>
      <c r="W1713" t="s">
        <v>35402</v>
      </c>
      <c r="X1713" t="s">
        <v>35403</v>
      </c>
      <c r="Y1713" t="s">
        <v>35404</v>
      </c>
    </row>
    <row r="1714" spans="1:25" x14ac:dyDescent="0.3">
      <c r="A1714">
        <v>85650</v>
      </c>
      <c r="B1714" t="s">
        <v>35405</v>
      </c>
      <c r="C1714" t="s">
        <v>35406</v>
      </c>
      <c r="D1714" t="s">
        <v>35407</v>
      </c>
      <c r="E1714" t="s">
        <v>35408</v>
      </c>
      <c r="F1714" t="s">
        <v>35409</v>
      </c>
      <c r="G1714" t="s">
        <v>35410</v>
      </c>
      <c r="H1714" t="s">
        <v>35411</v>
      </c>
      <c r="I1714" t="s">
        <v>35412</v>
      </c>
      <c r="J1714" t="s">
        <v>35413</v>
      </c>
      <c r="K1714" t="s">
        <v>35414</v>
      </c>
      <c r="L1714" t="s">
        <v>35415</v>
      </c>
      <c r="M1714" t="s">
        <v>35416</v>
      </c>
      <c r="N1714" t="s">
        <v>35417</v>
      </c>
      <c r="O1714">
        <f>-614.842302425457 -83.1940131868691 -520.75569108473</f>
        <v>-1218.792006697056</v>
      </c>
      <c r="P1714">
        <f>-632.986659066745 -132.106065788651 -243.524823366081</f>
        <v>-1008.617548221477</v>
      </c>
      <c r="Q1714">
        <f>-444.477840458818 -26.0071634567953 -328.117850659432</f>
        <v>-798.60285457504528</v>
      </c>
      <c r="R1714" t="s">
        <v>35418</v>
      </c>
      <c r="S1714" t="s">
        <v>35419</v>
      </c>
      <c r="T1714" t="s">
        <v>35420</v>
      </c>
      <c r="U1714" t="s">
        <v>35421</v>
      </c>
      <c r="V1714" t="s">
        <v>35422</v>
      </c>
      <c r="W1714" t="s">
        <v>35423</v>
      </c>
      <c r="X1714" t="s">
        <v>35424</v>
      </c>
      <c r="Y1714" t="s">
        <v>35425</v>
      </c>
    </row>
    <row r="1715" spans="1:25" x14ac:dyDescent="0.3">
      <c r="A1715">
        <v>85700</v>
      </c>
      <c r="B1715" t="s">
        <v>35426</v>
      </c>
      <c r="C1715" t="s">
        <v>35427</v>
      </c>
      <c r="D1715" t="s">
        <v>35428</v>
      </c>
      <c r="E1715" t="s">
        <v>35429</v>
      </c>
      <c r="F1715" t="s">
        <v>35430</v>
      </c>
      <c r="G1715" t="s">
        <v>35431</v>
      </c>
      <c r="H1715" t="s">
        <v>35432</v>
      </c>
      <c r="I1715" t="s">
        <v>35433</v>
      </c>
      <c r="J1715" t="s">
        <v>35434</v>
      </c>
      <c r="K1715" t="s">
        <v>35435</v>
      </c>
      <c r="L1715" t="s">
        <v>35436</v>
      </c>
      <c r="M1715" t="s">
        <v>35437</v>
      </c>
      <c r="N1715" t="s">
        <v>35438</v>
      </c>
      <c r="O1715">
        <f>-612.476696576162 -84.2741607361663 -520.222824882398</f>
        <v>-1216.9736821947263</v>
      </c>
      <c r="P1715">
        <f>-630.000834055806 -133.059109976859 -242.9297390464</f>
        <v>-1005.9896830790649</v>
      </c>
      <c r="Q1715">
        <f>-442.36229491031 -25.6354235226154 -327.785065571117</f>
        <v>-795.78278400404247</v>
      </c>
      <c r="R1715" t="s">
        <v>35439</v>
      </c>
      <c r="S1715" t="s">
        <v>35440</v>
      </c>
      <c r="T1715" t="s">
        <v>35441</v>
      </c>
      <c r="U1715" t="s">
        <v>35442</v>
      </c>
      <c r="V1715" t="s">
        <v>35443</v>
      </c>
      <c r="W1715" t="s">
        <v>35444</v>
      </c>
      <c r="X1715" t="s">
        <v>35445</v>
      </c>
      <c r="Y1715" t="s">
        <v>35446</v>
      </c>
    </row>
    <row r="1716" spans="1:25" x14ac:dyDescent="0.3">
      <c r="A1716">
        <v>85750</v>
      </c>
      <c r="B1716" t="s">
        <v>35447</v>
      </c>
      <c r="C1716" t="s">
        <v>35448</v>
      </c>
      <c r="D1716" t="s">
        <v>35449</v>
      </c>
      <c r="E1716" t="s">
        <v>35450</v>
      </c>
      <c r="F1716" t="s">
        <v>35451</v>
      </c>
      <c r="G1716" t="s">
        <v>35452</v>
      </c>
      <c r="H1716" t="s">
        <v>35453</v>
      </c>
      <c r="I1716" t="s">
        <v>35454</v>
      </c>
      <c r="J1716" t="s">
        <v>35455</v>
      </c>
      <c r="K1716" t="s">
        <v>35456</v>
      </c>
      <c r="L1716" t="s">
        <v>35457</v>
      </c>
      <c r="M1716" t="s">
        <v>35458</v>
      </c>
      <c r="N1716" t="s">
        <v>35459</v>
      </c>
      <c r="O1716">
        <f>-608.822191103973 -86.7587034380081 -519.058405290758</f>
        <v>-1214.639299832739</v>
      </c>
      <c r="P1716">
        <f>-625.837310416235 -135.105654346387 -241.656833237132</f>
        <v>-1002.5997979997541</v>
      </c>
      <c r="Q1716">
        <f>-439.571024298525 -25.3865869314272 -326.59844109475</f>
        <v>-791.55605232470225</v>
      </c>
      <c r="R1716" t="s">
        <v>35460</v>
      </c>
      <c r="S1716" t="s">
        <v>35461</v>
      </c>
      <c r="T1716" t="s">
        <v>35462</v>
      </c>
      <c r="U1716" t="s">
        <v>35463</v>
      </c>
      <c r="V1716" t="s">
        <v>35464</v>
      </c>
      <c r="W1716" t="s">
        <v>35465</v>
      </c>
      <c r="X1716" t="s">
        <v>35466</v>
      </c>
      <c r="Y1716" t="s">
        <v>35467</v>
      </c>
    </row>
    <row r="1717" spans="1:25" x14ac:dyDescent="0.3">
      <c r="A1717">
        <v>85800</v>
      </c>
      <c r="B1717" t="s">
        <v>35468</v>
      </c>
      <c r="C1717" t="s">
        <v>35469</v>
      </c>
      <c r="D1717" t="s">
        <v>35470</v>
      </c>
      <c r="E1717" t="s">
        <v>35471</v>
      </c>
      <c r="F1717" t="s">
        <v>35472</v>
      </c>
      <c r="G1717" t="s">
        <v>35473</v>
      </c>
      <c r="H1717" t="s">
        <v>35474</v>
      </c>
      <c r="I1717" t="s">
        <v>35475</v>
      </c>
      <c r="J1717" t="s">
        <v>35476</v>
      </c>
      <c r="K1717" t="s">
        <v>35477</v>
      </c>
      <c r="L1717" t="s">
        <v>35478</v>
      </c>
      <c r="M1717" t="s">
        <v>35479</v>
      </c>
      <c r="N1717" t="s">
        <v>35480</v>
      </c>
      <c r="O1717">
        <f>-607.378307196479 -87.9512492808894 -518.524554311671</f>
        <v>-1213.8541107890394</v>
      </c>
      <c r="P1717">
        <f>-624.483976403305 -135.868597835415 -241.053820355928</f>
        <v>-1001.406394594648</v>
      </c>
      <c r="Q1717">
        <f>-438.694428950713 -25.2636676664583 -325.891532234482</f>
        <v>-789.84962885165328</v>
      </c>
      <c r="R1717" t="s">
        <v>35481</v>
      </c>
      <c r="S1717" t="s">
        <v>35482</v>
      </c>
      <c r="T1717" t="s">
        <v>35483</v>
      </c>
      <c r="U1717" t="s">
        <v>35484</v>
      </c>
      <c r="V1717" t="s">
        <v>35485</v>
      </c>
      <c r="W1717" t="s">
        <v>35486</v>
      </c>
      <c r="X1717" t="s">
        <v>35487</v>
      </c>
      <c r="Y1717" t="s">
        <v>35488</v>
      </c>
    </row>
    <row r="1718" spans="1:25" x14ac:dyDescent="0.3">
      <c r="A1718">
        <v>85850</v>
      </c>
      <c r="B1718" t="s">
        <v>35489</v>
      </c>
      <c r="C1718" t="s">
        <v>35490</v>
      </c>
      <c r="D1718" t="s">
        <v>35491</v>
      </c>
      <c r="E1718" t="s">
        <v>35492</v>
      </c>
      <c r="F1718" t="s">
        <v>35493</v>
      </c>
      <c r="G1718" t="s">
        <v>35494</v>
      </c>
      <c r="H1718" t="s">
        <v>35495</v>
      </c>
      <c r="I1718" t="s">
        <v>35496</v>
      </c>
      <c r="J1718" t="s">
        <v>35497</v>
      </c>
      <c r="K1718" t="s">
        <v>35498</v>
      </c>
      <c r="L1718" t="s">
        <v>35499</v>
      </c>
      <c r="M1718" t="s">
        <v>35500</v>
      </c>
      <c r="N1718" t="s">
        <v>35501</v>
      </c>
      <c r="O1718">
        <f>-605.309314990255 -90.1502412105719 -517.49864105502</f>
        <v>-1212.9581972558469</v>
      </c>
      <c r="P1718">
        <f>-622.750674302862 -137.375513788209 -239.930440182815</f>
        <v>-1000.056628273886</v>
      </c>
      <c r="Q1718">
        <f>-437.749373761859 -25.3013680633794 -324.561436713798</f>
        <v>-787.61217853903645</v>
      </c>
      <c r="R1718" t="s">
        <v>35502</v>
      </c>
      <c r="S1718" t="s">
        <v>35503</v>
      </c>
      <c r="T1718" t="s">
        <v>35504</v>
      </c>
      <c r="U1718" t="s">
        <v>35505</v>
      </c>
      <c r="V1718" t="s">
        <v>35506</v>
      </c>
      <c r="W1718" t="s">
        <v>35507</v>
      </c>
      <c r="X1718" t="s">
        <v>35508</v>
      </c>
      <c r="Y1718" t="s">
        <v>35509</v>
      </c>
    </row>
    <row r="1719" spans="1:25" x14ac:dyDescent="0.3">
      <c r="A1719">
        <v>85900</v>
      </c>
      <c r="B1719" t="s">
        <v>35510</v>
      </c>
      <c r="C1719" t="s">
        <v>35511</v>
      </c>
      <c r="D1719" t="s">
        <v>35512</v>
      </c>
      <c r="E1719" t="s">
        <v>35513</v>
      </c>
      <c r="F1719" t="s">
        <v>35514</v>
      </c>
      <c r="G1719" t="s">
        <v>35515</v>
      </c>
      <c r="H1719" t="s">
        <v>35516</v>
      </c>
      <c r="I1719" t="s">
        <v>35517</v>
      </c>
      <c r="J1719" t="s">
        <v>35518</v>
      </c>
      <c r="K1719" t="s">
        <v>35519</v>
      </c>
      <c r="L1719" t="s">
        <v>35520</v>
      </c>
      <c r="M1719" t="s">
        <v>35521</v>
      </c>
      <c r="N1719" t="s">
        <v>35522</v>
      </c>
      <c r="O1719">
        <f>-604.563075467714 -91.1902163930304 -516.971627999488</f>
        <v>-1212.7249198602324</v>
      </c>
      <c r="P1719">
        <f>-622.22003223933 -137.908657968268 -239.331292350425</f>
        <v>-999.45998255802294</v>
      </c>
      <c r="Q1719">
        <f>-437.402768536256 -25.58047146628 -324.02779333749</f>
        <v>-787.01103334002596</v>
      </c>
      <c r="R1719" t="s">
        <v>35523</v>
      </c>
      <c r="S1719" t="s">
        <v>35524</v>
      </c>
      <c r="T1719" t="s">
        <v>35525</v>
      </c>
      <c r="U1719" t="s">
        <v>35526</v>
      </c>
      <c r="V1719" t="s">
        <v>35527</v>
      </c>
      <c r="W1719" t="s">
        <v>35528</v>
      </c>
      <c r="X1719" t="s">
        <v>35529</v>
      </c>
      <c r="Y1719" t="s">
        <v>35530</v>
      </c>
    </row>
    <row r="1720" spans="1:25" x14ac:dyDescent="0.3">
      <c r="A1720">
        <v>85950</v>
      </c>
      <c r="B1720" t="s">
        <v>35531</v>
      </c>
      <c r="C1720" t="s">
        <v>35532</v>
      </c>
      <c r="D1720" t="s">
        <v>35533</v>
      </c>
      <c r="E1720" t="s">
        <v>35534</v>
      </c>
      <c r="F1720" t="s">
        <v>35535</v>
      </c>
      <c r="G1720" t="s">
        <v>35536</v>
      </c>
      <c r="H1720" t="s">
        <v>35537</v>
      </c>
      <c r="I1720" t="s">
        <v>35538</v>
      </c>
      <c r="J1720" t="s">
        <v>35539</v>
      </c>
      <c r="K1720" t="s">
        <v>35540</v>
      </c>
      <c r="L1720" t="s">
        <v>35541</v>
      </c>
      <c r="M1720" t="s">
        <v>35542</v>
      </c>
      <c r="N1720" t="s">
        <v>35543</v>
      </c>
      <c r="O1720">
        <f>-603.312711500228 -93.179544763278 -515.871889556103</f>
        <v>-1212.3641458196091</v>
      </c>
      <c r="P1720">
        <f>-621.313603345562 -138.634752993622 -238.043888117084</f>
        <v>-997.99224445626805</v>
      </c>
      <c r="Q1720">
        <f>-436.455673072034 -26.7079856555129 -323.18212595717</f>
        <v>-786.34578468471693</v>
      </c>
      <c r="R1720" t="s">
        <v>35544</v>
      </c>
      <c r="S1720" t="s">
        <v>35545</v>
      </c>
      <c r="T1720" t="s">
        <v>35546</v>
      </c>
      <c r="U1720" t="s">
        <v>35547</v>
      </c>
      <c r="V1720" t="s">
        <v>35548</v>
      </c>
      <c r="W1720" t="s">
        <v>35549</v>
      </c>
      <c r="X1720" t="s">
        <v>35550</v>
      </c>
      <c r="Y1720" t="s">
        <v>35551</v>
      </c>
    </row>
    <row r="1721" spans="1:25" x14ac:dyDescent="0.3">
      <c r="A1721">
        <v>86000</v>
      </c>
      <c r="B1721" t="s">
        <v>35552</v>
      </c>
      <c r="C1721" t="s">
        <v>35553</v>
      </c>
      <c r="D1721" t="s">
        <v>35554</v>
      </c>
      <c r="E1721" t="s">
        <v>35555</v>
      </c>
      <c r="F1721" t="s">
        <v>35556</v>
      </c>
      <c r="G1721" t="s">
        <v>35557</v>
      </c>
      <c r="H1721" t="s">
        <v>35558</v>
      </c>
      <c r="I1721" t="s">
        <v>35559</v>
      </c>
      <c r="J1721" t="s">
        <v>35560</v>
      </c>
      <c r="K1721" t="s">
        <v>35561</v>
      </c>
      <c r="L1721" t="s">
        <v>35562</v>
      </c>
      <c r="M1721" t="s">
        <v>35563</v>
      </c>
      <c r="N1721" t="s">
        <v>35564</v>
      </c>
      <c r="O1721">
        <f>-602.872676226182 -94.1818218096855 -515.348415006338</f>
        <v>-1212.4029130422055</v>
      </c>
      <c r="P1721">
        <f>-621.049656341309 -139.047425446367 -237.436040837035</f>
        <v>-997.53312262471093</v>
      </c>
      <c r="Q1721">
        <f>-436.047714930847 -27.5236583709489 -322.789887468473</f>
        <v>-786.36126077026893</v>
      </c>
      <c r="R1721" t="s">
        <v>35565</v>
      </c>
      <c r="S1721" t="s">
        <v>35566</v>
      </c>
      <c r="T1721" t="s">
        <v>35567</v>
      </c>
      <c r="U1721" t="s">
        <v>35568</v>
      </c>
      <c r="V1721" t="s">
        <v>35569</v>
      </c>
      <c r="W1721" t="s">
        <v>35570</v>
      </c>
      <c r="X1721" t="s">
        <v>35571</v>
      </c>
      <c r="Y1721" t="s">
        <v>35572</v>
      </c>
    </row>
    <row r="1722" spans="1:25" x14ac:dyDescent="0.3">
      <c r="A1722">
        <v>86050</v>
      </c>
      <c r="B1722" t="s">
        <v>35573</v>
      </c>
      <c r="C1722" t="s">
        <v>35574</v>
      </c>
      <c r="D1722" t="s">
        <v>35575</v>
      </c>
      <c r="E1722" t="s">
        <v>35576</v>
      </c>
      <c r="F1722" t="s">
        <v>35577</v>
      </c>
      <c r="G1722" t="s">
        <v>35578</v>
      </c>
      <c r="H1722" t="s">
        <v>35579</v>
      </c>
      <c r="I1722" t="s">
        <v>35580</v>
      </c>
      <c r="J1722" t="s">
        <v>35581</v>
      </c>
      <c r="K1722" t="s">
        <v>35582</v>
      </c>
      <c r="L1722" t="s">
        <v>35583</v>
      </c>
      <c r="M1722" t="s">
        <v>35584</v>
      </c>
      <c r="N1722" t="s">
        <v>35585</v>
      </c>
      <c r="O1722">
        <f>-602.387618888881 -96.1872228103716 -514.243901636596</f>
        <v>-1212.8187433358485</v>
      </c>
      <c r="P1722">
        <f>-620.784040531022 -140.201030809423 -236.209765847506</f>
        <v>-997.19483718795107</v>
      </c>
      <c r="Q1722">
        <f>-435.359909686672 -29.6005004533904 -321.848450454799</f>
        <v>-786.80886059486136</v>
      </c>
      <c r="R1722" t="s">
        <v>35586</v>
      </c>
      <c r="S1722" t="s">
        <v>35587</v>
      </c>
      <c r="T1722" t="s">
        <v>35588</v>
      </c>
      <c r="U1722" t="s">
        <v>35589</v>
      </c>
      <c r="V1722" t="s">
        <v>35590</v>
      </c>
      <c r="W1722" t="s">
        <v>35591</v>
      </c>
      <c r="X1722" t="s">
        <v>35592</v>
      </c>
      <c r="Y1722" t="s">
        <v>35593</v>
      </c>
    </row>
    <row r="1723" spans="1:25" x14ac:dyDescent="0.3">
      <c r="A1723">
        <v>86100</v>
      </c>
      <c r="B1723" t="s">
        <v>35594</v>
      </c>
      <c r="C1723" t="s">
        <v>35595</v>
      </c>
      <c r="D1723" t="s">
        <v>35596</v>
      </c>
      <c r="E1723" t="s">
        <v>35597</v>
      </c>
      <c r="F1723" t="s">
        <v>35598</v>
      </c>
      <c r="G1723" t="s">
        <v>35599</v>
      </c>
      <c r="H1723" t="s">
        <v>35600</v>
      </c>
      <c r="I1723" t="s">
        <v>35601</v>
      </c>
      <c r="J1723" t="s">
        <v>35602</v>
      </c>
      <c r="K1723" t="s">
        <v>35603</v>
      </c>
      <c r="L1723" t="s">
        <v>35604</v>
      </c>
      <c r="M1723" t="s">
        <v>35605</v>
      </c>
      <c r="N1723" t="s">
        <v>35606</v>
      </c>
      <c r="O1723">
        <f>-602.406582126327 -98.1701398928903 -513.190991232373</f>
        <v>-1213.7677132515903</v>
      </c>
      <c r="P1723">
        <f>-621.296868575042 -141.14223756514 -235.027086501593</f>
        <v>-997.46619264177502</v>
      </c>
      <c r="Q1723">
        <f>-435.243341861017 -31.8182753940109 -320.939327116739</f>
        <v>-788.00094437176688</v>
      </c>
      <c r="R1723" t="s">
        <v>35607</v>
      </c>
      <c r="S1723" t="s">
        <v>35608</v>
      </c>
      <c r="T1723" t="s">
        <v>35609</v>
      </c>
      <c r="U1723" t="s">
        <v>35610</v>
      </c>
      <c r="V1723" t="s">
        <v>35611</v>
      </c>
      <c r="W1723" t="s">
        <v>35612</v>
      </c>
      <c r="X1723" t="s">
        <v>35613</v>
      </c>
      <c r="Y1723" t="s">
        <v>35614</v>
      </c>
    </row>
    <row r="1724" spans="1:25" x14ac:dyDescent="0.3">
      <c r="A1724">
        <v>86150</v>
      </c>
      <c r="B1724" t="s">
        <v>35615</v>
      </c>
      <c r="C1724" t="s">
        <v>35616</v>
      </c>
      <c r="D1724" t="s">
        <v>35617</v>
      </c>
      <c r="E1724" t="s">
        <v>35618</v>
      </c>
      <c r="F1724" t="s">
        <v>35619</v>
      </c>
      <c r="G1724" t="s">
        <v>35620</v>
      </c>
      <c r="H1724" t="s">
        <v>35621</v>
      </c>
      <c r="I1724" t="s">
        <v>35622</v>
      </c>
      <c r="J1724" t="s">
        <v>35623</v>
      </c>
      <c r="K1724" t="s">
        <v>35624</v>
      </c>
      <c r="L1724" t="s">
        <v>35625</v>
      </c>
      <c r="M1724" t="s">
        <v>35626</v>
      </c>
      <c r="N1724" t="s">
        <v>35627</v>
      </c>
      <c r="O1724">
        <f>-602.490731143023 -99.0200632545907 -512.748709702677</f>
        <v>-1214.2595041002908</v>
      </c>
      <c r="P1724">
        <f>-621.575751880879 -141.316961759064 -234.494661567473</f>
        <v>-997.38737520741597</v>
      </c>
      <c r="Q1724">
        <f>-435.199474343966 -32.665391848248 -320.559989918729</f>
        <v>-788.42485611094298</v>
      </c>
      <c r="R1724" t="s">
        <v>35628</v>
      </c>
      <c r="S1724" t="s">
        <v>35629</v>
      </c>
      <c r="T1724" t="s">
        <v>35630</v>
      </c>
      <c r="U1724" t="s">
        <v>35631</v>
      </c>
      <c r="V1724" t="s">
        <v>35632</v>
      </c>
      <c r="W1724" t="s">
        <v>35633</v>
      </c>
      <c r="X1724" t="s">
        <v>35634</v>
      </c>
      <c r="Y1724" t="s">
        <v>35635</v>
      </c>
    </row>
    <row r="1725" spans="1:25" x14ac:dyDescent="0.3">
      <c r="A1725">
        <v>86200</v>
      </c>
      <c r="B1725" t="s">
        <v>35636</v>
      </c>
      <c r="C1725" t="s">
        <v>35637</v>
      </c>
      <c r="D1725" t="s">
        <v>35638</v>
      </c>
      <c r="E1725" t="s">
        <v>35639</v>
      </c>
      <c r="F1725" t="s">
        <v>35640</v>
      </c>
      <c r="G1725" t="s">
        <v>35641</v>
      </c>
      <c r="H1725" t="s">
        <v>35642</v>
      </c>
      <c r="I1725" t="s">
        <v>35643</v>
      </c>
      <c r="J1725" t="s">
        <v>35644</v>
      </c>
      <c r="K1725" t="s">
        <v>35645</v>
      </c>
      <c r="L1725" t="s">
        <v>35646</v>
      </c>
      <c r="M1725" t="s">
        <v>35647</v>
      </c>
      <c r="N1725" t="s">
        <v>35648</v>
      </c>
      <c r="O1725">
        <f>-602.602379698742 -99.8482777838117 -512.279850463417</f>
        <v>-1214.7305079459707</v>
      </c>
      <c r="P1725">
        <f>-621.857758522634 -141.554691711316 -233.948371270825</f>
        <v>-997.36082150477489</v>
      </c>
      <c r="Q1725">
        <f>-435.261833176452 -33.4219246734142 -320.191370370927</f>
        <v>-788.87512822079316</v>
      </c>
      <c r="R1725" t="s">
        <v>35649</v>
      </c>
      <c r="S1725" t="s">
        <v>35650</v>
      </c>
      <c r="T1725" t="s">
        <v>35651</v>
      </c>
      <c r="U1725" t="s">
        <v>35652</v>
      </c>
      <c r="V1725" t="s">
        <v>35653</v>
      </c>
      <c r="W1725" t="s">
        <v>35654</v>
      </c>
      <c r="X1725" t="s">
        <v>35655</v>
      </c>
      <c r="Y1725" t="s">
        <v>35656</v>
      </c>
    </row>
    <row r="1726" spans="1:25" x14ac:dyDescent="0.3">
      <c r="A1726">
        <v>86250</v>
      </c>
      <c r="B1726" t="s">
        <v>35657</v>
      </c>
      <c r="C1726" t="s">
        <v>35658</v>
      </c>
      <c r="D1726" t="s">
        <v>35659</v>
      </c>
      <c r="E1726" t="s">
        <v>35660</v>
      </c>
      <c r="F1726" t="s">
        <v>35661</v>
      </c>
      <c r="G1726" t="s">
        <v>35662</v>
      </c>
      <c r="H1726" t="s">
        <v>35663</v>
      </c>
      <c r="I1726" t="s">
        <v>35664</v>
      </c>
      <c r="J1726" t="s">
        <v>35665</v>
      </c>
      <c r="K1726" t="s">
        <v>35666</v>
      </c>
      <c r="L1726" t="s">
        <v>35667</v>
      </c>
      <c r="M1726" t="s">
        <v>35668</v>
      </c>
      <c r="N1726" t="s">
        <v>35669</v>
      </c>
      <c r="O1726">
        <f>-602.815332571914 -101.406271623582 -511.418449516712</f>
        <v>-1215.6400537122081</v>
      </c>
      <c r="P1726">
        <f>-622.007312276261 -142.213420909792 -232.94937082552</f>
        <v>-997.17010401157302</v>
      </c>
      <c r="Q1726">
        <f>-435.600573698759 -34.2851352837547 -319.854474339183</f>
        <v>-789.74018332169669</v>
      </c>
      <c r="R1726" t="s">
        <v>35670</v>
      </c>
      <c r="S1726" t="s">
        <v>35671</v>
      </c>
      <c r="T1726" t="s">
        <v>35672</v>
      </c>
      <c r="U1726" t="s">
        <v>35673</v>
      </c>
      <c r="V1726" t="s">
        <v>35674</v>
      </c>
      <c r="W1726" t="s">
        <v>35675</v>
      </c>
      <c r="X1726" t="s">
        <v>35676</v>
      </c>
      <c r="Y1726" t="s">
        <v>35677</v>
      </c>
    </row>
    <row r="1727" spans="1:25" x14ac:dyDescent="0.3">
      <c r="A1727">
        <v>86300</v>
      </c>
      <c r="B1727" t="s">
        <v>35678</v>
      </c>
      <c r="C1727" t="s">
        <v>35679</v>
      </c>
      <c r="D1727" t="s">
        <v>35680</v>
      </c>
      <c r="E1727" t="s">
        <v>35681</v>
      </c>
      <c r="F1727" t="s">
        <v>35682</v>
      </c>
      <c r="G1727" t="s">
        <v>35683</v>
      </c>
      <c r="H1727" t="s">
        <v>35684</v>
      </c>
      <c r="I1727" t="s">
        <v>35685</v>
      </c>
      <c r="J1727" t="s">
        <v>35686</v>
      </c>
      <c r="K1727" t="s">
        <v>35687</v>
      </c>
      <c r="L1727" t="s">
        <v>35688</v>
      </c>
      <c r="M1727" t="s">
        <v>35689</v>
      </c>
      <c r="N1727" t="s">
        <v>35690</v>
      </c>
      <c r="O1727">
        <f>-603.133948332504 -102.170945210956 -511.006099714899</f>
        <v>-1216.3109932583591</v>
      </c>
      <c r="P1727">
        <f>-621.982061123253 -142.607306736108 -232.459365956478</f>
        <v>-997.04873381583889</v>
      </c>
      <c r="Q1727">
        <f>-435.70207077877 -34.6005679129157 -319.538874106531</f>
        <v>-789.84151279821674</v>
      </c>
      <c r="R1727" t="s">
        <v>35691</v>
      </c>
      <c r="S1727" t="s">
        <v>35692</v>
      </c>
      <c r="T1727" t="s">
        <v>35693</v>
      </c>
      <c r="U1727" t="s">
        <v>35694</v>
      </c>
      <c r="V1727" t="s">
        <v>35695</v>
      </c>
      <c r="W1727" t="s">
        <v>35696</v>
      </c>
      <c r="X1727" t="s">
        <v>35697</v>
      </c>
      <c r="Y1727" t="s">
        <v>35698</v>
      </c>
    </row>
    <row r="1728" spans="1:25" x14ac:dyDescent="0.3">
      <c r="A1728">
        <v>86350</v>
      </c>
      <c r="B1728" t="s">
        <v>35699</v>
      </c>
      <c r="C1728" t="s">
        <v>35700</v>
      </c>
      <c r="D1728" t="s">
        <v>35701</v>
      </c>
      <c r="E1728" t="s">
        <v>35702</v>
      </c>
      <c r="F1728" t="s">
        <v>35703</v>
      </c>
      <c r="G1728" t="s">
        <v>35704</v>
      </c>
      <c r="H1728" t="s">
        <v>35705</v>
      </c>
      <c r="I1728" t="s">
        <v>35706</v>
      </c>
      <c r="J1728" t="s">
        <v>35707</v>
      </c>
      <c r="K1728" t="s">
        <v>35708</v>
      </c>
      <c r="L1728" t="s">
        <v>35709</v>
      </c>
      <c r="M1728" t="s">
        <v>35710</v>
      </c>
      <c r="N1728" t="s">
        <v>35711</v>
      </c>
      <c r="O1728">
        <f>-603.518061066651 -103.586617249958 -510.328152131508</f>
        <v>-1217.4328304481169</v>
      </c>
      <c r="P1728">
        <f>-621.609747413686 -143.594503002458 -231.669493174607</f>
        <v>-996.87374359075102</v>
      </c>
      <c r="Q1728">
        <f>-436.007754563544 -35.0192684497592 -319.486204252613</f>
        <v>-790.51322726591616</v>
      </c>
      <c r="R1728" t="s">
        <v>35712</v>
      </c>
      <c r="S1728" t="s">
        <v>35713</v>
      </c>
      <c r="T1728" t="s">
        <v>35714</v>
      </c>
      <c r="U1728" t="s">
        <v>35715</v>
      </c>
      <c r="V1728" t="s">
        <v>35716</v>
      </c>
      <c r="W1728" t="s">
        <v>35717</v>
      </c>
      <c r="X1728" t="s">
        <v>35718</v>
      </c>
      <c r="Y1728" t="s">
        <v>35719</v>
      </c>
    </row>
    <row r="1729" spans="1:25" x14ac:dyDescent="0.3">
      <c r="A1729">
        <v>86400</v>
      </c>
      <c r="B1729" t="s">
        <v>35720</v>
      </c>
      <c r="C1729" t="s">
        <v>35721</v>
      </c>
      <c r="D1729" t="s">
        <v>35722</v>
      </c>
      <c r="E1729" t="s">
        <v>35723</v>
      </c>
      <c r="F1729" t="s">
        <v>35724</v>
      </c>
      <c r="G1729" t="s">
        <v>35725</v>
      </c>
      <c r="H1729" t="s">
        <v>35726</v>
      </c>
      <c r="I1729" t="s">
        <v>35727</v>
      </c>
      <c r="J1729" t="s">
        <v>35728</v>
      </c>
      <c r="K1729" t="s">
        <v>35729</v>
      </c>
      <c r="L1729" t="s">
        <v>35730</v>
      </c>
      <c r="M1729" t="s">
        <v>35731</v>
      </c>
      <c r="N1729" t="s">
        <v>35732</v>
      </c>
      <c r="O1729">
        <f>-603.746364660329 -103.995597693878 -510.038337444815</f>
        <v>-1217.780299799022</v>
      </c>
      <c r="P1729">
        <f>-621.295826095792 -143.741939813348 -231.307631643275</f>
        <v>-996.34539755241508</v>
      </c>
      <c r="Q1729">
        <f>-436.100784157013 -34.979774051983 -319.750394821096</f>
        <v>-790.83095303009191</v>
      </c>
      <c r="R1729" t="s">
        <v>35733</v>
      </c>
      <c r="S1729" t="s">
        <v>35734</v>
      </c>
      <c r="T1729" t="s">
        <v>35735</v>
      </c>
      <c r="U1729" t="s">
        <v>35736</v>
      </c>
      <c r="V1729" t="s">
        <v>35737</v>
      </c>
      <c r="W1729" t="s">
        <v>35738</v>
      </c>
      <c r="X1729" t="s">
        <v>35739</v>
      </c>
      <c r="Y1729" t="s">
        <v>35740</v>
      </c>
    </row>
    <row r="1730" spans="1:25" x14ac:dyDescent="0.3">
      <c r="A1730">
        <v>86450</v>
      </c>
      <c r="B1730" t="s">
        <v>35741</v>
      </c>
      <c r="C1730" t="s">
        <v>35742</v>
      </c>
      <c r="D1730" t="s">
        <v>35743</v>
      </c>
      <c r="E1730" t="s">
        <v>35744</v>
      </c>
      <c r="F1730" t="s">
        <v>35745</v>
      </c>
      <c r="G1730" t="s">
        <v>35746</v>
      </c>
      <c r="H1730" t="s">
        <v>35747</v>
      </c>
      <c r="I1730" t="s">
        <v>35748</v>
      </c>
      <c r="J1730" t="s">
        <v>35749</v>
      </c>
      <c r="K1730" t="s">
        <v>35750</v>
      </c>
      <c r="L1730" t="s">
        <v>35751</v>
      </c>
      <c r="M1730" t="s">
        <v>35752</v>
      </c>
      <c r="N1730" t="s">
        <v>35753</v>
      </c>
      <c r="O1730">
        <f>-604.24129024635 -104.95072193848 -509.509857461166</f>
        <v>-1218.7018696459959</v>
      </c>
      <c r="P1730">
        <f>-620.556538734957 -144.000743706548 -230.605788639352</f>
        <v>-995.16307108085709</v>
      </c>
      <c r="Q1730">
        <f>-435.769096487904 -35.1469389430299 -319.78551688837</f>
        <v>-790.70155231930391</v>
      </c>
      <c r="R1730" t="s">
        <v>35754</v>
      </c>
      <c r="S1730" t="s">
        <v>35755</v>
      </c>
      <c r="T1730" t="s">
        <v>35756</v>
      </c>
      <c r="U1730" t="s">
        <v>35757</v>
      </c>
      <c r="V1730" t="s">
        <v>35758</v>
      </c>
      <c r="W1730" t="s">
        <v>35759</v>
      </c>
      <c r="X1730" t="s">
        <v>35760</v>
      </c>
      <c r="Y1730" t="s">
        <v>35761</v>
      </c>
    </row>
    <row r="1731" spans="1:25" x14ac:dyDescent="0.3">
      <c r="A1731">
        <v>86500</v>
      </c>
      <c r="B1731" t="s">
        <v>35762</v>
      </c>
      <c r="C1731" t="s">
        <v>35763</v>
      </c>
      <c r="D1731" t="s">
        <v>35764</v>
      </c>
      <c r="E1731" t="s">
        <v>35765</v>
      </c>
      <c r="F1731" t="s">
        <v>35766</v>
      </c>
      <c r="G1731" t="s">
        <v>35767</v>
      </c>
      <c r="H1731" t="s">
        <v>35768</v>
      </c>
      <c r="I1731" t="s">
        <v>35769</v>
      </c>
      <c r="J1731" t="s">
        <v>35770</v>
      </c>
      <c r="K1731" t="s">
        <v>35771</v>
      </c>
      <c r="L1731" t="s">
        <v>35772</v>
      </c>
      <c r="M1731" t="s">
        <v>35773</v>
      </c>
      <c r="N1731" t="s">
        <v>35774</v>
      </c>
      <c r="O1731">
        <f>-604.402760719349 -105.431242123241 -509.257408175284</f>
        <v>-1219.091411017874</v>
      </c>
      <c r="P1731">
        <f>-620.206732297611 -144.301878465254 -230.298854061783</f>
        <v>-994.80746482464792</v>
      </c>
      <c r="Q1731">
        <f>-435.462245039487 -35.3506949365842 -319.44854675429</f>
        <v>-790.26148673036118</v>
      </c>
      <c r="R1731" t="s">
        <v>35775</v>
      </c>
      <c r="S1731" t="s">
        <v>35776</v>
      </c>
      <c r="T1731" t="s">
        <v>35777</v>
      </c>
      <c r="U1731" t="s">
        <v>35778</v>
      </c>
      <c r="V1731" t="s">
        <v>35779</v>
      </c>
      <c r="W1731" t="s">
        <v>35780</v>
      </c>
      <c r="X1731" t="s">
        <v>35781</v>
      </c>
      <c r="Y1731" t="s">
        <v>35782</v>
      </c>
    </row>
    <row r="1732" spans="1:25" x14ac:dyDescent="0.3">
      <c r="A1732">
        <v>86550</v>
      </c>
      <c r="B1732" t="s">
        <v>35783</v>
      </c>
      <c r="C1732" t="s">
        <v>35784</v>
      </c>
      <c r="D1732" t="s">
        <v>35785</v>
      </c>
      <c r="E1732" t="s">
        <v>35786</v>
      </c>
      <c r="F1732" t="s">
        <v>35787</v>
      </c>
      <c r="G1732" t="s">
        <v>35788</v>
      </c>
      <c r="H1732" t="s">
        <v>35789</v>
      </c>
      <c r="I1732" t="s">
        <v>35790</v>
      </c>
      <c r="J1732" t="s">
        <v>35791</v>
      </c>
      <c r="K1732" t="s">
        <v>35792</v>
      </c>
      <c r="L1732" t="s">
        <v>35793</v>
      </c>
      <c r="M1732" t="s">
        <v>35794</v>
      </c>
      <c r="N1732" t="s">
        <v>35795</v>
      </c>
      <c r="O1732">
        <f>-604.625338731116 -106.399306450491 -508.840883149458</f>
        <v>-1219.865528331065</v>
      </c>
      <c r="P1732">
        <f>-620.171060281846 -145.28564262934 -229.869954504876</f>
        <v>-995.32665741606206</v>
      </c>
      <c r="Q1732">
        <f>-435.286232191242 -36.003669967959 -318.321165457736</f>
        <v>-789.61106761693702</v>
      </c>
      <c r="R1732" t="s">
        <v>35796</v>
      </c>
      <c r="S1732" t="s">
        <v>35797</v>
      </c>
      <c r="T1732" t="s">
        <v>35798</v>
      </c>
      <c r="U1732" t="s">
        <v>35799</v>
      </c>
      <c r="V1732" t="s">
        <v>35800</v>
      </c>
      <c r="W1732" t="s">
        <v>35801</v>
      </c>
      <c r="X1732" t="s">
        <v>35802</v>
      </c>
      <c r="Y1732" t="s">
        <v>35803</v>
      </c>
    </row>
    <row r="1733" spans="1:25" x14ac:dyDescent="0.3">
      <c r="A1733">
        <v>86600</v>
      </c>
      <c r="B1733" t="s">
        <v>35804</v>
      </c>
      <c r="C1733" t="s">
        <v>35805</v>
      </c>
      <c r="D1733" t="s">
        <v>35806</v>
      </c>
      <c r="E1733" t="s">
        <v>35807</v>
      </c>
      <c r="F1733" t="s">
        <v>35808</v>
      </c>
      <c r="G1733" t="s">
        <v>35809</v>
      </c>
      <c r="H1733" t="s">
        <v>35810</v>
      </c>
      <c r="I1733" t="s">
        <v>35811</v>
      </c>
      <c r="J1733" t="s">
        <v>35812</v>
      </c>
      <c r="K1733" t="s">
        <v>35813</v>
      </c>
      <c r="L1733" t="s">
        <v>35814</v>
      </c>
      <c r="M1733" t="s">
        <v>35815</v>
      </c>
      <c r="N1733" t="s">
        <v>35816</v>
      </c>
      <c r="O1733">
        <f>-604.849949806086 -106.771752844881 -508.662907676409</f>
        <v>-1220.284610327376</v>
      </c>
      <c r="P1733">
        <f>-620.592061818873 -145.522875126421 -229.684263372513</f>
        <v>-995.79920031780705</v>
      </c>
      <c r="Q1733">
        <f>-435.527745036272 -36.2101675759914 -317.721093594311</f>
        <v>-789.45900620657449</v>
      </c>
      <c r="R1733" t="s">
        <v>35817</v>
      </c>
      <c r="S1733" t="s">
        <v>35818</v>
      </c>
      <c r="T1733" t="s">
        <v>35819</v>
      </c>
      <c r="U1733" t="s">
        <v>35820</v>
      </c>
      <c r="V1733" t="s">
        <v>35821</v>
      </c>
      <c r="W1733" t="s">
        <v>35822</v>
      </c>
      <c r="X1733" t="s">
        <v>35823</v>
      </c>
      <c r="Y1733" t="s">
        <v>35824</v>
      </c>
    </row>
    <row r="1734" spans="1:25" x14ac:dyDescent="0.3">
      <c r="A1734">
        <v>86650</v>
      </c>
      <c r="B1734" t="s">
        <v>35825</v>
      </c>
      <c r="C1734" t="s">
        <v>35826</v>
      </c>
      <c r="D1734" t="s">
        <v>35827</v>
      </c>
      <c r="E1734" t="s">
        <v>35828</v>
      </c>
      <c r="F1734" t="s">
        <v>35829</v>
      </c>
      <c r="G1734" t="s">
        <v>35830</v>
      </c>
      <c r="H1734" t="s">
        <v>35831</v>
      </c>
      <c r="I1734" t="s">
        <v>35832</v>
      </c>
      <c r="J1734" t="s">
        <v>35833</v>
      </c>
      <c r="K1734" t="s">
        <v>35834</v>
      </c>
      <c r="L1734" t="s">
        <v>35835</v>
      </c>
      <c r="M1734" t="s">
        <v>35836</v>
      </c>
      <c r="N1734" t="s">
        <v>35837</v>
      </c>
      <c r="O1734">
        <f>-605.576978530931 -107.401167357297 -508.308621240755</f>
        <v>-1221.286767128983</v>
      </c>
      <c r="P1734">
        <f>-621.814917050238 -145.213604426697 -229.229513660691</f>
        <v>-996.25803513762594</v>
      </c>
      <c r="Q1734">
        <f>-436.187643144693 -36.1267764222098 -316.356566857536</f>
        <v>-788.67098642443875</v>
      </c>
      <c r="R1734" t="s">
        <v>35838</v>
      </c>
      <c r="S1734" t="s">
        <v>35839</v>
      </c>
      <c r="T1734" t="s">
        <v>35840</v>
      </c>
      <c r="U1734" t="s">
        <v>35841</v>
      </c>
      <c r="V1734" t="s">
        <v>35842</v>
      </c>
      <c r="W1734" t="s">
        <v>35843</v>
      </c>
      <c r="X1734" t="s">
        <v>35844</v>
      </c>
      <c r="Y1734" t="s">
        <v>35845</v>
      </c>
    </row>
    <row r="1735" spans="1:25" x14ac:dyDescent="0.3">
      <c r="A1735">
        <v>86700</v>
      </c>
      <c r="B1735" t="s">
        <v>35846</v>
      </c>
      <c r="C1735" t="s">
        <v>35847</v>
      </c>
      <c r="D1735" t="s">
        <v>35848</v>
      </c>
      <c r="E1735" t="s">
        <v>35849</v>
      </c>
      <c r="F1735" t="s">
        <v>35850</v>
      </c>
      <c r="G1735" t="s">
        <v>35851</v>
      </c>
      <c r="H1735" t="s">
        <v>35852</v>
      </c>
      <c r="I1735" t="s">
        <v>35853</v>
      </c>
      <c r="J1735" t="s">
        <v>35854</v>
      </c>
      <c r="K1735" t="s">
        <v>35855</v>
      </c>
      <c r="L1735" t="s">
        <v>35856</v>
      </c>
      <c r="M1735" t="s">
        <v>35857</v>
      </c>
      <c r="N1735" t="s">
        <v>35858</v>
      </c>
      <c r="O1735">
        <f>-605.859991508808 -107.80806394006 -508.156965352395</f>
        <v>-1221.825020801263</v>
      </c>
      <c r="P1735">
        <f>-622.624465774611 -145.102864129826 -229.03935141604</f>
        <v>-996.76668132047712</v>
      </c>
      <c r="Q1735">
        <f>-436.428405617314 -36.532333467293 -315.595880756396</f>
        <v>-788.556619841003</v>
      </c>
      <c r="R1735" t="s">
        <v>35859</v>
      </c>
      <c r="S1735" t="s">
        <v>35860</v>
      </c>
      <c r="T1735" t="s">
        <v>35861</v>
      </c>
      <c r="U1735" t="s">
        <v>35862</v>
      </c>
      <c r="V1735" t="s">
        <v>35863</v>
      </c>
      <c r="W1735" t="s">
        <v>35864</v>
      </c>
      <c r="X1735" t="s">
        <v>35865</v>
      </c>
      <c r="Y1735" t="s">
        <v>35866</v>
      </c>
    </row>
    <row r="1736" spans="1:25" x14ac:dyDescent="0.3">
      <c r="A1736">
        <v>86750</v>
      </c>
      <c r="B1736" t="s">
        <v>35867</v>
      </c>
      <c r="C1736" t="s">
        <v>35868</v>
      </c>
      <c r="D1736" t="s">
        <v>35869</v>
      </c>
      <c r="E1736" t="s">
        <v>35870</v>
      </c>
      <c r="F1736" t="s">
        <v>35871</v>
      </c>
      <c r="G1736" t="s">
        <v>35872</v>
      </c>
      <c r="H1736" t="s">
        <v>35873</v>
      </c>
      <c r="I1736" t="s">
        <v>35874</v>
      </c>
      <c r="J1736" t="s">
        <v>35875</v>
      </c>
      <c r="K1736" t="s">
        <v>35876</v>
      </c>
      <c r="L1736" t="s">
        <v>35877</v>
      </c>
      <c r="M1736" t="s">
        <v>35878</v>
      </c>
      <c r="N1736" t="s">
        <v>35879</v>
      </c>
      <c r="O1736">
        <f>-606.395942233939 -109.090190404661 -507.847792132762</f>
        <v>-1223.333924771362</v>
      </c>
      <c r="P1736">
        <f>-624.587074066799 -145.694135590426 -228.728104373516</f>
        <v>-999.00931403074094</v>
      </c>
      <c r="Q1736">
        <f>-436.972808920255 -38.4547472350323 -313.869607826662</f>
        <v>-789.29716398194932</v>
      </c>
      <c r="R1736" t="s">
        <v>35880</v>
      </c>
      <c r="S1736" t="s">
        <v>35881</v>
      </c>
      <c r="T1736" t="s">
        <v>35882</v>
      </c>
      <c r="U1736" t="s">
        <v>35883</v>
      </c>
      <c r="V1736" t="s">
        <v>35884</v>
      </c>
      <c r="W1736" t="s">
        <v>35885</v>
      </c>
      <c r="X1736" t="s">
        <v>35886</v>
      </c>
      <c r="Y1736" t="s">
        <v>35887</v>
      </c>
    </row>
    <row r="1737" spans="1:25" x14ac:dyDescent="0.3">
      <c r="A1737">
        <v>86800</v>
      </c>
      <c r="B1737" t="s">
        <v>35888</v>
      </c>
      <c r="C1737" t="s">
        <v>35889</v>
      </c>
      <c r="D1737" t="s">
        <v>35890</v>
      </c>
      <c r="E1737" t="s">
        <v>35891</v>
      </c>
      <c r="F1737" t="s">
        <v>35892</v>
      </c>
      <c r="G1737" t="s">
        <v>35893</v>
      </c>
      <c r="H1737" t="s">
        <v>35894</v>
      </c>
      <c r="I1737" t="s">
        <v>35895</v>
      </c>
      <c r="J1737" t="s">
        <v>35896</v>
      </c>
      <c r="K1737" t="s">
        <v>35897</v>
      </c>
      <c r="L1737" t="s">
        <v>35898</v>
      </c>
      <c r="M1737" t="s">
        <v>35899</v>
      </c>
      <c r="N1737" t="s">
        <v>35900</v>
      </c>
      <c r="O1737">
        <f>-606.703912645442 -109.715016540393 -507.717190427173</f>
        <v>-1224.1361196130078</v>
      </c>
      <c r="P1737">
        <f>-625.535097163652 -146.186962631458 -228.622711790816</f>
        <v>-1000.344771585926</v>
      </c>
      <c r="Q1737">
        <f>-437.186920868725 -39.668000464731 -313.045172648904</f>
        <v>-789.90009398235998</v>
      </c>
      <c r="R1737" t="s">
        <v>35901</v>
      </c>
      <c r="S1737" t="s">
        <v>35902</v>
      </c>
      <c r="T1737" t="s">
        <v>35903</v>
      </c>
      <c r="U1737" t="s">
        <v>35904</v>
      </c>
      <c r="V1737" t="s">
        <v>35905</v>
      </c>
      <c r="W1737" t="s">
        <v>35906</v>
      </c>
      <c r="X1737" t="s">
        <v>35907</v>
      </c>
      <c r="Y1737" t="s">
        <v>35908</v>
      </c>
    </row>
    <row r="1738" spans="1:25" x14ac:dyDescent="0.3">
      <c r="A1738">
        <v>86850</v>
      </c>
      <c r="B1738" t="s">
        <v>35909</v>
      </c>
      <c r="C1738" t="s">
        <v>35910</v>
      </c>
      <c r="D1738" t="s">
        <v>35911</v>
      </c>
      <c r="E1738" t="s">
        <v>35912</v>
      </c>
      <c r="F1738" t="s">
        <v>35913</v>
      </c>
      <c r="G1738" t="s">
        <v>35914</v>
      </c>
      <c r="H1738" t="s">
        <v>35915</v>
      </c>
      <c r="I1738" t="s">
        <v>35916</v>
      </c>
      <c r="J1738" t="s">
        <v>35917</v>
      </c>
      <c r="K1738" t="s">
        <v>35918</v>
      </c>
      <c r="L1738" t="s">
        <v>35919</v>
      </c>
      <c r="M1738" t="s">
        <v>35920</v>
      </c>
      <c r="N1738" t="s">
        <v>35921</v>
      </c>
      <c r="O1738">
        <f>-607.322907895978 -110.747990762204 -507.465568397591</f>
        <v>-1225.5364670557731</v>
      </c>
      <c r="P1738">
        <f>-627.489276076659 -146.732895648394 -228.400958718699</f>
        <v>-1002.6231304437521</v>
      </c>
      <c r="Q1738">
        <f>-437.699532829107 -41.6647148468246 -311.401768658281</f>
        <v>-790.76601633421262</v>
      </c>
      <c r="R1738" t="s">
        <v>35922</v>
      </c>
      <c r="S1738" t="s">
        <v>35923</v>
      </c>
      <c r="T1738" t="s">
        <v>35924</v>
      </c>
      <c r="U1738" t="s">
        <v>35925</v>
      </c>
      <c r="V1738" t="s">
        <v>35926</v>
      </c>
      <c r="W1738" t="s">
        <v>35927</v>
      </c>
      <c r="X1738" t="s">
        <v>35928</v>
      </c>
      <c r="Y1738" t="s">
        <v>35929</v>
      </c>
    </row>
    <row r="1739" spans="1:25" x14ac:dyDescent="0.3">
      <c r="A1739">
        <v>86900</v>
      </c>
      <c r="B1739" t="s">
        <v>35930</v>
      </c>
      <c r="C1739" t="s">
        <v>35931</v>
      </c>
      <c r="D1739" t="s">
        <v>35932</v>
      </c>
      <c r="E1739" t="s">
        <v>35933</v>
      </c>
      <c r="F1739" t="s">
        <v>35934</v>
      </c>
      <c r="G1739" t="s">
        <v>35935</v>
      </c>
      <c r="H1739" t="s">
        <v>35936</v>
      </c>
      <c r="I1739" t="s">
        <v>35937</v>
      </c>
      <c r="J1739" t="s">
        <v>35938</v>
      </c>
      <c r="K1739" t="s">
        <v>35939</v>
      </c>
      <c r="L1739" t="s">
        <v>35940</v>
      </c>
      <c r="M1739" t="s">
        <v>35941</v>
      </c>
      <c r="N1739" t="s">
        <v>35942</v>
      </c>
      <c r="O1739">
        <f>-607.746387320057 -111.55650012416 -507.243851944712</f>
        <v>-1226.5467393889289</v>
      </c>
      <c r="P1739">
        <f>-629.35963023676 -146.995966173567 -228.217874742036</f>
        <v>-1004.573471152363</v>
      </c>
      <c r="Q1739">
        <f>-438.43708288519 -43.1357972391288 -310.133545521083</f>
        <v>-791.70642564540185</v>
      </c>
      <c r="R1739" t="s">
        <v>35943</v>
      </c>
      <c r="S1739" t="s">
        <v>35944</v>
      </c>
      <c r="T1739" t="s">
        <v>35945</v>
      </c>
      <c r="U1739" t="s">
        <v>35946</v>
      </c>
      <c r="V1739" t="s">
        <v>35947</v>
      </c>
      <c r="W1739" t="s">
        <v>35948</v>
      </c>
      <c r="X1739" t="s">
        <v>35949</v>
      </c>
      <c r="Y1739" t="s">
        <v>35950</v>
      </c>
    </row>
    <row r="1740" spans="1:25" x14ac:dyDescent="0.3">
      <c r="A1740">
        <v>86950</v>
      </c>
      <c r="B1740" t="s">
        <v>35951</v>
      </c>
      <c r="C1740" t="s">
        <v>35952</v>
      </c>
      <c r="D1740" t="s">
        <v>35953</v>
      </c>
      <c r="E1740" t="s">
        <v>35954</v>
      </c>
      <c r="F1740" t="s">
        <v>35955</v>
      </c>
      <c r="G1740" t="s">
        <v>35956</v>
      </c>
      <c r="H1740" t="s">
        <v>35957</v>
      </c>
      <c r="I1740" t="s">
        <v>35958</v>
      </c>
      <c r="J1740" t="s">
        <v>35959</v>
      </c>
      <c r="K1740" t="s">
        <v>35960</v>
      </c>
      <c r="L1740" t="s">
        <v>35961</v>
      </c>
      <c r="M1740" t="s">
        <v>35962</v>
      </c>
      <c r="N1740" t="s">
        <v>35963</v>
      </c>
      <c r="O1740">
        <f>-607.764020295787 -111.94123066006 -507.10946326403</f>
        <v>-1226.814714219877</v>
      </c>
      <c r="P1740">
        <f>-630.239131789072 -146.950115808634 -228.09723712354</f>
        <v>-1005.286484721246</v>
      </c>
      <c r="Q1740">
        <f>-438.542796356994 -44.1807070710979 -309.579819361252</f>
        <v>-792.30332278934395</v>
      </c>
      <c r="R1740" t="s">
        <v>35964</v>
      </c>
      <c r="S1740" t="s">
        <v>35965</v>
      </c>
      <c r="T1740" t="s">
        <v>35966</v>
      </c>
      <c r="U1740" t="s">
        <v>35967</v>
      </c>
      <c r="V1740" t="s">
        <v>35968</v>
      </c>
      <c r="W1740" t="s">
        <v>35969</v>
      </c>
      <c r="X1740" t="s">
        <v>35970</v>
      </c>
      <c r="Y1740" t="s">
        <v>35971</v>
      </c>
    </row>
    <row r="1741" spans="1:25" x14ac:dyDescent="0.3">
      <c r="A1741">
        <v>87000</v>
      </c>
      <c r="B1741" t="s">
        <v>35972</v>
      </c>
      <c r="C1741" t="s">
        <v>35973</v>
      </c>
      <c r="D1741" t="s">
        <v>35974</v>
      </c>
      <c r="E1741" t="s">
        <v>35975</v>
      </c>
      <c r="F1741" t="s">
        <v>35976</v>
      </c>
      <c r="G1741" t="s">
        <v>35977</v>
      </c>
      <c r="H1741" t="s">
        <v>35978</v>
      </c>
      <c r="I1741" t="s">
        <v>35979</v>
      </c>
      <c r="J1741" t="s">
        <v>35980</v>
      </c>
      <c r="K1741" t="s">
        <v>35981</v>
      </c>
      <c r="L1741" t="s">
        <v>35982</v>
      </c>
      <c r="M1741" t="s">
        <v>35983</v>
      </c>
      <c r="N1741" t="s">
        <v>35984</v>
      </c>
      <c r="O1741">
        <f>-607.649216512462 -112.867750370203 -506.864210353035</f>
        <v>-1227.3811772356999</v>
      </c>
      <c r="P1741">
        <f>-632.094464554971 -147.71711917219 -227.997799404582</f>
        <v>-1007.8093831317429</v>
      </c>
      <c r="Q1741">
        <f>-439.242596258312 -46.4178482378056 -308.590503433969</f>
        <v>-794.25094793008657</v>
      </c>
      <c r="R1741" t="s">
        <v>35985</v>
      </c>
      <c r="S1741" t="s">
        <v>35986</v>
      </c>
      <c r="T1741" t="s">
        <v>35987</v>
      </c>
      <c r="U1741" t="s">
        <v>35988</v>
      </c>
      <c r="V1741" t="s">
        <v>35989</v>
      </c>
      <c r="W1741" t="s">
        <v>35990</v>
      </c>
      <c r="X1741" t="s">
        <v>35991</v>
      </c>
      <c r="Y1741" t="s">
        <v>35992</v>
      </c>
    </row>
    <row r="1742" spans="1:25" x14ac:dyDescent="0.3">
      <c r="A1742">
        <v>87050</v>
      </c>
      <c r="B1742" t="s">
        <v>35993</v>
      </c>
      <c r="C1742" t="s">
        <v>35994</v>
      </c>
      <c r="D1742" t="s">
        <v>35995</v>
      </c>
      <c r="E1742" t="s">
        <v>35996</v>
      </c>
      <c r="F1742" t="s">
        <v>35997</v>
      </c>
      <c r="G1742" t="s">
        <v>35998</v>
      </c>
      <c r="H1742" t="s">
        <v>35999</v>
      </c>
      <c r="I1742" t="s">
        <v>36000</v>
      </c>
      <c r="J1742" t="s">
        <v>36001</v>
      </c>
      <c r="K1742" t="s">
        <v>36002</v>
      </c>
      <c r="L1742" t="s">
        <v>36003</v>
      </c>
      <c r="M1742" t="s">
        <v>36004</v>
      </c>
      <c r="N1742" t="s">
        <v>36005</v>
      </c>
      <c r="O1742">
        <f>-607.68365680071 -113.289111310377 -506.768415574368</f>
        <v>-1227.7411836854549</v>
      </c>
      <c r="P1742">
        <f>-632.829595829267 -147.904208998351 -227.934922451436</f>
        <v>-1008.668727279054</v>
      </c>
      <c r="Q1742">
        <f>-439.632568193431 -46.8707017789334 -308.032623116772</f>
        <v>-794.53589308913638</v>
      </c>
      <c r="R1742" t="s">
        <v>36006</v>
      </c>
      <c r="S1742" t="s">
        <v>36007</v>
      </c>
      <c r="T1742" t="s">
        <v>36008</v>
      </c>
      <c r="U1742" t="s">
        <v>36009</v>
      </c>
      <c r="V1742" t="s">
        <v>36010</v>
      </c>
      <c r="W1742" t="s">
        <v>36011</v>
      </c>
      <c r="X1742" t="s">
        <v>36012</v>
      </c>
      <c r="Y1742" t="s">
        <v>36013</v>
      </c>
    </row>
    <row r="1743" spans="1:25" x14ac:dyDescent="0.3">
      <c r="A1743">
        <v>87100</v>
      </c>
      <c r="B1743" t="s">
        <v>36014</v>
      </c>
      <c r="C1743" t="s">
        <v>36015</v>
      </c>
      <c r="D1743" t="s">
        <v>36016</v>
      </c>
      <c r="E1743" t="s">
        <v>36017</v>
      </c>
      <c r="F1743" t="s">
        <v>36018</v>
      </c>
      <c r="G1743" t="s">
        <v>36019</v>
      </c>
      <c r="H1743" t="s">
        <v>36020</v>
      </c>
      <c r="I1743" t="s">
        <v>36021</v>
      </c>
      <c r="J1743" t="s">
        <v>36022</v>
      </c>
      <c r="K1743" t="s">
        <v>36023</v>
      </c>
      <c r="L1743" t="s">
        <v>36024</v>
      </c>
      <c r="M1743" t="s">
        <v>36025</v>
      </c>
      <c r="N1743" t="s">
        <v>36026</v>
      </c>
      <c r="O1743">
        <f>-607.866543607591 -113.749268324858 -506.645715811721</f>
        <v>-1228.2615277441701</v>
      </c>
      <c r="P1743">
        <f>-633.515104195924 -147.996111007601 -227.812691168735</f>
        <v>-1009.32390637226</v>
      </c>
      <c r="Q1743">
        <f>-440.137323165816 -46.9502505088558 -307.457486037614</f>
        <v>-794.54505971228582</v>
      </c>
      <c r="R1743" t="s">
        <v>36027</v>
      </c>
      <c r="S1743" t="s">
        <v>36028</v>
      </c>
      <c r="T1743" t="s">
        <v>36029</v>
      </c>
      <c r="U1743" t="s">
        <v>36030</v>
      </c>
      <c r="V1743" t="s">
        <v>36031</v>
      </c>
      <c r="W1743" t="s">
        <v>36032</v>
      </c>
      <c r="X1743" t="s">
        <v>36033</v>
      </c>
      <c r="Y1743" t="s">
        <v>36034</v>
      </c>
    </row>
    <row r="1744" spans="1:25" x14ac:dyDescent="0.3">
      <c r="A1744">
        <v>87150</v>
      </c>
      <c r="B1744" t="s">
        <v>36035</v>
      </c>
      <c r="C1744" t="s">
        <v>36036</v>
      </c>
      <c r="D1744" t="s">
        <v>36037</v>
      </c>
      <c r="E1744" t="s">
        <v>36038</v>
      </c>
      <c r="F1744" t="s">
        <v>36039</v>
      </c>
      <c r="G1744" t="s">
        <v>36040</v>
      </c>
      <c r="H1744" t="s">
        <v>36041</v>
      </c>
      <c r="I1744" t="s">
        <v>36042</v>
      </c>
      <c r="J1744" t="s">
        <v>36043</v>
      </c>
      <c r="K1744" t="s">
        <v>36044</v>
      </c>
      <c r="L1744" t="s">
        <v>36045</v>
      </c>
      <c r="M1744" t="s">
        <v>36046</v>
      </c>
      <c r="N1744" t="s">
        <v>36047</v>
      </c>
      <c r="O1744">
        <f>-608.431158671212 -114.84221065966 -506.305704304162</f>
        <v>-1229.5790736350339</v>
      </c>
      <c r="P1744">
        <f>-634.341209352235 -148.763680395387 -227.457068243957</f>
        <v>-1010.561957991579</v>
      </c>
      <c r="Q1744">
        <f>-441.248741358711 -46.8418210185573 -306.677214076987</f>
        <v>-794.76777645425534</v>
      </c>
      <c r="R1744" t="s">
        <v>36048</v>
      </c>
      <c r="S1744" t="s">
        <v>36049</v>
      </c>
      <c r="T1744" t="s">
        <v>36050</v>
      </c>
      <c r="U1744" t="s">
        <v>36051</v>
      </c>
      <c r="V1744" t="s">
        <v>36052</v>
      </c>
      <c r="W1744" t="s">
        <v>36053</v>
      </c>
      <c r="X1744" t="s">
        <v>36054</v>
      </c>
      <c r="Y1744" t="s">
        <v>36055</v>
      </c>
    </row>
    <row r="1745" spans="1:25" x14ac:dyDescent="0.3">
      <c r="A1745">
        <v>87200</v>
      </c>
      <c r="B1745" t="s">
        <v>36056</v>
      </c>
      <c r="C1745" t="s">
        <v>36057</v>
      </c>
      <c r="D1745" t="s">
        <v>36058</v>
      </c>
      <c r="E1745" t="s">
        <v>36059</v>
      </c>
      <c r="F1745" t="s">
        <v>36060</v>
      </c>
      <c r="G1745" t="s">
        <v>36061</v>
      </c>
      <c r="H1745" t="s">
        <v>36062</v>
      </c>
      <c r="I1745" t="s">
        <v>36063</v>
      </c>
      <c r="J1745" t="s">
        <v>36064</v>
      </c>
      <c r="K1745" t="s">
        <v>36065</v>
      </c>
      <c r="L1745" t="s">
        <v>36066</v>
      </c>
      <c r="M1745" t="s">
        <v>36067</v>
      </c>
      <c r="N1745" t="s">
        <v>36068</v>
      </c>
      <c r="O1745">
        <f>-608.924603768142 -115.280443455353 -506.171710634571</f>
        <v>-1230.376757858066</v>
      </c>
      <c r="P1745">
        <f>-634.52644205492 -148.574622643792 -227.218912709679</f>
        <v>-1010.319977408391</v>
      </c>
      <c r="Q1745">
        <f>-441.457521996787 -46.6396299691191 -306.479609201667</f>
        <v>-794.57676116757307</v>
      </c>
      <c r="R1745" t="s">
        <v>36069</v>
      </c>
      <c r="S1745" t="s">
        <v>36070</v>
      </c>
      <c r="T1745" t="s">
        <v>36071</v>
      </c>
      <c r="U1745" t="s">
        <v>36072</v>
      </c>
      <c r="V1745" t="s">
        <v>36073</v>
      </c>
      <c r="W1745" t="s">
        <v>36074</v>
      </c>
      <c r="X1745" t="s">
        <v>36075</v>
      </c>
      <c r="Y1745" t="s">
        <v>36076</v>
      </c>
    </row>
    <row r="1746" spans="1:25" x14ac:dyDescent="0.3">
      <c r="A1746">
        <v>87250</v>
      </c>
      <c r="B1746" t="s">
        <v>36077</v>
      </c>
      <c r="C1746" t="s">
        <v>36078</v>
      </c>
      <c r="D1746" t="s">
        <v>36079</v>
      </c>
      <c r="E1746" t="s">
        <v>36080</v>
      </c>
      <c r="F1746" t="s">
        <v>36081</v>
      </c>
      <c r="G1746" t="s">
        <v>36082</v>
      </c>
      <c r="H1746" t="s">
        <v>36083</v>
      </c>
      <c r="I1746" t="s">
        <v>36084</v>
      </c>
      <c r="J1746" t="s">
        <v>36085</v>
      </c>
      <c r="K1746" t="s">
        <v>36086</v>
      </c>
      <c r="L1746" t="s">
        <v>36087</v>
      </c>
      <c r="M1746" t="s">
        <v>36088</v>
      </c>
      <c r="N1746" t="s">
        <v>36089</v>
      </c>
      <c r="O1746">
        <f>-609.476325899248 -116.321125538109 -505.771846121947</f>
        <v>-1231.569297559304</v>
      </c>
      <c r="P1746">
        <f>-634.886467355742 -148.965402958479 -226.724684725939</f>
        <v>-1010.57655504016</v>
      </c>
      <c r="Q1746">
        <f>-442.324104064136 -46.2958485823547 -306.268706885943</f>
        <v>-794.88865953243373</v>
      </c>
      <c r="R1746" t="s">
        <v>36090</v>
      </c>
      <c r="S1746" t="s">
        <v>36091</v>
      </c>
      <c r="T1746" t="s">
        <v>36092</v>
      </c>
      <c r="U1746" t="s">
        <v>36093</v>
      </c>
      <c r="V1746" t="s">
        <v>36094</v>
      </c>
      <c r="W1746" t="s">
        <v>36095</v>
      </c>
      <c r="X1746" t="s">
        <v>36096</v>
      </c>
      <c r="Y1746" t="s">
        <v>36097</v>
      </c>
    </row>
    <row r="1747" spans="1:25" x14ac:dyDescent="0.3">
      <c r="A1747">
        <v>87300</v>
      </c>
      <c r="B1747" t="s">
        <v>36098</v>
      </c>
      <c r="C1747" t="s">
        <v>36099</v>
      </c>
      <c r="D1747" t="s">
        <v>36100</v>
      </c>
      <c r="E1747" t="s">
        <v>36101</v>
      </c>
      <c r="F1747" t="s">
        <v>36102</v>
      </c>
      <c r="G1747" t="s">
        <v>36103</v>
      </c>
      <c r="H1747" t="s">
        <v>36104</v>
      </c>
      <c r="I1747" t="s">
        <v>36105</v>
      </c>
      <c r="J1747" t="s">
        <v>36106</v>
      </c>
      <c r="K1747" t="s">
        <v>36107</v>
      </c>
      <c r="L1747" t="s">
        <v>36108</v>
      </c>
      <c r="M1747" t="s">
        <v>36109</v>
      </c>
      <c r="N1747" t="s">
        <v>36110</v>
      </c>
      <c r="O1747">
        <f>-609.63608941584 -116.58758806407 -505.659814462754</f>
        <v>-1231.883491942664</v>
      </c>
      <c r="P1747">
        <f>-634.854008874255 -149.121447196962 -226.582478638146</f>
        <v>-1010.5579347093629</v>
      </c>
      <c r="Q1747">
        <f>-442.313198941099 -46.3211158979107 -306.009447050114</f>
        <v>-794.64376188912365</v>
      </c>
      <c r="R1747" t="s">
        <v>36111</v>
      </c>
      <c r="S1747" t="s">
        <v>36112</v>
      </c>
      <c r="T1747" t="s">
        <v>36113</v>
      </c>
      <c r="U1747" t="s">
        <v>36114</v>
      </c>
      <c r="V1747" t="s">
        <v>36115</v>
      </c>
      <c r="W1747" t="s">
        <v>36116</v>
      </c>
      <c r="X1747" t="s">
        <v>36117</v>
      </c>
      <c r="Y1747" t="s">
        <v>36118</v>
      </c>
    </row>
    <row r="1748" spans="1:25" x14ac:dyDescent="0.3">
      <c r="A1748">
        <v>87350</v>
      </c>
      <c r="B1748" t="s">
        <v>36119</v>
      </c>
      <c r="C1748" t="s">
        <v>36120</v>
      </c>
      <c r="D1748" t="s">
        <v>36121</v>
      </c>
      <c r="E1748" t="s">
        <v>36122</v>
      </c>
      <c r="F1748" t="s">
        <v>36123</v>
      </c>
      <c r="G1748" t="s">
        <v>36124</v>
      </c>
      <c r="H1748" t="s">
        <v>36125</v>
      </c>
      <c r="I1748" t="s">
        <v>36126</v>
      </c>
      <c r="J1748" t="s">
        <v>36127</v>
      </c>
      <c r="K1748" t="s">
        <v>36128</v>
      </c>
      <c r="L1748" t="s">
        <v>36129</v>
      </c>
      <c r="M1748" t="s">
        <v>36130</v>
      </c>
      <c r="N1748" t="s">
        <v>36131</v>
      </c>
      <c r="O1748">
        <f>-609.993362320167 -116.954244755095 -505.525972897338</f>
        <v>-1232.4735799726</v>
      </c>
      <c r="P1748">
        <f>-634.826768977606 -149.323525136967 -226.395103379814</f>
        <v>-1010.545397494387</v>
      </c>
      <c r="Q1748">
        <f>-442.157686980927 -47.0234236167744 -306.155838562454</f>
        <v>-795.33694916015543</v>
      </c>
      <c r="R1748" t="s">
        <v>36132</v>
      </c>
      <c r="S1748" t="s">
        <v>36133</v>
      </c>
      <c r="T1748" t="s">
        <v>36134</v>
      </c>
      <c r="U1748" t="s">
        <v>36135</v>
      </c>
      <c r="V1748" t="s">
        <v>36136</v>
      </c>
      <c r="W1748" t="s">
        <v>36137</v>
      </c>
      <c r="X1748" t="s">
        <v>36138</v>
      </c>
      <c r="Y1748" t="s">
        <v>36139</v>
      </c>
    </row>
    <row r="1749" spans="1:25" x14ac:dyDescent="0.3">
      <c r="A1749">
        <v>87400</v>
      </c>
      <c r="B1749" t="s">
        <v>36140</v>
      </c>
      <c r="C1749" t="s">
        <v>36141</v>
      </c>
      <c r="D1749" t="s">
        <v>36142</v>
      </c>
      <c r="E1749" t="s">
        <v>36143</v>
      </c>
      <c r="F1749" t="s">
        <v>36144</v>
      </c>
      <c r="G1749" t="s">
        <v>36145</v>
      </c>
      <c r="H1749" t="s">
        <v>36146</v>
      </c>
      <c r="I1749" t="s">
        <v>36147</v>
      </c>
      <c r="J1749" t="s">
        <v>36148</v>
      </c>
      <c r="K1749" t="s">
        <v>36149</v>
      </c>
      <c r="L1749" t="s">
        <v>36150</v>
      </c>
      <c r="M1749" t="s">
        <v>36151</v>
      </c>
      <c r="N1749" t="s">
        <v>36152</v>
      </c>
      <c r="O1749">
        <f>-610.405062986289 -116.994711383099 -505.452685306888</f>
        <v>-1232.8524596762759</v>
      </c>
      <c r="P1749">
        <f>-634.911186739053 -149.025328270421 -226.253671134707</f>
        <v>-1010.1901861441811</v>
      </c>
      <c r="Q1749">
        <f>-441.779460971564 -47.7634986874045 -306.220875474441</f>
        <v>-795.76383513340943</v>
      </c>
      <c r="R1749" t="s">
        <v>36153</v>
      </c>
      <c r="S1749" t="s">
        <v>36154</v>
      </c>
      <c r="T1749" t="s">
        <v>36155</v>
      </c>
      <c r="U1749" t="s">
        <v>36156</v>
      </c>
      <c r="V1749" t="s">
        <v>36157</v>
      </c>
      <c r="W1749" t="s">
        <v>36158</v>
      </c>
      <c r="X1749" t="s">
        <v>36159</v>
      </c>
      <c r="Y1749" t="s">
        <v>36160</v>
      </c>
    </row>
    <row r="1750" spans="1:25" x14ac:dyDescent="0.3">
      <c r="A1750">
        <v>87450</v>
      </c>
      <c r="B1750" t="s">
        <v>36161</v>
      </c>
      <c r="C1750" t="s">
        <v>36162</v>
      </c>
      <c r="D1750" t="s">
        <v>36163</v>
      </c>
      <c r="E1750" t="s">
        <v>36164</v>
      </c>
      <c r="F1750" t="s">
        <v>36165</v>
      </c>
      <c r="G1750" t="s">
        <v>36166</v>
      </c>
      <c r="H1750" t="s">
        <v>36167</v>
      </c>
      <c r="I1750" t="s">
        <v>36168</v>
      </c>
      <c r="J1750" t="s">
        <v>36169</v>
      </c>
      <c r="K1750" t="s">
        <v>36170</v>
      </c>
      <c r="L1750" t="s">
        <v>36171</v>
      </c>
      <c r="M1750" t="s">
        <v>36172</v>
      </c>
      <c r="N1750" t="s">
        <v>36173</v>
      </c>
      <c r="O1750">
        <f>-610.722412678159 -117.198607179625 -505.205940748048</f>
        <v>-1233.126960605832</v>
      </c>
      <c r="P1750">
        <f>-635.290520828496 -147.992212009566 -225.873313207069</f>
        <v>-1009.156046045131</v>
      </c>
      <c r="Q1750">
        <f>-440.552270468431 -50.0574824529026 -306.087162543933</f>
        <v>-796.69691546526656</v>
      </c>
      <c r="R1750" t="s">
        <v>36174</v>
      </c>
      <c r="S1750" t="s">
        <v>36175</v>
      </c>
      <c r="T1750" t="s">
        <v>36176</v>
      </c>
      <c r="U1750" t="s">
        <v>36177</v>
      </c>
      <c r="V1750" t="s">
        <v>36178</v>
      </c>
      <c r="W1750" t="s">
        <v>36179</v>
      </c>
      <c r="X1750" t="s">
        <v>36180</v>
      </c>
      <c r="Y1750" t="s">
        <v>36181</v>
      </c>
    </row>
    <row r="1751" spans="1:25" x14ac:dyDescent="0.3">
      <c r="A1751">
        <v>87500</v>
      </c>
      <c r="B1751" t="s">
        <v>36182</v>
      </c>
      <c r="C1751" t="s">
        <v>36183</v>
      </c>
      <c r="D1751" t="s">
        <v>36184</v>
      </c>
      <c r="E1751" t="s">
        <v>36185</v>
      </c>
      <c r="F1751" t="s">
        <v>36186</v>
      </c>
      <c r="G1751" t="s">
        <v>36187</v>
      </c>
      <c r="H1751" t="s">
        <v>36188</v>
      </c>
      <c r="I1751" t="s">
        <v>36189</v>
      </c>
      <c r="J1751" t="s">
        <v>36190</v>
      </c>
      <c r="K1751" t="s">
        <v>36191</v>
      </c>
      <c r="L1751" t="s">
        <v>36192</v>
      </c>
      <c r="M1751" t="s">
        <v>36193</v>
      </c>
      <c r="N1751" t="s">
        <v>36194</v>
      </c>
      <c r="O1751">
        <f>-610.603717885397 -117.374259755343 -505.105855983394</f>
        <v>-1233.0838336241341</v>
      </c>
      <c r="P1751">
        <f>-635.428733656722 -147.808410186651 -225.756409890664</f>
        <v>-1008.9935537340371</v>
      </c>
      <c r="Q1751">
        <f>-439.722495049771 -51.5894929192646 -305.690587656506</f>
        <v>-797.00257562554157</v>
      </c>
      <c r="R1751" t="s">
        <v>36195</v>
      </c>
      <c r="S1751" t="s">
        <v>36196</v>
      </c>
      <c r="T1751" t="s">
        <v>36197</v>
      </c>
      <c r="U1751" t="s">
        <v>36198</v>
      </c>
      <c r="V1751" t="s">
        <v>36199</v>
      </c>
      <c r="W1751" t="s">
        <v>36200</v>
      </c>
      <c r="X1751" t="s">
        <v>36201</v>
      </c>
      <c r="Y1751" t="s">
        <v>36202</v>
      </c>
    </row>
    <row r="1752" spans="1:25" x14ac:dyDescent="0.3">
      <c r="A1752">
        <v>87550</v>
      </c>
      <c r="B1752" t="s">
        <v>36203</v>
      </c>
      <c r="C1752" t="s">
        <v>36204</v>
      </c>
      <c r="D1752" t="s">
        <v>36205</v>
      </c>
      <c r="E1752" t="s">
        <v>36206</v>
      </c>
      <c r="F1752" t="s">
        <v>36207</v>
      </c>
      <c r="G1752" t="s">
        <v>36208</v>
      </c>
      <c r="H1752" t="s">
        <v>36209</v>
      </c>
      <c r="I1752" t="s">
        <v>36210</v>
      </c>
      <c r="J1752" t="s">
        <v>36211</v>
      </c>
      <c r="K1752" t="s">
        <v>36212</v>
      </c>
      <c r="L1752" t="s">
        <v>36213</v>
      </c>
      <c r="M1752" t="s">
        <v>36214</v>
      </c>
      <c r="N1752" t="s">
        <v>36215</v>
      </c>
      <c r="O1752">
        <f>-610.462196049151 -117.686591209708 -504.819593937412</f>
        <v>-1232.9683811962709</v>
      </c>
      <c r="P1752">
        <f>-635.813548390319 -147.891648879304 -225.492659355253</f>
        <v>-1009.1978566248761</v>
      </c>
      <c r="Q1752">
        <f>-438.800379729774 -53.7735306523959 -304.714767896242</f>
        <v>-797.28867827841191</v>
      </c>
      <c r="R1752" t="s">
        <v>36216</v>
      </c>
      <c r="S1752" t="s">
        <v>36217</v>
      </c>
      <c r="T1752" t="s">
        <v>36218</v>
      </c>
      <c r="U1752" t="s">
        <v>36219</v>
      </c>
      <c r="V1752" t="s">
        <v>36220</v>
      </c>
      <c r="W1752" t="s">
        <v>36221</v>
      </c>
      <c r="X1752" t="s">
        <v>36222</v>
      </c>
      <c r="Y1752" t="s">
        <v>36223</v>
      </c>
    </row>
    <row r="1753" spans="1:25" x14ac:dyDescent="0.3">
      <c r="A1753">
        <v>87600</v>
      </c>
      <c r="B1753" t="s">
        <v>36224</v>
      </c>
      <c r="C1753" t="s">
        <v>36225</v>
      </c>
      <c r="D1753" t="s">
        <v>36226</v>
      </c>
      <c r="E1753" t="s">
        <v>36227</v>
      </c>
      <c r="F1753" t="s">
        <v>36228</v>
      </c>
      <c r="G1753" t="s">
        <v>36229</v>
      </c>
      <c r="H1753" t="s">
        <v>36230</v>
      </c>
      <c r="I1753" t="s">
        <v>36231</v>
      </c>
      <c r="J1753" t="s">
        <v>36232</v>
      </c>
      <c r="K1753" t="s">
        <v>36233</v>
      </c>
      <c r="L1753" t="s">
        <v>36234</v>
      </c>
      <c r="M1753" t="s">
        <v>36235</v>
      </c>
      <c r="N1753" t="s">
        <v>36236</v>
      </c>
      <c r="O1753">
        <f>-610.137655081758 -117.830123031639 -504.453555928303</f>
        <v>-1232.4213340417</v>
      </c>
      <c r="P1753">
        <f>-636.192912323693 -147.630284623696 -225.147830831742</f>
        <v>-1008.9710277791311</v>
      </c>
      <c r="Q1753">
        <f>-438.73409892361 -54.2819494119831 -304.17110716739</f>
        <v>-797.18715550298316</v>
      </c>
      <c r="R1753" t="s">
        <v>36237</v>
      </c>
      <c r="S1753" t="s">
        <v>36238</v>
      </c>
      <c r="T1753" t="s">
        <v>36239</v>
      </c>
      <c r="U1753" t="s">
        <v>36240</v>
      </c>
      <c r="V1753" t="s">
        <v>36241</v>
      </c>
      <c r="W1753" t="s">
        <v>36242</v>
      </c>
      <c r="X1753" t="s">
        <v>36243</v>
      </c>
      <c r="Y1753" t="s">
        <v>36244</v>
      </c>
    </row>
    <row r="1754" spans="1:25" x14ac:dyDescent="0.3">
      <c r="A1754">
        <v>87650</v>
      </c>
      <c r="B1754" t="s">
        <v>36245</v>
      </c>
      <c r="C1754" t="s">
        <v>36246</v>
      </c>
      <c r="D1754" t="s">
        <v>36247</v>
      </c>
      <c r="E1754" t="s">
        <v>36248</v>
      </c>
      <c r="F1754" t="s">
        <v>36249</v>
      </c>
      <c r="G1754" t="s">
        <v>36250</v>
      </c>
      <c r="H1754" t="s">
        <v>36251</v>
      </c>
      <c r="I1754" t="s">
        <v>36252</v>
      </c>
      <c r="J1754" t="s">
        <v>36253</v>
      </c>
      <c r="K1754" t="s">
        <v>36254</v>
      </c>
      <c r="L1754" t="s">
        <v>36255</v>
      </c>
      <c r="M1754" t="s">
        <v>36256</v>
      </c>
      <c r="N1754" t="s">
        <v>36257</v>
      </c>
      <c r="O1754">
        <f>-610.072230756423 -117.840534216133 -504.244703176051</f>
        <v>-1232.157468148607</v>
      </c>
      <c r="P1754">
        <f>-636.314301259107 -147.3132269704 -224.921750880581</f>
        <v>-1008.549279110088</v>
      </c>
      <c r="Q1754">
        <f>-438.536768631142 -54.4211999428508 -303.68502306032</f>
        <v>-796.64299163431292</v>
      </c>
      <c r="R1754" t="s">
        <v>36258</v>
      </c>
      <c r="S1754" t="s">
        <v>36259</v>
      </c>
      <c r="T1754" t="s">
        <v>36260</v>
      </c>
      <c r="U1754" t="s">
        <v>36261</v>
      </c>
      <c r="V1754" t="s">
        <v>36262</v>
      </c>
      <c r="W1754" t="s">
        <v>36263</v>
      </c>
      <c r="X1754" t="s">
        <v>36264</v>
      </c>
      <c r="Y1754" t="s">
        <v>36265</v>
      </c>
    </row>
    <row r="1755" spans="1:25" x14ac:dyDescent="0.3">
      <c r="A1755">
        <v>87700</v>
      </c>
      <c r="B1755" t="s">
        <v>36266</v>
      </c>
      <c r="C1755" t="s">
        <v>36267</v>
      </c>
      <c r="D1755" t="s">
        <v>36268</v>
      </c>
      <c r="E1755" t="s">
        <v>36269</v>
      </c>
      <c r="F1755" t="s">
        <v>36270</v>
      </c>
      <c r="G1755" t="s">
        <v>36271</v>
      </c>
      <c r="H1755" t="s">
        <v>36272</v>
      </c>
      <c r="I1755" t="s">
        <v>36273</v>
      </c>
      <c r="J1755" t="s">
        <v>36274</v>
      </c>
      <c r="K1755" t="s">
        <v>36275</v>
      </c>
      <c r="L1755" t="s">
        <v>36276</v>
      </c>
      <c r="M1755" t="s">
        <v>36277</v>
      </c>
      <c r="N1755" t="s">
        <v>36278</v>
      </c>
      <c r="O1755">
        <f>-609.945078501779 -117.983960820205 -503.965849977172</f>
        <v>-1231.8948892991559</v>
      </c>
      <c r="P1755">
        <f>-636.183433002068 -147.13429611401 -224.608744484868</f>
        <v>-1007.926473600946</v>
      </c>
      <c r="Q1755">
        <f>-438.261623409526 -54.4786591403013 -303.28771534391</f>
        <v>-796.02799789373739</v>
      </c>
      <c r="R1755" t="s">
        <v>36279</v>
      </c>
      <c r="S1755" t="s">
        <v>36280</v>
      </c>
      <c r="T1755" t="s">
        <v>36281</v>
      </c>
      <c r="U1755" t="s">
        <v>36282</v>
      </c>
      <c r="V1755" t="s">
        <v>36283</v>
      </c>
      <c r="W1755" t="s">
        <v>36284</v>
      </c>
      <c r="X1755" t="s">
        <v>36285</v>
      </c>
      <c r="Y1755" t="s">
        <v>36286</v>
      </c>
    </row>
    <row r="1756" spans="1:25" x14ac:dyDescent="0.3">
      <c r="A1756">
        <v>87750</v>
      </c>
      <c r="B1756" t="s">
        <v>36287</v>
      </c>
      <c r="C1756" t="s">
        <v>36288</v>
      </c>
      <c r="D1756" t="s">
        <v>36289</v>
      </c>
      <c r="E1756" t="s">
        <v>36290</v>
      </c>
      <c r="F1756" t="s">
        <v>36291</v>
      </c>
      <c r="G1756" t="s">
        <v>36292</v>
      </c>
      <c r="H1756" t="s">
        <v>36293</v>
      </c>
      <c r="I1756" t="s">
        <v>36294</v>
      </c>
      <c r="J1756" t="s">
        <v>36295</v>
      </c>
      <c r="K1756" t="s">
        <v>36296</v>
      </c>
      <c r="L1756" t="s">
        <v>36297</v>
      </c>
      <c r="M1756" t="s">
        <v>36298</v>
      </c>
      <c r="N1756" t="s">
        <v>36299</v>
      </c>
      <c r="O1756">
        <f>-609.55381319238 -118.264241161031 -503.404292743904</f>
        <v>-1231.2223470973149</v>
      </c>
      <c r="P1756">
        <f>-635.45062800707 -146.73092906073 -223.944710451889</f>
        <v>-1006.126267519689</v>
      </c>
      <c r="Q1756">
        <f>-437.541076193274 -53.8993612239005 -302.447208463615</f>
        <v>-793.88764588078948</v>
      </c>
      <c r="R1756" t="s">
        <v>36300</v>
      </c>
      <c r="S1756" t="s">
        <v>36301</v>
      </c>
      <c r="T1756" t="s">
        <v>36302</v>
      </c>
      <c r="U1756" t="s">
        <v>36303</v>
      </c>
      <c r="V1756" t="s">
        <v>36304</v>
      </c>
      <c r="W1756" t="s">
        <v>36305</v>
      </c>
      <c r="X1756" t="s">
        <v>36306</v>
      </c>
      <c r="Y1756" t="s">
        <v>36307</v>
      </c>
    </row>
    <row r="1757" spans="1:25" x14ac:dyDescent="0.3">
      <c r="A1757">
        <v>87800</v>
      </c>
      <c r="B1757" t="s">
        <v>36308</v>
      </c>
      <c r="C1757" t="s">
        <v>36309</v>
      </c>
      <c r="D1757" t="s">
        <v>36310</v>
      </c>
      <c r="E1757" t="s">
        <v>36311</v>
      </c>
      <c r="F1757" t="s">
        <v>36312</v>
      </c>
      <c r="G1757" t="s">
        <v>36313</v>
      </c>
      <c r="H1757" t="s">
        <v>36314</v>
      </c>
      <c r="I1757" t="s">
        <v>36315</v>
      </c>
      <c r="J1757" t="s">
        <v>36316</v>
      </c>
      <c r="K1757" t="s">
        <v>36317</v>
      </c>
      <c r="L1757" t="s">
        <v>36318</v>
      </c>
      <c r="M1757" t="s">
        <v>36319</v>
      </c>
      <c r="N1757" t="s">
        <v>36320</v>
      </c>
      <c r="O1757">
        <f>-609.40363275012 -118.538733543817 -503.069407073429</f>
        <v>-1231.011773367366</v>
      </c>
      <c r="P1757">
        <f>-635.156211486006 -146.50022035619 -223.545580806167</f>
        <v>-1005.2020126483629</v>
      </c>
      <c r="Q1757">
        <f>-437.066760002239 -53.6827864060524 -301.610135768389</f>
        <v>-792.35968217668039</v>
      </c>
      <c r="R1757" t="s">
        <v>36321</v>
      </c>
      <c r="S1757" t="s">
        <v>36322</v>
      </c>
      <c r="T1757" t="s">
        <v>36323</v>
      </c>
      <c r="U1757" t="s">
        <v>36324</v>
      </c>
      <c r="V1757" t="s">
        <v>36325</v>
      </c>
      <c r="W1757" t="s">
        <v>36326</v>
      </c>
      <c r="X1757" t="s">
        <v>36327</v>
      </c>
      <c r="Y1757" t="s">
        <v>36328</v>
      </c>
    </row>
    <row r="1758" spans="1:25" x14ac:dyDescent="0.3">
      <c r="A1758">
        <v>87850</v>
      </c>
      <c r="B1758" t="s">
        <v>36329</v>
      </c>
      <c r="C1758" t="s">
        <v>36330</v>
      </c>
      <c r="D1758" t="s">
        <v>36331</v>
      </c>
      <c r="E1758" t="s">
        <v>36332</v>
      </c>
      <c r="F1758" t="s">
        <v>36333</v>
      </c>
      <c r="G1758" t="s">
        <v>36334</v>
      </c>
      <c r="H1758" t="s">
        <v>36335</v>
      </c>
      <c r="I1758" t="s">
        <v>36336</v>
      </c>
      <c r="J1758" t="s">
        <v>36337</v>
      </c>
      <c r="K1758" t="s">
        <v>36338</v>
      </c>
      <c r="L1758" t="s">
        <v>36339</v>
      </c>
      <c r="M1758" t="s">
        <v>36340</v>
      </c>
      <c r="N1758" t="s">
        <v>36341</v>
      </c>
      <c r="O1758">
        <f>-608.562971065213 -119.153735453763 -502.349826100932</f>
        <v>-1230.066532619908</v>
      </c>
      <c r="P1758">
        <f>-634.321253746416 -145.988439446879 -222.716098336278</f>
        <v>-1003.0257915295731</v>
      </c>
      <c r="Q1758">
        <f>-435.81788089287 -53.4869169057051 -300.100746529305</f>
        <v>-789.40554432788008</v>
      </c>
      <c r="R1758" t="s">
        <v>36342</v>
      </c>
      <c r="S1758" t="s">
        <v>36343</v>
      </c>
      <c r="T1758" t="s">
        <v>36344</v>
      </c>
      <c r="U1758" t="s">
        <v>36345</v>
      </c>
      <c r="V1758" t="s">
        <v>36346</v>
      </c>
      <c r="W1758" t="s">
        <v>36347</v>
      </c>
      <c r="X1758" t="s">
        <v>36348</v>
      </c>
      <c r="Y1758" t="s">
        <v>36349</v>
      </c>
    </row>
    <row r="1759" spans="1:25" x14ac:dyDescent="0.3">
      <c r="A1759">
        <v>87900</v>
      </c>
      <c r="B1759" t="s">
        <v>36350</v>
      </c>
      <c r="C1759" t="s">
        <v>36351</v>
      </c>
      <c r="D1759" t="s">
        <v>36352</v>
      </c>
      <c r="E1759" t="s">
        <v>36353</v>
      </c>
      <c r="F1759" t="s">
        <v>36354</v>
      </c>
      <c r="G1759" t="s">
        <v>36355</v>
      </c>
      <c r="H1759" t="s">
        <v>36356</v>
      </c>
      <c r="I1759" t="s">
        <v>36357</v>
      </c>
      <c r="J1759" t="s">
        <v>36358</v>
      </c>
      <c r="K1759" t="s">
        <v>36359</v>
      </c>
      <c r="L1759" t="s">
        <v>36360</v>
      </c>
      <c r="M1759" t="s">
        <v>36361</v>
      </c>
      <c r="N1759" t="s">
        <v>36362</v>
      </c>
      <c r="O1759">
        <f>-607.959637646162 -119.548027680608 -501.999137567577</f>
        <v>-1229.5068028943469</v>
      </c>
      <c r="P1759">
        <f>-633.805222312874 -145.841186860474 -222.321942029873</f>
        <v>-1001.968351203221</v>
      </c>
      <c r="Q1759">
        <f>-435.125633422659 -53.6416809195266 -299.61520506119</f>
        <v>-788.38251940337568</v>
      </c>
      <c r="R1759" t="s">
        <v>36363</v>
      </c>
      <c r="S1759" t="s">
        <v>36364</v>
      </c>
      <c r="T1759" t="s">
        <v>36365</v>
      </c>
      <c r="U1759" t="s">
        <v>36366</v>
      </c>
      <c r="V1759" t="s">
        <v>36367</v>
      </c>
      <c r="W1759" t="s">
        <v>36368</v>
      </c>
      <c r="X1759" t="s">
        <v>36369</v>
      </c>
      <c r="Y1759" t="s">
        <v>36370</v>
      </c>
    </row>
    <row r="1760" spans="1:25" x14ac:dyDescent="0.3">
      <c r="A1760">
        <v>87950</v>
      </c>
      <c r="B1760" t="s">
        <v>36371</v>
      </c>
      <c r="C1760" t="s">
        <v>36372</v>
      </c>
      <c r="D1760" t="s">
        <v>36373</v>
      </c>
      <c r="E1760" t="s">
        <v>36374</v>
      </c>
      <c r="F1760" t="s">
        <v>36375</v>
      </c>
      <c r="G1760" t="s">
        <v>36376</v>
      </c>
      <c r="H1760" t="s">
        <v>36377</v>
      </c>
      <c r="I1760" t="s">
        <v>36378</v>
      </c>
      <c r="J1760" t="s">
        <v>36379</v>
      </c>
      <c r="K1760" t="s">
        <v>36380</v>
      </c>
      <c r="L1760" t="s">
        <v>36381</v>
      </c>
      <c r="M1760" t="s">
        <v>36382</v>
      </c>
      <c r="N1760" t="s">
        <v>36383</v>
      </c>
      <c r="O1760">
        <f>-607.105895767839 -120.107746457372 -501.410019993034</f>
        <v>-1228.623662218245</v>
      </c>
      <c r="P1760">
        <f>-633.141724909354 -145.162993349183 -221.637026019215</f>
        <v>-999.94174427775204</v>
      </c>
      <c r="Q1760">
        <f>-433.913846135519 -54.1633805612391 -298.940682053835</f>
        <v>-787.01790875059305</v>
      </c>
      <c r="R1760" t="s">
        <v>36384</v>
      </c>
      <c r="S1760" t="s">
        <v>36385</v>
      </c>
      <c r="T1760" t="s">
        <v>36386</v>
      </c>
      <c r="U1760" t="s">
        <v>36387</v>
      </c>
      <c r="V1760" t="s">
        <v>36388</v>
      </c>
      <c r="W1760" t="s">
        <v>36389</v>
      </c>
      <c r="X1760" t="s">
        <v>36390</v>
      </c>
      <c r="Y1760" t="s">
        <v>36391</v>
      </c>
    </row>
    <row r="1761" spans="1:25" x14ac:dyDescent="0.3">
      <c r="A1761">
        <v>88000</v>
      </c>
      <c r="B1761" t="s">
        <v>36392</v>
      </c>
      <c r="C1761" t="s">
        <v>36393</v>
      </c>
      <c r="D1761" t="s">
        <v>36394</v>
      </c>
      <c r="E1761" t="s">
        <v>36395</v>
      </c>
      <c r="F1761" t="s">
        <v>36396</v>
      </c>
      <c r="G1761" t="s">
        <v>36397</v>
      </c>
      <c r="H1761" t="s">
        <v>36398</v>
      </c>
      <c r="I1761" t="s">
        <v>36399</v>
      </c>
      <c r="J1761" t="s">
        <v>36400</v>
      </c>
      <c r="K1761" t="s">
        <v>36401</v>
      </c>
      <c r="L1761" t="s">
        <v>36402</v>
      </c>
      <c r="M1761" t="s">
        <v>36403</v>
      </c>
      <c r="N1761" t="s">
        <v>36404</v>
      </c>
      <c r="O1761">
        <f>-606.854535639495 -120.191175247215 -501.228729654398</f>
        <v>-1228.2744405411081</v>
      </c>
      <c r="P1761">
        <f>-632.780112223448 -144.48643378145 -221.378319163485</f>
        <v>-998.64486516838292</v>
      </c>
      <c r="Q1761">
        <f>-433.160462324944 -54.2548329325568 -298.571839989808</f>
        <v>-785.98713524730874</v>
      </c>
      <c r="R1761" t="s">
        <v>36405</v>
      </c>
      <c r="S1761" t="s">
        <v>36406</v>
      </c>
      <c r="T1761" t="s">
        <v>36407</v>
      </c>
      <c r="U1761" t="s">
        <v>36408</v>
      </c>
      <c r="V1761" t="s">
        <v>36409</v>
      </c>
      <c r="W1761" t="s">
        <v>36410</v>
      </c>
      <c r="X1761" t="s">
        <v>36411</v>
      </c>
      <c r="Y1761" t="s">
        <v>36412</v>
      </c>
    </row>
    <row r="1762" spans="1:25" x14ac:dyDescent="0.3">
      <c r="A1762">
        <v>88050</v>
      </c>
      <c r="B1762" t="s">
        <v>36413</v>
      </c>
      <c r="C1762" t="s">
        <v>36414</v>
      </c>
      <c r="D1762" t="s">
        <v>36415</v>
      </c>
      <c r="E1762" t="s">
        <v>36416</v>
      </c>
      <c r="F1762" t="s">
        <v>36417</v>
      </c>
      <c r="G1762" t="s">
        <v>36418</v>
      </c>
      <c r="H1762" t="s">
        <v>36419</v>
      </c>
      <c r="I1762" t="s">
        <v>36420</v>
      </c>
      <c r="J1762" t="s">
        <v>36421</v>
      </c>
      <c r="K1762" t="s">
        <v>36422</v>
      </c>
      <c r="L1762" t="s">
        <v>36423</v>
      </c>
      <c r="M1762" t="s">
        <v>36424</v>
      </c>
      <c r="N1762" t="s">
        <v>36425</v>
      </c>
      <c r="O1762">
        <f>-606.552520033285 -120.069495627937 -501.156970847041</f>
        <v>-1227.778986508263</v>
      </c>
      <c r="P1762">
        <f>-631.726243147266 -143.52081202112 -221.166130752036</f>
        <v>-996.41318592042205</v>
      </c>
      <c r="Q1762">
        <f>-432.254639670102 -52.7626600681474 -298.124070056017</f>
        <v>-783.14136979426644</v>
      </c>
      <c r="R1762" t="s">
        <v>36426</v>
      </c>
      <c r="S1762" t="s">
        <v>36427</v>
      </c>
      <c r="T1762" t="s">
        <v>36428</v>
      </c>
      <c r="U1762" t="s">
        <v>36429</v>
      </c>
      <c r="V1762" t="s">
        <v>36430</v>
      </c>
      <c r="W1762" t="s">
        <v>36431</v>
      </c>
      <c r="X1762" t="s">
        <v>36432</v>
      </c>
      <c r="Y1762" t="s">
        <v>36433</v>
      </c>
    </row>
    <row r="1763" spans="1:25" x14ac:dyDescent="0.3">
      <c r="A1763">
        <v>88100</v>
      </c>
      <c r="B1763" t="s">
        <v>36434</v>
      </c>
      <c r="C1763" t="s">
        <v>36435</v>
      </c>
      <c r="D1763" t="s">
        <v>36436</v>
      </c>
      <c r="E1763" t="s">
        <v>36437</v>
      </c>
      <c r="F1763" t="s">
        <v>36438</v>
      </c>
      <c r="G1763" t="s">
        <v>36439</v>
      </c>
      <c r="H1763" t="s">
        <v>36440</v>
      </c>
      <c r="I1763" t="s">
        <v>36441</v>
      </c>
      <c r="J1763" t="s">
        <v>36442</v>
      </c>
      <c r="K1763" t="s">
        <v>36443</v>
      </c>
      <c r="L1763" t="s">
        <v>36444</v>
      </c>
      <c r="M1763" t="s">
        <v>36445</v>
      </c>
      <c r="N1763" t="s">
        <v>36446</v>
      </c>
      <c r="O1763">
        <f>-606.548344441538 -119.895024855189 -501.199496490562</f>
        <v>-1227.6428657872891</v>
      </c>
      <c r="P1763">
        <f>-631.249678450549 -143.591726397309 -221.187038803904</f>
        <v>-996.02844365176202</v>
      </c>
      <c r="Q1763">
        <f>-432.363470967519 -51.6915939770602 -298.305249813259</f>
        <v>-782.3603147578383</v>
      </c>
      <c r="R1763" t="s">
        <v>36447</v>
      </c>
      <c r="S1763" t="s">
        <v>36448</v>
      </c>
      <c r="T1763" t="s">
        <v>36449</v>
      </c>
      <c r="U1763" t="s">
        <v>36450</v>
      </c>
      <c r="V1763" t="s">
        <v>36451</v>
      </c>
      <c r="W1763" t="s">
        <v>36452</v>
      </c>
      <c r="X1763" t="s">
        <v>36453</v>
      </c>
      <c r="Y1763" t="s">
        <v>36454</v>
      </c>
    </row>
    <row r="1764" spans="1:25" x14ac:dyDescent="0.3">
      <c r="A1764">
        <v>88150</v>
      </c>
      <c r="B1764" t="s">
        <v>36455</v>
      </c>
      <c r="C1764" t="s">
        <v>36456</v>
      </c>
      <c r="D1764" t="s">
        <v>36457</v>
      </c>
      <c r="E1764" t="s">
        <v>36458</v>
      </c>
      <c r="F1764" t="s">
        <v>36459</v>
      </c>
      <c r="G1764" t="s">
        <v>36460</v>
      </c>
      <c r="H1764" t="s">
        <v>36461</v>
      </c>
      <c r="I1764" t="s">
        <v>36462</v>
      </c>
      <c r="J1764" t="s">
        <v>36463</v>
      </c>
      <c r="K1764" t="s">
        <v>36464</v>
      </c>
      <c r="L1764" t="s">
        <v>36465</v>
      </c>
      <c r="M1764" t="s">
        <v>36466</v>
      </c>
      <c r="N1764" t="s">
        <v>36467</v>
      </c>
      <c r="O1764">
        <f>-606.960373013895 -119.168087588577 -501.667255918511</f>
        <v>-1227.795716520983</v>
      </c>
      <c r="P1764">
        <f>-630.965354427849 -144.191082434978 -221.709798249995</f>
        <v>-996.86623511282187</v>
      </c>
      <c r="Q1764">
        <f>-432.963833699979 -50.3659336152659 -298.786176139055</f>
        <v>-782.1159434542999</v>
      </c>
      <c r="R1764" t="s">
        <v>36468</v>
      </c>
      <c r="S1764" t="s">
        <v>36469</v>
      </c>
      <c r="T1764" t="s">
        <v>36470</v>
      </c>
      <c r="U1764" t="s">
        <v>36471</v>
      </c>
      <c r="V1764" t="s">
        <v>36472</v>
      </c>
      <c r="W1764" t="s">
        <v>36473</v>
      </c>
      <c r="X1764" t="s">
        <v>36474</v>
      </c>
      <c r="Y1764" t="s">
        <v>36475</v>
      </c>
    </row>
    <row r="1765" spans="1:25" x14ac:dyDescent="0.3">
      <c r="A1765">
        <v>88200</v>
      </c>
      <c r="B1765" t="s">
        <v>36476</v>
      </c>
      <c r="C1765" t="s">
        <v>36477</v>
      </c>
      <c r="D1765" t="s">
        <v>36478</v>
      </c>
      <c r="E1765" t="s">
        <v>36479</v>
      </c>
      <c r="F1765" t="s">
        <v>36480</v>
      </c>
      <c r="G1765" t="s">
        <v>36481</v>
      </c>
      <c r="H1765" t="s">
        <v>36482</v>
      </c>
      <c r="I1765" t="s">
        <v>36483</v>
      </c>
      <c r="J1765" t="s">
        <v>36484</v>
      </c>
      <c r="K1765" t="s">
        <v>36485</v>
      </c>
      <c r="L1765" t="s">
        <v>36486</v>
      </c>
      <c r="M1765" t="s">
        <v>36487</v>
      </c>
      <c r="N1765" t="s">
        <v>36488</v>
      </c>
      <c r="O1765">
        <f>-607.206619246706 -118.696565647554 -501.969750557313</f>
        <v>-1227.8729354515731</v>
      </c>
      <c r="P1765">
        <f>-630.999264500583 -144.174602454982 -222.035239355046</f>
        <v>-997.20910631061099</v>
      </c>
      <c r="Q1765">
        <f>-433.276762667928 -49.7020055477874 -299.036667160083</f>
        <v>-782.01543537579846</v>
      </c>
      <c r="R1765" t="s">
        <v>36489</v>
      </c>
      <c r="S1765" t="s">
        <v>36490</v>
      </c>
      <c r="T1765" t="s">
        <v>36491</v>
      </c>
      <c r="U1765" t="s">
        <v>36492</v>
      </c>
      <c r="V1765" t="s">
        <v>36493</v>
      </c>
      <c r="W1765" t="s">
        <v>36494</v>
      </c>
      <c r="X1765" t="s">
        <v>36495</v>
      </c>
      <c r="Y1765" t="s">
        <v>36496</v>
      </c>
    </row>
    <row r="1766" spans="1:25" x14ac:dyDescent="0.3">
      <c r="A1766">
        <v>88250</v>
      </c>
      <c r="B1766" t="s">
        <v>36497</v>
      </c>
      <c r="C1766" t="s">
        <v>36498</v>
      </c>
      <c r="D1766" t="s">
        <v>36499</v>
      </c>
      <c r="E1766" t="s">
        <v>36500</v>
      </c>
      <c r="F1766" t="s">
        <v>36501</v>
      </c>
      <c r="G1766" t="s">
        <v>36502</v>
      </c>
      <c r="H1766" t="s">
        <v>36503</v>
      </c>
      <c r="I1766" t="s">
        <v>36504</v>
      </c>
      <c r="J1766" t="s">
        <v>36505</v>
      </c>
      <c r="K1766" t="s">
        <v>36506</v>
      </c>
      <c r="L1766" t="s">
        <v>36507</v>
      </c>
      <c r="M1766" t="s">
        <v>36508</v>
      </c>
      <c r="N1766" t="s">
        <v>36509</v>
      </c>
      <c r="O1766">
        <f>-607.534873005883 -118.00895900886 -502.393781384003</f>
        <v>-1227.937613398746</v>
      </c>
      <c r="P1766">
        <f>-631.22028385782 -143.941862468068 -222.491988339281</f>
        <v>-997.65413466516895</v>
      </c>
      <c r="Q1766">
        <f>-433.780409839389 -48.8394651316275 -299.44405590547</f>
        <v>-782.06393087648644</v>
      </c>
      <c r="R1766" t="s">
        <v>36510</v>
      </c>
      <c r="S1766" t="s">
        <v>36511</v>
      </c>
      <c r="T1766" t="s">
        <v>36512</v>
      </c>
      <c r="U1766" t="s">
        <v>36513</v>
      </c>
      <c r="V1766" t="s">
        <v>36514</v>
      </c>
      <c r="W1766" t="s">
        <v>36515</v>
      </c>
      <c r="X1766" t="s">
        <v>36516</v>
      </c>
      <c r="Y1766" t="s">
        <v>36517</v>
      </c>
    </row>
    <row r="1767" spans="1:25" x14ac:dyDescent="0.3">
      <c r="A1767">
        <v>88300</v>
      </c>
      <c r="B1767" t="s">
        <v>36518</v>
      </c>
      <c r="C1767" t="s">
        <v>36519</v>
      </c>
      <c r="D1767" t="s">
        <v>36520</v>
      </c>
      <c r="E1767" t="s">
        <v>36521</v>
      </c>
      <c r="F1767" t="s">
        <v>36522</v>
      </c>
      <c r="G1767" t="s">
        <v>36523</v>
      </c>
      <c r="H1767" t="s">
        <v>36524</v>
      </c>
      <c r="I1767" t="s">
        <v>36525</v>
      </c>
      <c r="J1767" t="s">
        <v>36526</v>
      </c>
      <c r="K1767" t="s">
        <v>36527</v>
      </c>
      <c r="L1767" t="s">
        <v>36528</v>
      </c>
      <c r="M1767" t="s">
        <v>36529</v>
      </c>
      <c r="N1767" t="s">
        <v>36530</v>
      </c>
      <c r="O1767">
        <f>-607.586142835265 -117.775243177523 -502.495806878717</f>
        <v>-1227.8571928915051</v>
      </c>
      <c r="P1767">
        <f>-631.287889897848 -143.930421364027 -222.616118456482</f>
        <v>-997.834429718357</v>
      </c>
      <c r="Q1767">
        <f>-433.790749898198 -48.8258416582034 -299.417513865741</f>
        <v>-782.03410542214237</v>
      </c>
      <c r="R1767" t="s">
        <v>36531</v>
      </c>
      <c r="S1767" t="s">
        <v>36532</v>
      </c>
      <c r="T1767" t="s">
        <v>36533</v>
      </c>
      <c r="U1767" t="s">
        <v>36534</v>
      </c>
      <c r="V1767" t="s">
        <v>36535</v>
      </c>
      <c r="W1767" t="s">
        <v>36536</v>
      </c>
      <c r="X1767" t="s">
        <v>36537</v>
      </c>
      <c r="Y1767" t="s">
        <v>36538</v>
      </c>
    </row>
    <row r="1768" spans="1:25" x14ac:dyDescent="0.3">
      <c r="A1768">
        <v>88350</v>
      </c>
      <c r="B1768" t="s">
        <v>36539</v>
      </c>
      <c r="C1768" t="s">
        <v>36540</v>
      </c>
      <c r="D1768" t="s">
        <v>36541</v>
      </c>
      <c r="E1768" t="s">
        <v>36542</v>
      </c>
      <c r="F1768" t="s">
        <v>36543</v>
      </c>
      <c r="G1768" t="s">
        <v>36544</v>
      </c>
      <c r="H1768" t="s">
        <v>36545</v>
      </c>
      <c r="I1768" t="s">
        <v>36546</v>
      </c>
      <c r="J1768" t="s">
        <v>36547</v>
      </c>
      <c r="K1768" t="s">
        <v>36548</v>
      </c>
      <c r="L1768" t="s">
        <v>36549</v>
      </c>
      <c r="M1768" t="s">
        <v>36550</v>
      </c>
      <c r="N1768" t="s">
        <v>36551</v>
      </c>
      <c r="O1768">
        <f>-607.285699708037 -117.36434144465 -502.648902681188</f>
        <v>-1227.298943833875</v>
      </c>
      <c r="P1768">
        <f>-630.995477852967 -143.215071564953 -222.741544251586</f>
        <v>-996.95209366950598</v>
      </c>
      <c r="Q1768">
        <f>-433.094636673028 -48.6461630780514 -299.164840928238</f>
        <v>-780.90564067931746</v>
      </c>
      <c r="R1768" t="s">
        <v>36552</v>
      </c>
      <c r="S1768" t="s">
        <v>36553</v>
      </c>
      <c r="T1768" t="s">
        <v>36554</v>
      </c>
      <c r="U1768" t="s">
        <v>36555</v>
      </c>
      <c r="V1768" t="s">
        <v>36556</v>
      </c>
      <c r="W1768" t="s">
        <v>36557</v>
      </c>
      <c r="X1768" t="s">
        <v>36558</v>
      </c>
      <c r="Y1768" t="s">
        <v>36559</v>
      </c>
    </row>
    <row r="1769" spans="1:25" x14ac:dyDescent="0.3">
      <c r="A1769">
        <v>88400</v>
      </c>
      <c r="B1769" t="s">
        <v>36560</v>
      </c>
      <c r="C1769" t="s">
        <v>36561</v>
      </c>
      <c r="D1769" t="s">
        <v>36562</v>
      </c>
      <c r="E1769" t="s">
        <v>36563</v>
      </c>
      <c r="F1769" t="s">
        <v>36564</v>
      </c>
      <c r="G1769" t="s">
        <v>36565</v>
      </c>
      <c r="H1769" t="s">
        <v>36566</v>
      </c>
      <c r="I1769" t="s">
        <v>36567</v>
      </c>
      <c r="J1769" t="s">
        <v>36568</v>
      </c>
      <c r="K1769" t="s">
        <v>36569</v>
      </c>
      <c r="L1769" t="s">
        <v>36570</v>
      </c>
      <c r="M1769" t="s">
        <v>36571</v>
      </c>
      <c r="N1769" t="s">
        <v>36572</v>
      </c>
      <c r="O1769">
        <f>-606.934283686174 -117.24760298102 -502.661832610336</f>
        <v>-1226.84371927753</v>
      </c>
      <c r="P1769">
        <f>-630.77483266305 -143.021955840227 -222.758367043815</f>
        <v>-996.555155547092</v>
      </c>
      <c r="Q1769">
        <f>-432.762155723085 -48.5720288946427 -299.039470618905</f>
        <v>-780.37365523663266</v>
      </c>
      <c r="R1769" t="s">
        <v>36573</v>
      </c>
      <c r="S1769" t="s">
        <v>36574</v>
      </c>
      <c r="T1769" t="s">
        <v>36575</v>
      </c>
      <c r="U1769" t="s">
        <v>36576</v>
      </c>
      <c r="V1769" t="s">
        <v>36577</v>
      </c>
      <c r="W1769" t="s">
        <v>36578</v>
      </c>
      <c r="X1769" t="s">
        <v>36579</v>
      </c>
      <c r="Y1769" t="s">
        <v>36580</v>
      </c>
    </row>
    <row r="1770" spans="1:25" x14ac:dyDescent="0.3">
      <c r="A1770">
        <v>88450</v>
      </c>
      <c r="B1770" t="s">
        <v>36581</v>
      </c>
      <c r="C1770" t="s">
        <v>36582</v>
      </c>
      <c r="D1770" t="s">
        <v>36583</v>
      </c>
      <c r="E1770" t="s">
        <v>36584</v>
      </c>
      <c r="F1770" t="s">
        <v>36585</v>
      </c>
      <c r="G1770" t="s">
        <v>36586</v>
      </c>
      <c r="H1770" t="s">
        <v>36587</v>
      </c>
      <c r="I1770" t="s">
        <v>36588</v>
      </c>
      <c r="J1770" t="s">
        <v>36589</v>
      </c>
      <c r="K1770" t="s">
        <v>36590</v>
      </c>
      <c r="L1770" t="s">
        <v>36591</v>
      </c>
      <c r="M1770" t="s">
        <v>36592</v>
      </c>
      <c r="N1770" t="s">
        <v>36593</v>
      </c>
      <c r="O1770">
        <f>-606.071376528891 -117.011400462169 -502.738925999748</f>
        <v>-1225.821702990808</v>
      </c>
      <c r="P1770">
        <f>-630.142601672487 -142.494149936712 -222.8285318414</f>
        <v>-995.46528345059903</v>
      </c>
      <c r="Q1770">
        <f>-432.034202135092 -48.2661152405253 -299.135176263905</f>
        <v>-779.43549363952229</v>
      </c>
      <c r="R1770" t="s">
        <v>36594</v>
      </c>
      <c r="S1770" t="s">
        <v>36595</v>
      </c>
      <c r="T1770" t="s">
        <v>36596</v>
      </c>
      <c r="U1770" t="s">
        <v>36597</v>
      </c>
      <c r="V1770" t="s">
        <v>36598</v>
      </c>
      <c r="W1770" t="s">
        <v>36599</v>
      </c>
      <c r="X1770" t="s">
        <v>36600</v>
      </c>
      <c r="Y1770" t="s">
        <v>36601</v>
      </c>
    </row>
    <row r="1771" spans="1:25" x14ac:dyDescent="0.3">
      <c r="A1771">
        <v>88500</v>
      </c>
      <c r="B1771" t="s">
        <v>36602</v>
      </c>
      <c r="C1771" t="s">
        <v>36603</v>
      </c>
      <c r="D1771" t="s">
        <v>36604</v>
      </c>
      <c r="E1771" t="s">
        <v>36605</v>
      </c>
      <c r="F1771" t="s">
        <v>36606</v>
      </c>
      <c r="G1771" t="s">
        <v>36607</v>
      </c>
      <c r="H1771" t="s">
        <v>36608</v>
      </c>
      <c r="I1771" t="s">
        <v>36609</v>
      </c>
      <c r="J1771" t="s">
        <v>36610</v>
      </c>
      <c r="K1771" t="s">
        <v>36611</v>
      </c>
      <c r="L1771" t="s">
        <v>36612</v>
      </c>
      <c r="M1771" t="s">
        <v>36613</v>
      </c>
      <c r="N1771" t="s">
        <v>36614</v>
      </c>
      <c r="O1771">
        <f>-605.51385757727 -116.978141928466 -502.712423623741</f>
        <v>-1225.2044231294769</v>
      </c>
      <c r="P1771">
        <f>-629.747995655614 -142.243668336144 -222.796385988135</f>
        <v>-994.788049979893</v>
      </c>
      <c r="Q1771">
        <f>-431.60356239972 -48.3960349160493 -299.476941386649</f>
        <v>-779.47653870241834</v>
      </c>
      <c r="R1771" t="s">
        <v>36615</v>
      </c>
      <c r="S1771" t="s">
        <v>36616</v>
      </c>
      <c r="T1771" t="s">
        <v>36617</v>
      </c>
      <c r="U1771" t="s">
        <v>36618</v>
      </c>
      <c r="V1771" t="s">
        <v>36619</v>
      </c>
      <c r="W1771" t="s">
        <v>36620</v>
      </c>
      <c r="X1771" t="s">
        <v>36621</v>
      </c>
      <c r="Y1771" t="s">
        <v>36622</v>
      </c>
    </row>
    <row r="1772" spans="1:25" x14ac:dyDescent="0.3">
      <c r="A1772">
        <v>88550</v>
      </c>
      <c r="B1772" t="s">
        <v>36623</v>
      </c>
      <c r="C1772" t="s">
        <v>36624</v>
      </c>
      <c r="D1772" t="s">
        <v>36625</v>
      </c>
      <c r="E1772" t="s">
        <v>36626</v>
      </c>
      <c r="F1772" t="s">
        <v>36627</v>
      </c>
      <c r="G1772" t="s">
        <v>36628</v>
      </c>
      <c r="H1772" t="s">
        <v>36629</v>
      </c>
      <c r="I1772" t="s">
        <v>36630</v>
      </c>
      <c r="J1772" t="s">
        <v>36631</v>
      </c>
      <c r="K1772" t="s">
        <v>36632</v>
      </c>
      <c r="L1772" t="s">
        <v>36633</v>
      </c>
      <c r="M1772" t="s">
        <v>36634</v>
      </c>
      <c r="N1772" t="s">
        <v>36635</v>
      </c>
      <c r="O1772">
        <f>-604.534853984796 -116.637799865684 -502.622130015939</f>
        <v>-1223.794783866419</v>
      </c>
      <c r="P1772">
        <f>-628.787869919316 -142.16315221385 -222.731467824045</f>
        <v>-993.68248995721103</v>
      </c>
      <c r="Q1772">
        <f>-430.961972251265 -48.2821862896885 -300.189408451398</f>
        <v>-779.43356699235153</v>
      </c>
      <c r="R1772" t="s">
        <v>36636</v>
      </c>
      <c r="S1772" t="s">
        <v>36637</v>
      </c>
      <c r="T1772" t="s">
        <v>36638</v>
      </c>
      <c r="U1772" t="s">
        <v>36639</v>
      </c>
      <c r="V1772" t="s">
        <v>36640</v>
      </c>
      <c r="W1772" t="s">
        <v>36641</v>
      </c>
      <c r="X1772" t="s">
        <v>36642</v>
      </c>
      <c r="Y1772" t="s">
        <v>36643</v>
      </c>
    </row>
    <row r="1773" spans="1:25" x14ac:dyDescent="0.3">
      <c r="A1773">
        <v>88600</v>
      </c>
      <c r="B1773" t="s">
        <v>36644</v>
      </c>
      <c r="C1773" t="s">
        <v>36645</v>
      </c>
      <c r="D1773" t="s">
        <v>36646</v>
      </c>
      <c r="E1773" t="s">
        <v>36647</v>
      </c>
      <c r="F1773" t="s">
        <v>36648</v>
      </c>
      <c r="G1773" t="s">
        <v>36649</v>
      </c>
      <c r="H1773" t="s">
        <v>36650</v>
      </c>
      <c r="I1773" t="s">
        <v>36651</v>
      </c>
      <c r="J1773" t="s">
        <v>36652</v>
      </c>
      <c r="K1773" t="s">
        <v>36653</v>
      </c>
      <c r="L1773" t="s">
        <v>36654</v>
      </c>
      <c r="M1773" t="s">
        <v>36655</v>
      </c>
      <c r="N1773" t="s">
        <v>36656</v>
      </c>
      <c r="O1773">
        <f>-604.218481234244 -116.350768081963 -502.542202653321</f>
        <v>-1223.1114519695279</v>
      </c>
      <c r="P1773">
        <f>-628.210367163038 -141.700331172737 -222.612907220727</f>
        <v>-992.52360555650205</v>
      </c>
      <c r="Q1773">
        <f>-430.481767047285 -47.904086695055 -300.422393139523</f>
        <v>-778.80824688186306</v>
      </c>
      <c r="R1773" t="s">
        <v>36657</v>
      </c>
      <c r="S1773" t="s">
        <v>36658</v>
      </c>
      <c r="T1773" t="s">
        <v>36659</v>
      </c>
      <c r="U1773" t="s">
        <v>36660</v>
      </c>
      <c r="V1773" t="s">
        <v>36661</v>
      </c>
      <c r="W1773" t="s">
        <v>36662</v>
      </c>
      <c r="X1773" t="s">
        <v>36663</v>
      </c>
      <c r="Y1773" t="s">
        <v>36664</v>
      </c>
    </row>
    <row r="1774" spans="1:25" x14ac:dyDescent="0.3">
      <c r="A1774">
        <v>88650</v>
      </c>
      <c r="B1774" t="s">
        <v>36665</v>
      </c>
      <c r="C1774" t="s">
        <v>36666</v>
      </c>
      <c r="D1774" t="s">
        <v>36667</v>
      </c>
      <c r="E1774" t="s">
        <v>36668</v>
      </c>
      <c r="F1774" t="s">
        <v>36669</v>
      </c>
      <c r="G1774" t="s">
        <v>36670</v>
      </c>
      <c r="H1774" t="s">
        <v>36671</v>
      </c>
      <c r="I1774" t="s">
        <v>36672</v>
      </c>
      <c r="J1774" t="s">
        <v>36673</v>
      </c>
      <c r="K1774" t="s">
        <v>36674</v>
      </c>
      <c r="L1774" t="s">
        <v>36675</v>
      </c>
      <c r="M1774" t="s">
        <v>36676</v>
      </c>
      <c r="N1774" t="s">
        <v>36677</v>
      </c>
      <c r="O1774">
        <f>-603.669777959163 -115.736274357057 -502.293771832091</f>
        <v>-1221.6998241483111</v>
      </c>
      <c r="P1774">
        <f>-627.214367114705 -140.386678167325 -222.264118795313</f>
        <v>-989.86516407734314</v>
      </c>
      <c r="Q1774">
        <f>-429.175924909853 -47.2410170341163 -300.06647211029</f>
        <v>-776.48341405425936</v>
      </c>
      <c r="R1774" t="s">
        <v>36678</v>
      </c>
      <c r="S1774" t="s">
        <v>36679</v>
      </c>
      <c r="T1774" t="s">
        <v>36680</v>
      </c>
      <c r="U1774" t="s">
        <v>36681</v>
      </c>
      <c r="V1774" t="s">
        <v>36682</v>
      </c>
      <c r="W1774" t="s">
        <v>36683</v>
      </c>
      <c r="X1774" t="s">
        <v>36684</v>
      </c>
      <c r="Y1774" t="s">
        <v>36685</v>
      </c>
    </row>
    <row r="1775" spans="1:25" x14ac:dyDescent="0.3">
      <c r="A1775">
        <v>88700</v>
      </c>
      <c r="B1775" t="s">
        <v>36686</v>
      </c>
      <c r="C1775" t="s">
        <v>36687</v>
      </c>
      <c r="D1775" t="s">
        <v>36688</v>
      </c>
      <c r="E1775" t="s">
        <v>36689</v>
      </c>
      <c r="F1775" t="s">
        <v>36690</v>
      </c>
      <c r="G1775" t="s">
        <v>36691</v>
      </c>
      <c r="H1775" t="s">
        <v>36692</v>
      </c>
      <c r="I1775" t="s">
        <v>36693</v>
      </c>
      <c r="J1775" t="s">
        <v>36694</v>
      </c>
      <c r="K1775" t="s">
        <v>36695</v>
      </c>
      <c r="L1775" t="s">
        <v>36696</v>
      </c>
      <c r="M1775" t="s">
        <v>36697</v>
      </c>
      <c r="N1775" t="s">
        <v>36698</v>
      </c>
      <c r="O1775">
        <f>-603.116523965356 -115.457340043383 -502.082026583015</f>
        <v>-1220.6558905917541</v>
      </c>
      <c r="P1775">
        <f>-626.905907578886 -139.872575474183 -222.052493147969</f>
        <v>-988.83097620103797</v>
      </c>
      <c r="Q1775">
        <f>-428.509826809331 -47.1901810049712 -299.495843822938</f>
        <v>-775.19585163724014</v>
      </c>
      <c r="R1775" t="s">
        <v>36699</v>
      </c>
      <c r="S1775" t="s">
        <v>36700</v>
      </c>
      <c r="T1775" t="s">
        <v>36701</v>
      </c>
      <c r="U1775" t="s">
        <v>36702</v>
      </c>
      <c r="V1775" t="s">
        <v>36703</v>
      </c>
      <c r="W1775" t="s">
        <v>36704</v>
      </c>
      <c r="X1775" t="s">
        <v>36705</v>
      </c>
      <c r="Y1775" t="s">
        <v>36706</v>
      </c>
    </row>
    <row r="1776" spans="1:25" x14ac:dyDescent="0.3">
      <c r="A1776">
        <v>88750</v>
      </c>
      <c r="B1776" t="s">
        <v>36707</v>
      </c>
      <c r="C1776" t="s">
        <v>36708</v>
      </c>
      <c r="D1776" t="s">
        <v>36709</v>
      </c>
      <c r="E1776" t="s">
        <v>36710</v>
      </c>
      <c r="F1776" t="s">
        <v>36711</v>
      </c>
      <c r="G1776" t="s">
        <v>36712</v>
      </c>
      <c r="H1776" t="s">
        <v>36713</v>
      </c>
      <c r="I1776" t="s">
        <v>36714</v>
      </c>
      <c r="J1776" t="s">
        <v>36715</v>
      </c>
      <c r="K1776" t="s">
        <v>36716</v>
      </c>
      <c r="L1776" t="s">
        <v>36717</v>
      </c>
      <c r="M1776" t="s">
        <v>36718</v>
      </c>
      <c r="N1776" t="s">
        <v>36719</v>
      </c>
      <c r="O1776">
        <f>-602.72677650028 -115.41226376973 -502.002299700647</f>
        <v>-1220.1413399706571</v>
      </c>
      <c r="P1776">
        <f>-626.912791090194 -139.791735730939 -222.003643097676</f>
        <v>-988.70816991880895</v>
      </c>
      <c r="Q1776">
        <f>-428.331146729834 -47.3886722750885 -299.305050774942</f>
        <v>-775.0248697798645</v>
      </c>
      <c r="R1776" t="s">
        <v>36720</v>
      </c>
      <c r="S1776" t="s">
        <v>36721</v>
      </c>
      <c r="T1776" t="s">
        <v>36722</v>
      </c>
      <c r="U1776" t="s">
        <v>36723</v>
      </c>
      <c r="V1776" t="s">
        <v>36724</v>
      </c>
      <c r="W1776" t="s">
        <v>36725</v>
      </c>
      <c r="X1776" t="s">
        <v>36726</v>
      </c>
      <c r="Y1776" t="s">
        <v>36727</v>
      </c>
    </row>
    <row r="1777" spans="1:25" x14ac:dyDescent="0.3">
      <c r="A1777">
        <v>88800</v>
      </c>
      <c r="B1777" t="s">
        <v>36728</v>
      </c>
      <c r="C1777" t="s">
        <v>36729</v>
      </c>
      <c r="D1777" t="s">
        <v>36730</v>
      </c>
      <c r="E1777" t="s">
        <v>36731</v>
      </c>
      <c r="F1777" t="s">
        <v>36732</v>
      </c>
      <c r="G1777" t="s">
        <v>36733</v>
      </c>
      <c r="H1777" t="s">
        <v>36734</v>
      </c>
      <c r="I1777" t="s">
        <v>36735</v>
      </c>
      <c r="J1777" t="s">
        <v>36736</v>
      </c>
      <c r="K1777" t="s">
        <v>36737</v>
      </c>
      <c r="L1777" t="s">
        <v>36738</v>
      </c>
      <c r="M1777" t="s">
        <v>36739</v>
      </c>
      <c r="N1777" t="s">
        <v>36740</v>
      </c>
      <c r="O1777">
        <f>-602.446292596523 -115.357512494997 -501.891744668367</f>
        <v>-1219.6955497598869</v>
      </c>
      <c r="P1777">
        <f>-627.055961711551 -139.643335401517 -221.921867938193</f>
        <v>-988.62116505126107</v>
      </c>
      <c r="Q1777">
        <f>-428.218563909595 -47.6135948016445 -299.010992148161</f>
        <v>-774.84315085940057</v>
      </c>
      <c r="R1777" t="s">
        <v>36741</v>
      </c>
      <c r="S1777" t="s">
        <v>36742</v>
      </c>
      <c r="T1777" t="s">
        <v>36743</v>
      </c>
      <c r="U1777" t="s">
        <v>36744</v>
      </c>
      <c r="V1777" t="s">
        <v>36745</v>
      </c>
      <c r="W1777" t="s">
        <v>36746</v>
      </c>
      <c r="X1777" t="s">
        <v>36747</v>
      </c>
      <c r="Y1777" t="s">
        <v>36748</v>
      </c>
    </row>
    <row r="1778" spans="1:25" x14ac:dyDescent="0.3">
      <c r="A1778">
        <v>88850</v>
      </c>
      <c r="B1778" t="s">
        <v>36749</v>
      </c>
      <c r="C1778" t="s">
        <v>36750</v>
      </c>
      <c r="D1778" t="s">
        <v>36751</v>
      </c>
      <c r="E1778" t="s">
        <v>36752</v>
      </c>
      <c r="F1778" t="s">
        <v>36753</v>
      </c>
      <c r="G1778" t="s">
        <v>36754</v>
      </c>
      <c r="H1778" t="s">
        <v>36755</v>
      </c>
      <c r="I1778" t="s">
        <v>36756</v>
      </c>
      <c r="J1778" t="s">
        <v>36757</v>
      </c>
      <c r="K1778" t="s">
        <v>36758</v>
      </c>
      <c r="L1778" t="s">
        <v>36759</v>
      </c>
      <c r="M1778" t="s">
        <v>36760</v>
      </c>
      <c r="N1778" t="s">
        <v>36761</v>
      </c>
      <c r="O1778">
        <f>-602.271879808789 -115.174430089717 -501.59013566764</f>
        <v>-1219.0364455661461</v>
      </c>
      <c r="P1778">
        <f>-627.670194349941 -138.859383582806 -221.639259542283</f>
        <v>-988.16883747502993</v>
      </c>
      <c r="Q1778">
        <f>-428.060855462872 -47.8880215678651 -297.986169759835</f>
        <v>-773.93504679057207</v>
      </c>
      <c r="R1778" t="s">
        <v>36762</v>
      </c>
      <c r="S1778" t="s">
        <v>36763</v>
      </c>
      <c r="T1778" t="s">
        <v>36764</v>
      </c>
      <c r="U1778" t="s">
        <v>36765</v>
      </c>
      <c r="V1778" t="s">
        <v>36766</v>
      </c>
      <c r="W1778" t="s">
        <v>36767</v>
      </c>
      <c r="X1778" t="s">
        <v>36768</v>
      </c>
      <c r="Y1778" t="s">
        <v>36769</v>
      </c>
    </row>
    <row r="1779" spans="1:25" x14ac:dyDescent="0.3">
      <c r="A1779">
        <v>88900</v>
      </c>
      <c r="B1779" t="s">
        <v>36770</v>
      </c>
      <c r="C1779" t="s">
        <v>36771</v>
      </c>
      <c r="D1779" t="s">
        <v>36772</v>
      </c>
      <c r="E1779" t="s">
        <v>36773</v>
      </c>
      <c r="F1779" t="s">
        <v>36774</v>
      </c>
      <c r="G1779" t="s">
        <v>36775</v>
      </c>
      <c r="H1779" t="s">
        <v>36776</v>
      </c>
      <c r="I1779" t="s">
        <v>36777</v>
      </c>
      <c r="J1779" t="s">
        <v>36778</v>
      </c>
      <c r="K1779" t="s">
        <v>36779</v>
      </c>
      <c r="L1779" t="s">
        <v>36780</v>
      </c>
      <c r="M1779" t="s">
        <v>36781</v>
      </c>
      <c r="N1779" t="s">
        <v>36782</v>
      </c>
      <c r="O1779">
        <f>-602.187165009476 -115.110509103316 -501.489824830559</f>
        <v>-1218.7874989433508</v>
      </c>
      <c r="P1779">
        <f>-628.152490182545 -138.486856887546 -221.564912397499</f>
        <v>-988.20425946758996</v>
      </c>
      <c r="Q1779">
        <f>-428.159944523863 -47.9791696560142 -297.458524305644</f>
        <v>-773.5976384855212</v>
      </c>
      <c r="R1779" t="s">
        <v>36783</v>
      </c>
      <c r="S1779" t="s">
        <v>36784</v>
      </c>
      <c r="T1779" t="s">
        <v>36785</v>
      </c>
      <c r="U1779" t="s">
        <v>36786</v>
      </c>
      <c r="V1779" t="s">
        <v>36787</v>
      </c>
      <c r="W1779" t="s">
        <v>36788</v>
      </c>
      <c r="X1779" t="s">
        <v>36789</v>
      </c>
      <c r="Y1779" t="s">
        <v>36790</v>
      </c>
    </row>
    <row r="1780" spans="1:25" x14ac:dyDescent="0.3">
      <c r="A1780">
        <v>88950</v>
      </c>
      <c r="B1780" t="s">
        <v>36791</v>
      </c>
      <c r="C1780" t="s">
        <v>36792</v>
      </c>
      <c r="D1780" t="s">
        <v>36793</v>
      </c>
      <c r="E1780" t="s">
        <v>36794</v>
      </c>
      <c r="F1780" t="s">
        <v>36795</v>
      </c>
      <c r="G1780" t="s">
        <v>36796</v>
      </c>
      <c r="H1780" t="s">
        <v>36797</v>
      </c>
      <c r="I1780" t="s">
        <v>36798</v>
      </c>
      <c r="J1780" t="s">
        <v>36799</v>
      </c>
      <c r="K1780" t="s">
        <v>36800</v>
      </c>
      <c r="L1780" t="s">
        <v>36801</v>
      </c>
      <c r="M1780" t="s">
        <v>36802</v>
      </c>
      <c r="N1780" t="s">
        <v>36803</v>
      </c>
      <c r="O1780">
        <f>-601.773297277882 -114.865348690857 -501.514425460507</f>
        <v>-1218.153071429246</v>
      </c>
      <c r="P1780">
        <f>-628.74597493965 -137.746462014285 -221.643866255624</f>
        <v>-988.13630320955895</v>
      </c>
      <c r="Q1780">
        <f>-427.909350085332 -48.4045987848908 -296.685321014172</f>
        <v>-772.99926988439483</v>
      </c>
      <c r="R1780" t="s">
        <v>36804</v>
      </c>
      <c r="S1780" t="s">
        <v>36805</v>
      </c>
      <c r="T1780" t="s">
        <v>36806</v>
      </c>
      <c r="U1780" t="s">
        <v>36807</v>
      </c>
      <c r="V1780" t="s">
        <v>36808</v>
      </c>
      <c r="W1780" t="s">
        <v>36809</v>
      </c>
      <c r="X1780" t="s">
        <v>36810</v>
      </c>
      <c r="Y1780" t="s">
        <v>36811</v>
      </c>
    </row>
    <row r="1781" spans="1:25" x14ac:dyDescent="0.3">
      <c r="A1781">
        <v>89000</v>
      </c>
      <c r="B1781" t="s">
        <v>36812</v>
      </c>
      <c r="C1781" t="s">
        <v>36813</v>
      </c>
      <c r="D1781" t="s">
        <v>36814</v>
      </c>
      <c r="E1781" t="s">
        <v>36815</v>
      </c>
      <c r="F1781" t="s">
        <v>36816</v>
      </c>
      <c r="G1781" t="s">
        <v>36817</v>
      </c>
      <c r="H1781" t="s">
        <v>36818</v>
      </c>
      <c r="I1781" t="s">
        <v>36819</v>
      </c>
      <c r="J1781" t="s">
        <v>36820</v>
      </c>
      <c r="K1781" t="s">
        <v>36821</v>
      </c>
      <c r="L1781" t="s">
        <v>36822</v>
      </c>
      <c r="M1781" t="s">
        <v>36823</v>
      </c>
      <c r="N1781" t="s">
        <v>36824</v>
      </c>
      <c r="O1781">
        <f>-601.716192681204 -114.78879235812 -501.620921919076</f>
        <v>-1218.1259069584</v>
      </c>
      <c r="P1781">
        <f>-629.520160262118 -137.98182998941 -221.857385667</f>
        <v>-989.35937591852803</v>
      </c>
      <c r="Q1781">
        <f>-428.121966733049 -49.3836206872556 -296.273030723916</f>
        <v>-773.77861814422067</v>
      </c>
      <c r="R1781" t="s">
        <v>36825</v>
      </c>
      <c r="S1781" t="s">
        <v>36826</v>
      </c>
      <c r="T1781" t="s">
        <v>36827</v>
      </c>
      <c r="U1781" t="s">
        <v>36828</v>
      </c>
      <c r="V1781" t="s">
        <v>36829</v>
      </c>
      <c r="W1781" t="s">
        <v>36830</v>
      </c>
      <c r="X1781" t="s">
        <v>36831</v>
      </c>
      <c r="Y1781" t="s">
        <v>36832</v>
      </c>
    </row>
    <row r="1782" spans="1:25" x14ac:dyDescent="0.3">
      <c r="A1782">
        <v>89050</v>
      </c>
      <c r="B1782" t="s">
        <v>36833</v>
      </c>
      <c r="C1782" t="s">
        <v>36834</v>
      </c>
      <c r="D1782" t="s">
        <v>36835</v>
      </c>
      <c r="E1782" t="s">
        <v>36836</v>
      </c>
      <c r="F1782" t="s">
        <v>36837</v>
      </c>
      <c r="G1782" t="s">
        <v>36838</v>
      </c>
      <c r="H1782" t="s">
        <v>36839</v>
      </c>
      <c r="I1782" t="s">
        <v>36840</v>
      </c>
      <c r="J1782" t="s">
        <v>36841</v>
      </c>
      <c r="K1782" t="s">
        <v>36842</v>
      </c>
      <c r="L1782" t="s">
        <v>36843</v>
      </c>
      <c r="M1782" t="s">
        <v>36844</v>
      </c>
      <c r="N1782" t="s">
        <v>36845</v>
      </c>
      <c r="O1782">
        <f>-601.83958367191 -114.746197833769 -501.707208947893</f>
        <v>-1218.292990453572</v>
      </c>
      <c r="P1782">
        <f>-629.880093402522 -138.110246318234 -221.981693393456</f>
        <v>-989.97203311421197</v>
      </c>
      <c r="Q1782">
        <f>-428.522107217647 -49.5394943681931 -296.538092986397</f>
        <v>-774.59969457223701</v>
      </c>
      <c r="R1782" t="s">
        <v>36846</v>
      </c>
      <c r="S1782" t="s">
        <v>36847</v>
      </c>
      <c r="T1782" t="s">
        <v>36848</v>
      </c>
      <c r="U1782" t="s">
        <v>36849</v>
      </c>
      <c r="V1782" t="s">
        <v>36850</v>
      </c>
      <c r="W1782" t="s">
        <v>36851</v>
      </c>
      <c r="X1782" t="s">
        <v>36852</v>
      </c>
      <c r="Y1782" t="s">
        <v>36853</v>
      </c>
    </row>
    <row r="1783" spans="1:25" x14ac:dyDescent="0.3">
      <c r="A1783">
        <v>89100</v>
      </c>
      <c r="B1783" t="s">
        <v>36854</v>
      </c>
      <c r="C1783" t="s">
        <v>36855</v>
      </c>
      <c r="D1783" t="s">
        <v>36856</v>
      </c>
      <c r="E1783" t="s">
        <v>36857</v>
      </c>
      <c r="F1783" t="s">
        <v>36858</v>
      </c>
      <c r="G1783" t="s">
        <v>36859</v>
      </c>
      <c r="H1783" t="s">
        <v>36860</v>
      </c>
      <c r="I1783" t="s">
        <v>36861</v>
      </c>
      <c r="J1783" t="s">
        <v>36862</v>
      </c>
      <c r="K1783" t="s">
        <v>36863</v>
      </c>
      <c r="L1783" t="s">
        <v>36864</v>
      </c>
      <c r="M1783" t="s">
        <v>36865</v>
      </c>
      <c r="N1783" t="s">
        <v>36866</v>
      </c>
      <c r="O1783">
        <f>-602.032717993851 -114.698603700353 -501.86448971874</f>
        <v>-1218.5958114129439</v>
      </c>
      <c r="P1783">
        <f>-630.265316344942 -138.271338279167 -222.175673544125</f>
        <v>-990.71232816823408</v>
      </c>
      <c r="Q1783">
        <f>-429.115071725113 -49.6219953649102 -297.198229803126</f>
        <v>-775.93529689314926</v>
      </c>
      <c r="R1783" t="s">
        <v>36867</v>
      </c>
      <c r="S1783" t="s">
        <v>36868</v>
      </c>
      <c r="T1783" t="s">
        <v>36869</v>
      </c>
      <c r="U1783" t="s">
        <v>36870</v>
      </c>
      <c r="V1783" t="s">
        <v>36871</v>
      </c>
      <c r="W1783" t="s">
        <v>36872</v>
      </c>
      <c r="X1783" t="s">
        <v>36873</v>
      </c>
      <c r="Y1783" t="s">
        <v>36874</v>
      </c>
    </row>
    <row r="1784" spans="1:25" x14ac:dyDescent="0.3">
      <c r="A1784">
        <v>89150</v>
      </c>
      <c r="B1784" t="s">
        <v>36875</v>
      </c>
      <c r="C1784" t="s">
        <v>36876</v>
      </c>
      <c r="D1784" t="s">
        <v>36877</v>
      </c>
      <c r="E1784" t="s">
        <v>36878</v>
      </c>
      <c r="F1784" t="s">
        <v>36879</v>
      </c>
      <c r="G1784" t="s">
        <v>36880</v>
      </c>
      <c r="H1784" t="s">
        <v>36881</v>
      </c>
      <c r="I1784" t="s">
        <v>36882</v>
      </c>
      <c r="J1784" t="s">
        <v>36883</v>
      </c>
      <c r="K1784" t="s">
        <v>36884</v>
      </c>
      <c r="L1784" t="s">
        <v>36885</v>
      </c>
      <c r="M1784" t="s">
        <v>36886</v>
      </c>
      <c r="N1784" t="s">
        <v>36887</v>
      </c>
      <c r="O1784">
        <f>-602.607811930368 -114.583426789223 -502.310517188662</f>
        <v>-1219.501755908253</v>
      </c>
      <c r="P1784">
        <f>-630.806326591135 -138.603144870875 -222.656331890079</f>
        <v>-992.06580335208901</v>
      </c>
      <c r="Q1784">
        <f>-430.019985764162 -50.0389348811304 -298.747352321456</f>
        <v>-778.80627296674834</v>
      </c>
      <c r="R1784" t="s">
        <v>36888</v>
      </c>
      <c r="S1784" t="s">
        <v>36889</v>
      </c>
      <c r="T1784" t="s">
        <v>36890</v>
      </c>
      <c r="U1784" t="s">
        <v>36891</v>
      </c>
      <c r="V1784" t="s">
        <v>36892</v>
      </c>
      <c r="W1784" t="s">
        <v>36893</v>
      </c>
      <c r="X1784" t="s">
        <v>36894</v>
      </c>
      <c r="Y1784" t="s">
        <v>36895</v>
      </c>
    </row>
    <row r="1785" spans="1:25" x14ac:dyDescent="0.3">
      <c r="A1785">
        <v>89200</v>
      </c>
      <c r="B1785" t="s">
        <v>36896</v>
      </c>
      <c r="C1785" t="s">
        <v>36897</v>
      </c>
      <c r="D1785" t="s">
        <v>36898</v>
      </c>
      <c r="E1785" t="s">
        <v>36899</v>
      </c>
      <c r="F1785" t="s">
        <v>36900</v>
      </c>
      <c r="G1785" t="s">
        <v>36901</v>
      </c>
      <c r="H1785" t="s">
        <v>36902</v>
      </c>
      <c r="I1785" t="s">
        <v>36903</v>
      </c>
      <c r="J1785" t="s">
        <v>36904</v>
      </c>
      <c r="K1785" t="s">
        <v>36905</v>
      </c>
      <c r="L1785" t="s">
        <v>36906</v>
      </c>
      <c r="M1785" t="s">
        <v>36907</v>
      </c>
      <c r="N1785" t="s">
        <v>36908</v>
      </c>
      <c r="O1785">
        <f>-603.030171171226 -114.623268272338 -502.485633261957</f>
        <v>-1220.1390727055209</v>
      </c>
      <c r="P1785">
        <f>-630.851999333078 -138.897941988454 -222.815660598091</f>
        <v>-992.56560191962296</v>
      </c>
      <c r="Q1785">
        <f>-430.09318459963 -50.5936400424698 -299.279357675186</f>
        <v>-779.96618231728576</v>
      </c>
      <c r="R1785" t="s">
        <v>36909</v>
      </c>
      <c r="S1785" t="s">
        <v>36910</v>
      </c>
      <c r="T1785" t="s">
        <v>36911</v>
      </c>
      <c r="U1785" t="s">
        <v>36912</v>
      </c>
      <c r="V1785" t="s">
        <v>36913</v>
      </c>
      <c r="W1785" t="s">
        <v>36914</v>
      </c>
      <c r="X1785" t="s">
        <v>36915</v>
      </c>
      <c r="Y1785" t="s">
        <v>36916</v>
      </c>
    </row>
    <row r="1786" spans="1:25" x14ac:dyDescent="0.3">
      <c r="A1786">
        <v>89250</v>
      </c>
      <c r="B1786" t="s">
        <v>36917</v>
      </c>
      <c r="C1786" t="s">
        <v>36918</v>
      </c>
      <c r="D1786" t="s">
        <v>36919</v>
      </c>
      <c r="E1786" t="s">
        <v>36920</v>
      </c>
      <c r="F1786" t="s">
        <v>36921</v>
      </c>
      <c r="G1786" t="s">
        <v>36922</v>
      </c>
      <c r="H1786" t="s">
        <v>36923</v>
      </c>
      <c r="I1786" t="s">
        <v>36924</v>
      </c>
      <c r="J1786" t="s">
        <v>36925</v>
      </c>
      <c r="K1786" t="s">
        <v>36926</v>
      </c>
      <c r="L1786" t="s">
        <v>36927</v>
      </c>
      <c r="M1786" t="s">
        <v>36928</v>
      </c>
      <c r="N1786" t="s">
        <v>36929</v>
      </c>
      <c r="O1786">
        <f>-603.983318411055 -114.83229835393 -503.019399417432</f>
        <v>-1221.8350161824171</v>
      </c>
      <c r="P1786">
        <f>-630.981932262803 -139.78740292668 -223.328592170461</f>
        <v>-994.09792735994392</v>
      </c>
      <c r="Q1786">
        <f>-430.030831481631 -52.2234822486953 -300.138680292025</f>
        <v>-782.39299402235133</v>
      </c>
      <c r="R1786" t="s">
        <v>36930</v>
      </c>
      <c r="S1786" t="s">
        <v>36931</v>
      </c>
      <c r="T1786" t="s">
        <v>36932</v>
      </c>
      <c r="U1786" t="s">
        <v>36933</v>
      </c>
      <c r="V1786" t="s">
        <v>36934</v>
      </c>
      <c r="W1786" t="s">
        <v>36935</v>
      </c>
      <c r="X1786" t="s">
        <v>36936</v>
      </c>
      <c r="Y1786" t="s">
        <v>36937</v>
      </c>
    </row>
    <row r="1787" spans="1:25" x14ac:dyDescent="0.3">
      <c r="A1787">
        <v>89300</v>
      </c>
      <c r="B1787" t="s">
        <v>36938</v>
      </c>
      <c r="C1787" t="s">
        <v>36939</v>
      </c>
      <c r="D1787" t="s">
        <v>36940</v>
      </c>
      <c r="E1787" t="s">
        <v>36941</v>
      </c>
      <c r="F1787" t="s">
        <v>36942</v>
      </c>
      <c r="G1787" t="s">
        <v>36943</v>
      </c>
      <c r="H1787" t="s">
        <v>36944</v>
      </c>
      <c r="I1787" t="s">
        <v>36945</v>
      </c>
      <c r="J1787" t="s">
        <v>36946</v>
      </c>
      <c r="K1787" t="s">
        <v>36947</v>
      </c>
      <c r="L1787" t="s">
        <v>36948</v>
      </c>
      <c r="M1787" t="s">
        <v>36949</v>
      </c>
      <c r="N1787" t="s">
        <v>36950</v>
      </c>
      <c r="O1787">
        <f>-604.643791956965 -114.94291007344 -503.262052565212</f>
        <v>-1222.8487545956168</v>
      </c>
      <c r="P1787">
        <f>-631.074239734604 -140.127018429152 -223.537612946999</f>
        <v>-994.7388711107551</v>
      </c>
      <c r="Q1787">
        <f>-429.972152538414 -52.8296885099207 -300.255443876172</f>
        <v>-783.05728492450669</v>
      </c>
      <c r="R1787" t="s">
        <v>36951</v>
      </c>
      <c r="S1787" t="s">
        <v>36952</v>
      </c>
      <c r="T1787" t="s">
        <v>36953</v>
      </c>
      <c r="U1787" t="s">
        <v>36954</v>
      </c>
      <c r="V1787" t="s">
        <v>36955</v>
      </c>
      <c r="W1787" t="s">
        <v>36956</v>
      </c>
      <c r="X1787" t="s">
        <v>36957</v>
      </c>
      <c r="Y1787" t="s">
        <v>36958</v>
      </c>
    </row>
    <row r="1788" spans="1:25" x14ac:dyDescent="0.3">
      <c r="A1788">
        <v>89350</v>
      </c>
      <c r="B1788" t="s">
        <v>36959</v>
      </c>
      <c r="C1788" t="s">
        <v>36960</v>
      </c>
      <c r="D1788" t="s">
        <v>36961</v>
      </c>
      <c r="E1788" t="s">
        <v>36962</v>
      </c>
      <c r="F1788" t="s">
        <v>36963</v>
      </c>
      <c r="G1788" t="s">
        <v>36964</v>
      </c>
      <c r="H1788" t="s">
        <v>36965</v>
      </c>
      <c r="I1788" t="s">
        <v>36966</v>
      </c>
      <c r="J1788" t="s">
        <v>36967</v>
      </c>
      <c r="K1788" t="s">
        <v>36968</v>
      </c>
      <c r="L1788" t="s">
        <v>36969</v>
      </c>
      <c r="M1788" t="s">
        <v>36970</v>
      </c>
      <c r="N1788" t="s">
        <v>36971</v>
      </c>
      <c r="O1788">
        <f>-605.946593013281 -115.197124514417 -503.686463509097</f>
        <v>-1224.830181036795</v>
      </c>
      <c r="P1788">
        <f>-631.675186669731 -140.802117527189 -223.934732096162</f>
        <v>-996.41203629308211</v>
      </c>
      <c r="Q1788">
        <f>-430.343745116661 -53.7910030594703 -300.375627947819</f>
        <v>-784.51037612395032</v>
      </c>
      <c r="R1788" t="s">
        <v>36972</v>
      </c>
      <c r="S1788" t="s">
        <v>36973</v>
      </c>
      <c r="T1788" t="s">
        <v>36974</v>
      </c>
      <c r="U1788" t="s">
        <v>36975</v>
      </c>
      <c r="V1788" t="s">
        <v>36976</v>
      </c>
      <c r="W1788" t="s">
        <v>36977</v>
      </c>
      <c r="X1788" t="s">
        <v>36978</v>
      </c>
      <c r="Y1788" t="s">
        <v>36979</v>
      </c>
    </row>
    <row r="1789" spans="1:25" x14ac:dyDescent="0.3">
      <c r="A1789">
        <v>89400</v>
      </c>
      <c r="B1789" t="s">
        <v>36980</v>
      </c>
      <c r="C1789" t="s">
        <v>36981</v>
      </c>
      <c r="D1789" t="s">
        <v>36982</v>
      </c>
      <c r="E1789" t="s">
        <v>36983</v>
      </c>
      <c r="F1789" t="s">
        <v>36984</v>
      </c>
      <c r="G1789" t="s">
        <v>36985</v>
      </c>
      <c r="H1789" t="s">
        <v>36986</v>
      </c>
      <c r="I1789" t="s">
        <v>36987</v>
      </c>
      <c r="J1789" t="s">
        <v>36988</v>
      </c>
      <c r="K1789" t="s">
        <v>36989</v>
      </c>
      <c r="L1789" t="s">
        <v>36990</v>
      </c>
      <c r="M1789" t="s">
        <v>36991</v>
      </c>
      <c r="N1789" t="s">
        <v>36992</v>
      </c>
      <c r="O1789">
        <f>-606.701567703467 -115.247307836246 -503.851415243505</f>
        <v>-1225.8002907832181</v>
      </c>
      <c r="P1789">
        <f>-632.126129739825 -140.979294379077 -224.083626292897</f>
        <v>-997.18905041179914</v>
      </c>
      <c r="Q1789">
        <f>-430.625659015042 -54.1921069014634 -300.333992739484</f>
        <v>-785.1517586559894</v>
      </c>
      <c r="R1789" t="s">
        <v>36993</v>
      </c>
      <c r="S1789" t="s">
        <v>36994</v>
      </c>
      <c r="T1789" t="s">
        <v>36995</v>
      </c>
      <c r="U1789" t="s">
        <v>36996</v>
      </c>
      <c r="V1789" t="s">
        <v>36997</v>
      </c>
      <c r="W1789" t="s">
        <v>36998</v>
      </c>
      <c r="X1789" t="s">
        <v>36999</v>
      </c>
      <c r="Y1789" t="s">
        <v>37000</v>
      </c>
    </row>
    <row r="1790" spans="1:25" x14ac:dyDescent="0.3">
      <c r="A1790">
        <v>89450</v>
      </c>
      <c r="B1790" t="s">
        <v>37001</v>
      </c>
      <c r="C1790" t="s">
        <v>37002</v>
      </c>
      <c r="D1790" t="s">
        <v>37003</v>
      </c>
      <c r="E1790" t="s">
        <v>37004</v>
      </c>
      <c r="F1790" t="s">
        <v>37005</v>
      </c>
      <c r="G1790" t="s">
        <v>37006</v>
      </c>
      <c r="H1790" t="s">
        <v>37007</v>
      </c>
      <c r="I1790" t="s">
        <v>37008</v>
      </c>
      <c r="J1790" t="s">
        <v>37009</v>
      </c>
      <c r="K1790" t="s">
        <v>37010</v>
      </c>
      <c r="L1790" t="s">
        <v>37011</v>
      </c>
      <c r="M1790" t="s">
        <v>37012</v>
      </c>
      <c r="N1790" t="s">
        <v>37013</v>
      </c>
      <c r="O1790">
        <f>-608.035672570897 -115.206500141542 -504.055899351721</f>
        <v>-1227.2980720641599</v>
      </c>
      <c r="P1790">
        <f>-633.288135936168 -141.333813148996 -224.309153758232</f>
        <v>-998.93110284339605</v>
      </c>
      <c r="Q1790">
        <f>-431.546922190586 -54.9039211152331 -300.327554515276</f>
        <v>-786.77839782109504</v>
      </c>
      <c r="R1790" t="s">
        <v>37014</v>
      </c>
      <c r="S1790" t="s">
        <v>37015</v>
      </c>
      <c r="T1790" t="s">
        <v>37016</v>
      </c>
      <c r="U1790" t="s">
        <v>37017</v>
      </c>
      <c r="V1790" t="s">
        <v>37018</v>
      </c>
      <c r="W1790" t="s">
        <v>37019</v>
      </c>
      <c r="X1790" t="s">
        <v>37020</v>
      </c>
      <c r="Y1790" t="s">
        <v>37021</v>
      </c>
    </row>
    <row r="1791" spans="1:25" x14ac:dyDescent="0.3">
      <c r="A1791">
        <v>89500</v>
      </c>
      <c r="B1791" t="s">
        <v>37022</v>
      </c>
      <c r="C1791" t="s">
        <v>37023</v>
      </c>
      <c r="D1791" t="s">
        <v>37024</v>
      </c>
      <c r="E1791" t="s">
        <v>37025</v>
      </c>
      <c r="F1791" t="s">
        <v>37026</v>
      </c>
      <c r="G1791" t="s">
        <v>37027</v>
      </c>
      <c r="H1791" t="s">
        <v>37028</v>
      </c>
      <c r="I1791" t="s">
        <v>37029</v>
      </c>
      <c r="J1791" t="s">
        <v>37030</v>
      </c>
      <c r="K1791" t="s">
        <v>37031</v>
      </c>
      <c r="L1791" t="s">
        <v>37032</v>
      </c>
      <c r="M1791" t="s">
        <v>37033</v>
      </c>
      <c r="N1791" t="s">
        <v>37034</v>
      </c>
      <c r="O1791">
        <f>-609.140412939317 -115.337648898998 -504.123936217138</f>
        <v>-1228.6019980554529</v>
      </c>
      <c r="P1791">
        <f>-634.351498447907 -141.421074522298 -224.369444639</f>
        <v>-1000.142017609205</v>
      </c>
      <c r="Q1791">
        <f>-432.428943046981 -55.5262308861807 -300.513564587534</f>
        <v>-788.46873852069575</v>
      </c>
      <c r="R1791" t="s">
        <v>37035</v>
      </c>
      <c r="S1791" t="s">
        <v>37036</v>
      </c>
      <c r="T1791" t="s">
        <v>37037</v>
      </c>
      <c r="U1791" t="s">
        <v>37038</v>
      </c>
      <c r="V1791" t="s">
        <v>37039</v>
      </c>
      <c r="W1791" t="s">
        <v>37040</v>
      </c>
      <c r="X1791" t="s">
        <v>37041</v>
      </c>
      <c r="Y1791" t="s">
        <v>37042</v>
      </c>
    </row>
    <row r="1792" spans="1:25" x14ac:dyDescent="0.3">
      <c r="A1792">
        <v>89550</v>
      </c>
      <c r="B1792" t="s">
        <v>37043</v>
      </c>
      <c r="C1792" t="s">
        <v>37044</v>
      </c>
      <c r="D1792" t="s">
        <v>37045</v>
      </c>
      <c r="E1792" t="s">
        <v>37046</v>
      </c>
      <c r="F1792" t="s">
        <v>37047</v>
      </c>
      <c r="G1792" t="s">
        <v>37048</v>
      </c>
      <c r="H1792" t="s">
        <v>37049</v>
      </c>
      <c r="I1792" t="s">
        <v>37050</v>
      </c>
      <c r="J1792" t="s">
        <v>37051</v>
      </c>
      <c r="K1792" t="s">
        <v>37052</v>
      </c>
      <c r="L1792" t="s">
        <v>37053</v>
      </c>
      <c r="M1792" t="s">
        <v>37054</v>
      </c>
      <c r="N1792" t="s">
        <v>37055</v>
      </c>
      <c r="O1792">
        <f>-609.724952091807 -115.463222650268 -504.067945250132</f>
        <v>-1229.256119992207</v>
      </c>
      <c r="P1792">
        <f>-634.78759774432 -141.510918024904 -224.29666490586</f>
        <v>-1000.595180675084</v>
      </c>
      <c r="Q1792">
        <f>-432.865868481296 -55.7843543468425 -300.632015575258</f>
        <v>-789.28223840339649</v>
      </c>
      <c r="R1792" t="s">
        <v>37056</v>
      </c>
      <c r="S1792" t="s">
        <v>37057</v>
      </c>
      <c r="T1792" t="s">
        <v>37058</v>
      </c>
      <c r="U1792" t="s">
        <v>37059</v>
      </c>
      <c r="V1792" t="s">
        <v>37060</v>
      </c>
      <c r="W1792" t="s">
        <v>37061</v>
      </c>
      <c r="X1792" t="s">
        <v>37062</v>
      </c>
      <c r="Y1792" t="s">
        <v>37063</v>
      </c>
    </row>
    <row r="1793" spans="1:25" x14ac:dyDescent="0.3">
      <c r="A1793">
        <v>89600</v>
      </c>
      <c r="B1793" t="s">
        <v>37064</v>
      </c>
      <c r="C1793" t="s">
        <v>37065</v>
      </c>
      <c r="D1793" t="s">
        <v>37066</v>
      </c>
      <c r="E1793" t="s">
        <v>37067</v>
      </c>
      <c r="F1793" t="s">
        <v>37068</v>
      </c>
      <c r="G1793" t="s">
        <v>37069</v>
      </c>
      <c r="H1793" t="s">
        <v>37070</v>
      </c>
      <c r="I1793" t="s">
        <v>37071</v>
      </c>
      <c r="J1793" t="s">
        <v>37072</v>
      </c>
      <c r="K1793" t="s">
        <v>37073</v>
      </c>
      <c r="L1793" t="s">
        <v>37074</v>
      </c>
      <c r="M1793" t="s">
        <v>37075</v>
      </c>
      <c r="N1793" t="s">
        <v>37076</v>
      </c>
      <c r="O1793">
        <f>-610.418756117752 -115.541570513732 -503.947954243997</f>
        <v>-1229.9082808754811</v>
      </c>
      <c r="P1793">
        <f>-635.244725554673 -141.501584846867 -224.147497745314</f>
        <v>-1000.893808146854</v>
      </c>
      <c r="Q1793">
        <f>-433.30360674482 -55.9559970436676 -300.634400166231</f>
        <v>-789.89400395471853</v>
      </c>
      <c r="R1793" t="s">
        <v>37077</v>
      </c>
      <c r="S1793" t="s">
        <v>37078</v>
      </c>
      <c r="T1793" t="s">
        <v>37079</v>
      </c>
      <c r="U1793" t="s">
        <v>37080</v>
      </c>
      <c r="V1793" t="s">
        <v>37081</v>
      </c>
      <c r="W1793" t="s">
        <v>37082</v>
      </c>
      <c r="X1793" t="s">
        <v>37083</v>
      </c>
      <c r="Y1793" t="s">
        <v>37084</v>
      </c>
    </row>
    <row r="1794" spans="1:25" x14ac:dyDescent="0.3">
      <c r="A1794">
        <v>89650</v>
      </c>
      <c r="B1794" t="s">
        <v>37085</v>
      </c>
      <c r="C1794" t="s">
        <v>37086</v>
      </c>
      <c r="D1794" t="s">
        <v>37087</v>
      </c>
      <c r="E1794" t="s">
        <v>37088</v>
      </c>
      <c r="F1794" t="s">
        <v>37089</v>
      </c>
      <c r="G1794" t="s">
        <v>37090</v>
      </c>
      <c r="H1794" t="s">
        <v>37091</v>
      </c>
      <c r="I1794" t="s">
        <v>37092</v>
      </c>
      <c r="J1794" t="s">
        <v>37093</v>
      </c>
      <c r="K1794" t="s">
        <v>37094</v>
      </c>
      <c r="L1794" t="s">
        <v>37095</v>
      </c>
      <c r="M1794" t="s">
        <v>37096</v>
      </c>
      <c r="N1794" t="s">
        <v>37097</v>
      </c>
      <c r="O1794">
        <f>-611.620401755258 -115.609523837391 -503.753901870586</f>
        <v>-1230.9838274632348</v>
      </c>
      <c r="P1794">
        <f>-635.988618983693 -141.285463732518 -223.886938643675</f>
        <v>-1001.1610213598859</v>
      </c>
      <c r="Q1794">
        <f>-434.166312418126 -55.8123797783478 -300.767818424672</f>
        <v>-790.74651062114572</v>
      </c>
      <c r="R1794" t="s">
        <v>37098</v>
      </c>
      <c r="S1794" t="s">
        <v>37099</v>
      </c>
      <c r="T1794" t="s">
        <v>37100</v>
      </c>
      <c r="U1794" t="s">
        <v>37101</v>
      </c>
      <c r="V1794" t="s">
        <v>37102</v>
      </c>
      <c r="W1794" t="s">
        <v>37103</v>
      </c>
      <c r="X1794" t="s">
        <v>37104</v>
      </c>
      <c r="Y1794" t="s">
        <v>37105</v>
      </c>
    </row>
    <row r="1795" spans="1:25" x14ac:dyDescent="0.3">
      <c r="A1795">
        <v>89700</v>
      </c>
      <c r="B1795" t="s">
        <v>37106</v>
      </c>
      <c r="C1795" t="s">
        <v>37107</v>
      </c>
      <c r="D1795" t="s">
        <v>37108</v>
      </c>
      <c r="E1795" t="s">
        <v>37109</v>
      </c>
      <c r="F1795" t="s">
        <v>37110</v>
      </c>
      <c r="G1795" t="s">
        <v>37111</v>
      </c>
      <c r="H1795" t="s">
        <v>37112</v>
      </c>
      <c r="I1795" t="s">
        <v>37113</v>
      </c>
      <c r="J1795" t="s">
        <v>37114</v>
      </c>
      <c r="K1795" t="s">
        <v>37115</v>
      </c>
      <c r="L1795" t="s">
        <v>37116</v>
      </c>
      <c r="M1795" t="s">
        <v>37117</v>
      </c>
      <c r="N1795" t="s">
        <v>37118</v>
      </c>
      <c r="O1795">
        <f>-612.087287361284 -115.590366637764 -503.704944306002</f>
        <v>-1231.3825983050499</v>
      </c>
      <c r="P1795">
        <f>-636.203881424927 -141.177637486406 -223.808129515914</f>
        <v>-1001.189648427247</v>
      </c>
      <c r="Q1795">
        <f>-434.502145365419 -55.555025823603 -300.838973753662</f>
        <v>-790.89614494268403</v>
      </c>
      <c r="R1795" t="s">
        <v>37119</v>
      </c>
      <c r="S1795" t="s">
        <v>37120</v>
      </c>
      <c r="T1795" t="s">
        <v>37121</v>
      </c>
      <c r="U1795" t="s">
        <v>37122</v>
      </c>
      <c r="V1795" t="s">
        <v>37123</v>
      </c>
      <c r="W1795" t="s">
        <v>37124</v>
      </c>
      <c r="X1795" t="s">
        <v>37125</v>
      </c>
      <c r="Y1795" t="s">
        <v>37126</v>
      </c>
    </row>
    <row r="1796" spans="1:25" x14ac:dyDescent="0.3">
      <c r="A1796">
        <v>89750</v>
      </c>
      <c r="B1796" t="s">
        <v>37127</v>
      </c>
      <c r="C1796" t="s">
        <v>37128</v>
      </c>
      <c r="D1796" t="s">
        <v>37129</v>
      </c>
      <c r="E1796" t="s">
        <v>37130</v>
      </c>
      <c r="F1796" t="s">
        <v>37131</v>
      </c>
      <c r="G1796" t="s">
        <v>37132</v>
      </c>
      <c r="H1796" t="s">
        <v>37133</v>
      </c>
      <c r="I1796" t="s">
        <v>37134</v>
      </c>
      <c r="J1796" t="s">
        <v>37135</v>
      </c>
      <c r="K1796" t="s">
        <v>37136</v>
      </c>
      <c r="L1796" t="s">
        <v>37137</v>
      </c>
      <c r="M1796" t="s">
        <v>37138</v>
      </c>
      <c r="N1796" t="s">
        <v>37139</v>
      </c>
      <c r="O1796">
        <f>-612.869542152784 -115.658388152746 -503.645771083688</f>
        <v>-1232.173701389218</v>
      </c>
      <c r="P1796">
        <f>-636.590868975731 -141.169694755179 -223.708174669842</f>
        <v>-1001.468738400752</v>
      </c>
      <c r="Q1796">
        <f>-434.895357276142 -55.4170929258362 -300.610507832714</f>
        <v>-790.92295803469221</v>
      </c>
      <c r="R1796" t="s">
        <v>37140</v>
      </c>
      <c r="S1796" t="s">
        <v>37141</v>
      </c>
      <c r="T1796" t="s">
        <v>37142</v>
      </c>
      <c r="U1796" t="s">
        <v>37143</v>
      </c>
      <c r="V1796" t="s">
        <v>37144</v>
      </c>
      <c r="W1796" t="s">
        <v>37145</v>
      </c>
      <c r="X1796" t="s">
        <v>37146</v>
      </c>
      <c r="Y1796" t="s">
        <v>37147</v>
      </c>
    </row>
    <row r="1797" spans="1:25" x14ac:dyDescent="0.3">
      <c r="A1797">
        <v>89800</v>
      </c>
      <c r="B1797" t="s">
        <v>37148</v>
      </c>
      <c r="C1797" t="s">
        <v>37149</v>
      </c>
      <c r="D1797" t="s">
        <v>37150</v>
      </c>
      <c r="E1797" t="s">
        <v>37151</v>
      </c>
      <c r="F1797" t="s">
        <v>37152</v>
      </c>
      <c r="G1797" t="s">
        <v>37153</v>
      </c>
      <c r="H1797" t="s">
        <v>37154</v>
      </c>
      <c r="I1797" t="s">
        <v>37155</v>
      </c>
      <c r="J1797" t="s">
        <v>37156</v>
      </c>
      <c r="K1797" t="s">
        <v>37157</v>
      </c>
      <c r="L1797" t="s">
        <v>37158</v>
      </c>
      <c r="M1797" t="s">
        <v>37159</v>
      </c>
      <c r="N1797" t="s">
        <v>37160</v>
      </c>
      <c r="O1797">
        <f>-613.199950990938 -115.727890613918 -503.612613542841</f>
        <v>-1232.540455147697</v>
      </c>
      <c r="P1797">
        <f>-636.943161978339 -141.306370503241 -223.682997992466</f>
        <v>-1001.932530474046</v>
      </c>
      <c r="Q1797">
        <f>-435.190750377037 -55.5032221383503 -300.379012643755</f>
        <v>-791.07298515914226</v>
      </c>
      <c r="R1797" t="s">
        <v>37161</v>
      </c>
      <c r="S1797" t="s">
        <v>37162</v>
      </c>
      <c r="T1797" t="s">
        <v>37163</v>
      </c>
      <c r="U1797" t="s">
        <v>37164</v>
      </c>
      <c r="V1797" t="s">
        <v>37165</v>
      </c>
      <c r="W1797" t="s">
        <v>37166</v>
      </c>
      <c r="X1797" t="s">
        <v>37167</v>
      </c>
      <c r="Y1797" t="s">
        <v>37168</v>
      </c>
    </row>
    <row r="1798" spans="1:25" x14ac:dyDescent="0.3">
      <c r="A1798">
        <v>89850</v>
      </c>
      <c r="B1798" t="s">
        <v>37169</v>
      </c>
      <c r="C1798" t="s">
        <v>37170</v>
      </c>
      <c r="D1798" t="s">
        <v>37171</v>
      </c>
      <c r="E1798" t="s">
        <v>37172</v>
      </c>
      <c r="F1798" t="s">
        <v>37173</v>
      </c>
      <c r="G1798" t="s">
        <v>37174</v>
      </c>
      <c r="H1798" t="s">
        <v>37175</v>
      </c>
      <c r="I1798" t="s">
        <v>37176</v>
      </c>
      <c r="J1798" t="s">
        <v>37177</v>
      </c>
      <c r="K1798" t="s">
        <v>37178</v>
      </c>
      <c r="L1798" t="s">
        <v>37179</v>
      </c>
      <c r="M1798" t="s">
        <v>37180</v>
      </c>
      <c r="N1798" t="s">
        <v>37181</v>
      </c>
      <c r="O1798">
        <f>-613.650210179284 -115.982824446607 -503.759144692045</f>
        <v>-1233.3921793179361</v>
      </c>
      <c r="P1798">
        <f>-637.81092678869 -141.656073403662 -223.873839699305</f>
        <v>-1003.3408398916571</v>
      </c>
      <c r="Q1798">
        <f>-435.854606224697 -55.8308313383322 -300.007299322245</f>
        <v>-791.69273688527414</v>
      </c>
      <c r="R1798" t="s">
        <v>37182</v>
      </c>
      <c r="S1798" t="s">
        <v>37183</v>
      </c>
      <c r="T1798" t="s">
        <v>37184</v>
      </c>
      <c r="U1798" t="s">
        <v>37185</v>
      </c>
      <c r="V1798" t="s">
        <v>37186</v>
      </c>
      <c r="W1798" t="s">
        <v>37187</v>
      </c>
      <c r="X1798" t="s">
        <v>37188</v>
      </c>
      <c r="Y1798" t="s">
        <v>37189</v>
      </c>
    </row>
    <row r="1799" spans="1:25" x14ac:dyDescent="0.3">
      <c r="A1799">
        <v>89900</v>
      </c>
      <c r="B1799" t="s">
        <v>37190</v>
      </c>
      <c r="C1799" t="s">
        <v>37191</v>
      </c>
      <c r="D1799" t="s">
        <v>37192</v>
      </c>
      <c r="E1799" t="s">
        <v>37193</v>
      </c>
      <c r="F1799" t="s">
        <v>37194</v>
      </c>
      <c r="G1799" t="s">
        <v>37195</v>
      </c>
      <c r="H1799" t="s">
        <v>37196</v>
      </c>
      <c r="I1799" t="s">
        <v>37197</v>
      </c>
      <c r="J1799" t="s">
        <v>37198</v>
      </c>
      <c r="K1799" t="s">
        <v>37199</v>
      </c>
      <c r="L1799" t="s">
        <v>37200</v>
      </c>
      <c r="M1799" t="s">
        <v>37201</v>
      </c>
      <c r="N1799" t="s">
        <v>37202</v>
      </c>
      <c r="O1799">
        <f>-613.912776091593 -116.152298037859 -503.87742187242</f>
        <v>-1233.9424960018719</v>
      </c>
      <c r="P1799">
        <f>-638.396287070079 -141.88814905205 -224.025982592954</f>
        <v>-1004.310418715083</v>
      </c>
      <c r="Q1799">
        <f>-436.312751111676 -56.0653688940292 -299.822941902995</f>
        <v>-792.20106190870024</v>
      </c>
      <c r="R1799" t="s">
        <v>37203</v>
      </c>
      <c r="S1799" t="s">
        <v>37204</v>
      </c>
      <c r="T1799" t="s">
        <v>37205</v>
      </c>
      <c r="U1799" t="s">
        <v>37206</v>
      </c>
      <c r="V1799" t="s">
        <v>37207</v>
      </c>
      <c r="W1799" t="s">
        <v>37208</v>
      </c>
      <c r="X1799" t="s">
        <v>37209</v>
      </c>
      <c r="Y1799" t="s">
        <v>37210</v>
      </c>
    </row>
    <row r="1800" spans="1:25" x14ac:dyDescent="0.3">
      <c r="A1800">
        <v>89950</v>
      </c>
      <c r="B1800" t="s">
        <v>37211</v>
      </c>
      <c r="C1800" t="s">
        <v>37212</v>
      </c>
      <c r="D1800" t="s">
        <v>37213</v>
      </c>
      <c r="E1800" t="s">
        <v>37214</v>
      </c>
      <c r="F1800" t="s">
        <v>37215</v>
      </c>
      <c r="G1800" t="s">
        <v>37216</v>
      </c>
      <c r="H1800" t="s">
        <v>37217</v>
      </c>
      <c r="I1800" t="s">
        <v>37218</v>
      </c>
      <c r="J1800" t="s">
        <v>37219</v>
      </c>
      <c r="K1800" t="s">
        <v>37220</v>
      </c>
      <c r="L1800" t="s">
        <v>37221</v>
      </c>
      <c r="M1800" t="s">
        <v>37222</v>
      </c>
      <c r="N1800" t="s">
        <v>37223</v>
      </c>
      <c r="O1800">
        <f>-614.487738365766 -116.522698398397 -504.179644279013</f>
        <v>-1235.190081043176</v>
      </c>
      <c r="P1800">
        <f>-639.659491178436 -142.589726524215 -224.419963055759</f>
        <v>-1006.6691807584101</v>
      </c>
      <c r="Q1800">
        <f>-437.178385343366 -56.767043764296 -299.14889790239</f>
        <v>-793.09432701005198</v>
      </c>
      <c r="R1800" t="s">
        <v>37224</v>
      </c>
      <c r="S1800" t="s">
        <v>37225</v>
      </c>
      <c r="T1800" t="s">
        <v>37226</v>
      </c>
      <c r="U1800" t="s">
        <v>37227</v>
      </c>
      <c r="V1800" t="s">
        <v>37228</v>
      </c>
      <c r="W1800" t="s">
        <v>37229</v>
      </c>
      <c r="X1800" t="s">
        <v>37230</v>
      </c>
      <c r="Y1800" t="s">
        <v>37231</v>
      </c>
    </row>
    <row r="1801" spans="1:25" x14ac:dyDescent="0.3">
      <c r="A1801">
        <v>90000</v>
      </c>
      <c r="B1801" t="s">
        <v>37232</v>
      </c>
      <c r="C1801" t="s">
        <v>37233</v>
      </c>
      <c r="D1801" t="s">
        <v>37234</v>
      </c>
      <c r="E1801" t="s">
        <v>37235</v>
      </c>
      <c r="F1801" t="s">
        <v>37236</v>
      </c>
      <c r="G1801" t="s">
        <v>37237</v>
      </c>
      <c r="H1801" t="s">
        <v>37238</v>
      </c>
      <c r="I1801" t="s">
        <v>37239</v>
      </c>
      <c r="J1801" t="s">
        <v>37240</v>
      </c>
      <c r="K1801" t="s">
        <v>37241</v>
      </c>
      <c r="L1801" t="s">
        <v>37242</v>
      </c>
      <c r="M1801" t="s">
        <v>37243</v>
      </c>
      <c r="N1801" t="s">
        <v>37244</v>
      </c>
      <c r="O1801">
        <f>-615.072722762704 -117.031939164953 -504.555101217366</f>
        <v>-1236.6597631450229</v>
      </c>
      <c r="P1801">
        <f>-640.977975532775 -143.694920707134 -224.918597360044</f>
        <v>-1009.591493599953</v>
      </c>
      <c r="Q1801">
        <f>-438.269788211662 -57.7394398907763 -298.875038936575</f>
        <v>-794.88426703901325</v>
      </c>
      <c r="R1801" t="s">
        <v>37245</v>
      </c>
      <c r="S1801" t="s">
        <v>37246</v>
      </c>
      <c r="T1801" t="s">
        <v>37247</v>
      </c>
      <c r="U1801" t="s">
        <v>37248</v>
      </c>
      <c r="V1801" t="s">
        <v>37249</v>
      </c>
      <c r="W1801" t="s">
        <v>37250</v>
      </c>
      <c r="X1801" t="s">
        <v>37251</v>
      </c>
      <c r="Y1801" t="s">
        <v>37252</v>
      </c>
    </row>
    <row r="1802" spans="1:25" x14ac:dyDescent="0.3">
      <c r="A1802">
        <v>90050</v>
      </c>
      <c r="B1802" t="s">
        <v>37253</v>
      </c>
      <c r="C1802" t="s">
        <v>37254</v>
      </c>
      <c r="D1802" t="s">
        <v>37255</v>
      </c>
      <c r="E1802" t="s">
        <v>37256</v>
      </c>
      <c r="F1802" t="s">
        <v>37257</v>
      </c>
      <c r="G1802" t="s">
        <v>37258</v>
      </c>
      <c r="H1802" t="s">
        <v>37259</v>
      </c>
      <c r="I1802" t="s">
        <v>37260</v>
      </c>
      <c r="J1802" t="s">
        <v>37261</v>
      </c>
      <c r="K1802" t="s">
        <v>37262</v>
      </c>
      <c r="L1802" t="s">
        <v>37263</v>
      </c>
      <c r="M1802" t="s">
        <v>37264</v>
      </c>
      <c r="N1802" t="s">
        <v>37265</v>
      </c>
      <c r="O1802">
        <f>-615.49208960613 -117.316036953007 -504.76773332868</f>
        <v>-1237.5758598878169</v>
      </c>
      <c r="P1802">
        <f>-641.778002838438 -143.969959758839 -225.165922228415</f>
        <v>-1010.9138848256921</v>
      </c>
      <c r="Q1802">
        <f>-438.873485372018 -58.2249797008071 -298.827673787316</f>
        <v>-795.92613886014101</v>
      </c>
      <c r="R1802" t="s">
        <v>37266</v>
      </c>
      <c r="S1802" t="s">
        <v>37267</v>
      </c>
      <c r="T1802" t="s">
        <v>37268</v>
      </c>
      <c r="U1802" t="s">
        <v>37269</v>
      </c>
      <c r="V1802" t="s">
        <v>37270</v>
      </c>
      <c r="W1802" t="s">
        <v>37271</v>
      </c>
      <c r="X1802" t="s">
        <v>37272</v>
      </c>
      <c r="Y1802" t="s">
        <v>37273</v>
      </c>
    </row>
    <row r="1803" spans="1:25" x14ac:dyDescent="0.3">
      <c r="A1803">
        <v>90100</v>
      </c>
      <c r="B1803" t="s">
        <v>37274</v>
      </c>
      <c r="C1803" t="s">
        <v>37275</v>
      </c>
      <c r="D1803" t="s">
        <v>37276</v>
      </c>
      <c r="E1803" t="s">
        <v>37277</v>
      </c>
      <c r="F1803" t="s">
        <v>37278</v>
      </c>
      <c r="G1803" t="s">
        <v>37279</v>
      </c>
      <c r="H1803" t="s">
        <v>37280</v>
      </c>
      <c r="I1803" t="s">
        <v>37281</v>
      </c>
      <c r="J1803" t="s">
        <v>37282</v>
      </c>
      <c r="K1803" t="s">
        <v>37283</v>
      </c>
      <c r="L1803" t="s">
        <v>37284</v>
      </c>
      <c r="M1803" t="s">
        <v>37285</v>
      </c>
      <c r="N1803" t="s">
        <v>37286</v>
      </c>
      <c r="O1803">
        <f>-616.158977956917 -117.652106621762 -504.930250075633</f>
        <v>-1238.7413346543121</v>
      </c>
      <c r="P1803">
        <f>-642.641140725837 -144.324813457154 -225.348735912579</f>
        <v>-1012.3146900955701</v>
      </c>
      <c r="Q1803">
        <f>-439.582712973737 -58.7969223615564 -298.8386569672</f>
        <v>-797.21829230249341</v>
      </c>
      <c r="R1803" t="s">
        <v>37287</v>
      </c>
      <c r="S1803" t="s">
        <v>37288</v>
      </c>
      <c r="T1803" t="s">
        <v>37289</v>
      </c>
      <c r="U1803" t="s">
        <v>37290</v>
      </c>
      <c r="V1803" t="s">
        <v>37291</v>
      </c>
      <c r="W1803" t="s">
        <v>37292</v>
      </c>
      <c r="X1803" t="s">
        <v>37293</v>
      </c>
      <c r="Y1803" t="s">
        <v>37294</v>
      </c>
    </row>
    <row r="1804" spans="1:25" x14ac:dyDescent="0.3">
      <c r="A1804">
        <v>90150</v>
      </c>
      <c r="B1804" t="s">
        <v>37295</v>
      </c>
      <c r="C1804" t="s">
        <v>37296</v>
      </c>
      <c r="D1804" t="s">
        <v>37297</v>
      </c>
      <c r="E1804" t="s">
        <v>37298</v>
      </c>
      <c r="F1804" t="s">
        <v>37299</v>
      </c>
      <c r="G1804" t="s">
        <v>37300</v>
      </c>
      <c r="H1804" t="s">
        <v>37301</v>
      </c>
      <c r="I1804" t="s">
        <v>37302</v>
      </c>
      <c r="J1804" t="s">
        <v>37303</v>
      </c>
      <c r="K1804" t="s">
        <v>37304</v>
      </c>
      <c r="L1804" t="s">
        <v>37305</v>
      </c>
      <c r="M1804" t="s">
        <v>37306</v>
      </c>
      <c r="N1804" t="s">
        <v>37307</v>
      </c>
      <c r="O1804">
        <f>-617.924169857725 -118.283221604482 -505.347752319021</f>
        <v>-1241.555143781228</v>
      </c>
      <c r="P1804">
        <f>-644.528956455386 -145.131741942941 -225.794682271268</f>
        <v>-1015.455380669595</v>
      </c>
      <c r="Q1804">
        <f>-441.34841949951 -59.889403664456 -299.278600258625</f>
        <v>-800.51642342259095</v>
      </c>
      <c r="R1804" t="s">
        <v>37308</v>
      </c>
      <c r="S1804" t="s">
        <v>37309</v>
      </c>
      <c r="T1804" t="s">
        <v>37310</v>
      </c>
      <c r="U1804" t="s">
        <v>37311</v>
      </c>
      <c r="V1804" t="s">
        <v>37312</v>
      </c>
      <c r="W1804" t="s">
        <v>37313</v>
      </c>
      <c r="X1804" t="s">
        <v>37314</v>
      </c>
      <c r="Y1804" t="s">
        <v>37315</v>
      </c>
    </row>
    <row r="1805" spans="1:25" x14ac:dyDescent="0.3">
      <c r="A1805">
        <v>90200</v>
      </c>
      <c r="B1805" t="s">
        <v>37316</v>
      </c>
      <c r="C1805" t="s">
        <v>37317</v>
      </c>
      <c r="D1805" t="s">
        <v>37318</v>
      </c>
      <c r="E1805" t="s">
        <v>37319</v>
      </c>
      <c r="F1805" t="s">
        <v>37320</v>
      </c>
      <c r="G1805" t="s">
        <v>37321</v>
      </c>
      <c r="H1805" t="s">
        <v>37322</v>
      </c>
      <c r="I1805" t="s">
        <v>37323</v>
      </c>
      <c r="J1805" t="s">
        <v>37324</v>
      </c>
      <c r="K1805" t="s">
        <v>37325</v>
      </c>
      <c r="L1805" t="s">
        <v>37326</v>
      </c>
      <c r="M1805" t="s">
        <v>37327</v>
      </c>
      <c r="N1805" t="s">
        <v>37328</v>
      </c>
      <c r="O1805">
        <f>-618.7988578387 -118.560371626455 -505.508844912235</f>
        <v>-1242.86807437739</v>
      </c>
      <c r="P1805">
        <f>-645.306938870204 -145.654358563963 -225.970144796558</f>
        <v>-1016.931442230725</v>
      </c>
      <c r="Q1805">
        <f>-442.107253415866 -60.5095812518543 -299.514418230251</f>
        <v>-802.13125289797131</v>
      </c>
      <c r="R1805" t="s">
        <v>37329</v>
      </c>
      <c r="S1805" t="s">
        <v>37330</v>
      </c>
      <c r="T1805" t="s">
        <v>37331</v>
      </c>
      <c r="U1805" t="s">
        <v>37332</v>
      </c>
      <c r="V1805" t="s">
        <v>37333</v>
      </c>
      <c r="W1805" t="s">
        <v>37334</v>
      </c>
      <c r="X1805" t="s">
        <v>37335</v>
      </c>
      <c r="Y1805" t="s">
        <v>37336</v>
      </c>
    </row>
    <row r="1806" spans="1:25" x14ac:dyDescent="0.3">
      <c r="A1806">
        <v>90250</v>
      </c>
      <c r="B1806" t="s">
        <v>37337</v>
      </c>
      <c r="C1806" t="s">
        <v>37338</v>
      </c>
      <c r="D1806" t="s">
        <v>37339</v>
      </c>
      <c r="E1806" t="s">
        <v>37340</v>
      </c>
      <c r="F1806" t="s">
        <v>37341</v>
      </c>
      <c r="G1806" t="s">
        <v>37342</v>
      </c>
      <c r="H1806" t="s">
        <v>37343</v>
      </c>
      <c r="I1806" t="s">
        <v>37344</v>
      </c>
      <c r="J1806" t="s">
        <v>37345</v>
      </c>
      <c r="K1806" t="s">
        <v>37346</v>
      </c>
      <c r="L1806" t="s">
        <v>37347</v>
      </c>
      <c r="M1806" t="s">
        <v>37348</v>
      </c>
      <c r="N1806" t="s">
        <v>37349</v>
      </c>
      <c r="O1806">
        <f>-620.326291153215 -118.85779073422 -505.891973920048</f>
        <v>-1245.076055807483</v>
      </c>
      <c r="P1806">
        <f>-646.879233851425 -146.34101074292 -226.395475174027</f>
        <v>-1019.6157197683722</v>
      </c>
      <c r="Q1806">
        <f>-443.36374181599 -61.5039928077044 -299.421068313693</f>
        <v>-804.28880293738735</v>
      </c>
      <c r="R1806" t="s">
        <v>37350</v>
      </c>
      <c r="S1806" t="s">
        <v>37351</v>
      </c>
      <c r="T1806" t="s">
        <v>37352</v>
      </c>
      <c r="U1806" t="s">
        <v>37353</v>
      </c>
      <c r="V1806" t="s">
        <v>37354</v>
      </c>
      <c r="W1806" t="s">
        <v>37355</v>
      </c>
      <c r="X1806" t="s">
        <v>37356</v>
      </c>
      <c r="Y1806" t="s">
        <v>37357</v>
      </c>
    </row>
    <row r="1807" spans="1:25" x14ac:dyDescent="0.3">
      <c r="A1807">
        <v>90300</v>
      </c>
      <c r="B1807" t="s">
        <v>37358</v>
      </c>
      <c r="C1807" t="s">
        <v>37359</v>
      </c>
      <c r="D1807" t="s">
        <v>37360</v>
      </c>
      <c r="E1807" t="s">
        <v>37361</v>
      </c>
      <c r="F1807" t="s">
        <v>37362</v>
      </c>
      <c r="G1807" t="s">
        <v>37363</v>
      </c>
      <c r="H1807" t="s">
        <v>37364</v>
      </c>
      <c r="I1807" t="s">
        <v>37365</v>
      </c>
      <c r="J1807" t="s">
        <v>37366</v>
      </c>
      <c r="K1807" t="s">
        <v>37367</v>
      </c>
      <c r="L1807" t="s">
        <v>37368</v>
      </c>
      <c r="M1807" t="s">
        <v>37369</v>
      </c>
      <c r="N1807" t="s">
        <v>37370</v>
      </c>
      <c r="O1807">
        <f>-621.042755412937 -119.001808579956 -506.073696864661</f>
        <v>-1246.1182608575541</v>
      </c>
      <c r="P1807">
        <f>-647.597938984682 -146.682085281638 -226.597112003687</f>
        <v>-1020.877136270007</v>
      </c>
      <c r="Q1807">
        <f>-443.924828925584 -61.930058131135 -299.280365215361</f>
        <v>-805.13525227207992</v>
      </c>
      <c r="R1807" t="s">
        <v>37371</v>
      </c>
      <c r="S1807" t="s">
        <v>37372</v>
      </c>
      <c r="T1807" t="s">
        <v>37373</v>
      </c>
      <c r="U1807" t="s">
        <v>37374</v>
      </c>
      <c r="V1807" t="s">
        <v>37375</v>
      </c>
      <c r="W1807" t="s">
        <v>37376</v>
      </c>
      <c r="X1807" t="s">
        <v>37377</v>
      </c>
      <c r="Y1807" t="s">
        <v>37378</v>
      </c>
    </row>
    <row r="1808" spans="1:25" x14ac:dyDescent="0.3">
      <c r="A1808">
        <v>90350</v>
      </c>
      <c r="B1808" t="s">
        <v>37379</v>
      </c>
      <c r="C1808" t="s">
        <v>37380</v>
      </c>
      <c r="D1808" t="s">
        <v>37381</v>
      </c>
      <c r="E1808" t="s">
        <v>37382</v>
      </c>
      <c r="F1808" t="s">
        <v>37383</v>
      </c>
      <c r="G1808" t="s">
        <v>37384</v>
      </c>
      <c r="H1808" t="s">
        <v>37385</v>
      </c>
      <c r="I1808" t="s">
        <v>37386</v>
      </c>
      <c r="J1808" t="s">
        <v>37387</v>
      </c>
      <c r="K1808" t="s">
        <v>37388</v>
      </c>
      <c r="L1808" t="s">
        <v>37389</v>
      </c>
      <c r="M1808" t="s">
        <v>37390</v>
      </c>
      <c r="N1808" t="s">
        <v>37391</v>
      </c>
      <c r="O1808">
        <f>-622.43828901818 -119.359936863941 -506.424642375325</f>
        <v>-1248.222868257446</v>
      </c>
      <c r="P1808">
        <f>-649.312343542218 -147.774090597245 -227.052177279231</f>
        <v>-1024.1386114186939</v>
      </c>
      <c r="Q1808">
        <f>-445.4108640428 -62.7981686024791 -298.828118838326</f>
        <v>-807.03715148360516</v>
      </c>
      <c r="R1808" t="s">
        <v>37392</v>
      </c>
      <c r="S1808" t="s">
        <v>37393</v>
      </c>
      <c r="T1808" t="s">
        <v>37394</v>
      </c>
      <c r="U1808" t="s">
        <v>37395</v>
      </c>
      <c r="V1808" t="s">
        <v>37396</v>
      </c>
      <c r="W1808" t="s">
        <v>37397</v>
      </c>
      <c r="X1808" t="s">
        <v>37398</v>
      </c>
      <c r="Y1808" t="s">
        <v>37399</v>
      </c>
    </row>
    <row r="1809" spans="1:25" x14ac:dyDescent="0.3">
      <c r="A1809">
        <v>90400</v>
      </c>
      <c r="B1809" t="s">
        <v>37400</v>
      </c>
      <c r="C1809" t="s">
        <v>37401</v>
      </c>
      <c r="D1809" t="s">
        <v>37402</v>
      </c>
      <c r="E1809" t="s">
        <v>37403</v>
      </c>
      <c r="F1809" t="s">
        <v>37404</v>
      </c>
      <c r="G1809" t="s">
        <v>37405</v>
      </c>
      <c r="H1809" t="s">
        <v>37406</v>
      </c>
      <c r="I1809" t="s">
        <v>37407</v>
      </c>
      <c r="J1809" t="s">
        <v>37408</v>
      </c>
      <c r="K1809" t="s">
        <v>37409</v>
      </c>
      <c r="L1809" t="s">
        <v>37410</v>
      </c>
      <c r="M1809" t="s">
        <v>37411</v>
      </c>
      <c r="N1809" t="s">
        <v>37412</v>
      </c>
      <c r="O1809">
        <f>-623.166067033081 -119.61087344597 -506.555342671641</f>
        <v>-1249.3322831506921</v>
      </c>
      <c r="P1809">
        <f>-650.269265551699 -148.1126849173 -227.213783667222</f>
        <v>-1025.5957341362212</v>
      </c>
      <c r="Q1809">
        <f>-446.141046339478 -63.264476552049 -298.494931543446</f>
        <v>-807.90045443497297</v>
      </c>
      <c r="R1809" t="s">
        <v>37413</v>
      </c>
      <c r="S1809" t="s">
        <v>37414</v>
      </c>
      <c r="T1809" t="s">
        <v>37415</v>
      </c>
      <c r="U1809" t="s">
        <v>37416</v>
      </c>
      <c r="V1809" t="s">
        <v>37417</v>
      </c>
      <c r="W1809" t="s">
        <v>37418</v>
      </c>
      <c r="X1809" t="s">
        <v>37419</v>
      </c>
      <c r="Y1809" t="s">
        <v>37420</v>
      </c>
    </row>
    <row r="1810" spans="1:25" x14ac:dyDescent="0.3">
      <c r="A1810">
        <v>90450</v>
      </c>
      <c r="B1810" t="s">
        <v>37421</v>
      </c>
      <c r="C1810" t="s">
        <v>37422</v>
      </c>
      <c r="D1810" t="s">
        <v>37423</v>
      </c>
      <c r="E1810" t="s">
        <v>37424</v>
      </c>
      <c r="F1810" t="s">
        <v>37425</v>
      </c>
      <c r="G1810" t="s">
        <v>37426</v>
      </c>
      <c r="H1810" t="s">
        <v>37427</v>
      </c>
      <c r="I1810" t="s">
        <v>37428</v>
      </c>
      <c r="J1810" t="s">
        <v>37429</v>
      </c>
      <c r="K1810" t="s">
        <v>37430</v>
      </c>
      <c r="L1810" t="s">
        <v>37431</v>
      </c>
      <c r="M1810" t="s">
        <v>37432</v>
      </c>
      <c r="N1810" t="s">
        <v>37433</v>
      </c>
      <c r="O1810">
        <f>-624.713737600282 -120.263937353913 -506.736036234526</f>
        <v>-1251.7137111887209</v>
      </c>
      <c r="P1810">
        <f>-652.10377416444 -148.793991847837 -227.425550879889</f>
        <v>-1028.3233168921661</v>
      </c>
      <c r="Q1810">
        <f>-447.686382663433 -64.1674080033699 -298.138729717108</f>
        <v>-809.99252038391091</v>
      </c>
      <c r="R1810" t="s">
        <v>37434</v>
      </c>
      <c r="S1810" t="s">
        <v>37435</v>
      </c>
      <c r="T1810" t="s">
        <v>37436</v>
      </c>
      <c r="U1810" t="s">
        <v>37437</v>
      </c>
      <c r="V1810" t="s">
        <v>37438</v>
      </c>
      <c r="W1810" t="s">
        <v>37439</v>
      </c>
      <c r="X1810" t="s">
        <v>37440</v>
      </c>
      <c r="Y1810" t="s">
        <v>37441</v>
      </c>
    </row>
    <row r="1811" spans="1:25" x14ac:dyDescent="0.3">
      <c r="A1811">
        <v>90500</v>
      </c>
      <c r="B1811" t="s">
        <v>37442</v>
      </c>
      <c r="C1811" t="s">
        <v>37443</v>
      </c>
      <c r="D1811" t="s">
        <v>37444</v>
      </c>
      <c r="E1811" t="s">
        <v>37445</v>
      </c>
      <c r="F1811" t="s">
        <v>37446</v>
      </c>
      <c r="G1811" t="s">
        <v>37447</v>
      </c>
      <c r="H1811" t="s">
        <v>37448</v>
      </c>
      <c r="I1811" t="s">
        <v>37449</v>
      </c>
      <c r="J1811" t="s">
        <v>37450</v>
      </c>
      <c r="K1811" t="s">
        <v>37451</v>
      </c>
      <c r="L1811" t="s">
        <v>37452</v>
      </c>
      <c r="M1811" t="s">
        <v>37453</v>
      </c>
      <c r="N1811" t="s">
        <v>37454</v>
      </c>
      <c r="O1811">
        <f>-625.66828432526 -121.054908872844 -507.047594681883</f>
        <v>-1253.770787879987</v>
      </c>
      <c r="P1811">
        <f>-653.36687829161 -149.950230662801 -227.804892296407</f>
        <v>-1031.1220012508179</v>
      </c>
      <c r="Q1811">
        <f>-448.9539814661 -65.2252986481112 -298.413895184864</f>
        <v>-812.59317529907526</v>
      </c>
      <c r="R1811" t="s">
        <v>37455</v>
      </c>
      <c r="S1811" t="s">
        <v>37456</v>
      </c>
      <c r="T1811" t="s">
        <v>37457</v>
      </c>
      <c r="U1811" t="s">
        <v>37458</v>
      </c>
      <c r="V1811" t="s">
        <v>37459</v>
      </c>
      <c r="W1811" t="s">
        <v>37460</v>
      </c>
      <c r="X1811" t="s">
        <v>37461</v>
      </c>
      <c r="Y1811" t="s">
        <v>37462</v>
      </c>
    </row>
    <row r="1812" spans="1:25" x14ac:dyDescent="0.3">
      <c r="A1812">
        <v>90550</v>
      </c>
      <c r="B1812" t="s">
        <v>37463</v>
      </c>
      <c r="C1812" t="s">
        <v>37464</v>
      </c>
      <c r="D1812" t="s">
        <v>37465</v>
      </c>
      <c r="E1812" t="s">
        <v>37466</v>
      </c>
      <c r="F1812" t="s">
        <v>37467</v>
      </c>
      <c r="G1812" t="s">
        <v>37468</v>
      </c>
      <c r="H1812" t="s">
        <v>37469</v>
      </c>
      <c r="I1812" t="s">
        <v>37470</v>
      </c>
      <c r="J1812" t="s">
        <v>37471</v>
      </c>
      <c r="K1812" t="s">
        <v>37472</v>
      </c>
      <c r="L1812" t="s">
        <v>37473</v>
      </c>
      <c r="M1812" t="s">
        <v>37474</v>
      </c>
      <c r="N1812" t="s">
        <v>37475</v>
      </c>
      <c r="O1812">
        <f>-626.027356552118 -121.464452591566 -507.145520565664</f>
        <v>-1254.637329709348</v>
      </c>
      <c r="P1812">
        <f>-653.901029247732 -150.776908939158 -227.963735813324</f>
        <v>-1032.6416740002142</v>
      </c>
      <c r="Q1812">
        <f>-449.606707258269 -65.8565039047185 -298.680153663679</f>
        <v>-814.14336482666647</v>
      </c>
      <c r="R1812" t="s">
        <v>37476</v>
      </c>
      <c r="S1812" t="s">
        <v>37477</v>
      </c>
      <c r="T1812" t="s">
        <v>37478</v>
      </c>
      <c r="U1812" t="s">
        <v>37479</v>
      </c>
      <c r="V1812" t="s">
        <v>37480</v>
      </c>
      <c r="W1812" t="s">
        <v>37481</v>
      </c>
      <c r="X1812" t="s">
        <v>37482</v>
      </c>
      <c r="Y1812" t="s">
        <v>37483</v>
      </c>
    </row>
    <row r="1813" spans="1:25" x14ac:dyDescent="0.3">
      <c r="A1813">
        <v>90600</v>
      </c>
      <c r="B1813" t="s">
        <v>37484</v>
      </c>
      <c r="C1813" t="s">
        <v>37485</v>
      </c>
      <c r="D1813" t="s">
        <v>37486</v>
      </c>
      <c r="E1813" t="s">
        <v>37487</v>
      </c>
      <c r="F1813" t="s">
        <v>37488</v>
      </c>
      <c r="G1813" t="s">
        <v>37489</v>
      </c>
      <c r="H1813" t="s">
        <v>37490</v>
      </c>
      <c r="I1813" t="s">
        <v>37491</v>
      </c>
      <c r="J1813" t="s">
        <v>37492</v>
      </c>
      <c r="K1813" t="s">
        <v>37493</v>
      </c>
      <c r="L1813" t="s">
        <v>37494</v>
      </c>
      <c r="M1813" t="s">
        <v>37495</v>
      </c>
      <c r="N1813" t="s">
        <v>37496</v>
      </c>
      <c r="O1813">
        <f>-626.81616187675 -122.224655745837 -507.422446501344</f>
        <v>-1256.4632641239309</v>
      </c>
      <c r="P1813">
        <f>-654.749993430751 -152.243694321247 -228.321865512462</f>
        <v>-1035.31555326446</v>
      </c>
      <c r="Q1813">
        <f>-450.758945518375 -66.8639903391554 -299.360479525806</f>
        <v>-816.98341538333636</v>
      </c>
      <c r="R1813" t="s">
        <v>37497</v>
      </c>
      <c r="S1813" t="s">
        <v>37498</v>
      </c>
      <c r="T1813" t="s">
        <v>37499</v>
      </c>
      <c r="U1813" t="s">
        <v>37500</v>
      </c>
      <c r="V1813" t="s">
        <v>37501</v>
      </c>
      <c r="W1813" t="s">
        <v>37502</v>
      </c>
      <c r="X1813" t="s">
        <v>37503</v>
      </c>
      <c r="Y1813" t="s">
        <v>37504</v>
      </c>
    </row>
    <row r="1814" spans="1:25" x14ac:dyDescent="0.3">
      <c r="A1814">
        <v>90650</v>
      </c>
      <c r="B1814" t="s">
        <v>37505</v>
      </c>
      <c r="C1814" t="s">
        <v>37506</v>
      </c>
      <c r="D1814" t="s">
        <v>37507</v>
      </c>
      <c r="E1814" t="s">
        <v>37508</v>
      </c>
      <c r="F1814" t="s">
        <v>37509</v>
      </c>
      <c r="G1814" t="s">
        <v>37510</v>
      </c>
      <c r="H1814" t="s">
        <v>37511</v>
      </c>
      <c r="I1814" t="s">
        <v>37512</v>
      </c>
      <c r="J1814" t="s">
        <v>37513</v>
      </c>
      <c r="K1814" t="s">
        <v>37514</v>
      </c>
      <c r="L1814" t="s">
        <v>37515</v>
      </c>
      <c r="M1814" t="s">
        <v>37516</v>
      </c>
      <c r="N1814" t="s">
        <v>37517</v>
      </c>
      <c r="O1814">
        <f>-627.348248405255 -122.568764016393 -507.536206332708</f>
        <v>-1257.4532187543559</v>
      </c>
      <c r="P1814">
        <f>-655.237757552099 -152.674267247394 -228.440317075431</f>
        <v>-1036.3523418749239</v>
      </c>
      <c r="Q1814">
        <f>-451.437354618104 -67.0642234630955 -299.748035125875</f>
        <v>-818.24961320707439</v>
      </c>
      <c r="R1814" t="s">
        <v>37518</v>
      </c>
      <c r="S1814" t="s">
        <v>37519</v>
      </c>
      <c r="T1814" t="s">
        <v>37520</v>
      </c>
      <c r="U1814" t="s">
        <v>37521</v>
      </c>
      <c r="V1814" t="s">
        <v>37522</v>
      </c>
      <c r="W1814" t="s">
        <v>37523</v>
      </c>
      <c r="X1814" t="s">
        <v>37524</v>
      </c>
      <c r="Y1814" t="s">
        <v>37525</v>
      </c>
    </row>
    <row r="1815" spans="1:25" x14ac:dyDescent="0.3">
      <c r="A1815">
        <v>90700</v>
      </c>
      <c r="B1815" t="s">
        <v>37526</v>
      </c>
      <c r="C1815" t="s">
        <v>37527</v>
      </c>
      <c r="D1815" t="s">
        <v>37528</v>
      </c>
      <c r="E1815" t="s">
        <v>37529</v>
      </c>
      <c r="F1815" t="s">
        <v>37530</v>
      </c>
      <c r="G1815" t="s">
        <v>37531</v>
      </c>
      <c r="H1815" t="s">
        <v>37532</v>
      </c>
      <c r="I1815" t="s">
        <v>37533</v>
      </c>
      <c r="J1815" t="s">
        <v>37534</v>
      </c>
      <c r="K1815" t="s">
        <v>37535</v>
      </c>
      <c r="L1815" t="s">
        <v>37536</v>
      </c>
      <c r="M1815" t="s">
        <v>37537</v>
      </c>
      <c r="N1815" t="s">
        <v>37538</v>
      </c>
      <c r="O1815">
        <f>-627.787552620372 -122.917664684816 -507.64991450488</f>
        <v>-1258.3551318100681</v>
      </c>
      <c r="P1815">
        <f>-655.72955675656 -153.207722455783 -228.579452660506</f>
        <v>-1037.516731872849</v>
      </c>
      <c r="Q1815">
        <f>-451.985962794206 -67.4069096369003 -299.820932584001</f>
        <v>-819.21380501510725</v>
      </c>
      <c r="R1815" t="s">
        <v>37539</v>
      </c>
      <c r="S1815" t="s">
        <v>37540</v>
      </c>
      <c r="T1815" t="s">
        <v>37541</v>
      </c>
      <c r="U1815" t="s">
        <v>37542</v>
      </c>
      <c r="V1815">
        <f>-541.634972994159 -0.21148471223114 -100.800376717402</f>
        <v>-642.64683442379214</v>
      </c>
      <c r="W1815" t="s">
        <v>37543</v>
      </c>
      <c r="X1815" t="s">
        <v>37544</v>
      </c>
      <c r="Y1815" t="s">
        <v>37545</v>
      </c>
    </row>
    <row r="1816" spans="1:25" x14ac:dyDescent="0.3">
      <c r="A1816">
        <v>90750</v>
      </c>
      <c r="B1816" t="s">
        <v>37546</v>
      </c>
      <c r="C1816" t="s">
        <v>37547</v>
      </c>
      <c r="D1816" t="s">
        <v>37548</v>
      </c>
      <c r="E1816" t="s">
        <v>37549</v>
      </c>
      <c r="F1816" t="s">
        <v>37550</v>
      </c>
      <c r="G1816" t="s">
        <v>37551</v>
      </c>
      <c r="H1816" t="s">
        <v>37552</v>
      </c>
      <c r="I1816" t="s">
        <v>37553</v>
      </c>
      <c r="J1816" t="s">
        <v>37554</v>
      </c>
      <c r="K1816" t="s">
        <v>37555</v>
      </c>
      <c r="L1816" t="s">
        <v>37556</v>
      </c>
      <c r="M1816" t="s">
        <v>37557</v>
      </c>
      <c r="N1816" t="s">
        <v>37558</v>
      </c>
      <c r="O1816">
        <f>-628.66930225623 -123.4476269763 -507.916017858171</f>
        <v>-1260.0329470907011</v>
      </c>
      <c r="P1816">
        <f>-656.57268506381 -154.174862039528 -228.889381880829</f>
        <v>-1039.6369289841671</v>
      </c>
      <c r="Q1816">
        <f>-452.756990899376 -67.8225505952232 -299.252600559742</f>
        <v>-819.83214205434115</v>
      </c>
      <c r="R1816" t="s">
        <v>37559</v>
      </c>
      <c r="S1816" t="s">
        <v>37560</v>
      </c>
      <c r="T1816" t="s">
        <v>37561</v>
      </c>
      <c r="U1816" t="s">
        <v>37562</v>
      </c>
      <c r="V1816">
        <f>-542.66991220123 -0.961549550877862 -100.846518824117</f>
        <v>-644.47798057622481</v>
      </c>
      <c r="W1816" t="s">
        <v>37563</v>
      </c>
      <c r="X1816" t="s">
        <v>37564</v>
      </c>
      <c r="Y1816" t="s">
        <v>37565</v>
      </c>
    </row>
    <row r="1817" spans="1:25" x14ac:dyDescent="0.3">
      <c r="A1817">
        <v>90800</v>
      </c>
      <c r="B1817" t="s">
        <v>37566</v>
      </c>
      <c r="C1817" t="s">
        <v>37567</v>
      </c>
      <c r="D1817" t="s">
        <v>37568</v>
      </c>
      <c r="E1817" t="s">
        <v>37569</v>
      </c>
      <c r="F1817" t="s">
        <v>37570</v>
      </c>
      <c r="G1817" t="s">
        <v>37571</v>
      </c>
      <c r="H1817" t="s">
        <v>37572</v>
      </c>
      <c r="I1817" t="s">
        <v>37573</v>
      </c>
      <c r="J1817" t="s">
        <v>37574</v>
      </c>
      <c r="K1817" t="s">
        <v>37575</v>
      </c>
      <c r="L1817" t="s">
        <v>37576</v>
      </c>
      <c r="M1817" t="s">
        <v>37577</v>
      </c>
      <c r="N1817" t="s">
        <v>37578</v>
      </c>
      <c r="O1817">
        <f>-629.12661575291 -123.708928580756 -508.026836706075</f>
        <v>-1260.862381039741</v>
      </c>
      <c r="P1817">
        <f>-656.906577426522 -154.808845565548 -229.029259562248</f>
        <v>-1040.7446825543179</v>
      </c>
      <c r="Q1817">
        <f>-453.190847835798 -67.8122590557177 -298.886298749373</f>
        <v>-819.88940564088875</v>
      </c>
      <c r="R1817" t="s">
        <v>37579</v>
      </c>
      <c r="S1817" t="s">
        <v>37580</v>
      </c>
      <c r="T1817" t="s">
        <v>37581</v>
      </c>
      <c r="U1817" t="s">
        <v>37582</v>
      </c>
      <c r="V1817">
        <f>-543.201499287521 -1.31458355460427 -100.868381250614</f>
        <v>-645.38446409273922</v>
      </c>
      <c r="W1817" t="s">
        <v>37583</v>
      </c>
      <c r="X1817" t="s">
        <v>37584</v>
      </c>
      <c r="Y1817" t="s">
        <v>37585</v>
      </c>
    </row>
    <row r="1818" spans="1:25" x14ac:dyDescent="0.3">
      <c r="A1818">
        <v>90850</v>
      </c>
      <c r="B1818" t="s">
        <v>37586</v>
      </c>
      <c r="C1818" t="s">
        <v>37587</v>
      </c>
      <c r="D1818" t="s">
        <v>37588</v>
      </c>
      <c r="E1818" t="s">
        <v>37589</v>
      </c>
      <c r="F1818" t="s">
        <v>37590</v>
      </c>
      <c r="G1818" t="s">
        <v>37591</v>
      </c>
      <c r="H1818" t="s">
        <v>37592</v>
      </c>
      <c r="I1818" t="s">
        <v>37593</v>
      </c>
      <c r="J1818" t="s">
        <v>37594</v>
      </c>
      <c r="K1818" t="s">
        <v>37595</v>
      </c>
      <c r="L1818" t="s">
        <v>37596</v>
      </c>
      <c r="M1818" t="s">
        <v>37597</v>
      </c>
      <c r="N1818" t="s">
        <v>37598</v>
      </c>
      <c r="O1818">
        <f>-629.888803357592 -124.062299176848 -508.275282077807</f>
        <v>-1262.2263846122469</v>
      </c>
      <c r="P1818">
        <f>-657.665762171695 -155.626908082802 -229.329633365689</f>
        <v>-1042.6223036201859</v>
      </c>
      <c r="Q1818">
        <f>-453.955745658341 -67.9566146224843 -298.356204165035</f>
        <v>-820.26856444586031</v>
      </c>
      <c r="R1818" t="s">
        <v>37599</v>
      </c>
      <c r="S1818" t="s">
        <v>37600</v>
      </c>
      <c r="T1818" t="s">
        <v>37601</v>
      </c>
      <c r="U1818" t="s">
        <v>37602</v>
      </c>
      <c r="V1818">
        <f>-543.844330042206 -1.9355755491888 -100.910482572951</f>
        <v>-646.69038816434579</v>
      </c>
      <c r="W1818" t="s">
        <v>37603</v>
      </c>
      <c r="X1818" t="s">
        <v>37604</v>
      </c>
      <c r="Y1818" t="s">
        <v>37605</v>
      </c>
    </row>
    <row r="1819" spans="1:25" x14ac:dyDescent="0.3">
      <c r="A1819">
        <v>90900</v>
      </c>
      <c r="B1819" t="s">
        <v>37606</v>
      </c>
      <c r="C1819" t="s">
        <v>37607</v>
      </c>
      <c r="D1819" t="s">
        <v>37608</v>
      </c>
      <c r="E1819" t="s">
        <v>37609</v>
      </c>
      <c r="F1819" t="s">
        <v>37610</v>
      </c>
      <c r="G1819" t="s">
        <v>37611</v>
      </c>
      <c r="H1819" t="s">
        <v>37612</v>
      </c>
      <c r="I1819" t="s">
        <v>37613</v>
      </c>
      <c r="J1819" t="s">
        <v>37614</v>
      </c>
      <c r="K1819" t="s">
        <v>37615</v>
      </c>
      <c r="L1819" t="s">
        <v>37616</v>
      </c>
      <c r="M1819" t="s">
        <v>37617</v>
      </c>
      <c r="N1819" t="s">
        <v>37618</v>
      </c>
      <c r="O1819">
        <f>-630.100649375484 -124.220903398452 -508.378124976537</f>
        <v>-1262.699677750473</v>
      </c>
      <c r="P1819">
        <f>-657.96509982371 -156.002846840465 -229.465777249695</f>
        <v>-1043.4337239138702</v>
      </c>
      <c r="Q1819">
        <f>-454.197196495181 -68.240782256677 -298.204598123503</f>
        <v>-820.6425768753611</v>
      </c>
      <c r="R1819" t="s">
        <v>37619</v>
      </c>
      <c r="S1819" t="s">
        <v>37620</v>
      </c>
      <c r="T1819" t="s">
        <v>37621</v>
      </c>
      <c r="U1819" t="s">
        <v>37622</v>
      </c>
      <c r="V1819">
        <f>-543.898571225904 -2.18530358087583 -100.870112832362</f>
        <v>-646.95398763914181</v>
      </c>
      <c r="W1819" t="s">
        <v>37623</v>
      </c>
      <c r="X1819" t="s">
        <v>37624</v>
      </c>
      <c r="Y1819" t="s">
        <v>37625</v>
      </c>
    </row>
    <row r="1820" spans="1:25" x14ac:dyDescent="0.3">
      <c r="A1820">
        <v>90950</v>
      </c>
      <c r="B1820" t="s">
        <v>37626</v>
      </c>
      <c r="C1820" t="s">
        <v>37627</v>
      </c>
      <c r="D1820" t="s">
        <v>37628</v>
      </c>
      <c r="E1820" t="s">
        <v>37629</v>
      </c>
      <c r="F1820" t="s">
        <v>37630</v>
      </c>
      <c r="G1820" t="s">
        <v>37631</v>
      </c>
      <c r="H1820" t="s">
        <v>37632</v>
      </c>
      <c r="I1820" t="s">
        <v>37633</v>
      </c>
      <c r="J1820" t="s">
        <v>37634</v>
      </c>
      <c r="K1820" t="s">
        <v>37635</v>
      </c>
      <c r="L1820" t="s">
        <v>37636</v>
      </c>
      <c r="M1820" t="s">
        <v>37637</v>
      </c>
      <c r="N1820" t="s">
        <v>37638</v>
      </c>
      <c r="O1820">
        <f>-630.954809293153 -124.490554133884 -508.553191329284</f>
        <v>-1263.998554756321</v>
      </c>
      <c r="P1820">
        <f>-659.121599943359 -156.563334835438 -229.704551759405</f>
        <v>-1045.3894865382019</v>
      </c>
      <c r="Q1820">
        <f>-455.239810601508 -69.0814655686418 -298.462504515593</f>
        <v>-822.78378068574284</v>
      </c>
      <c r="R1820" t="s">
        <v>37639</v>
      </c>
      <c r="S1820" t="s">
        <v>37640</v>
      </c>
      <c r="T1820" t="s">
        <v>37641</v>
      </c>
      <c r="U1820" t="s">
        <v>37642</v>
      </c>
      <c r="V1820">
        <f>-544.47011892037 -2.54997838354211 -100.77990408151</f>
        <v>-647.80000138542221</v>
      </c>
      <c r="W1820" t="s">
        <v>37643</v>
      </c>
      <c r="X1820" t="s">
        <v>37644</v>
      </c>
      <c r="Y1820" t="s">
        <v>37645</v>
      </c>
    </row>
    <row r="1821" spans="1:25" x14ac:dyDescent="0.3">
      <c r="A1821">
        <v>91000</v>
      </c>
      <c r="B1821" t="s">
        <v>37646</v>
      </c>
      <c r="C1821" t="s">
        <v>37647</v>
      </c>
      <c r="D1821" t="s">
        <v>37648</v>
      </c>
      <c r="E1821" t="s">
        <v>37649</v>
      </c>
      <c r="F1821" t="s">
        <v>37650</v>
      </c>
      <c r="G1821" t="s">
        <v>37651</v>
      </c>
      <c r="H1821" t="s">
        <v>37652</v>
      </c>
      <c r="I1821" t="s">
        <v>37653</v>
      </c>
      <c r="J1821" t="s">
        <v>37654</v>
      </c>
      <c r="K1821" t="s">
        <v>37655</v>
      </c>
      <c r="L1821" t="s">
        <v>37656</v>
      </c>
      <c r="M1821" t="s">
        <v>37657</v>
      </c>
      <c r="N1821" t="s">
        <v>37658</v>
      </c>
      <c r="O1821">
        <f>-631.56783444699 -124.661124685824 -508.604214294574</f>
        <v>-1264.8331734273879</v>
      </c>
      <c r="P1821">
        <f>-659.929888982249 -156.968230974765 -229.802411359469</f>
        <v>-1046.700531316483</v>
      </c>
      <c r="Q1821">
        <f>-456.056093845305 -69.549758107722 -298.665079102962</f>
        <v>-824.27093105598897</v>
      </c>
      <c r="R1821" t="s">
        <v>37659</v>
      </c>
      <c r="S1821" t="s">
        <v>37660</v>
      </c>
      <c r="T1821" t="s">
        <v>37661</v>
      </c>
      <c r="U1821" t="s">
        <v>37662</v>
      </c>
      <c r="V1821">
        <f>-544.911561328538 -2.66860425138793 -100.789562556176</f>
        <v>-648.36972813610191</v>
      </c>
      <c r="W1821" t="s">
        <v>37663</v>
      </c>
      <c r="X1821" t="s">
        <v>37664</v>
      </c>
      <c r="Y1821" t="s">
        <v>37665</v>
      </c>
    </row>
    <row r="1822" spans="1:25" x14ac:dyDescent="0.3">
      <c r="A1822">
        <v>91050</v>
      </c>
      <c r="B1822" t="s">
        <v>37666</v>
      </c>
      <c r="C1822" t="s">
        <v>37667</v>
      </c>
      <c r="D1822" t="s">
        <v>37668</v>
      </c>
      <c r="E1822" t="s">
        <v>37669</v>
      </c>
      <c r="F1822" t="s">
        <v>37670</v>
      </c>
      <c r="G1822" t="s">
        <v>37671</v>
      </c>
      <c r="H1822" t="s">
        <v>37672</v>
      </c>
      <c r="I1822" t="s">
        <v>37673</v>
      </c>
      <c r="J1822" t="s">
        <v>37674</v>
      </c>
      <c r="K1822" t="s">
        <v>37675</v>
      </c>
      <c r="L1822" t="s">
        <v>37676</v>
      </c>
      <c r="M1822" t="s">
        <v>37677</v>
      </c>
      <c r="N1822" t="s">
        <v>37678</v>
      </c>
      <c r="O1822">
        <f>-632.818393432718 -124.896013394521 -508.800366642703</f>
        <v>-1266.5147734699422</v>
      </c>
      <c r="P1822">
        <f>-661.242730023762 -157.841619010728 -230.079644798834</f>
        <v>-1049.163993833324</v>
      </c>
      <c r="Q1822">
        <f>-457.65112548105 -70.1159687096506 -299.384446038642</f>
        <v>-827.15154022934257</v>
      </c>
      <c r="R1822" t="s">
        <v>37679</v>
      </c>
      <c r="S1822" t="s">
        <v>37680</v>
      </c>
      <c r="T1822" t="s">
        <v>37681</v>
      </c>
      <c r="U1822" t="s">
        <v>37682</v>
      </c>
      <c r="V1822">
        <f>-545.929585138018 -2.99852031214004 -100.857609882115</f>
        <v>-649.78571533227296</v>
      </c>
      <c r="W1822" t="s">
        <v>37683</v>
      </c>
      <c r="X1822" t="s">
        <v>37684</v>
      </c>
      <c r="Y1822" t="s">
        <v>37685</v>
      </c>
    </row>
    <row r="1823" spans="1:25" x14ac:dyDescent="0.3">
      <c r="A1823">
        <v>91100</v>
      </c>
      <c r="B1823" t="s">
        <v>37686</v>
      </c>
      <c r="C1823" t="s">
        <v>37687</v>
      </c>
      <c r="D1823" t="s">
        <v>37688</v>
      </c>
      <c r="E1823" t="s">
        <v>37689</v>
      </c>
      <c r="F1823" t="s">
        <v>37690</v>
      </c>
      <c r="G1823" t="s">
        <v>37691</v>
      </c>
      <c r="H1823" t="s">
        <v>37692</v>
      </c>
      <c r="I1823" t="s">
        <v>37693</v>
      </c>
      <c r="J1823" t="s">
        <v>37694</v>
      </c>
      <c r="K1823" t="s">
        <v>37695</v>
      </c>
      <c r="L1823" t="s">
        <v>37696</v>
      </c>
      <c r="M1823" t="s">
        <v>37697</v>
      </c>
      <c r="N1823" t="s">
        <v>37698</v>
      </c>
      <c r="O1823">
        <f>-633.441619023646 -124.931916786523 -508.937403889944</f>
        <v>-1267.3109397001131</v>
      </c>
      <c r="P1823">
        <f>-661.845718860528 -157.831267055407 -230.20923259539</f>
        <v>-1049.8862185113251</v>
      </c>
      <c r="Q1823">
        <f>-458.375657801381 -70.0256364586612 -299.769297183173</f>
        <v>-828.17059144321524</v>
      </c>
      <c r="R1823" t="s">
        <v>37699</v>
      </c>
      <c r="S1823" t="s">
        <v>37700</v>
      </c>
      <c r="T1823" t="s">
        <v>37701</v>
      </c>
      <c r="U1823" t="s">
        <v>37702</v>
      </c>
      <c r="V1823">
        <f>-546.494617742944 -3.15912850887617 -100.913057742813</f>
        <v>-650.56680399463312</v>
      </c>
      <c r="W1823" t="s">
        <v>37703</v>
      </c>
      <c r="X1823" t="s">
        <v>37704</v>
      </c>
      <c r="Y1823" t="s">
        <v>37705</v>
      </c>
    </row>
    <row r="1824" spans="1:25" x14ac:dyDescent="0.3">
      <c r="A1824">
        <v>91150</v>
      </c>
      <c r="B1824" t="s">
        <v>37706</v>
      </c>
      <c r="C1824" t="s">
        <v>37707</v>
      </c>
      <c r="D1824" t="s">
        <v>37708</v>
      </c>
      <c r="E1824" t="s">
        <v>37709</v>
      </c>
      <c r="F1824" t="s">
        <v>37710</v>
      </c>
      <c r="G1824" t="s">
        <v>37711</v>
      </c>
      <c r="H1824" t="s">
        <v>37712</v>
      </c>
      <c r="I1824" t="s">
        <v>37713</v>
      </c>
      <c r="J1824" t="s">
        <v>37714</v>
      </c>
      <c r="K1824" t="s">
        <v>37715</v>
      </c>
      <c r="L1824" t="s">
        <v>37716</v>
      </c>
      <c r="M1824" t="s">
        <v>37717</v>
      </c>
      <c r="N1824" t="s">
        <v>37718</v>
      </c>
      <c r="O1824">
        <f>-634.699756965816 -125.127100237803 -509.072925761685</f>
        <v>-1268.899782965304</v>
      </c>
      <c r="P1824">
        <f>-663.076382677058 -158.337327832542 -230.37881160583</f>
        <v>-1051.7925221154298</v>
      </c>
      <c r="Q1824">
        <f>-459.645625928413 -70.354497267072 -299.82966634181</f>
        <v>-829.82978953729503</v>
      </c>
      <c r="R1824" t="s">
        <v>37719</v>
      </c>
      <c r="S1824" t="s">
        <v>37720</v>
      </c>
      <c r="T1824" t="s">
        <v>37721</v>
      </c>
      <c r="U1824" t="s">
        <v>37722</v>
      </c>
      <c r="V1824">
        <f>-547.568007124433 -3.6264313606116 -101.043321634167</f>
        <v>-652.23776011921166</v>
      </c>
      <c r="W1824" t="s">
        <v>37723</v>
      </c>
      <c r="X1824" t="s">
        <v>37724</v>
      </c>
      <c r="Y1824" t="s">
        <v>37725</v>
      </c>
    </row>
    <row r="1825" spans="1:25" x14ac:dyDescent="0.3">
      <c r="A1825">
        <v>91200</v>
      </c>
      <c r="B1825" t="s">
        <v>37726</v>
      </c>
      <c r="C1825" t="s">
        <v>37727</v>
      </c>
      <c r="D1825" t="s">
        <v>37728</v>
      </c>
      <c r="E1825" t="s">
        <v>37729</v>
      </c>
      <c r="F1825" t="s">
        <v>37730</v>
      </c>
      <c r="G1825" t="s">
        <v>37731</v>
      </c>
      <c r="H1825" t="s">
        <v>37732</v>
      </c>
      <c r="I1825" t="s">
        <v>37733</v>
      </c>
      <c r="J1825" t="s">
        <v>37734</v>
      </c>
      <c r="K1825" t="s">
        <v>37735</v>
      </c>
      <c r="L1825" t="s">
        <v>37736</v>
      </c>
      <c r="M1825" t="s">
        <v>37737</v>
      </c>
      <c r="N1825" t="s">
        <v>37738</v>
      </c>
      <c r="O1825">
        <f>-635.297668436524 -125.193097170731 -509.137048564256</f>
        <v>-1269.6278141715111</v>
      </c>
      <c r="P1825">
        <f>-663.850977092929 -158.457768149126 -230.467320867875</f>
        <v>-1052.7760661099301</v>
      </c>
      <c r="Q1825">
        <f>-460.329401011826 -70.5045937330106 -299.689947056289</f>
        <v>-830.5239418011256</v>
      </c>
      <c r="R1825" t="s">
        <v>37739</v>
      </c>
      <c r="S1825" t="s">
        <v>37740</v>
      </c>
      <c r="T1825" t="s">
        <v>37741</v>
      </c>
      <c r="U1825" t="s">
        <v>37742</v>
      </c>
      <c r="V1825">
        <f>-548.097929324326 -3.86533786760947 -101.099978712919</f>
        <v>-653.0632459048544</v>
      </c>
      <c r="W1825" t="s">
        <v>37743</v>
      </c>
      <c r="X1825" t="s">
        <v>37744</v>
      </c>
      <c r="Y1825" t="s">
        <v>37745</v>
      </c>
    </row>
    <row r="1826" spans="1:25" x14ac:dyDescent="0.3">
      <c r="A1826">
        <v>91250</v>
      </c>
      <c r="B1826" t="s">
        <v>37746</v>
      </c>
      <c r="C1826" t="s">
        <v>37747</v>
      </c>
      <c r="D1826" t="s">
        <v>37748</v>
      </c>
      <c r="E1826" t="s">
        <v>37749</v>
      </c>
      <c r="F1826" t="s">
        <v>37750</v>
      </c>
      <c r="G1826" t="s">
        <v>37751</v>
      </c>
      <c r="H1826" t="s">
        <v>37752</v>
      </c>
      <c r="I1826" t="s">
        <v>37753</v>
      </c>
      <c r="J1826" t="s">
        <v>37754</v>
      </c>
      <c r="K1826" t="s">
        <v>37755</v>
      </c>
      <c r="L1826" t="s">
        <v>37756</v>
      </c>
      <c r="M1826" t="s">
        <v>37757</v>
      </c>
      <c r="N1826" t="s">
        <v>37758</v>
      </c>
      <c r="O1826">
        <f>-636.05292378759 -124.996984473949 -509.344290924975</f>
        <v>-1270.394199186514</v>
      </c>
      <c r="P1826">
        <f>-665.04960778725 -158.233979985729 -230.717171359306</f>
        <v>-1054.0007591322851</v>
      </c>
      <c r="Q1826">
        <f>-461.266160454307 -70.5261228556978 -299.478426475828</f>
        <v>-831.27070978583276</v>
      </c>
      <c r="R1826" t="s">
        <v>37759</v>
      </c>
      <c r="S1826" t="s">
        <v>37760</v>
      </c>
      <c r="T1826" t="s">
        <v>37761</v>
      </c>
      <c r="U1826" t="s">
        <v>37762</v>
      </c>
      <c r="V1826">
        <f>-549.029273927128 -4.19365933229165 -101.189543107737</f>
        <v>-654.41247636715661</v>
      </c>
      <c r="W1826" t="s">
        <v>37763</v>
      </c>
      <c r="X1826" t="s">
        <v>37764</v>
      </c>
      <c r="Y1826" t="s">
        <v>37765</v>
      </c>
    </row>
    <row r="1827" spans="1:25" x14ac:dyDescent="0.3">
      <c r="A1827">
        <v>91300</v>
      </c>
      <c r="B1827" t="s">
        <v>37766</v>
      </c>
      <c r="C1827" t="s">
        <v>37767</v>
      </c>
      <c r="D1827" t="s">
        <v>37768</v>
      </c>
      <c r="E1827" t="s">
        <v>37769</v>
      </c>
      <c r="F1827" t="s">
        <v>37770</v>
      </c>
      <c r="G1827" t="s">
        <v>37771</v>
      </c>
      <c r="H1827" t="s">
        <v>37772</v>
      </c>
      <c r="I1827" t="s">
        <v>37773</v>
      </c>
      <c r="J1827" t="s">
        <v>37774</v>
      </c>
      <c r="K1827" t="s">
        <v>37775</v>
      </c>
      <c r="L1827" t="s">
        <v>37776</v>
      </c>
      <c r="M1827" t="s">
        <v>37777</v>
      </c>
      <c r="N1827" t="s">
        <v>37778</v>
      </c>
      <c r="O1827">
        <f>-636.288641370688 -124.78149760252 -509.446268493894</f>
        <v>-1270.516407467102</v>
      </c>
      <c r="P1827">
        <f>-665.609020853775 -158.199188454317 -230.874780830911</f>
        <v>-1054.6829901390029</v>
      </c>
      <c r="Q1827">
        <f>-461.614991415384 -70.645360413856 -299.20723489671</f>
        <v>-831.46758672595001</v>
      </c>
      <c r="R1827" t="s">
        <v>37779</v>
      </c>
      <c r="S1827" t="s">
        <v>37780</v>
      </c>
      <c r="T1827" t="s">
        <v>37781</v>
      </c>
      <c r="U1827" t="s">
        <v>37782</v>
      </c>
      <c r="V1827">
        <f>-549.494374626494 -4.17763569410772 -101.237949798739</f>
        <v>-654.90996011934078</v>
      </c>
      <c r="W1827" t="s">
        <v>37783</v>
      </c>
      <c r="X1827" t="s">
        <v>37784</v>
      </c>
      <c r="Y1827" t="s">
        <v>37785</v>
      </c>
    </row>
    <row r="1828" spans="1:25" x14ac:dyDescent="0.3">
      <c r="A1828">
        <v>91350</v>
      </c>
      <c r="B1828" t="s">
        <v>37786</v>
      </c>
      <c r="C1828" t="s">
        <v>37787</v>
      </c>
      <c r="D1828" t="s">
        <v>37788</v>
      </c>
      <c r="E1828" t="s">
        <v>37789</v>
      </c>
      <c r="F1828" t="s">
        <v>37790</v>
      </c>
      <c r="G1828" t="s">
        <v>37791</v>
      </c>
      <c r="H1828" t="s">
        <v>37792</v>
      </c>
      <c r="I1828" t="s">
        <v>37793</v>
      </c>
      <c r="J1828" t="s">
        <v>37794</v>
      </c>
      <c r="K1828" t="s">
        <v>37795</v>
      </c>
      <c r="L1828" t="s">
        <v>37796</v>
      </c>
      <c r="M1828" t="s">
        <v>37797</v>
      </c>
      <c r="N1828" t="s">
        <v>37798</v>
      </c>
      <c r="O1828">
        <f>-636.652291843137 -123.842815242931 -509.513413372271</f>
        <v>-1270.008520458339</v>
      </c>
      <c r="P1828">
        <f>-666.319545046405 -157.575579128362 -231.016559490073</f>
        <v>-1054.91168366484</v>
      </c>
      <c r="Q1828">
        <f>-461.915919904451 -70.5935077727818 -298.853190316434</f>
        <v>-831.36261799366684</v>
      </c>
      <c r="R1828" t="s">
        <v>37799</v>
      </c>
      <c r="S1828" t="s">
        <v>37800</v>
      </c>
      <c r="T1828" t="s">
        <v>37801</v>
      </c>
      <c r="U1828" t="s">
        <v>37802</v>
      </c>
      <c r="V1828">
        <f>-550.149444295728 -3.63265964833909 -101.277297662779</f>
        <v>-655.05940160684611</v>
      </c>
      <c r="W1828" t="s">
        <v>37803</v>
      </c>
      <c r="X1828" t="s">
        <v>37804</v>
      </c>
      <c r="Y1828" t="s">
        <v>37805</v>
      </c>
    </row>
    <row r="1829" spans="1:25" x14ac:dyDescent="0.3">
      <c r="A1829">
        <v>91400</v>
      </c>
      <c r="B1829" t="s">
        <v>37806</v>
      </c>
      <c r="C1829" t="s">
        <v>37807</v>
      </c>
      <c r="D1829" t="s">
        <v>37808</v>
      </c>
      <c r="E1829" t="s">
        <v>37809</v>
      </c>
      <c r="F1829" t="s">
        <v>37810</v>
      </c>
      <c r="G1829" t="s">
        <v>37811</v>
      </c>
      <c r="H1829" t="s">
        <v>37812</v>
      </c>
      <c r="I1829" t="s">
        <v>37813</v>
      </c>
      <c r="J1829" t="s">
        <v>37814</v>
      </c>
      <c r="K1829" t="s">
        <v>37815</v>
      </c>
      <c r="L1829" t="s">
        <v>37816</v>
      </c>
      <c r="M1829" t="s">
        <v>37817</v>
      </c>
      <c r="N1829" t="s">
        <v>37818</v>
      </c>
      <c r="O1829">
        <f>-636.812049437065 -123.124549266772 -509.559454046233</f>
        <v>-1269.4960527500698</v>
      </c>
      <c r="P1829">
        <f>-666.540910265293 -156.971823019796 -231.083065683561</f>
        <v>-1054.5957989686499</v>
      </c>
      <c r="Q1829">
        <f>-462.025091113624 -70.2119362582653 -298.865777113418</f>
        <v>-831.10280448530739</v>
      </c>
      <c r="R1829" t="s">
        <v>37819</v>
      </c>
      <c r="S1829" t="s">
        <v>37820</v>
      </c>
      <c r="T1829" t="s">
        <v>37821</v>
      </c>
      <c r="U1829" t="s">
        <v>37822</v>
      </c>
      <c r="V1829">
        <f>-550.294188926868 -3.19121502344206 -101.302748820892</f>
        <v>-654.78815277120202</v>
      </c>
      <c r="W1829" t="s">
        <v>37823</v>
      </c>
      <c r="X1829" t="s">
        <v>37824</v>
      </c>
      <c r="Y1829" t="s">
        <v>37825</v>
      </c>
    </row>
    <row r="1830" spans="1:25" x14ac:dyDescent="0.3">
      <c r="A1830">
        <v>91450</v>
      </c>
      <c r="B1830" t="s">
        <v>37826</v>
      </c>
      <c r="C1830" t="s">
        <v>37827</v>
      </c>
      <c r="D1830" t="s">
        <v>37828</v>
      </c>
      <c r="E1830" t="s">
        <v>37829</v>
      </c>
      <c r="F1830" t="s">
        <v>37830</v>
      </c>
      <c r="G1830" t="s">
        <v>37831</v>
      </c>
      <c r="H1830" t="s">
        <v>37832</v>
      </c>
      <c r="I1830" t="s">
        <v>37833</v>
      </c>
      <c r="J1830" t="s">
        <v>37834</v>
      </c>
      <c r="K1830" t="s">
        <v>37835</v>
      </c>
      <c r="L1830" t="s">
        <v>37836</v>
      </c>
      <c r="M1830" t="s">
        <v>37837</v>
      </c>
      <c r="N1830" t="s">
        <v>37838</v>
      </c>
      <c r="O1830">
        <f>-636.912125566062 -121.7929612551 -509.589808131628</f>
        <v>-1268.2948949527899</v>
      </c>
      <c r="P1830">
        <f>-666.61986665545 -155.459251329848 -231.089130296463</f>
        <v>-1053.168248281761</v>
      </c>
      <c r="Q1830">
        <f>-461.887524718605 -69.3197403869453 -299.010024949428</f>
        <v>-830.21729005497832</v>
      </c>
      <c r="R1830" t="s">
        <v>37839</v>
      </c>
      <c r="S1830" t="s">
        <v>37840</v>
      </c>
      <c r="T1830" t="s">
        <v>37841</v>
      </c>
      <c r="U1830" t="s">
        <v>37842</v>
      </c>
      <c r="V1830">
        <f>-550.169919864138 -2.41520376378094 -101.334893370478</f>
        <v>-653.92001699839693</v>
      </c>
      <c r="W1830" t="s">
        <v>37843</v>
      </c>
      <c r="X1830" t="s">
        <v>37844</v>
      </c>
      <c r="Y1830" t="s">
        <v>37845</v>
      </c>
    </row>
    <row r="1831" spans="1:25" x14ac:dyDescent="0.3">
      <c r="A1831">
        <v>91500</v>
      </c>
      <c r="B1831" t="s">
        <v>37846</v>
      </c>
      <c r="C1831" t="s">
        <v>37847</v>
      </c>
      <c r="D1831" t="s">
        <v>37848</v>
      </c>
      <c r="E1831" t="s">
        <v>37849</v>
      </c>
      <c r="F1831" t="s">
        <v>37850</v>
      </c>
      <c r="G1831" t="s">
        <v>37851</v>
      </c>
      <c r="H1831" t="s">
        <v>37852</v>
      </c>
      <c r="I1831" t="s">
        <v>37853</v>
      </c>
      <c r="J1831" t="s">
        <v>37854</v>
      </c>
      <c r="K1831" t="s">
        <v>37855</v>
      </c>
      <c r="L1831" t="s">
        <v>37856</v>
      </c>
      <c r="M1831" t="s">
        <v>37857</v>
      </c>
      <c r="N1831" t="s">
        <v>37858</v>
      </c>
      <c r="O1831">
        <f>-636.878678556591 -121.173681079979 -509.550624601946</f>
        <v>-1267.602984238516</v>
      </c>
      <c r="P1831">
        <f>-666.511094368594 -154.701077618869 -231.025179864158</f>
        <v>-1052.237351851621</v>
      </c>
      <c r="Q1831">
        <f>-461.688790822278 -68.9139290290746 -299.11985581656</f>
        <v>-829.72257566791268</v>
      </c>
      <c r="R1831" t="s">
        <v>37859</v>
      </c>
      <c r="S1831" t="s">
        <v>37860</v>
      </c>
      <c r="T1831" t="s">
        <v>37861</v>
      </c>
      <c r="U1831" t="s">
        <v>37862</v>
      </c>
      <c r="V1831">
        <f>-549.969843988234 -2.05120455170027 -101.33977423674</f>
        <v>-653.36082277667424</v>
      </c>
      <c r="W1831" t="s">
        <v>37863</v>
      </c>
      <c r="X1831" t="s">
        <v>37864</v>
      </c>
      <c r="Y1831" t="s">
        <v>37865</v>
      </c>
    </row>
    <row r="1832" spans="1:25" x14ac:dyDescent="0.3">
      <c r="A1832">
        <v>91550</v>
      </c>
      <c r="B1832" t="s">
        <v>37866</v>
      </c>
      <c r="C1832" t="s">
        <v>37867</v>
      </c>
      <c r="D1832" t="s">
        <v>37868</v>
      </c>
      <c r="E1832" t="s">
        <v>37869</v>
      </c>
      <c r="F1832" t="s">
        <v>37870</v>
      </c>
      <c r="G1832" t="s">
        <v>37871</v>
      </c>
      <c r="H1832" t="s">
        <v>37872</v>
      </c>
      <c r="I1832" t="s">
        <v>37873</v>
      </c>
      <c r="J1832" t="s">
        <v>37874</v>
      </c>
      <c r="K1832" t="s">
        <v>37875</v>
      </c>
      <c r="L1832" t="s">
        <v>37876</v>
      </c>
      <c r="M1832" t="s">
        <v>37877</v>
      </c>
      <c r="N1832" t="s">
        <v>37878</v>
      </c>
      <c r="O1832">
        <f>-636.106202019344 -120.187953596991 -509.529593744752</f>
        <v>-1265.8237493610868</v>
      </c>
      <c r="P1832">
        <f>-665.669791349813 -153.430664208876 -230.96279860526</f>
        <v>-1050.0632541639488</v>
      </c>
      <c r="Q1832">
        <f>-460.638596369226 -68.3982051479697 -299.375139604607</f>
        <v>-828.41194112180278</v>
      </c>
      <c r="R1832" t="s">
        <v>37879</v>
      </c>
      <c r="S1832" t="s">
        <v>37880</v>
      </c>
      <c r="T1832" t="s">
        <v>37881</v>
      </c>
      <c r="U1832" t="s">
        <v>37882</v>
      </c>
      <c r="V1832">
        <f>-548.868033666229 -1.40773650486381 -101.416769480192</f>
        <v>-651.69253965128485</v>
      </c>
      <c r="W1832" t="s">
        <v>37883</v>
      </c>
      <c r="X1832" t="s">
        <v>37884</v>
      </c>
      <c r="Y1832" t="s">
        <v>37885</v>
      </c>
    </row>
    <row r="1833" spans="1:25" x14ac:dyDescent="0.3">
      <c r="A1833">
        <v>91600</v>
      </c>
      <c r="B1833" t="s">
        <v>37886</v>
      </c>
      <c r="C1833" t="s">
        <v>37887</v>
      </c>
      <c r="D1833" t="s">
        <v>37888</v>
      </c>
      <c r="E1833" t="s">
        <v>37889</v>
      </c>
      <c r="F1833" t="s">
        <v>37890</v>
      </c>
      <c r="G1833" t="s">
        <v>37891</v>
      </c>
      <c r="H1833" t="s">
        <v>37892</v>
      </c>
      <c r="I1833" t="s">
        <v>37893</v>
      </c>
      <c r="J1833" t="s">
        <v>37894</v>
      </c>
      <c r="K1833" t="s">
        <v>37895</v>
      </c>
      <c r="L1833" t="s">
        <v>37896</v>
      </c>
      <c r="M1833" t="s">
        <v>37897</v>
      </c>
      <c r="N1833" t="s">
        <v>37898</v>
      </c>
      <c r="O1833">
        <f>-635.720097007224 -119.649368739049 -509.56344194341</f>
        <v>-1264.9329076896829</v>
      </c>
      <c r="P1833">
        <f>-665.223349664166 -152.656819188948 -230.962223655303</f>
        <v>-1048.8423925084171</v>
      </c>
      <c r="Q1833">
        <f>-460.019166039555 -68.0859845519799 -299.428109173546</f>
        <v>-827.53325976508086</v>
      </c>
      <c r="R1833" t="s">
        <v>37899</v>
      </c>
      <c r="S1833" t="s">
        <v>37900</v>
      </c>
      <c r="T1833" t="s">
        <v>37901</v>
      </c>
      <c r="U1833" t="s">
        <v>37902</v>
      </c>
      <c r="V1833">
        <f>-548.40480793208 -1.07160787179282 -101.45460130406</f>
        <v>-650.9310171079328</v>
      </c>
      <c r="W1833" t="s">
        <v>37903</v>
      </c>
      <c r="X1833" t="s">
        <v>37904</v>
      </c>
      <c r="Y1833" t="s">
        <v>37905</v>
      </c>
    </row>
    <row r="1834" spans="1:25" x14ac:dyDescent="0.3">
      <c r="A1834">
        <v>91650</v>
      </c>
      <c r="B1834" t="s">
        <v>37906</v>
      </c>
      <c r="C1834" t="s">
        <v>37907</v>
      </c>
      <c r="D1834" t="s">
        <v>37908</v>
      </c>
      <c r="E1834" t="s">
        <v>37909</v>
      </c>
      <c r="F1834" t="s">
        <v>37910</v>
      </c>
      <c r="G1834" t="s">
        <v>37911</v>
      </c>
      <c r="H1834" t="s">
        <v>37912</v>
      </c>
      <c r="I1834" t="s">
        <v>37913</v>
      </c>
      <c r="J1834" t="s">
        <v>37914</v>
      </c>
      <c r="K1834" t="s">
        <v>37915</v>
      </c>
      <c r="L1834" t="s">
        <v>37916</v>
      </c>
      <c r="M1834" t="s">
        <v>37917</v>
      </c>
      <c r="N1834" t="s">
        <v>37918</v>
      </c>
      <c r="O1834">
        <f>-634.998114085962 -118.580312707378 -509.724486512325</f>
        <v>-1263.302913305665</v>
      </c>
      <c r="P1834">
        <f>-664.289101923426 -151.307468521927 -231.067884632731</f>
        <v>-1046.6644550780841</v>
      </c>
      <c r="Q1834">
        <f>-458.783883917344 -67.5442802781577 -299.623294984678</f>
        <v>-825.95145918017965</v>
      </c>
      <c r="R1834" t="s">
        <v>37919</v>
      </c>
      <c r="S1834" t="s">
        <v>37920</v>
      </c>
      <c r="T1834" t="s">
        <v>37921</v>
      </c>
      <c r="U1834" t="s">
        <v>37922</v>
      </c>
      <c r="V1834">
        <f>-547.486446379673 -0.539203667362017 -101.520886724474</f>
        <v>-649.54653677150895</v>
      </c>
      <c r="W1834" t="s">
        <v>37923</v>
      </c>
      <c r="X1834" t="s">
        <v>37924</v>
      </c>
      <c r="Y1834" t="s">
        <v>37925</v>
      </c>
    </row>
    <row r="1835" spans="1:25" x14ac:dyDescent="0.3">
      <c r="A1835">
        <v>91700</v>
      </c>
      <c r="B1835" t="s">
        <v>37926</v>
      </c>
      <c r="C1835" t="s">
        <v>37927</v>
      </c>
      <c r="D1835" t="s">
        <v>37928</v>
      </c>
      <c r="E1835" t="s">
        <v>37929</v>
      </c>
      <c r="F1835" t="s">
        <v>37930</v>
      </c>
      <c r="G1835" t="s">
        <v>37931</v>
      </c>
      <c r="H1835" t="s">
        <v>37932</v>
      </c>
      <c r="I1835" t="s">
        <v>37933</v>
      </c>
      <c r="J1835" t="s">
        <v>37934</v>
      </c>
      <c r="K1835" t="s">
        <v>37935</v>
      </c>
      <c r="L1835" t="s">
        <v>37936</v>
      </c>
      <c r="M1835" t="s">
        <v>37937</v>
      </c>
      <c r="N1835" t="s">
        <v>37938</v>
      </c>
      <c r="O1835">
        <f>-634.551102849809 -118.051718091078 -509.847334207862</f>
        <v>-1262.450155148749</v>
      </c>
      <c r="P1835">
        <f>-663.679169755032 -150.839772409864 -231.180765508102</f>
        <v>-1045.6997076729981</v>
      </c>
      <c r="Q1835">
        <f>-458.09043704367 -67.299863247476 -299.758079567701</f>
        <v>-825.14837985884697</v>
      </c>
      <c r="R1835" t="s">
        <v>37939</v>
      </c>
      <c r="S1835" t="s">
        <v>37940</v>
      </c>
      <c r="T1835" t="s">
        <v>37941</v>
      </c>
      <c r="U1835" t="s">
        <v>37942</v>
      </c>
      <c r="V1835">
        <f>-547.011830731158 -0.36218655692528 -101.558347896492</f>
        <v>-648.93236518457536</v>
      </c>
      <c r="W1835" t="s">
        <v>37943</v>
      </c>
      <c r="X1835" t="s">
        <v>37944</v>
      </c>
      <c r="Y1835" t="s">
        <v>37945</v>
      </c>
    </row>
    <row r="1836" spans="1:25" x14ac:dyDescent="0.3">
      <c r="A1836">
        <v>91750</v>
      </c>
      <c r="B1836" t="s">
        <v>37946</v>
      </c>
      <c r="C1836" t="s">
        <v>37947</v>
      </c>
      <c r="D1836" t="s">
        <v>37948</v>
      </c>
      <c r="E1836" t="s">
        <v>37949</v>
      </c>
      <c r="F1836" t="s">
        <v>37950</v>
      </c>
      <c r="G1836" t="s">
        <v>37951</v>
      </c>
      <c r="H1836" t="s">
        <v>37952</v>
      </c>
      <c r="I1836" t="s">
        <v>37953</v>
      </c>
      <c r="J1836" t="s">
        <v>37954</v>
      </c>
      <c r="K1836" t="s">
        <v>37955</v>
      </c>
      <c r="L1836" t="s">
        <v>37956</v>
      </c>
      <c r="M1836" t="s">
        <v>37957</v>
      </c>
      <c r="N1836" t="s">
        <v>37958</v>
      </c>
      <c r="O1836">
        <f>-633.517594688324 -117.034987636538 -510.212987987531</f>
        <v>-1260.765570312393</v>
      </c>
      <c r="P1836">
        <f>-662.224684789408 -150.378924076116 -231.568696292246</f>
        <v>-1044.1723051577699</v>
      </c>
      <c r="Q1836">
        <f>-456.633035892198 -66.7455220597403 -300.023769835283</f>
        <v>-823.40232778722134</v>
      </c>
      <c r="R1836" t="s">
        <v>37959</v>
      </c>
      <c r="S1836" t="s">
        <v>37960</v>
      </c>
      <c r="T1836" t="s">
        <v>37961</v>
      </c>
      <c r="U1836" t="s">
        <v>37962</v>
      </c>
      <c r="V1836">
        <f>-546.060823513879 -0.184995712901127 -101.630908966635</f>
        <v>-647.87672819341515</v>
      </c>
      <c r="W1836" t="s">
        <v>37963</v>
      </c>
      <c r="X1836" t="s">
        <v>37964</v>
      </c>
      <c r="Y1836" t="s">
        <v>37965</v>
      </c>
    </row>
    <row r="1837" spans="1:25" x14ac:dyDescent="0.3">
      <c r="A1837">
        <v>91800</v>
      </c>
      <c r="B1837" t="s">
        <v>37966</v>
      </c>
      <c r="C1837" t="s">
        <v>37967</v>
      </c>
      <c r="D1837" t="s">
        <v>37968</v>
      </c>
      <c r="E1837" t="s">
        <v>37969</v>
      </c>
      <c r="F1837" t="s">
        <v>37970</v>
      </c>
      <c r="G1837" t="s">
        <v>37971</v>
      </c>
      <c r="H1837" t="s">
        <v>37972</v>
      </c>
      <c r="I1837" t="s">
        <v>37973</v>
      </c>
      <c r="J1837" t="s">
        <v>37974</v>
      </c>
      <c r="K1837" t="s">
        <v>37975</v>
      </c>
      <c r="L1837" t="s">
        <v>37976</v>
      </c>
      <c r="M1837" t="s">
        <v>37977</v>
      </c>
      <c r="N1837" t="s">
        <v>37978</v>
      </c>
      <c r="O1837">
        <f>-632.92921074251 -116.586460729322 -510.385494169184</f>
        <v>-1259.901165641016</v>
      </c>
      <c r="P1837">
        <f>-661.561827557857 -150.204343143817 -231.766440607674</f>
        <v>-1043.5326113093481</v>
      </c>
      <c r="Q1837">
        <f>-456.025629687824 -66.4387714430832 -300.226101999241</f>
        <v>-822.69050313014816</v>
      </c>
      <c r="R1837" t="s">
        <v>37979</v>
      </c>
      <c r="S1837" t="s">
        <v>37980</v>
      </c>
      <c r="T1837" t="s">
        <v>37981</v>
      </c>
      <c r="U1837" t="s">
        <v>37982</v>
      </c>
      <c r="V1837">
        <f>-545.7306661132 -0.0679496673233189 -101.631129822058</f>
        <v>-647.42974560258131</v>
      </c>
      <c r="W1837" t="s">
        <v>37983</v>
      </c>
      <c r="X1837" t="s">
        <v>37984</v>
      </c>
      <c r="Y1837" t="s">
        <v>37985</v>
      </c>
    </row>
    <row r="1838" spans="1:25" x14ac:dyDescent="0.3">
      <c r="A1838">
        <v>91850</v>
      </c>
      <c r="B1838" t="s">
        <v>37986</v>
      </c>
      <c r="C1838" t="s">
        <v>37987</v>
      </c>
      <c r="D1838" t="s">
        <v>37988</v>
      </c>
      <c r="E1838" t="s">
        <v>37989</v>
      </c>
      <c r="F1838" t="s">
        <v>37990</v>
      </c>
      <c r="G1838" t="s">
        <v>37991</v>
      </c>
      <c r="H1838" t="s">
        <v>37992</v>
      </c>
      <c r="I1838" t="s">
        <v>37993</v>
      </c>
      <c r="J1838" t="s">
        <v>37994</v>
      </c>
      <c r="K1838" t="s">
        <v>37995</v>
      </c>
      <c r="L1838" t="s">
        <v>37996</v>
      </c>
      <c r="M1838" t="s">
        <v>37997</v>
      </c>
      <c r="N1838" t="s">
        <v>37998</v>
      </c>
      <c r="O1838">
        <f>-631.57917045467 -115.780839320052 -510.654666917064</f>
        <v>-1258.014676691786</v>
      </c>
      <c r="P1838">
        <f>-660.032718674509 -149.675233229777 -232.050881569986</f>
        <v>-1041.758833474272</v>
      </c>
      <c r="Q1838">
        <f>-454.508776951805 -65.9356786296448 -300.579000646015</f>
        <v>-821.02345622746475</v>
      </c>
      <c r="R1838" t="s">
        <v>37999</v>
      </c>
      <c r="S1838" t="s">
        <v>38000</v>
      </c>
      <c r="T1838" t="s">
        <v>38001</v>
      </c>
      <c r="U1838" t="s">
        <v>38002</v>
      </c>
      <c r="V1838" t="s">
        <v>38003</v>
      </c>
      <c r="W1838" t="s">
        <v>38004</v>
      </c>
      <c r="X1838" t="s">
        <v>38005</v>
      </c>
      <c r="Y1838" t="s">
        <v>38006</v>
      </c>
    </row>
    <row r="1839" spans="1:25" x14ac:dyDescent="0.3">
      <c r="A1839">
        <v>91900</v>
      </c>
      <c r="B1839" t="s">
        <v>38007</v>
      </c>
      <c r="C1839" t="s">
        <v>38008</v>
      </c>
      <c r="D1839" t="s">
        <v>38009</v>
      </c>
      <c r="E1839" t="s">
        <v>38010</v>
      </c>
      <c r="F1839" t="s">
        <v>38011</v>
      </c>
      <c r="G1839" t="s">
        <v>38012</v>
      </c>
      <c r="H1839" t="s">
        <v>38013</v>
      </c>
      <c r="I1839" t="s">
        <v>38014</v>
      </c>
      <c r="J1839" t="s">
        <v>38015</v>
      </c>
      <c r="K1839" t="s">
        <v>38016</v>
      </c>
      <c r="L1839" t="s">
        <v>38017</v>
      </c>
      <c r="M1839" t="s">
        <v>38018</v>
      </c>
      <c r="N1839" t="s">
        <v>38019</v>
      </c>
      <c r="O1839">
        <f>-630.859762043126 -115.39953486048 -510.718558971893</f>
        <v>-1256.977855875499</v>
      </c>
      <c r="P1839">
        <f>-659.220672249445 -149.332361724328 -232.109741523842</f>
        <v>-1040.6627754976148</v>
      </c>
      <c r="Q1839">
        <f>-453.655549650293 -65.7231980912602 -300.673259502933</f>
        <v>-820.05200724448616</v>
      </c>
      <c r="R1839" t="s">
        <v>38020</v>
      </c>
      <c r="S1839" t="s">
        <v>38021</v>
      </c>
      <c r="T1839" t="s">
        <v>38022</v>
      </c>
      <c r="U1839" t="s">
        <v>38023</v>
      </c>
      <c r="V1839" t="s">
        <v>38024</v>
      </c>
      <c r="W1839" t="s">
        <v>38025</v>
      </c>
      <c r="X1839" t="s">
        <v>38026</v>
      </c>
      <c r="Y1839" t="s">
        <v>38027</v>
      </c>
    </row>
    <row r="1840" spans="1:25" x14ac:dyDescent="0.3">
      <c r="A1840">
        <v>91950</v>
      </c>
      <c r="B1840" t="s">
        <v>38028</v>
      </c>
      <c r="C1840" t="s">
        <v>38029</v>
      </c>
      <c r="D1840" t="s">
        <v>38030</v>
      </c>
      <c r="E1840" t="s">
        <v>38031</v>
      </c>
      <c r="F1840" t="s">
        <v>38032</v>
      </c>
      <c r="G1840" t="s">
        <v>38033</v>
      </c>
      <c r="H1840" t="s">
        <v>38034</v>
      </c>
      <c r="I1840" t="s">
        <v>38035</v>
      </c>
      <c r="J1840" t="s">
        <v>38036</v>
      </c>
      <c r="K1840" t="s">
        <v>38037</v>
      </c>
      <c r="L1840" t="s">
        <v>38038</v>
      </c>
      <c r="M1840" t="s">
        <v>38039</v>
      </c>
      <c r="N1840" t="s">
        <v>38040</v>
      </c>
      <c r="O1840">
        <f>-629.338343830979 -114.649633903731 -510.808232823451</f>
        <v>-1254.796210558161</v>
      </c>
      <c r="P1840">
        <f>-657.517241496566 -148.650732656407 -232.189324756967</f>
        <v>-1038.35729890994</v>
      </c>
      <c r="Q1840">
        <f>-451.875601008308 -65.1845365149475 -300.698022236637</f>
        <v>-817.75815975989258</v>
      </c>
      <c r="R1840" t="s">
        <v>38041</v>
      </c>
      <c r="S1840" t="s">
        <v>38042</v>
      </c>
      <c r="T1840" t="s">
        <v>38043</v>
      </c>
      <c r="U1840" t="s">
        <v>38044</v>
      </c>
      <c r="V1840" t="s">
        <v>38045</v>
      </c>
      <c r="W1840" t="s">
        <v>38046</v>
      </c>
      <c r="X1840" t="s">
        <v>38047</v>
      </c>
      <c r="Y1840" t="s">
        <v>38048</v>
      </c>
    </row>
    <row r="1841" spans="1:25" x14ac:dyDescent="0.3">
      <c r="A1841">
        <v>92000</v>
      </c>
      <c r="B1841" t="s">
        <v>38049</v>
      </c>
      <c r="C1841" t="s">
        <v>38050</v>
      </c>
      <c r="D1841" t="s">
        <v>38051</v>
      </c>
      <c r="E1841" t="s">
        <v>38052</v>
      </c>
      <c r="F1841" t="s">
        <v>38053</v>
      </c>
      <c r="G1841" t="s">
        <v>38054</v>
      </c>
      <c r="H1841" t="s">
        <v>38055</v>
      </c>
      <c r="I1841" t="s">
        <v>38056</v>
      </c>
      <c r="J1841" t="s">
        <v>38057</v>
      </c>
      <c r="K1841" t="s">
        <v>38058</v>
      </c>
      <c r="L1841" t="s">
        <v>38059</v>
      </c>
      <c r="M1841" t="s">
        <v>38060</v>
      </c>
      <c r="N1841" t="s">
        <v>38061</v>
      </c>
      <c r="O1841">
        <f>-627.387185772749 -113.892374295699 -511.032106939835</f>
        <v>-1252.3116670082832</v>
      </c>
      <c r="P1841">
        <f>-655.445395424962 -148.299512288494 -232.45100019069</f>
        <v>-1036.195907904146</v>
      </c>
      <c r="Q1841">
        <f>-449.827363685416 -64.5242811583721 -300.652289188298</f>
        <v>-815.00393403208614</v>
      </c>
      <c r="R1841" t="s">
        <v>38062</v>
      </c>
      <c r="S1841" t="s">
        <v>38063</v>
      </c>
      <c r="T1841" t="s">
        <v>38064</v>
      </c>
      <c r="U1841" t="s">
        <v>38065</v>
      </c>
      <c r="V1841" t="s">
        <v>38066</v>
      </c>
      <c r="W1841" t="s">
        <v>38067</v>
      </c>
      <c r="X1841" t="s">
        <v>38068</v>
      </c>
      <c r="Y1841" t="s">
        <v>38069</v>
      </c>
    </row>
    <row r="1842" spans="1:25" x14ac:dyDescent="0.3">
      <c r="A1842">
        <v>92050</v>
      </c>
      <c r="B1842" t="s">
        <v>38070</v>
      </c>
      <c r="C1842" t="s">
        <v>38071</v>
      </c>
      <c r="D1842" t="s">
        <v>38072</v>
      </c>
      <c r="E1842" t="s">
        <v>38073</v>
      </c>
      <c r="F1842" t="s">
        <v>38074</v>
      </c>
      <c r="G1842" t="s">
        <v>38075</v>
      </c>
      <c r="H1842" t="s">
        <v>38076</v>
      </c>
      <c r="I1842" t="s">
        <v>38077</v>
      </c>
      <c r="J1842" t="s">
        <v>38078</v>
      </c>
      <c r="K1842" t="s">
        <v>38079</v>
      </c>
      <c r="L1842" t="s">
        <v>38080</v>
      </c>
      <c r="M1842" t="s">
        <v>38081</v>
      </c>
      <c r="N1842" t="s">
        <v>38082</v>
      </c>
      <c r="O1842">
        <f>-626.204559022465 -113.787648630451 -511.133901302855</f>
        <v>-1251.1261089557711</v>
      </c>
      <c r="P1842">
        <f>-654.265950788741 -148.48248652071 -232.588667741599</f>
        <v>-1035.33710505105</v>
      </c>
      <c r="Q1842">
        <f>-448.719799388424 -64.4285555285642 -300.664370168475</f>
        <v>-813.81272508546317</v>
      </c>
      <c r="R1842" t="s">
        <v>38083</v>
      </c>
      <c r="S1842" t="s">
        <v>38084</v>
      </c>
      <c r="T1842" t="s">
        <v>38085</v>
      </c>
      <c r="U1842" t="s">
        <v>38086</v>
      </c>
      <c r="V1842" t="s">
        <v>38087</v>
      </c>
      <c r="W1842" t="s">
        <v>38088</v>
      </c>
      <c r="X1842" t="s">
        <v>38089</v>
      </c>
      <c r="Y1842" t="s">
        <v>38090</v>
      </c>
    </row>
    <row r="1843" spans="1:25" x14ac:dyDescent="0.3">
      <c r="A1843">
        <v>92100</v>
      </c>
      <c r="B1843" t="s">
        <v>38091</v>
      </c>
      <c r="C1843" t="s">
        <v>38092</v>
      </c>
      <c r="D1843" t="s">
        <v>38093</v>
      </c>
      <c r="E1843" t="s">
        <v>38094</v>
      </c>
      <c r="F1843" t="s">
        <v>38095</v>
      </c>
      <c r="G1843" t="s">
        <v>38096</v>
      </c>
      <c r="H1843" t="s">
        <v>38097</v>
      </c>
      <c r="I1843" t="s">
        <v>38098</v>
      </c>
      <c r="J1843" t="s">
        <v>38099</v>
      </c>
      <c r="K1843" t="s">
        <v>38100</v>
      </c>
      <c r="L1843" t="s">
        <v>38101</v>
      </c>
      <c r="M1843" t="s">
        <v>38102</v>
      </c>
      <c r="N1843" t="s">
        <v>38103</v>
      </c>
      <c r="O1843">
        <f>-625.084491150522 -113.834526608833 -511.151979326055</f>
        <v>-1250.07099708541</v>
      </c>
      <c r="P1843">
        <f>-653.123387425134 -148.798982750372 -232.63821509026</f>
        <v>-1034.5605852657659</v>
      </c>
      <c r="Q1843">
        <f>-447.663584875965 -64.4756412039637 -300.640869593547</f>
        <v>-812.78009567347567</v>
      </c>
      <c r="R1843" t="s">
        <v>38104</v>
      </c>
      <c r="S1843" t="s">
        <v>38105</v>
      </c>
      <c r="T1843" t="s">
        <v>38106</v>
      </c>
      <c r="U1843" t="s">
        <v>38107</v>
      </c>
      <c r="V1843" t="s">
        <v>38108</v>
      </c>
      <c r="W1843" t="s">
        <v>38109</v>
      </c>
      <c r="X1843" t="s">
        <v>38110</v>
      </c>
      <c r="Y1843" t="s">
        <v>38111</v>
      </c>
    </row>
    <row r="1844" spans="1:25" x14ac:dyDescent="0.3">
      <c r="A1844">
        <v>92150</v>
      </c>
      <c r="B1844" t="s">
        <v>38112</v>
      </c>
      <c r="C1844" t="s">
        <v>38113</v>
      </c>
      <c r="D1844" t="s">
        <v>38114</v>
      </c>
      <c r="E1844" t="s">
        <v>38115</v>
      </c>
      <c r="F1844" t="s">
        <v>38116</v>
      </c>
      <c r="G1844" t="s">
        <v>38117</v>
      </c>
      <c r="H1844" t="s">
        <v>38118</v>
      </c>
      <c r="I1844" t="s">
        <v>38119</v>
      </c>
      <c r="J1844" t="s">
        <v>38120</v>
      </c>
      <c r="K1844" t="s">
        <v>38121</v>
      </c>
      <c r="L1844" t="s">
        <v>38122</v>
      </c>
      <c r="M1844" t="s">
        <v>38123</v>
      </c>
      <c r="N1844" t="s">
        <v>38124</v>
      </c>
      <c r="O1844">
        <f>-623.977729810455 -113.903708958484 -511.176989662487</f>
        <v>-1249.0584284314259</v>
      </c>
      <c r="P1844">
        <f>-651.94067978564 -148.995848286229 -232.671681374972</f>
        <v>-1033.6082094468411</v>
      </c>
      <c r="Q1844">
        <f>-446.560390745406 -64.4602895717276 -300.651324487347</f>
        <v>-811.67200480448059</v>
      </c>
      <c r="R1844" t="s">
        <v>38125</v>
      </c>
      <c r="S1844" t="s">
        <v>38126</v>
      </c>
      <c r="T1844" t="s">
        <v>38127</v>
      </c>
      <c r="U1844" t="s">
        <v>38128</v>
      </c>
      <c r="V1844" t="s">
        <v>38129</v>
      </c>
      <c r="W1844" t="s">
        <v>38130</v>
      </c>
      <c r="X1844" t="s">
        <v>38131</v>
      </c>
      <c r="Y1844" t="s">
        <v>38132</v>
      </c>
    </row>
    <row r="1845" spans="1:25" x14ac:dyDescent="0.3">
      <c r="A1845">
        <v>92200</v>
      </c>
      <c r="B1845" t="s">
        <v>38133</v>
      </c>
      <c r="C1845" t="s">
        <v>38134</v>
      </c>
      <c r="D1845" t="s">
        <v>38135</v>
      </c>
      <c r="E1845" t="s">
        <v>38136</v>
      </c>
      <c r="F1845" t="s">
        <v>38137</v>
      </c>
      <c r="G1845" t="s">
        <v>38138</v>
      </c>
      <c r="H1845" t="s">
        <v>38139</v>
      </c>
      <c r="I1845" t="s">
        <v>38140</v>
      </c>
      <c r="J1845" t="s">
        <v>38141</v>
      </c>
      <c r="K1845" t="s">
        <v>38142</v>
      </c>
      <c r="L1845" t="s">
        <v>38143</v>
      </c>
      <c r="M1845" t="s">
        <v>38144</v>
      </c>
      <c r="N1845" t="s">
        <v>38145</v>
      </c>
      <c r="O1845">
        <f>-622.09618051137 -114.156154506699 -511.259420781502</f>
        <v>-1247.5117557995709</v>
      </c>
      <c r="P1845">
        <f>-650.120355843269 -149.249656768635 -232.760370356044</f>
        <v>-1032.130382967948</v>
      </c>
      <c r="Q1845">
        <f>-444.939917995919 -64.3022605596566 -300.829832657025</f>
        <v>-810.07201121260061</v>
      </c>
      <c r="R1845" t="s">
        <v>38146</v>
      </c>
      <c r="S1845" t="s">
        <v>38147</v>
      </c>
      <c r="T1845" t="s">
        <v>38148</v>
      </c>
      <c r="U1845" t="s">
        <v>38149</v>
      </c>
      <c r="V1845" t="s">
        <v>38150</v>
      </c>
      <c r="W1845" t="s">
        <v>38151</v>
      </c>
      <c r="X1845" t="s">
        <v>38152</v>
      </c>
      <c r="Y1845" t="s">
        <v>38153</v>
      </c>
    </row>
    <row r="1846" spans="1:25" x14ac:dyDescent="0.3">
      <c r="A1846">
        <v>92250</v>
      </c>
      <c r="B1846" t="s">
        <v>38154</v>
      </c>
      <c r="C1846" t="s">
        <v>38155</v>
      </c>
      <c r="D1846" t="s">
        <v>38156</v>
      </c>
      <c r="E1846" t="s">
        <v>38157</v>
      </c>
      <c r="F1846" t="s">
        <v>38158</v>
      </c>
      <c r="G1846" t="s">
        <v>38159</v>
      </c>
      <c r="H1846" t="s">
        <v>38160</v>
      </c>
      <c r="I1846" t="s">
        <v>38161</v>
      </c>
      <c r="J1846" t="s">
        <v>38162</v>
      </c>
      <c r="K1846" t="s">
        <v>38163</v>
      </c>
      <c r="L1846" t="s">
        <v>38164</v>
      </c>
      <c r="M1846" t="s">
        <v>38165</v>
      </c>
      <c r="N1846" t="s">
        <v>38166</v>
      </c>
      <c r="O1846">
        <f>-620.332363805964 -114.540902439967 -511.366153159066</f>
        <v>-1246.2394194049971</v>
      </c>
      <c r="P1846">
        <f>-648.641462437475 -150.082311346706 -232.952754388882</f>
        <v>-1031.6765281730629</v>
      </c>
      <c r="Q1846">
        <f>-443.684386594929 -64.3345270879804 -300.690866411426</f>
        <v>-808.70978009433543</v>
      </c>
      <c r="R1846" t="s">
        <v>38167</v>
      </c>
      <c r="S1846" t="s">
        <v>38168</v>
      </c>
      <c r="T1846" t="s">
        <v>38169</v>
      </c>
      <c r="U1846" t="s">
        <v>38170</v>
      </c>
      <c r="V1846">
        <f>-537.009183615623 -0.220381724520394 -100.819516105671</f>
        <v>-638.04908144581441</v>
      </c>
      <c r="W1846" t="s">
        <v>38171</v>
      </c>
      <c r="X1846" t="s">
        <v>38172</v>
      </c>
      <c r="Y1846" t="s">
        <v>38173</v>
      </c>
    </row>
    <row r="1847" spans="1:25" x14ac:dyDescent="0.3">
      <c r="A1847">
        <v>92300</v>
      </c>
      <c r="B1847" t="s">
        <v>38174</v>
      </c>
      <c r="C1847" t="s">
        <v>38175</v>
      </c>
      <c r="D1847" t="s">
        <v>38176</v>
      </c>
      <c r="E1847" t="s">
        <v>38177</v>
      </c>
      <c r="F1847" t="s">
        <v>38178</v>
      </c>
      <c r="G1847" t="s">
        <v>38179</v>
      </c>
      <c r="H1847" t="s">
        <v>38180</v>
      </c>
      <c r="I1847" t="s">
        <v>38181</v>
      </c>
      <c r="J1847" t="s">
        <v>38182</v>
      </c>
      <c r="K1847" t="s">
        <v>38183</v>
      </c>
      <c r="L1847" t="s">
        <v>38184</v>
      </c>
      <c r="M1847" t="s">
        <v>38185</v>
      </c>
      <c r="N1847" t="s">
        <v>38186</v>
      </c>
      <c r="O1847">
        <f>-619.493966711273 -114.666433368493 -511.437957916515</f>
        <v>-1245.598357996281</v>
      </c>
      <c r="P1847">
        <f>-648.038671324297 -150.494718598091 -233.085319886533</f>
        <v>-1031.618709808921</v>
      </c>
      <c r="Q1847">
        <f>-443.193328075016 -64.2770687836787 -300.564887585879</f>
        <v>-808.03528444457368</v>
      </c>
      <c r="R1847" t="s">
        <v>38187</v>
      </c>
      <c r="S1847" t="s">
        <v>38188</v>
      </c>
      <c r="T1847" t="s">
        <v>38189</v>
      </c>
      <c r="U1847" t="s">
        <v>38190</v>
      </c>
      <c r="V1847">
        <f>-536.807310429464 -0.329285656961019 -100.770884846846</f>
        <v>-637.90748093327102</v>
      </c>
      <c r="W1847" t="s">
        <v>38191</v>
      </c>
      <c r="X1847" t="s">
        <v>38192</v>
      </c>
      <c r="Y1847" t="s">
        <v>38193</v>
      </c>
    </row>
    <row r="1848" spans="1:25" x14ac:dyDescent="0.3">
      <c r="A1848">
        <v>92350</v>
      </c>
      <c r="B1848" t="s">
        <v>38194</v>
      </c>
      <c r="C1848" t="s">
        <v>38195</v>
      </c>
      <c r="D1848" t="s">
        <v>38196</v>
      </c>
      <c r="E1848" t="s">
        <v>38197</v>
      </c>
      <c r="F1848" t="s">
        <v>38198</v>
      </c>
      <c r="G1848" t="s">
        <v>38199</v>
      </c>
      <c r="H1848" t="s">
        <v>38200</v>
      </c>
      <c r="I1848" t="s">
        <v>38201</v>
      </c>
      <c r="J1848" t="s">
        <v>38202</v>
      </c>
      <c r="K1848" t="s">
        <v>38203</v>
      </c>
      <c r="L1848" t="s">
        <v>38204</v>
      </c>
      <c r="M1848" t="s">
        <v>38205</v>
      </c>
      <c r="N1848" t="s">
        <v>38206</v>
      </c>
      <c r="O1848">
        <f>-617.9641272996 -115.067908425484 -511.501528933677</f>
        <v>-1244.533564658761</v>
      </c>
      <c r="P1848">
        <f>-647.164463822311 -151.124365051153 -233.246502289064</f>
        <v>-1031.5353311625279</v>
      </c>
      <c r="Q1848">
        <f>-442.450903504637 -64.179018457367 -300.189903359187</f>
        <v>-806.81982532119105</v>
      </c>
      <c r="R1848" t="s">
        <v>38207</v>
      </c>
      <c r="S1848" t="s">
        <v>38208</v>
      </c>
      <c r="T1848" t="s">
        <v>38209</v>
      </c>
      <c r="U1848" t="s">
        <v>38210</v>
      </c>
      <c r="V1848">
        <f>-536.498018383539 -0.749126531910406 -100.720921126291</f>
        <v>-637.96806604174049</v>
      </c>
      <c r="W1848" t="s">
        <v>38211</v>
      </c>
      <c r="X1848" t="s">
        <v>38212</v>
      </c>
      <c r="Y1848" t="s">
        <v>38213</v>
      </c>
    </row>
    <row r="1849" spans="1:25" x14ac:dyDescent="0.3">
      <c r="A1849">
        <v>92400</v>
      </c>
      <c r="B1849" t="s">
        <v>38214</v>
      </c>
      <c r="C1849" t="s">
        <v>38215</v>
      </c>
      <c r="D1849" t="s">
        <v>38216</v>
      </c>
      <c r="E1849" t="s">
        <v>38217</v>
      </c>
      <c r="F1849" t="s">
        <v>38218</v>
      </c>
      <c r="G1849" t="s">
        <v>38219</v>
      </c>
      <c r="H1849" t="s">
        <v>38220</v>
      </c>
      <c r="I1849" t="s">
        <v>38221</v>
      </c>
      <c r="J1849" t="s">
        <v>38222</v>
      </c>
      <c r="K1849" t="s">
        <v>38223</v>
      </c>
      <c r="L1849" t="s">
        <v>38224</v>
      </c>
      <c r="M1849" t="s">
        <v>38225</v>
      </c>
      <c r="N1849" t="s">
        <v>38226</v>
      </c>
      <c r="O1849">
        <f>-617.372204200221 -115.365633519365 -511.479755893512</f>
        <v>-1244.217593613098</v>
      </c>
      <c r="P1849">
        <f>-646.821657302001 -151.383154403842 -233.245931940313</f>
        <v>-1031.4507436461561</v>
      </c>
      <c r="Q1849">
        <f>-442.131946509525 -64.2339936514954 -299.996763536224</f>
        <v>-806.36270369724434</v>
      </c>
      <c r="R1849" t="s">
        <v>38227</v>
      </c>
      <c r="S1849" t="s">
        <v>38228</v>
      </c>
      <c r="T1849" t="s">
        <v>38229</v>
      </c>
      <c r="U1849" t="s">
        <v>38230</v>
      </c>
      <c r="V1849">
        <f>-536.385680842651 -1.00606331395284 -100.706355968847</f>
        <v>-638.09810012545086</v>
      </c>
      <c r="W1849" t="s">
        <v>38231</v>
      </c>
      <c r="X1849" t="s">
        <v>38232</v>
      </c>
      <c r="Y1849" t="s">
        <v>38233</v>
      </c>
    </row>
    <row r="1850" spans="1:25" x14ac:dyDescent="0.3">
      <c r="A1850">
        <v>92450</v>
      </c>
      <c r="B1850" t="s">
        <v>38234</v>
      </c>
      <c r="C1850" t="s">
        <v>38235</v>
      </c>
      <c r="D1850" t="s">
        <v>38236</v>
      </c>
      <c r="E1850" t="s">
        <v>38237</v>
      </c>
      <c r="F1850" t="s">
        <v>38238</v>
      </c>
      <c r="G1850" t="s">
        <v>38239</v>
      </c>
      <c r="H1850" t="s">
        <v>38240</v>
      </c>
      <c r="I1850" t="s">
        <v>38241</v>
      </c>
      <c r="J1850" t="s">
        <v>38242</v>
      </c>
      <c r="K1850" t="s">
        <v>38243</v>
      </c>
      <c r="L1850" t="s">
        <v>38244</v>
      </c>
      <c r="M1850" t="s">
        <v>38245</v>
      </c>
      <c r="N1850" t="s">
        <v>38246</v>
      </c>
      <c r="O1850">
        <f>-616.344296915504 -116.096374189086 -511.436499587783</f>
        <v>-1243.8771706923728</v>
      </c>
      <c r="P1850">
        <f>-646.132842016537 -151.915339092558 -233.213146015062</f>
        <v>-1031.2613271241571</v>
      </c>
      <c r="Q1850">
        <f>-441.607879247263 -64.2811546308753 -299.833951594354</f>
        <v>-805.72298547249238</v>
      </c>
      <c r="R1850" t="s">
        <v>38247</v>
      </c>
      <c r="S1850" t="s">
        <v>38248</v>
      </c>
      <c r="T1850" t="s">
        <v>38249</v>
      </c>
      <c r="U1850" t="s">
        <v>38250</v>
      </c>
      <c r="V1850">
        <f>-536.213867067589 -1.63584274227424 -100.693380918699</f>
        <v>-638.54309072856222</v>
      </c>
      <c r="W1850" t="s">
        <v>38251</v>
      </c>
      <c r="X1850" t="s">
        <v>38252</v>
      </c>
      <c r="Y1850" t="s">
        <v>38253</v>
      </c>
    </row>
    <row r="1851" spans="1:25" x14ac:dyDescent="0.3">
      <c r="A1851">
        <v>92500</v>
      </c>
      <c r="B1851" t="s">
        <v>38254</v>
      </c>
      <c r="C1851" t="s">
        <v>38255</v>
      </c>
      <c r="D1851" t="s">
        <v>38256</v>
      </c>
      <c r="E1851" t="s">
        <v>38257</v>
      </c>
      <c r="F1851" t="s">
        <v>38258</v>
      </c>
      <c r="G1851" t="s">
        <v>38259</v>
      </c>
      <c r="H1851" t="s">
        <v>38260</v>
      </c>
      <c r="I1851" t="s">
        <v>38261</v>
      </c>
      <c r="J1851" t="s">
        <v>38262</v>
      </c>
      <c r="K1851" t="s">
        <v>38263</v>
      </c>
      <c r="L1851" t="s">
        <v>38264</v>
      </c>
      <c r="M1851" t="s">
        <v>38265</v>
      </c>
      <c r="N1851" t="s">
        <v>38266</v>
      </c>
      <c r="O1851">
        <f>-615.627617271291 -116.783671292719 -511.391004002205</f>
        <v>-1243.8022925662149</v>
      </c>
      <c r="P1851">
        <f>-645.682414933416 -152.718548483766 -233.211231839084</f>
        <v>-1031.612195256266</v>
      </c>
      <c r="Q1851">
        <f>-441.348553735806 -64.4243072857325 -299.545794892179</f>
        <v>-805.31865591371752</v>
      </c>
      <c r="R1851" t="s">
        <v>38267</v>
      </c>
      <c r="S1851" t="s">
        <v>38268</v>
      </c>
      <c r="T1851" t="s">
        <v>38269</v>
      </c>
      <c r="U1851" t="s">
        <v>38270</v>
      </c>
      <c r="V1851">
        <f>-536.457734885727 -2.14949248978974 -100.676168955993</f>
        <v>-639.28339633150972</v>
      </c>
      <c r="W1851" t="s">
        <v>38271</v>
      </c>
      <c r="X1851" t="s">
        <v>38272</v>
      </c>
      <c r="Y1851" t="s">
        <v>38273</v>
      </c>
    </row>
    <row r="1852" spans="1:25" x14ac:dyDescent="0.3">
      <c r="A1852">
        <v>92550</v>
      </c>
      <c r="B1852" t="s">
        <v>38274</v>
      </c>
      <c r="C1852" t="s">
        <v>38275</v>
      </c>
      <c r="D1852" t="s">
        <v>38276</v>
      </c>
      <c r="E1852" t="s">
        <v>38277</v>
      </c>
      <c r="F1852" t="s">
        <v>38278</v>
      </c>
      <c r="G1852" t="s">
        <v>38279</v>
      </c>
      <c r="H1852" t="s">
        <v>38280</v>
      </c>
      <c r="I1852" t="s">
        <v>38281</v>
      </c>
      <c r="J1852" t="s">
        <v>38282</v>
      </c>
      <c r="K1852" t="s">
        <v>38283</v>
      </c>
      <c r="L1852" t="s">
        <v>38284</v>
      </c>
      <c r="M1852" t="s">
        <v>38285</v>
      </c>
      <c r="N1852" t="s">
        <v>38286</v>
      </c>
      <c r="O1852">
        <f>-615.281481911593 -117.173208460031 -511.359623005714</f>
        <v>-1243.8143133773381</v>
      </c>
      <c r="P1852">
        <f>-645.455890490638 -153.214724007464 -233.206667881966</f>
        <v>-1031.877282380068</v>
      </c>
      <c r="Q1852">
        <f>-441.140033718666 -64.6540605342184 -299.240797605775</f>
        <v>-805.03489185865942</v>
      </c>
      <c r="R1852" t="s">
        <v>38287</v>
      </c>
      <c r="S1852" t="s">
        <v>38288</v>
      </c>
      <c r="T1852" t="s">
        <v>38289</v>
      </c>
      <c r="U1852" t="s">
        <v>38290</v>
      </c>
      <c r="V1852">
        <f>-536.647698318792 -2.47675127516595 -100.664107858433</f>
        <v>-639.78855745239093</v>
      </c>
      <c r="W1852" t="s">
        <v>38291</v>
      </c>
      <c r="X1852" t="s">
        <v>38292</v>
      </c>
      <c r="Y1852" t="s">
        <v>38293</v>
      </c>
    </row>
    <row r="1853" spans="1:25" x14ac:dyDescent="0.3">
      <c r="A1853">
        <v>92600</v>
      </c>
      <c r="B1853" t="s">
        <v>38294</v>
      </c>
      <c r="C1853" t="s">
        <v>38295</v>
      </c>
      <c r="D1853" t="s">
        <v>38296</v>
      </c>
      <c r="E1853" t="s">
        <v>38297</v>
      </c>
      <c r="F1853" t="s">
        <v>38298</v>
      </c>
      <c r="G1853" t="s">
        <v>38299</v>
      </c>
      <c r="H1853" t="s">
        <v>38300</v>
      </c>
      <c r="I1853" t="s">
        <v>38301</v>
      </c>
      <c r="J1853" t="s">
        <v>38302</v>
      </c>
      <c r="K1853" t="s">
        <v>38303</v>
      </c>
      <c r="L1853" t="s">
        <v>38304</v>
      </c>
      <c r="M1853" t="s">
        <v>38305</v>
      </c>
      <c r="N1853" t="s">
        <v>38306</v>
      </c>
      <c r="O1853">
        <f>-614.949341871597 -117.549631501538 -511.317932086618</f>
        <v>-1243.8169054597529</v>
      </c>
      <c r="P1853">
        <f>-645.30776282269 -153.521808018631 -233.175879021633</f>
        <v>-1032.005449862954</v>
      </c>
      <c r="Q1853">
        <f>-440.932799444883 -64.8511643345287 -298.878638568025</f>
        <v>-804.66260234743663</v>
      </c>
      <c r="R1853" t="s">
        <v>38307</v>
      </c>
      <c r="S1853" t="s">
        <v>38308</v>
      </c>
      <c r="T1853" t="s">
        <v>38309</v>
      </c>
      <c r="U1853" t="s">
        <v>38310</v>
      </c>
      <c r="V1853">
        <f>-536.929215440159 -2.72820805982519 -100.649354149429</f>
        <v>-640.30677764941322</v>
      </c>
      <c r="W1853" t="s">
        <v>38311</v>
      </c>
      <c r="X1853" t="s">
        <v>38312</v>
      </c>
      <c r="Y1853" t="s">
        <v>38313</v>
      </c>
    </row>
    <row r="1854" spans="1:25" x14ac:dyDescent="0.3">
      <c r="A1854">
        <v>92650</v>
      </c>
      <c r="B1854" t="s">
        <v>38314</v>
      </c>
      <c r="C1854" t="s">
        <v>38315</v>
      </c>
      <c r="D1854" t="s">
        <v>38316</v>
      </c>
      <c r="E1854" t="s">
        <v>38317</v>
      </c>
      <c r="F1854" t="s">
        <v>38318</v>
      </c>
      <c r="G1854" t="s">
        <v>38319</v>
      </c>
      <c r="H1854" t="s">
        <v>38320</v>
      </c>
      <c r="I1854" t="s">
        <v>38321</v>
      </c>
      <c r="J1854" t="s">
        <v>38322</v>
      </c>
      <c r="K1854" t="s">
        <v>38323</v>
      </c>
      <c r="L1854" t="s">
        <v>38324</v>
      </c>
      <c r="M1854" t="s">
        <v>38325</v>
      </c>
      <c r="N1854" t="s">
        <v>38326</v>
      </c>
      <c r="O1854">
        <f>-614.582368345751 -118.487937479215 -511.086945396983</f>
        <v>-1244.1572512219491</v>
      </c>
      <c r="P1854">
        <f>-645.499446571826 -154.148200084942 -232.966341425448</f>
        <v>-1032.6139880822159</v>
      </c>
      <c r="Q1854">
        <f>-441.064125035966 -65.2681056968199 -298.19663995916</f>
        <v>-804.52887069194594</v>
      </c>
      <c r="R1854" t="s">
        <v>38327</v>
      </c>
      <c r="S1854" t="s">
        <v>38328</v>
      </c>
      <c r="T1854" t="s">
        <v>38329</v>
      </c>
      <c r="U1854" t="s">
        <v>38330</v>
      </c>
      <c r="V1854">
        <f>-537.595859746219 -3.26380313394475 -100.617566681722</f>
        <v>-641.47722956188579</v>
      </c>
      <c r="W1854" t="s">
        <v>38331</v>
      </c>
      <c r="X1854" t="s">
        <v>38332</v>
      </c>
      <c r="Y1854" t="s">
        <v>38333</v>
      </c>
    </row>
    <row r="1855" spans="1:25" x14ac:dyDescent="0.3">
      <c r="A1855">
        <v>92700</v>
      </c>
      <c r="B1855" t="s">
        <v>38334</v>
      </c>
      <c r="C1855" t="s">
        <v>38335</v>
      </c>
      <c r="D1855" t="s">
        <v>38336</v>
      </c>
      <c r="E1855" t="s">
        <v>38337</v>
      </c>
      <c r="F1855" t="s">
        <v>38338</v>
      </c>
      <c r="G1855" t="s">
        <v>38339</v>
      </c>
      <c r="H1855" t="s">
        <v>38340</v>
      </c>
      <c r="I1855" t="s">
        <v>38341</v>
      </c>
      <c r="J1855" t="s">
        <v>38342</v>
      </c>
      <c r="K1855" t="s">
        <v>38343</v>
      </c>
      <c r="L1855" t="s">
        <v>38344</v>
      </c>
      <c r="M1855" t="s">
        <v>38345</v>
      </c>
      <c r="N1855" t="s">
        <v>38346</v>
      </c>
      <c r="O1855">
        <f>-614.662981516483 -118.909915230537 -510.951401644077</f>
        <v>-1244.5242983910971</v>
      </c>
      <c r="P1855">
        <f>-645.839094008299 -154.536086904618 -232.855323158847</f>
        <v>-1033.2305040717638</v>
      </c>
      <c r="Q1855">
        <f>-441.441024371302 -65.4486761399448 -297.920037982669</f>
        <v>-804.8097384939158</v>
      </c>
      <c r="R1855" t="s">
        <v>38347</v>
      </c>
      <c r="S1855" t="s">
        <v>38348</v>
      </c>
      <c r="T1855" t="s">
        <v>38349</v>
      </c>
      <c r="U1855" t="s">
        <v>38350</v>
      </c>
      <c r="V1855">
        <f>-538.003977492903 -3.42064347163841 -100.610717884362</f>
        <v>-642.03533884890339</v>
      </c>
      <c r="W1855" t="s">
        <v>38351</v>
      </c>
      <c r="X1855" t="s">
        <v>38352</v>
      </c>
      <c r="Y1855" t="s">
        <v>38353</v>
      </c>
    </row>
    <row r="1856" spans="1:25" x14ac:dyDescent="0.3">
      <c r="A1856">
        <v>92750</v>
      </c>
      <c r="B1856" t="s">
        <v>38354</v>
      </c>
      <c r="C1856" t="s">
        <v>38355</v>
      </c>
      <c r="D1856" t="s">
        <v>38356</v>
      </c>
      <c r="E1856" t="s">
        <v>38357</v>
      </c>
      <c r="F1856" t="s">
        <v>38358</v>
      </c>
      <c r="G1856" t="s">
        <v>38359</v>
      </c>
      <c r="H1856" t="s">
        <v>38360</v>
      </c>
      <c r="I1856" t="s">
        <v>38361</v>
      </c>
      <c r="J1856" t="s">
        <v>38362</v>
      </c>
      <c r="K1856" t="s">
        <v>38363</v>
      </c>
      <c r="L1856" t="s">
        <v>38364</v>
      </c>
      <c r="M1856" t="s">
        <v>38365</v>
      </c>
      <c r="N1856" t="s">
        <v>38366</v>
      </c>
      <c r="O1856">
        <f>-615.027124733232 -119.721384556082 -510.731930648394</f>
        <v>-1245.4804399377078</v>
      </c>
      <c r="P1856">
        <f>-646.672723326469 -155.181783609706 -232.667845791419</f>
        <v>-1034.5223527275941</v>
      </c>
      <c r="Q1856">
        <f>-442.352512262148 -65.6668768935033 -297.389127512145</f>
        <v>-805.40851666779633</v>
      </c>
      <c r="R1856" t="s">
        <v>38367</v>
      </c>
      <c r="S1856" t="s">
        <v>38368</v>
      </c>
      <c r="T1856" t="s">
        <v>38369</v>
      </c>
      <c r="U1856" t="s">
        <v>38370</v>
      </c>
      <c r="V1856">
        <f>-538.924295141707 -3.72793218919333 -100.624451276217</f>
        <v>-643.27667860711733</v>
      </c>
      <c r="W1856" t="s">
        <v>38371</v>
      </c>
      <c r="X1856" t="s">
        <v>38372</v>
      </c>
      <c r="Y1856" t="s">
        <v>38373</v>
      </c>
    </row>
    <row r="1857" spans="1:25" x14ac:dyDescent="0.3">
      <c r="A1857">
        <v>92800</v>
      </c>
      <c r="B1857" t="s">
        <v>38374</v>
      </c>
      <c r="C1857" t="s">
        <v>38375</v>
      </c>
      <c r="D1857" t="s">
        <v>38376</v>
      </c>
      <c r="E1857" t="s">
        <v>38377</v>
      </c>
      <c r="F1857" t="s">
        <v>38378</v>
      </c>
      <c r="G1857" t="s">
        <v>38379</v>
      </c>
      <c r="H1857" t="s">
        <v>38380</v>
      </c>
      <c r="I1857" t="s">
        <v>38381</v>
      </c>
      <c r="J1857" t="s">
        <v>38382</v>
      </c>
      <c r="K1857" t="s">
        <v>38383</v>
      </c>
      <c r="L1857" t="s">
        <v>38384</v>
      </c>
      <c r="M1857" t="s">
        <v>38385</v>
      </c>
      <c r="N1857" t="s">
        <v>38386</v>
      </c>
      <c r="O1857">
        <f>-615.345647845067 -120.163769267651 -510.61922047386</f>
        <v>-1246.128637586578</v>
      </c>
      <c r="P1857">
        <f>-647.174525343432 -155.442332381254 -232.552926051847</f>
        <v>-1035.169783776533</v>
      </c>
      <c r="Q1857">
        <f>-442.894744282045 -65.7155970782101 -297.108134440222</f>
        <v>-805.71847580047711</v>
      </c>
      <c r="R1857" t="s">
        <v>38387</v>
      </c>
      <c r="S1857" t="s">
        <v>38388</v>
      </c>
      <c r="T1857" t="s">
        <v>38389</v>
      </c>
      <c r="U1857" t="s">
        <v>38390</v>
      </c>
      <c r="V1857">
        <f>-539.472813635181 -3.87952424734794 -100.625287129144</f>
        <v>-643.9776250116729</v>
      </c>
      <c r="W1857" t="s">
        <v>38391</v>
      </c>
      <c r="X1857" t="s">
        <v>38392</v>
      </c>
      <c r="Y1857" t="s">
        <v>38393</v>
      </c>
    </row>
    <row r="1858" spans="1:25" x14ac:dyDescent="0.3">
      <c r="A1858">
        <v>92850</v>
      </c>
      <c r="B1858" t="s">
        <v>38394</v>
      </c>
      <c r="C1858" t="s">
        <v>38395</v>
      </c>
      <c r="D1858" t="s">
        <v>38396</v>
      </c>
      <c r="E1858" t="s">
        <v>38397</v>
      </c>
      <c r="F1858" t="s">
        <v>38398</v>
      </c>
      <c r="G1858" t="s">
        <v>38399</v>
      </c>
      <c r="H1858" t="s">
        <v>38400</v>
      </c>
      <c r="I1858" t="s">
        <v>38401</v>
      </c>
      <c r="J1858" t="s">
        <v>38402</v>
      </c>
      <c r="K1858" t="s">
        <v>38403</v>
      </c>
      <c r="L1858" t="s">
        <v>38404</v>
      </c>
      <c r="M1858" t="s">
        <v>38405</v>
      </c>
      <c r="N1858" t="s">
        <v>38406</v>
      </c>
      <c r="O1858">
        <f>-616.348485542635 -121.290557314263 -510.268568285228</f>
        <v>-1247.9076111421259</v>
      </c>
      <c r="P1858">
        <f>-648.135801499657 -156.41857701958 -232.178322107298</f>
        <v>-1036.732700626535</v>
      </c>
      <c r="Q1858">
        <f>-444.029826042161 -66.159776993939 -296.54202396858</f>
        <v>-806.73162700468004</v>
      </c>
      <c r="R1858" t="s">
        <v>38407</v>
      </c>
      <c r="S1858" t="s">
        <v>38408</v>
      </c>
      <c r="T1858" t="s">
        <v>38409</v>
      </c>
      <c r="U1858" t="s">
        <v>38410</v>
      </c>
      <c r="V1858">
        <f>-540.511490166208 -4.15003167584428 -100.615439517798</f>
        <v>-645.27696135985025</v>
      </c>
      <c r="W1858" t="s">
        <v>38411</v>
      </c>
      <c r="X1858" t="s">
        <v>38412</v>
      </c>
      <c r="Y1858" t="s">
        <v>38413</v>
      </c>
    </row>
    <row r="1859" spans="1:25" x14ac:dyDescent="0.3">
      <c r="A1859">
        <v>92900</v>
      </c>
      <c r="B1859" t="s">
        <v>38414</v>
      </c>
      <c r="C1859" t="s">
        <v>38415</v>
      </c>
      <c r="D1859" t="s">
        <v>38416</v>
      </c>
      <c r="E1859" t="s">
        <v>38417</v>
      </c>
      <c r="F1859" t="s">
        <v>38418</v>
      </c>
      <c r="G1859" t="s">
        <v>38419</v>
      </c>
      <c r="H1859" t="s">
        <v>38420</v>
      </c>
      <c r="I1859" t="s">
        <v>38421</v>
      </c>
      <c r="J1859" t="s">
        <v>38422</v>
      </c>
      <c r="K1859" t="s">
        <v>38423</v>
      </c>
      <c r="L1859" t="s">
        <v>38424</v>
      </c>
      <c r="M1859" t="s">
        <v>38425</v>
      </c>
      <c r="N1859" t="s">
        <v>38426</v>
      </c>
      <c r="O1859">
        <f>-616.967473768925 -121.834661428016 -510.064557797187</f>
        <v>-1248.866692994128</v>
      </c>
      <c r="P1859">
        <f>-648.717657405276 -156.774554397061 -231.946357522132</f>
        <v>-1037.438569324469</v>
      </c>
      <c r="Q1859">
        <f>-444.734619462008 -66.3026034321697 -296.399670648012</f>
        <v>-807.43689354218964</v>
      </c>
      <c r="R1859" t="s">
        <v>38427</v>
      </c>
      <c r="S1859" t="s">
        <v>38428</v>
      </c>
      <c r="T1859" t="s">
        <v>38429</v>
      </c>
      <c r="U1859" t="s">
        <v>38430</v>
      </c>
      <c r="V1859">
        <f>-541.078998298292 -4.26411787435018 -100.620131770648</f>
        <v>-645.96324794329018</v>
      </c>
      <c r="W1859" t="s">
        <v>38431</v>
      </c>
      <c r="X1859" t="s">
        <v>38432</v>
      </c>
      <c r="Y1859" t="s">
        <v>38433</v>
      </c>
    </row>
    <row r="1860" spans="1:25" x14ac:dyDescent="0.3">
      <c r="A1860">
        <v>92950</v>
      </c>
      <c r="B1860" t="s">
        <v>38434</v>
      </c>
      <c r="C1860" t="s">
        <v>38435</v>
      </c>
      <c r="D1860" t="s">
        <v>38436</v>
      </c>
      <c r="E1860" t="s">
        <v>38437</v>
      </c>
      <c r="F1860" t="s">
        <v>38438</v>
      </c>
      <c r="G1860" t="s">
        <v>38439</v>
      </c>
      <c r="H1860" t="s">
        <v>38440</v>
      </c>
      <c r="I1860" t="s">
        <v>38441</v>
      </c>
      <c r="J1860" t="s">
        <v>38442</v>
      </c>
      <c r="K1860" t="s">
        <v>38443</v>
      </c>
      <c r="L1860" t="s">
        <v>38444</v>
      </c>
      <c r="M1860" t="s">
        <v>38445</v>
      </c>
      <c r="N1860" t="s">
        <v>38446</v>
      </c>
      <c r="O1860">
        <f>-618.167161278065 -122.934433861311 -509.725158604788</f>
        <v>-1250.8267537441641</v>
      </c>
      <c r="P1860">
        <f>-649.696883096057 -157.326055810252 -231.513562571022</f>
        <v>-1038.5365014773311</v>
      </c>
      <c r="Q1860">
        <f>-445.873514711607 -66.6076344040171 -296.125537934817</f>
        <v>-808.60668705044111</v>
      </c>
      <c r="R1860" t="s">
        <v>38447</v>
      </c>
      <c r="S1860" t="s">
        <v>38448</v>
      </c>
      <c r="T1860" t="s">
        <v>38449</v>
      </c>
      <c r="U1860" t="s">
        <v>38450</v>
      </c>
      <c r="V1860">
        <f>-542.107040191323 -4.77784910771607 -100.692932927077</f>
        <v>-647.57782222611604</v>
      </c>
      <c r="W1860" t="s">
        <v>38451</v>
      </c>
      <c r="X1860" t="s">
        <v>38452</v>
      </c>
      <c r="Y1860" t="s">
        <v>38453</v>
      </c>
    </row>
    <row r="1861" spans="1:25" x14ac:dyDescent="0.3">
      <c r="A1861">
        <v>93000</v>
      </c>
      <c r="B1861" t="s">
        <v>38454</v>
      </c>
      <c r="C1861" t="s">
        <v>38455</v>
      </c>
      <c r="D1861" t="s">
        <v>38456</v>
      </c>
      <c r="E1861" t="s">
        <v>38457</v>
      </c>
      <c r="F1861" t="s">
        <v>38458</v>
      </c>
      <c r="G1861" t="s">
        <v>38459</v>
      </c>
      <c r="H1861" t="s">
        <v>38460</v>
      </c>
      <c r="I1861" t="s">
        <v>38461</v>
      </c>
      <c r="J1861" t="s">
        <v>38462</v>
      </c>
      <c r="K1861" t="s">
        <v>38463</v>
      </c>
      <c r="L1861" t="s">
        <v>38464</v>
      </c>
      <c r="M1861" t="s">
        <v>38465</v>
      </c>
      <c r="N1861" t="s">
        <v>38466</v>
      </c>
      <c r="O1861">
        <f>-618.738156813341 -123.557826892542 -509.552167859613</f>
        <v>-1251.848151565496</v>
      </c>
      <c r="P1861">
        <f>-650.285982262858 -157.52468517652 -231.290439890228</f>
        <v>-1039.1011073296061</v>
      </c>
      <c r="Q1861">
        <f>-446.431537965186 -66.8572084926377 -295.875621957741</f>
        <v>-809.1643684155647</v>
      </c>
      <c r="R1861" t="s">
        <v>38467</v>
      </c>
      <c r="S1861" t="s">
        <v>38468</v>
      </c>
      <c r="T1861" t="s">
        <v>38469</v>
      </c>
      <c r="U1861" t="s">
        <v>38470</v>
      </c>
      <c r="V1861">
        <f>-542.557565363568 -5.06567513786149 -100.718425550659</f>
        <v>-648.3416660520885</v>
      </c>
      <c r="W1861" t="s">
        <v>38471</v>
      </c>
      <c r="X1861" t="s">
        <v>38472</v>
      </c>
      <c r="Y1861" t="s">
        <v>38473</v>
      </c>
    </row>
    <row r="1862" spans="1:25" x14ac:dyDescent="0.3">
      <c r="A1862">
        <v>93050</v>
      </c>
      <c r="B1862" t="s">
        <v>38474</v>
      </c>
      <c r="C1862" t="s">
        <v>38475</v>
      </c>
      <c r="D1862" t="s">
        <v>38476</v>
      </c>
      <c r="E1862" t="s">
        <v>38477</v>
      </c>
      <c r="F1862" t="s">
        <v>38478</v>
      </c>
      <c r="G1862" t="s">
        <v>38479</v>
      </c>
      <c r="H1862" t="s">
        <v>38480</v>
      </c>
      <c r="I1862" t="s">
        <v>38481</v>
      </c>
      <c r="J1862" t="s">
        <v>38482</v>
      </c>
      <c r="K1862" t="s">
        <v>38483</v>
      </c>
      <c r="L1862" t="s">
        <v>38484</v>
      </c>
      <c r="M1862" t="s">
        <v>38485</v>
      </c>
      <c r="N1862" t="s">
        <v>38486</v>
      </c>
      <c r="O1862">
        <f>-619.908147336836 -124.681354475016 -509.221046032062</f>
        <v>-1253.810547843914</v>
      </c>
      <c r="P1862">
        <f>-651.599929171597 -158.267957651398 -230.929482192455</f>
        <v>-1040.7973690154499</v>
      </c>
      <c r="Q1862">
        <f>-447.629399979597 -67.7079706476447 -295.298736211894</f>
        <v>-810.63610683913566</v>
      </c>
      <c r="R1862" t="s">
        <v>38487</v>
      </c>
      <c r="S1862" t="s">
        <v>38488</v>
      </c>
      <c r="T1862" t="s">
        <v>38489</v>
      </c>
      <c r="U1862" t="s">
        <v>38490</v>
      </c>
      <c r="V1862">
        <f>-543.435137221809 -5.59469954890574 -100.775218184588</f>
        <v>-649.80505495530269</v>
      </c>
      <c r="W1862" t="s">
        <v>38491</v>
      </c>
      <c r="X1862" t="s">
        <v>38492</v>
      </c>
      <c r="Y1862" t="s">
        <v>38493</v>
      </c>
    </row>
    <row r="1863" spans="1:25" x14ac:dyDescent="0.3">
      <c r="A1863">
        <v>93100</v>
      </c>
      <c r="B1863" t="s">
        <v>38494</v>
      </c>
      <c r="C1863" t="s">
        <v>38495</v>
      </c>
      <c r="D1863" t="s">
        <v>38496</v>
      </c>
      <c r="E1863" t="s">
        <v>38497</v>
      </c>
      <c r="F1863" t="s">
        <v>38498</v>
      </c>
      <c r="G1863" t="s">
        <v>38499</v>
      </c>
      <c r="H1863" t="s">
        <v>38500</v>
      </c>
      <c r="I1863" t="s">
        <v>38501</v>
      </c>
      <c r="J1863" t="s">
        <v>38502</v>
      </c>
      <c r="K1863" t="s">
        <v>38503</v>
      </c>
      <c r="L1863" t="s">
        <v>38504</v>
      </c>
      <c r="M1863" t="s">
        <v>38505</v>
      </c>
      <c r="N1863" t="s">
        <v>38506</v>
      </c>
      <c r="O1863">
        <f>-620.515929201235 -125.211077984929 -509.072881887015</f>
        <v>-1254.7998890731792</v>
      </c>
      <c r="P1863">
        <f>-652.378652537107 -158.795849950028 -230.800681131574</f>
        <v>-1041.975183618709</v>
      </c>
      <c r="Q1863">
        <f>-448.410210137269 -68.1758077036352 -295.092643647912</f>
        <v>-811.67866148881626</v>
      </c>
      <c r="R1863" t="s">
        <v>38507</v>
      </c>
      <c r="S1863" t="s">
        <v>38508</v>
      </c>
      <c r="T1863" t="s">
        <v>38509</v>
      </c>
      <c r="U1863" t="s">
        <v>38510</v>
      </c>
      <c r="V1863">
        <f>-543.795112708407 -5.77682591226448 -100.804378120885</f>
        <v>-650.37631674155648</v>
      </c>
      <c r="W1863" t="s">
        <v>38511</v>
      </c>
      <c r="X1863" t="s">
        <v>38512</v>
      </c>
      <c r="Y1863" t="s">
        <v>38513</v>
      </c>
    </row>
    <row r="1864" spans="1:25" x14ac:dyDescent="0.3">
      <c r="A1864">
        <v>93150</v>
      </c>
      <c r="B1864" t="s">
        <v>38514</v>
      </c>
      <c r="C1864" t="s">
        <v>38515</v>
      </c>
      <c r="D1864" t="s">
        <v>38516</v>
      </c>
      <c r="E1864" t="s">
        <v>38517</v>
      </c>
      <c r="F1864" t="s">
        <v>38518</v>
      </c>
      <c r="G1864" t="s">
        <v>38519</v>
      </c>
      <c r="H1864" t="s">
        <v>38520</v>
      </c>
      <c r="I1864" t="s">
        <v>38521</v>
      </c>
      <c r="J1864" t="s">
        <v>38522</v>
      </c>
      <c r="K1864" t="s">
        <v>38523</v>
      </c>
      <c r="L1864" t="s">
        <v>38524</v>
      </c>
      <c r="M1864" t="s">
        <v>38525</v>
      </c>
      <c r="N1864" t="s">
        <v>38526</v>
      </c>
      <c r="O1864">
        <f>-621.997079161004 -126.187295273935 -508.782745104691</f>
        <v>-1256.9671195396299</v>
      </c>
      <c r="P1864">
        <f>-653.943075804544 -159.697021382407 -230.511054963492</f>
        <v>-1044.1511521504431</v>
      </c>
      <c r="Q1864">
        <f>-449.963080553898 -69.0337082104379 -294.70538858391</f>
        <v>-813.70217734824587</v>
      </c>
      <c r="R1864" t="s">
        <v>38527</v>
      </c>
      <c r="S1864" t="s">
        <v>38528</v>
      </c>
      <c r="T1864" t="s">
        <v>38529</v>
      </c>
      <c r="U1864" t="s">
        <v>38530</v>
      </c>
      <c r="V1864">
        <f>-544.36832733301 -6.08643737200555 -100.850832065123</f>
        <v>-651.30559677013855</v>
      </c>
      <c r="W1864" t="s">
        <v>38531</v>
      </c>
      <c r="X1864" t="s">
        <v>38532</v>
      </c>
      <c r="Y1864" t="s">
        <v>38533</v>
      </c>
    </row>
    <row r="1865" spans="1:25" x14ac:dyDescent="0.3">
      <c r="A1865">
        <v>93200</v>
      </c>
      <c r="B1865" t="s">
        <v>38534</v>
      </c>
      <c r="C1865" t="s">
        <v>38535</v>
      </c>
      <c r="D1865" t="s">
        <v>38536</v>
      </c>
      <c r="E1865" t="s">
        <v>38537</v>
      </c>
      <c r="F1865" t="s">
        <v>38538</v>
      </c>
      <c r="G1865" t="s">
        <v>38539</v>
      </c>
      <c r="H1865" t="s">
        <v>38540</v>
      </c>
      <c r="I1865" t="s">
        <v>38541</v>
      </c>
      <c r="J1865" t="s">
        <v>38542</v>
      </c>
      <c r="K1865" t="s">
        <v>38543</v>
      </c>
      <c r="L1865" t="s">
        <v>38544</v>
      </c>
      <c r="M1865" t="s">
        <v>38545</v>
      </c>
      <c r="N1865" t="s">
        <v>38546</v>
      </c>
      <c r="O1865">
        <f>-622.796732378661 -126.632575191831 -508.650708750472</f>
        <v>-1258.080016320964</v>
      </c>
      <c r="P1865">
        <f>-654.599330719401 -160.100349681258 -230.357562672109</f>
        <v>-1045.057243072768</v>
      </c>
      <c r="Q1865">
        <f>-450.657646561995 -69.3279337097988 -294.518888142328</f>
        <v>-814.5044684141219</v>
      </c>
      <c r="R1865" t="s">
        <v>38547</v>
      </c>
      <c r="S1865" t="s">
        <v>38548</v>
      </c>
      <c r="T1865" t="s">
        <v>38549</v>
      </c>
      <c r="U1865" t="s">
        <v>38550</v>
      </c>
      <c r="V1865">
        <f>-544.620592875442 -6.23466607750061 -100.871265424048</f>
        <v>-651.7265243769906</v>
      </c>
      <c r="W1865" t="s">
        <v>38551</v>
      </c>
      <c r="X1865" t="s">
        <v>38552</v>
      </c>
      <c r="Y1865" t="s">
        <v>38553</v>
      </c>
    </row>
    <row r="1866" spans="1:25" x14ac:dyDescent="0.3">
      <c r="A1866">
        <v>93250</v>
      </c>
      <c r="B1866" t="s">
        <v>38554</v>
      </c>
      <c r="C1866" t="s">
        <v>38555</v>
      </c>
      <c r="D1866" t="s">
        <v>38556</v>
      </c>
      <c r="E1866" t="s">
        <v>38557</v>
      </c>
      <c r="F1866" t="s">
        <v>38558</v>
      </c>
      <c r="G1866" t="s">
        <v>38559</v>
      </c>
      <c r="H1866" t="s">
        <v>38560</v>
      </c>
      <c r="I1866" t="s">
        <v>38561</v>
      </c>
      <c r="J1866" t="s">
        <v>38562</v>
      </c>
      <c r="K1866" t="s">
        <v>38563</v>
      </c>
      <c r="L1866" t="s">
        <v>38564</v>
      </c>
      <c r="M1866" t="s">
        <v>38565</v>
      </c>
      <c r="N1866" t="s">
        <v>38566</v>
      </c>
      <c r="O1866">
        <f>-624.306454332641 -127.54322773205 -508.429106896378</f>
        <v>-1260.278788961069</v>
      </c>
      <c r="P1866">
        <f>-655.823294269596 -160.969496415868 -230.09857543408</f>
        <v>-1046.891366119544</v>
      </c>
      <c r="Q1866">
        <f>-452.033866185327 -69.9364901468066 -294.37444858044</f>
        <v>-816.34480491257364</v>
      </c>
      <c r="R1866" t="s">
        <v>38567</v>
      </c>
      <c r="S1866" t="s">
        <v>38568</v>
      </c>
      <c r="T1866" t="s">
        <v>38569</v>
      </c>
      <c r="U1866" t="s">
        <v>38570</v>
      </c>
      <c r="V1866">
        <f>-545.20177790786 -6.45116661516977 -100.927961133707</f>
        <v>-652.58090565673672</v>
      </c>
      <c r="W1866" t="s">
        <v>38571</v>
      </c>
      <c r="X1866" t="s">
        <v>38572</v>
      </c>
      <c r="Y1866" t="s">
        <v>38573</v>
      </c>
    </row>
    <row r="1867" spans="1:25" x14ac:dyDescent="0.3">
      <c r="A1867">
        <v>93300</v>
      </c>
      <c r="B1867" t="s">
        <v>38574</v>
      </c>
      <c r="C1867" t="s">
        <v>38575</v>
      </c>
      <c r="D1867" t="s">
        <v>38576</v>
      </c>
      <c r="E1867" t="s">
        <v>38577</v>
      </c>
      <c r="F1867" t="s">
        <v>38578</v>
      </c>
      <c r="G1867" t="s">
        <v>38579</v>
      </c>
      <c r="H1867" t="s">
        <v>38580</v>
      </c>
      <c r="I1867" t="s">
        <v>38581</v>
      </c>
      <c r="J1867" t="s">
        <v>38582</v>
      </c>
      <c r="K1867" t="s">
        <v>38583</v>
      </c>
      <c r="L1867" t="s">
        <v>38584</v>
      </c>
      <c r="M1867" t="s">
        <v>38585</v>
      </c>
      <c r="N1867" t="s">
        <v>38586</v>
      </c>
      <c r="O1867">
        <f>-625.046969001389 -128.032962203024 -508.323098893486</f>
        <v>-1261.4030300978991</v>
      </c>
      <c r="P1867">
        <f>-656.344588771335 -161.502948067214 -229.972891345073</f>
        <v>-1047.820428183622</v>
      </c>
      <c r="Q1867">
        <f>-452.630062802442 -70.318719413056 -294.272075868828</f>
        <v>-817.22085808432598</v>
      </c>
      <c r="R1867" t="s">
        <v>38587</v>
      </c>
      <c r="S1867" t="s">
        <v>38588</v>
      </c>
      <c r="T1867" t="s">
        <v>38589</v>
      </c>
      <c r="U1867" t="s">
        <v>38590</v>
      </c>
      <c r="V1867">
        <f>-545.465305849085 -6.59524588837849 -100.95329495256</f>
        <v>-653.01384669002346</v>
      </c>
      <c r="W1867" t="s">
        <v>38591</v>
      </c>
      <c r="X1867" t="s">
        <v>38592</v>
      </c>
      <c r="Y1867" t="s">
        <v>38593</v>
      </c>
    </row>
    <row r="1868" spans="1:25" x14ac:dyDescent="0.3">
      <c r="A1868">
        <v>93350</v>
      </c>
      <c r="B1868" t="s">
        <v>38594</v>
      </c>
      <c r="C1868" t="s">
        <v>38595</v>
      </c>
      <c r="D1868" t="s">
        <v>38596</v>
      </c>
      <c r="E1868" t="s">
        <v>38597</v>
      </c>
      <c r="F1868" t="s">
        <v>38598</v>
      </c>
      <c r="G1868" t="s">
        <v>38599</v>
      </c>
      <c r="H1868" t="s">
        <v>38600</v>
      </c>
      <c r="I1868" t="s">
        <v>38601</v>
      </c>
      <c r="J1868" t="s">
        <v>38602</v>
      </c>
      <c r="K1868" t="s">
        <v>38603</v>
      </c>
      <c r="L1868" t="s">
        <v>38604</v>
      </c>
      <c r="M1868" t="s">
        <v>38605</v>
      </c>
      <c r="N1868" t="s">
        <v>38606</v>
      </c>
      <c r="O1868">
        <f>-626.359818329862 -128.776647281958 -508.133711822457</f>
        <v>-1263.270177434277</v>
      </c>
      <c r="P1868">
        <f>-657.343449561007 -162.450049094683 -229.773015523195</f>
        <v>-1049.566514178885</v>
      </c>
      <c r="Q1868">
        <f>-453.803440729978 -70.8806368698724 -294.077826608318</f>
        <v>-818.7619042081684</v>
      </c>
      <c r="R1868" t="s">
        <v>38607</v>
      </c>
      <c r="S1868" t="s">
        <v>38608</v>
      </c>
      <c r="T1868" t="s">
        <v>38609</v>
      </c>
      <c r="U1868" t="s">
        <v>38610</v>
      </c>
      <c r="V1868">
        <f>-546.036248128828 -6.82048290773173 -101.013861817937</f>
        <v>-653.87059285449675</v>
      </c>
      <c r="W1868" t="s">
        <v>38611</v>
      </c>
      <c r="X1868" t="s">
        <v>38612</v>
      </c>
      <c r="Y1868" t="s">
        <v>38613</v>
      </c>
    </row>
    <row r="1869" spans="1:25" x14ac:dyDescent="0.3">
      <c r="A1869">
        <v>93400</v>
      </c>
      <c r="B1869" t="s">
        <v>38614</v>
      </c>
      <c r="C1869" t="s">
        <v>38615</v>
      </c>
      <c r="D1869" t="s">
        <v>38616</v>
      </c>
      <c r="E1869" t="s">
        <v>38617</v>
      </c>
      <c r="F1869" t="s">
        <v>38618</v>
      </c>
      <c r="G1869" t="s">
        <v>38619</v>
      </c>
      <c r="H1869" t="s">
        <v>38620</v>
      </c>
      <c r="I1869" t="s">
        <v>38621</v>
      </c>
      <c r="J1869" t="s">
        <v>38622</v>
      </c>
      <c r="K1869" t="s">
        <v>38623</v>
      </c>
      <c r="L1869" t="s">
        <v>38624</v>
      </c>
      <c r="M1869" t="s">
        <v>38625</v>
      </c>
      <c r="N1869" t="s">
        <v>38626</v>
      </c>
      <c r="O1869">
        <f>-626.861183554888 -129.094871341017 -508.034016002105</f>
        <v>-1263.9900708980099</v>
      </c>
      <c r="P1869">
        <f>-657.722547371034 -162.823214691924 -229.66635411129</f>
        <v>-1050.212116174248</v>
      </c>
      <c r="Q1869">
        <f>-454.319897244109 -70.9833208227565 -294.01951961804</f>
        <v>-819.32273768490552</v>
      </c>
      <c r="R1869" t="s">
        <v>38627</v>
      </c>
      <c r="S1869" t="s">
        <v>38628</v>
      </c>
      <c r="T1869" t="s">
        <v>38629</v>
      </c>
      <c r="U1869" t="s">
        <v>38630</v>
      </c>
      <c r="V1869">
        <f>-546.280046413126 -6.90441031425735 -101.039032037623</f>
        <v>-654.22348876500632</v>
      </c>
      <c r="W1869" t="s">
        <v>38631</v>
      </c>
      <c r="X1869" t="s">
        <v>38632</v>
      </c>
      <c r="Y1869" t="s">
        <v>38633</v>
      </c>
    </row>
    <row r="1870" spans="1:25" x14ac:dyDescent="0.3">
      <c r="A1870">
        <v>93450</v>
      </c>
      <c r="B1870" t="s">
        <v>38634</v>
      </c>
      <c r="C1870" t="s">
        <v>38635</v>
      </c>
      <c r="D1870" t="s">
        <v>38636</v>
      </c>
      <c r="E1870" t="s">
        <v>38637</v>
      </c>
      <c r="F1870" t="s">
        <v>38638</v>
      </c>
      <c r="G1870" t="s">
        <v>38639</v>
      </c>
      <c r="H1870" t="s">
        <v>38640</v>
      </c>
      <c r="I1870" t="s">
        <v>38641</v>
      </c>
      <c r="J1870" t="s">
        <v>38642</v>
      </c>
      <c r="K1870" t="s">
        <v>38643</v>
      </c>
      <c r="L1870" t="s">
        <v>38644</v>
      </c>
      <c r="M1870" t="s">
        <v>38645</v>
      </c>
      <c r="N1870" t="s">
        <v>38646</v>
      </c>
      <c r="O1870">
        <f>-627.65351273257 -129.479803582472 -507.876218027127</f>
        <v>-1265.009534342169</v>
      </c>
      <c r="P1870">
        <f>-658.208767256048 -163.34870570171 -229.491751315644</f>
        <v>-1051.0492242734019</v>
      </c>
      <c r="Q1870">
        <f>-455.15774646711 -70.8272164946848 -293.97902565844</f>
        <v>-819.96398862023466</v>
      </c>
      <c r="R1870" t="s">
        <v>38647</v>
      </c>
      <c r="S1870" t="s">
        <v>38648</v>
      </c>
      <c r="T1870" t="s">
        <v>38649</v>
      </c>
      <c r="U1870" t="s">
        <v>38650</v>
      </c>
      <c r="V1870">
        <f>-546.585556849498 -6.97764013181359 -101.064445203817</f>
        <v>-654.62764218512848</v>
      </c>
      <c r="W1870" t="s">
        <v>38651</v>
      </c>
      <c r="X1870" t="s">
        <v>38652</v>
      </c>
      <c r="Y1870" t="s">
        <v>38653</v>
      </c>
    </row>
    <row r="1871" spans="1:25" x14ac:dyDescent="0.3">
      <c r="A1871">
        <v>93500</v>
      </c>
      <c r="B1871" t="s">
        <v>38654</v>
      </c>
      <c r="C1871" t="s">
        <v>38655</v>
      </c>
      <c r="D1871" t="s">
        <v>38656</v>
      </c>
      <c r="E1871" t="s">
        <v>38657</v>
      </c>
      <c r="F1871" t="s">
        <v>38658</v>
      </c>
      <c r="G1871" t="s">
        <v>38659</v>
      </c>
      <c r="H1871" t="s">
        <v>38660</v>
      </c>
      <c r="I1871" t="s">
        <v>38661</v>
      </c>
      <c r="J1871" t="s">
        <v>38662</v>
      </c>
      <c r="K1871" t="s">
        <v>38663</v>
      </c>
      <c r="L1871" t="s">
        <v>38664</v>
      </c>
      <c r="M1871" t="s">
        <v>38665</v>
      </c>
      <c r="N1871" t="s">
        <v>38666</v>
      </c>
      <c r="O1871">
        <f>-628.03496571043 -129.507133457262 -507.829110838245</f>
        <v>-1265.371210005937</v>
      </c>
      <c r="P1871">
        <f>-658.394226426088 -163.454709607746 -229.432833210662</f>
        <v>-1051.281769244496</v>
      </c>
      <c r="Q1871">
        <f>-455.507483022827 -70.6206471505075 -293.987853541702</f>
        <v>-820.11598371503646</v>
      </c>
      <c r="R1871" t="s">
        <v>38667</v>
      </c>
      <c r="S1871" t="s">
        <v>38668</v>
      </c>
      <c r="T1871" t="s">
        <v>38669</v>
      </c>
      <c r="U1871" t="s">
        <v>38670</v>
      </c>
      <c r="V1871">
        <f>-546.6530867551 -6.85041997734106 -101.064274907478</f>
        <v>-654.56778163991908</v>
      </c>
      <c r="W1871" t="s">
        <v>38671</v>
      </c>
      <c r="X1871" t="s">
        <v>38672</v>
      </c>
      <c r="Y1871" t="s">
        <v>38673</v>
      </c>
    </row>
    <row r="1872" spans="1:25" x14ac:dyDescent="0.3">
      <c r="A1872">
        <v>93550</v>
      </c>
      <c r="B1872" t="s">
        <v>38674</v>
      </c>
      <c r="C1872" t="s">
        <v>38675</v>
      </c>
      <c r="D1872" t="s">
        <v>38676</v>
      </c>
      <c r="E1872" t="s">
        <v>38677</v>
      </c>
      <c r="F1872" t="s">
        <v>38678</v>
      </c>
      <c r="G1872" t="s">
        <v>38679</v>
      </c>
      <c r="H1872" t="s">
        <v>38680</v>
      </c>
      <c r="I1872" t="s">
        <v>38681</v>
      </c>
      <c r="J1872" t="s">
        <v>38682</v>
      </c>
      <c r="K1872" t="s">
        <v>38683</v>
      </c>
      <c r="L1872" t="s">
        <v>38684</v>
      </c>
      <c r="M1872" t="s">
        <v>38685</v>
      </c>
      <c r="N1872" t="s">
        <v>38686</v>
      </c>
      <c r="O1872">
        <f>-628.394373760631 -129.259808954993 -507.80878349605</f>
        <v>-1265.462966211674</v>
      </c>
      <c r="P1872">
        <f>-658.330379419566 -163.491171962567 -229.401429506177</f>
        <v>-1051.2229808883101</v>
      </c>
      <c r="Q1872">
        <f>-455.697387664199 -70.1154288544626 -293.97265831779</f>
        <v>-819.78547483645161</v>
      </c>
      <c r="R1872" t="s">
        <v>38687</v>
      </c>
      <c r="S1872" t="s">
        <v>38688</v>
      </c>
      <c r="T1872" t="s">
        <v>38689</v>
      </c>
      <c r="U1872" t="s">
        <v>38690</v>
      </c>
      <c r="V1872">
        <f>-546.670497905251 -6.39876281287934 -101.040237379577</f>
        <v>-654.10949809770727</v>
      </c>
      <c r="W1872" t="s">
        <v>38691</v>
      </c>
      <c r="X1872" t="s">
        <v>38692</v>
      </c>
      <c r="Y1872" t="s">
        <v>38693</v>
      </c>
    </row>
    <row r="1873" spans="1:25" x14ac:dyDescent="0.3">
      <c r="A1873">
        <v>93600</v>
      </c>
      <c r="B1873" t="s">
        <v>38694</v>
      </c>
      <c r="C1873" t="s">
        <v>38695</v>
      </c>
      <c r="D1873" t="s">
        <v>38696</v>
      </c>
      <c r="E1873" t="s">
        <v>38697</v>
      </c>
      <c r="F1873" t="s">
        <v>38698</v>
      </c>
      <c r="G1873" t="s">
        <v>38699</v>
      </c>
      <c r="H1873" t="s">
        <v>38700</v>
      </c>
      <c r="I1873" t="s">
        <v>38701</v>
      </c>
      <c r="J1873" t="s">
        <v>38702</v>
      </c>
      <c r="K1873" t="s">
        <v>38703</v>
      </c>
      <c r="L1873" t="s">
        <v>38704</v>
      </c>
      <c r="M1873" t="s">
        <v>38705</v>
      </c>
      <c r="N1873" t="s">
        <v>38706</v>
      </c>
      <c r="O1873">
        <f>-628.335773250587 -129.155335551821 -507.831586561983</f>
        <v>-1265.3226953643909</v>
      </c>
      <c r="P1873">
        <f>-658.169626694386 -163.514555691583 -229.429079270737</f>
        <v>-1051.1132616567061</v>
      </c>
      <c r="Q1873">
        <f>-455.603078624151 -70.0053001845567 -294.015052178463</f>
        <v>-819.62343098717065</v>
      </c>
      <c r="R1873" t="s">
        <v>38707</v>
      </c>
      <c r="S1873" t="s">
        <v>38708</v>
      </c>
      <c r="T1873" t="s">
        <v>38709</v>
      </c>
      <c r="U1873" t="s">
        <v>38710</v>
      </c>
      <c r="V1873">
        <f>-546.675109110023 -6.14889042567847 -101.037990051147</f>
        <v>-653.86198958684849</v>
      </c>
      <c r="W1873" t="s">
        <v>38711</v>
      </c>
      <c r="X1873" t="s">
        <v>38712</v>
      </c>
      <c r="Y1873" t="s">
        <v>38713</v>
      </c>
    </row>
    <row r="1874" spans="1:25" x14ac:dyDescent="0.3">
      <c r="A1874">
        <v>93650</v>
      </c>
      <c r="B1874" t="s">
        <v>38714</v>
      </c>
      <c r="C1874" t="s">
        <v>38715</v>
      </c>
      <c r="D1874" t="s">
        <v>38716</v>
      </c>
      <c r="E1874" t="s">
        <v>38717</v>
      </c>
      <c r="F1874" t="s">
        <v>38718</v>
      </c>
      <c r="G1874" t="s">
        <v>38719</v>
      </c>
      <c r="H1874" t="s">
        <v>38720</v>
      </c>
      <c r="I1874" t="s">
        <v>38721</v>
      </c>
      <c r="J1874" t="s">
        <v>38722</v>
      </c>
      <c r="K1874" t="s">
        <v>38723</v>
      </c>
      <c r="L1874" t="s">
        <v>38724</v>
      </c>
      <c r="M1874" t="s">
        <v>38725</v>
      </c>
      <c r="N1874" t="s">
        <v>38726</v>
      </c>
      <c r="O1874">
        <f>-627.943304544865 -128.788727499233 -507.669145646535</f>
        <v>-1264.4011776906329</v>
      </c>
      <c r="P1874">
        <f>-657.632034927817 -163.300568800374 -229.270060575149</f>
        <v>-1050.20266430334</v>
      </c>
      <c r="Q1874">
        <f>-455.146051333755 -69.7499406548459 -294.04874076283</f>
        <v>-818.94473275143093</v>
      </c>
      <c r="R1874" t="s">
        <v>38727</v>
      </c>
      <c r="S1874" t="s">
        <v>38728</v>
      </c>
      <c r="T1874" t="s">
        <v>38729</v>
      </c>
      <c r="U1874" t="s">
        <v>38730</v>
      </c>
      <c r="V1874">
        <f>-546.635402874958 -5.49700655974675 -101.040751850571</f>
        <v>-653.1731612852758</v>
      </c>
      <c r="W1874" t="s">
        <v>38731</v>
      </c>
      <c r="X1874" t="s">
        <v>38732</v>
      </c>
      <c r="Y1874" t="s">
        <v>38733</v>
      </c>
    </row>
    <row r="1875" spans="1:25" x14ac:dyDescent="0.3">
      <c r="A1875">
        <v>93700</v>
      </c>
      <c r="B1875" t="s">
        <v>38734</v>
      </c>
      <c r="C1875" t="s">
        <v>38735</v>
      </c>
      <c r="D1875" t="s">
        <v>38736</v>
      </c>
      <c r="E1875" t="s">
        <v>38737</v>
      </c>
      <c r="F1875" t="s">
        <v>38738</v>
      </c>
      <c r="G1875" t="s">
        <v>38739</v>
      </c>
      <c r="H1875" t="s">
        <v>38740</v>
      </c>
      <c r="I1875" t="s">
        <v>38741</v>
      </c>
      <c r="J1875" t="s">
        <v>38742</v>
      </c>
      <c r="K1875" t="s">
        <v>38743</v>
      </c>
      <c r="L1875" t="s">
        <v>38744</v>
      </c>
      <c r="M1875" t="s">
        <v>38745</v>
      </c>
      <c r="N1875" t="s">
        <v>38746</v>
      </c>
      <c r="O1875">
        <f>-627.364008823351 -128.547014313342 -507.569319651709</f>
        <v>-1263.4803427884021</v>
      </c>
      <c r="P1875">
        <f>-657.206136318594 -162.928624332599 -229.170375179978</f>
        <v>-1049.3051358311709</v>
      </c>
      <c r="Q1875">
        <f>-454.685694961717 -69.577622789066 -294.129390906944</f>
        <v>-818.3927086577271</v>
      </c>
      <c r="R1875" t="s">
        <v>38747</v>
      </c>
      <c r="S1875" t="s">
        <v>38748</v>
      </c>
      <c r="T1875" t="s">
        <v>38749</v>
      </c>
      <c r="U1875" t="s">
        <v>38750</v>
      </c>
      <c r="V1875">
        <f>-546.507250056846 -5.13353726937612 -101.044878237216</f>
        <v>-652.68566556343819</v>
      </c>
      <c r="W1875" t="s">
        <v>38751</v>
      </c>
      <c r="X1875" t="s">
        <v>38752</v>
      </c>
      <c r="Y1875" t="s">
        <v>38753</v>
      </c>
    </row>
    <row r="1876" spans="1:25" x14ac:dyDescent="0.3">
      <c r="A1876">
        <v>93750</v>
      </c>
      <c r="B1876" t="s">
        <v>38754</v>
      </c>
      <c r="C1876" t="s">
        <v>38755</v>
      </c>
      <c r="D1876" t="s">
        <v>38756</v>
      </c>
      <c r="E1876" t="s">
        <v>38757</v>
      </c>
      <c r="F1876" t="s">
        <v>38758</v>
      </c>
      <c r="G1876" t="s">
        <v>38759</v>
      </c>
      <c r="H1876" t="s">
        <v>38760</v>
      </c>
      <c r="I1876" t="s">
        <v>38761</v>
      </c>
      <c r="J1876" t="s">
        <v>38762</v>
      </c>
      <c r="K1876" t="s">
        <v>38763</v>
      </c>
      <c r="L1876" t="s">
        <v>38764</v>
      </c>
      <c r="M1876" t="s">
        <v>38765</v>
      </c>
      <c r="N1876" t="s">
        <v>38766</v>
      </c>
      <c r="O1876">
        <f>-626.242965795636 -128.069209311649 -507.372006013266</f>
        <v>-1261.6841811205509</v>
      </c>
      <c r="P1876">
        <f>-656.524967960737 -161.889184895095 -228.951975161726</f>
        <v>-1047.3661280175579</v>
      </c>
      <c r="Q1876">
        <f>-454.099455917929 -68.9737117626332 -294.823785704547</f>
        <v>-817.8969533851091</v>
      </c>
      <c r="R1876" t="s">
        <v>38767</v>
      </c>
      <c r="S1876" t="s">
        <v>38768</v>
      </c>
      <c r="T1876" t="s">
        <v>38769</v>
      </c>
      <c r="U1876" t="s">
        <v>38770</v>
      </c>
      <c r="V1876">
        <f>-546.282090758462 -4.39746772336912 -101.075113464006</f>
        <v>-651.75467194583712</v>
      </c>
      <c r="W1876" t="s">
        <v>38771</v>
      </c>
      <c r="X1876" t="s">
        <v>38772</v>
      </c>
      <c r="Y1876" t="s">
        <v>38773</v>
      </c>
    </row>
    <row r="1877" spans="1:25" x14ac:dyDescent="0.3">
      <c r="A1877">
        <v>93800</v>
      </c>
      <c r="B1877" t="s">
        <v>38774</v>
      </c>
      <c r="C1877" t="s">
        <v>38775</v>
      </c>
      <c r="D1877" t="s">
        <v>38776</v>
      </c>
      <c r="E1877" t="s">
        <v>38777</v>
      </c>
      <c r="F1877" t="s">
        <v>38778</v>
      </c>
      <c r="G1877" t="s">
        <v>38779</v>
      </c>
      <c r="H1877" t="s">
        <v>38780</v>
      </c>
      <c r="I1877" t="s">
        <v>38781</v>
      </c>
      <c r="J1877" t="s">
        <v>38782</v>
      </c>
      <c r="K1877" t="s">
        <v>38783</v>
      </c>
      <c r="L1877" t="s">
        <v>38784</v>
      </c>
      <c r="M1877" t="s">
        <v>38785</v>
      </c>
      <c r="N1877" t="s">
        <v>38786</v>
      </c>
      <c r="O1877">
        <f>-625.792868343583 -127.845726785341 -507.297032662921</f>
        <v>-1260.935627791845</v>
      </c>
      <c r="P1877">
        <f>-656.145291874484 -161.513841609372 -228.866030254574</f>
        <v>-1046.5251637384299</v>
      </c>
      <c r="Q1877">
        <f>-454.046224472297 -68.2446432181332 -295.239433050625</f>
        <v>-817.53030074105527</v>
      </c>
      <c r="R1877" t="s">
        <v>38787</v>
      </c>
      <c r="S1877" t="s">
        <v>38788</v>
      </c>
      <c r="T1877" t="s">
        <v>38789</v>
      </c>
      <c r="U1877" t="s">
        <v>38790</v>
      </c>
      <c r="V1877">
        <f>-546.17886110821 -4.13354493291126 -101.092188917902</f>
        <v>-651.40459495902326</v>
      </c>
      <c r="W1877" t="s">
        <v>38791</v>
      </c>
      <c r="X1877" t="s">
        <v>38792</v>
      </c>
      <c r="Y1877" t="s">
        <v>38793</v>
      </c>
    </row>
    <row r="1878" spans="1:25" x14ac:dyDescent="0.3">
      <c r="A1878">
        <v>93850</v>
      </c>
      <c r="B1878" t="s">
        <v>38794</v>
      </c>
      <c r="C1878" t="s">
        <v>38795</v>
      </c>
      <c r="D1878" t="s">
        <v>38796</v>
      </c>
      <c r="E1878" t="s">
        <v>38797</v>
      </c>
      <c r="F1878" t="s">
        <v>38798</v>
      </c>
      <c r="G1878" t="s">
        <v>38799</v>
      </c>
      <c r="H1878" t="s">
        <v>38800</v>
      </c>
      <c r="I1878" t="s">
        <v>38801</v>
      </c>
      <c r="J1878" t="s">
        <v>38802</v>
      </c>
      <c r="K1878" t="s">
        <v>38803</v>
      </c>
      <c r="L1878" t="s">
        <v>38804</v>
      </c>
      <c r="M1878" t="s">
        <v>38805</v>
      </c>
      <c r="N1878" t="s">
        <v>38806</v>
      </c>
      <c r="O1878">
        <f>-624.817990506203 -127.413772856502 -507.190992889536</f>
        <v>-1259.422756252241</v>
      </c>
      <c r="P1878">
        <f>-655.392774561919 -161.45722956502 -228.830172896436</f>
        <v>-1045.6801770233751</v>
      </c>
      <c r="Q1878">
        <f>-454.13001002521 -67.0630238596518 -296.146766191303</f>
        <v>-817.33980007616492</v>
      </c>
      <c r="R1878" t="s">
        <v>38807</v>
      </c>
      <c r="S1878" t="s">
        <v>38808</v>
      </c>
      <c r="T1878" t="s">
        <v>38809</v>
      </c>
      <c r="U1878" t="s">
        <v>38810</v>
      </c>
      <c r="V1878">
        <f>-546.161767533616 -3.57733381474327 -101.116139042756</f>
        <v>-650.85524039111522</v>
      </c>
      <c r="W1878" t="s">
        <v>38811</v>
      </c>
      <c r="X1878" t="s">
        <v>38812</v>
      </c>
      <c r="Y1878" t="s">
        <v>38813</v>
      </c>
    </row>
    <row r="1879" spans="1:25" x14ac:dyDescent="0.3">
      <c r="A1879">
        <v>93900</v>
      </c>
      <c r="B1879" t="s">
        <v>38814</v>
      </c>
      <c r="C1879" t="s">
        <v>38815</v>
      </c>
      <c r="D1879" t="s">
        <v>38816</v>
      </c>
      <c r="E1879" t="s">
        <v>38817</v>
      </c>
      <c r="F1879" t="s">
        <v>38818</v>
      </c>
      <c r="G1879" t="s">
        <v>38819</v>
      </c>
      <c r="H1879" t="s">
        <v>38820</v>
      </c>
      <c r="I1879" t="s">
        <v>38821</v>
      </c>
      <c r="J1879" t="s">
        <v>38822</v>
      </c>
      <c r="K1879" t="s">
        <v>38823</v>
      </c>
      <c r="L1879" t="s">
        <v>38824</v>
      </c>
      <c r="M1879" t="s">
        <v>38825</v>
      </c>
      <c r="N1879" t="s">
        <v>38826</v>
      </c>
      <c r="O1879">
        <f>-624.318379332448 -127.236652708132 -507.094869617119</f>
        <v>-1258.649901657699</v>
      </c>
      <c r="P1879">
        <f>-654.988960409418 -161.44885663078 -228.765069812058</f>
        <v>-1045.2028868522561</v>
      </c>
      <c r="Q1879">
        <f>-454.172579222891 -66.6765461409327 -296.879492126461</f>
        <v>-817.72861749028471</v>
      </c>
      <c r="R1879" t="s">
        <v>38827</v>
      </c>
      <c r="S1879" t="s">
        <v>38828</v>
      </c>
      <c r="T1879" t="s">
        <v>38829</v>
      </c>
      <c r="U1879" t="s">
        <v>38830</v>
      </c>
      <c r="V1879">
        <f>-546.088344177707 -3.30057452242545 -101.132425267614</f>
        <v>-650.52134396774636</v>
      </c>
      <c r="W1879" t="s">
        <v>38831</v>
      </c>
      <c r="X1879" t="s">
        <v>38832</v>
      </c>
      <c r="Y1879" t="s">
        <v>38833</v>
      </c>
    </row>
    <row r="1880" spans="1:25" x14ac:dyDescent="0.3">
      <c r="A1880">
        <v>93950</v>
      </c>
      <c r="B1880" t="s">
        <v>38834</v>
      </c>
      <c r="C1880" t="s">
        <v>38835</v>
      </c>
      <c r="D1880" t="s">
        <v>38836</v>
      </c>
      <c r="E1880" t="s">
        <v>38837</v>
      </c>
      <c r="F1880" t="s">
        <v>38838</v>
      </c>
      <c r="G1880" t="s">
        <v>38839</v>
      </c>
      <c r="H1880" t="s">
        <v>38840</v>
      </c>
      <c r="I1880" t="s">
        <v>38841</v>
      </c>
      <c r="J1880" t="s">
        <v>38842</v>
      </c>
      <c r="K1880" t="s">
        <v>38843</v>
      </c>
      <c r="L1880" t="s">
        <v>38844</v>
      </c>
      <c r="M1880" t="s">
        <v>38845</v>
      </c>
      <c r="N1880" t="s">
        <v>38846</v>
      </c>
      <c r="O1880">
        <f>-623.843427698476 -126.81593949704 -506.987336866798</f>
        <v>-1257.646704062314</v>
      </c>
      <c r="P1880">
        <f>-654.088056855147 -160.632196446505 -228.562593642893</f>
        <v>-1043.2828469445449</v>
      </c>
      <c r="Q1880">
        <f>-453.929531570559 -65.1703197759848 -297.643302517404</f>
        <v>-816.74315386394778</v>
      </c>
      <c r="R1880" t="s">
        <v>38847</v>
      </c>
      <c r="S1880" t="s">
        <v>38848</v>
      </c>
      <c r="T1880" t="s">
        <v>38849</v>
      </c>
      <c r="U1880" t="s">
        <v>38850</v>
      </c>
      <c r="V1880">
        <f>-545.87202964481 -2.90300588447371 -101.125741853676</f>
        <v>-649.90077738295975</v>
      </c>
      <c r="W1880" t="s">
        <v>38851</v>
      </c>
      <c r="X1880" t="s">
        <v>38852</v>
      </c>
      <c r="Y1880" t="s">
        <v>38853</v>
      </c>
    </row>
    <row r="1881" spans="1:25" x14ac:dyDescent="0.3">
      <c r="A1881">
        <v>94000</v>
      </c>
      <c r="B1881" t="s">
        <v>38854</v>
      </c>
      <c r="C1881" t="s">
        <v>38855</v>
      </c>
      <c r="D1881" t="s">
        <v>38856</v>
      </c>
      <c r="E1881" t="s">
        <v>38857</v>
      </c>
      <c r="F1881" t="s">
        <v>38858</v>
      </c>
      <c r="G1881" t="s">
        <v>38859</v>
      </c>
      <c r="H1881" t="s">
        <v>38860</v>
      </c>
      <c r="I1881" t="s">
        <v>38861</v>
      </c>
      <c r="J1881" t="s">
        <v>38862</v>
      </c>
      <c r="K1881" t="s">
        <v>38863</v>
      </c>
      <c r="L1881" t="s">
        <v>38864</v>
      </c>
      <c r="M1881" t="s">
        <v>38865</v>
      </c>
      <c r="N1881" t="s">
        <v>38866</v>
      </c>
      <c r="O1881">
        <f>-623.506824980496 -126.704962094766 -506.895143651295</f>
        <v>-1257.106930726557</v>
      </c>
      <c r="P1881">
        <f>-653.585443494188 -160.468228066014 -228.445972138289</f>
        <v>-1042.4996436984911</v>
      </c>
      <c r="Q1881">
        <f>-453.91224741477 -64.2881460582598 -297.93350773769</f>
        <v>-816.13390121071973</v>
      </c>
      <c r="R1881" t="s">
        <v>38867</v>
      </c>
      <c r="S1881" t="s">
        <v>38868</v>
      </c>
      <c r="T1881" t="s">
        <v>38869</v>
      </c>
      <c r="U1881" t="s">
        <v>38870</v>
      </c>
      <c r="V1881">
        <f>-545.660567127892 -2.73747754075339 -101.105465779268</f>
        <v>-649.50351044791341</v>
      </c>
      <c r="W1881" t="s">
        <v>38871</v>
      </c>
      <c r="X1881" t="s">
        <v>38872</v>
      </c>
      <c r="Y1881" t="s">
        <v>38873</v>
      </c>
    </row>
    <row r="1882" spans="1:25" x14ac:dyDescent="0.3">
      <c r="A1882">
        <v>94050</v>
      </c>
      <c r="B1882" t="s">
        <v>38874</v>
      </c>
      <c r="C1882" t="s">
        <v>38875</v>
      </c>
      <c r="D1882" t="s">
        <v>38876</v>
      </c>
      <c r="E1882" t="s">
        <v>38877</v>
      </c>
      <c r="F1882" t="s">
        <v>38878</v>
      </c>
      <c r="G1882" t="s">
        <v>38879</v>
      </c>
      <c r="H1882" t="s">
        <v>38880</v>
      </c>
      <c r="I1882" t="s">
        <v>38881</v>
      </c>
      <c r="J1882" t="s">
        <v>38882</v>
      </c>
      <c r="K1882" t="s">
        <v>38883</v>
      </c>
      <c r="L1882" t="s">
        <v>38884</v>
      </c>
      <c r="M1882" t="s">
        <v>38885</v>
      </c>
      <c r="N1882" t="s">
        <v>38886</v>
      </c>
      <c r="O1882">
        <f>-622.669611676702 -126.255126267323 -506.930614378333</f>
        <v>-1255.8553523223579</v>
      </c>
      <c r="P1882">
        <f>-651.930224707279 -160.09943467292 -228.404193594235</f>
        <v>-1040.4338529744339</v>
      </c>
      <c r="Q1882">
        <f>-453.282427205825 -62.1589680729726 -298.369760283883</f>
        <v>-813.8111555626806</v>
      </c>
      <c r="R1882" t="s">
        <v>38887</v>
      </c>
      <c r="S1882" t="s">
        <v>38888</v>
      </c>
      <c r="T1882" t="s">
        <v>38889</v>
      </c>
      <c r="U1882" t="s">
        <v>38890</v>
      </c>
      <c r="V1882">
        <f>-545.039337090565 -2.27309647190941 -101.078885256836</f>
        <v>-648.39131881931041</v>
      </c>
      <c r="W1882" t="s">
        <v>38891</v>
      </c>
      <c r="X1882" t="s">
        <v>38892</v>
      </c>
      <c r="Y1882" t="s">
        <v>38893</v>
      </c>
    </row>
    <row r="1883" spans="1:25" x14ac:dyDescent="0.3">
      <c r="A1883">
        <v>94100</v>
      </c>
      <c r="B1883" t="s">
        <v>38894</v>
      </c>
      <c r="C1883" t="s">
        <v>38895</v>
      </c>
      <c r="D1883" t="s">
        <v>38896</v>
      </c>
      <c r="E1883" t="s">
        <v>38897</v>
      </c>
      <c r="F1883" t="s">
        <v>38898</v>
      </c>
      <c r="G1883" t="s">
        <v>38899</v>
      </c>
      <c r="H1883" t="s">
        <v>38900</v>
      </c>
      <c r="I1883" t="s">
        <v>38901</v>
      </c>
      <c r="J1883" t="s">
        <v>38902</v>
      </c>
      <c r="K1883" t="s">
        <v>38903</v>
      </c>
      <c r="L1883" t="s">
        <v>38904</v>
      </c>
      <c r="M1883" t="s">
        <v>38905</v>
      </c>
      <c r="N1883" t="s">
        <v>38906</v>
      </c>
      <c r="O1883">
        <f>-622.152632812538 -125.988951949444 -506.982545382743</f>
        <v>-1255.1241301447249</v>
      </c>
      <c r="P1883">
        <f>-651.038953232312 -159.725809735447 -228.40401587339</f>
        <v>-1039.1687788411491</v>
      </c>
      <c r="Q1883">
        <f>-452.577183148797 -61.4914990016077 -298.485961245063</f>
        <v>-812.55464339546768</v>
      </c>
      <c r="R1883" t="s">
        <v>38907</v>
      </c>
      <c r="S1883" t="s">
        <v>38908</v>
      </c>
      <c r="T1883" t="s">
        <v>38909</v>
      </c>
      <c r="U1883" t="s">
        <v>38910</v>
      </c>
      <c r="V1883">
        <f>-544.600763848822 -2.10864095475972 -101.071161687908</f>
        <v>-647.78056649148971</v>
      </c>
      <c r="W1883" t="s">
        <v>38911</v>
      </c>
      <c r="X1883" t="s">
        <v>38912</v>
      </c>
      <c r="Y1883" t="s">
        <v>38913</v>
      </c>
    </row>
    <row r="1884" spans="1:25" x14ac:dyDescent="0.3">
      <c r="A1884">
        <v>94150</v>
      </c>
      <c r="B1884" t="s">
        <v>38914</v>
      </c>
      <c r="C1884" t="s">
        <v>38915</v>
      </c>
      <c r="D1884" t="s">
        <v>38916</v>
      </c>
      <c r="E1884" t="s">
        <v>38917</v>
      </c>
      <c r="F1884" t="s">
        <v>38918</v>
      </c>
      <c r="G1884" t="s">
        <v>38919</v>
      </c>
      <c r="H1884" t="s">
        <v>38920</v>
      </c>
      <c r="I1884" t="s">
        <v>38921</v>
      </c>
      <c r="J1884" t="s">
        <v>38922</v>
      </c>
      <c r="K1884" t="s">
        <v>38923</v>
      </c>
      <c r="L1884" t="s">
        <v>38924</v>
      </c>
      <c r="M1884" t="s">
        <v>38925</v>
      </c>
      <c r="N1884" t="s">
        <v>38926</v>
      </c>
      <c r="O1884">
        <f>-620.632695278081 -125.209827431727 -507.093529523198</f>
        <v>-1252.936052233006</v>
      </c>
      <c r="P1884">
        <f>-649.13789800438 -158.732852750339 -228.449843238791</f>
        <v>-1036.3205939935101</v>
      </c>
      <c r="Q1884">
        <f>-448.707641985273 -63.0106271368118 -296.372486175437</f>
        <v>-808.09075529752181</v>
      </c>
      <c r="R1884" t="s">
        <v>38927</v>
      </c>
      <c r="S1884" t="s">
        <v>38928</v>
      </c>
      <c r="T1884" t="s">
        <v>38929</v>
      </c>
      <c r="U1884" t="s">
        <v>38930</v>
      </c>
      <c r="V1884">
        <f>-543.477215458869 -1.56524308606004 -101.068033275501</f>
        <v>-646.11049182042996</v>
      </c>
      <c r="W1884" t="s">
        <v>38931</v>
      </c>
      <c r="X1884" t="s">
        <v>38932</v>
      </c>
      <c r="Y1884" t="s">
        <v>38933</v>
      </c>
    </row>
    <row r="1885" spans="1:25" x14ac:dyDescent="0.3">
      <c r="A1885">
        <v>94200</v>
      </c>
      <c r="B1885" t="s">
        <v>38934</v>
      </c>
      <c r="C1885" t="s">
        <v>38935</v>
      </c>
      <c r="D1885" t="s">
        <v>38936</v>
      </c>
      <c r="E1885" t="s">
        <v>38937</v>
      </c>
      <c r="F1885" t="s">
        <v>38938</v>
      </c>
      <c r="G1885" t="s">
        <v>38939</v>
      </c>
      <c r="H1885" t="s">
        <v>38940</v>
      </c>
      <c r="I1885" t="s">
        <v>38941</v>
      </c>
      <c r="J1885" t="s">
        <v>38942</v>
      </c>
      <c r="K1885" t="s">
        <v>38943</v>
      </c>
      <c r="L1885" t="s">
        <v>38944</v>
      </c>
      <c r="M1885" t="s">
        <v>38945</v>
      </c>
      <c r="N1885" t="s">
        <v>38946</v>
      </c>
      <c r="O1885">
        <f>-619.596761746894 -124.836128336823 -507.160476492154</f>
        <v>-1251.593366575871</v>
      </c>
      <c r="P1885">
        <f>-648.496075495474 -158.227954249735 -228.541654395009</f>
        <v>-1035.2656841402181</v>
      </c>
      <c r="Q1885">
        <f>-446.746960012788 -64.3051809098401 -295.057582006518</f>
        <v>-806.10972292914607</v>
      </c>
      <c r="R1885" t="s">
        <v>38947</v>
      </c>
      <c r="S1885" t="s">
        <v>38948</v>
      </c>
      <c r="T1885" t="s">
        <v>38949</v>
      </c>
      <c r="U1885" t="s">
        <v>38950</v>
      </c>
      <c r="V1885">
        <f>-542.801139252477 -1.3161448121723 -101.06774261727</f>
        <v>-645.18502668191934</v>
      </c>
      <c r="W1885" t="s">
        <v>38951</v>
      </c>
      <c r="X1885" t="s">
        <v>38952</v>
      </c>
      <c r="Y1885" t="s">
        <v>38953</v>
      </c>
    </row>
    <row r="1886" spans="1:25" x14ac:dyDescent="0.3">
      <c r="A1886">
        <v>94250</v>
      </c>
      <c r="B1886" t="s">
        <v>38954</v>
      </c>
      <c r="C1886" t="s">
        <v>38955</v>
      </c>
      <c r="D1886" t="s">
        <v>38956</v>
      </c>
      <c r="E1886" t="s">
        <v>38957</v>
      </c>
      <c r="F1886" t="s">
        <v>38958</v>
      </c>
      <c r="G1886" t="s">
        <v>38959</v>
      </c>
      <c r="H1886" t="s">
        <v>38960</v>
      </c>
      <c r="I1886" t="s">
        <v>38961</v>
      </c>
      <c r="J1886" t="s">
        <v>38962</v>
      </c>
      <c r="K1886" t="s">
        <v>38963</v>
      </c>
      <c r="L1886" t="s">
        <v>38964</v>
      </c>
      <c r="M1886" t="s">
        <v>38965</v>
      </c>
      <c r="N1886" t="s">
        <v>38966</v>
      </c>
      <c r="O1886">
        <f>-617.412697012194 -124.217187956928 -507.371151637127</f>
        <v>-1249.001036606249</v>
      </c>
      <c r="P1886">
        <f>-647.465987484411 -157.931066918812 -228.913318852503</f>
        <v>-1034.3103732557261</v>
      </c>
      <c r="Q1886">
        <f>-444.144685340816 -66.0826937241295 -293.511510067338</f>
        <v>-803.73888913228348</v>
      </c>
      <c r="R1886" t="s">
        <v>38967</v>
      </c>
      <c r="S1886" t="s">
        <v>38968</v>
      </c>
      <c r="T1886" t="s">
        <v>38969</v>
      </c>
      <c r="U1886" t="s">
        <v>38970</v>
      </c>
      <c r="V1886">
        <f>-541.350559233141 -0.957229237056254 -101.080579286418</f>
        <v>-643.38836775661525</v>
      </c>
      <c r="W1886" t="s">
        <v>38971</v>
      </c>
      <c r="X1886" t="s">
        <v>38972</v>
      </c>
      <c r="Y1886" t="s">
        <v>38973</v>
      </c>
    </row>
    <row r="1887" spans="1:25" x14ac:dyDescent="0.3">
      <c r="A1887">
        <v>94300</v>
      </c>
      <c r="B1887" t="s">
        <v>38974</v>
      </c>
      <c r="C1887" t="s">
        <v>38975</v>
      </c>
      <c r="D1887" t="s">
        <v>38976</v>
      </c>
      <c r="E1887" t="s">
        <v>38977</v>
      </c>
      <c r="F1887" t="s">
        <v>38978</v>
      </c>
      <c r="G1887" t="s">
        <v>38979</v>
      </c>
      <c r="H1887" t="s">
        <v>38980</v>
      </c>
      <c r="I1887" t="s">
        <v>38981</v>
      </c>
      <c r="J1887" t="s">
        <v>38982</v>
      </c>
      <c r="K1887" t="s">
        <v>38983</v>
      </c>
      <c r="L1887" t="s">
        <v>38984</v>
      </c>
      <c r="M1887" t="s">
        <v>38985</v>
      </c>
      <c r="N1887" t="s">
        <v>38986</v>
      </c>
      <c r="O1887">
        <f>-616.507547950295 -124.056732826823 -507.572618865792</f>
        <v>-1248.1368996429101</v>
      </c>
      <c r="P1887">
        <f>-646.921401899876 -158.158188190656 -229.201100192885</f>
        <v>-1034.280690283417</v>
      </c>
      <c r="Q1887">
        <f>-443.308129554832 -66.5096609840002 -293.15949836949</f>
        <v>-802.97728890832218</v>
      </c>
      <c r="R1887" t="s">
        <v>38987</v>
      </c>
      <c r="S1887" t="s">
        <v>38988</v>
      </c>
      <c r="T1887" t="s">
        <v>38989</v>
      </c>
      <c r="U1887" t="s">
        <v>38990</v>
      </c>
      <c r="V1887">
        <f>-540.583313616487 -1.07372458675991 -101.096786337447</f>
        <v>-642.75382454069393</v>
      </c>
      <c r="W1887" t="s">
        <v>38991</v>
      </c>
      <c r="X1887" t="s">
        <v>38992</v>
      </c>
      <c r="Y1887" t="s">
        <v>38993</v>
      </c>
    </row>
    <row r="1888" spans="1:25" x14ac:dyDescent="0.3">
      <c r="A1888">
        <v>94350</v>
      </c>
      <c r="B1888" t="s">
        <v>38994</v>
      </c>
      <c r="C1888" t="s">
        <v>38995</v>
      </c>
      <c r="D1888" t="s">
        <v>38996</v>
      </c>
      <c r="E1888" t="s">
        <v>38997</v>
      </c>
      <c r="F1888" t="s">
        <v>38998</v>
      </c>
      <c r="G1888" t="s">
        <v>38999</v>
      </c>
      <c r="H1888" t="s">
        <v>39000</v>
      </c>
      <c r="I1888" t="s">
        <v>39001</v>
      </c>
      <c r="J1888" t="s">
        <v>39002</v>
      </c>
      <c r="K1888" t="s">
        <v>39003</v>
      </c>
      <c r="L1888" t="s">
        <v>39004</v>
      </c>
      <c r="M1888" t="s">
        <v>39005</v>
      </c>
      <c r="N1888" t="s">
        <v>39006</v>
      </c>
      <c r="O1888">
        <f>-614.81427882655 -123.755581525907 -507.919543412171</f>
        <v>-1246.4894037646279</v>
      </c>
      <c r="P1888">
        <f>-645.289888737879 -157.549460522631 -229.517209827458</f>
        <v>-1032.356559087968</v>
      </c>
      <c r="Q1888">
        <f>-441.679606766058 -65.7956415839267 -293.334633235854</f>
        <v>-800.80988158583864</v>
      </c>
      <c r="R1888" t="s">
        <v>39007</v>
      </c>
      <c r="S1888" t="s">
        <v>39008</v>
      </c>
      <c r="T1888" t="s">
        <v>39009</v>
      </c>
      <c r="U1888" t="s">
        <v>39010</v>
      </c>
      <c r="V1888">
        <f>-539.197547946756 -1.251418094771 -101.070555276407</f>
        <v>-641.51952131793405</v>
      </c>
      <c r="W1888" t="s">
        <v>39011</v>
      </c>
      <c r="X1888" t="s">
        <v>39012</v>
      </c>
      <c r="Y1888" t="s">
        <v>39013</v>
      </c>
    </row>
    <row r="1889" spans="1:25" x14ac:dyDescent="0.3">
      <c r="A1889">
        <v>94400</v>
      </c>
      <c r="B1889" t="s">
        <v>39014</v>
      </c>
      <c r="C1889" t="s">
        <v>39015</v>
      </c>
      <c r="D1889" t="s">
        <v>39016</v>
      </c>
      <c r="E1889" t="s">
        <v>39017</v>
      </c>
      <c r="F1889" t="s">
        <v>39018</v>
      </c>
      <c r="G1889" t="s">
        <v>39019</v>
      </c>
      <c r="H1889" t="s">
        <v>39020</v>
      </c>
      <c r="I1889" t="s">
        <v>39021</v>
      </c>
      <c r="J1889" t="s">
        <v>39022</v>
      </c>
      <c r="K1889" t="s">
        <v>39023</v>
      </c>
      <c r="L1889" t="s">
        <v>39024</v>
      </c>
      <c r="M1889" t="s">
        <v>39025</v>
      </c>
      <c r="N1889" t="s">
        <v>39026</v>
      </c>
      <c r="O1889">
        <f>-613.740259717611 -123.546966641569 -508.013481137488</f>
        <v>-1245.3007074966681</v>
      </c>
      <c r="P1889">
        <f>-644.122501634628 -157.568137386499 -229.628776897833</f>
        <v>-1031.31941591896</v>
      </c>
      <c r="Q1889">
        <f>-440.785582518645 -65.1886274122885 -293.415024118984</f>
        <v>-799.38923404991749</v>
      </c>
      <c r="R1889" t="s">
        <v>39027</v>
      </c>
      <c r="S1889" t="s">
        <v>39028</v>
      </c>
      <c r="T1889" t="s">
        <v>39029</v>
      </c>
      <c r="U1889" t="s">
        <v>39030</v>
      </c>
      <c r="V1889">
        <f>-538.520047281502 -1.1315732778512 -101.034475570291</f>
        <v>-640.68609612964417</v>
      </c>
      <c r="W1889" t="s">
        <v>39031</v>
      </c>
      <c r="X1889" t="s">
        <v>39032</v>
      </c>
      <c r="Y1889" t="s">
        <v>39033</v>
      </c>
    </row>
    <row r="1890" spans="1:25" x14ac:dyDescent="0.3">
      <c r="A1890">
        <v>94450</v>
      </c>
      <c r="B1890" t="s">
        <v>39034</v>
      </c>
      <c r="C1890" t="s">
        <v>39035</v>
      </c>
      <c r="D1890" t="s">
        <v>39036</v>
      </c>
      <c r="E1890" t="s">
        <v>39037</v>
      </c>
      <c r="F1890" t="s">
        <v>39038</v>
      </c>
      <c r="G1890" t="s">
        <v>39039</v>
      </c>
      <c r="H1890" t="s">
        <v>39040</v>
      </c>
      <c r="I1890" t="s">
        <v>39041</v>
      </c>
      <c r="J1890" t="s">
        <v>39042</v>
      </c>
      <c r="K1890" t="s">
        <v>39043</v>
      </c>
      <c r="L1890" t="s">
        <v>39044</v>
      </c>
      <c r="M1890" t="s">
        <v>39045</v>
      </c>
      <c r="N1890" t="s">
        <v>39046</v>
      </c>
      <c r="O1890">
        <f>-611.378216568167 -123.068051423159 -508.151815553497</f>
        <v>-1242.5980835448229</v>
      </c>
      <c r="P1890">
        <f>-641.724645825116 -157.210317102712 -229.777991161833</f>
        <v>-1028.712954089661</v>
      </c>
      <c r="Q1890">
        <f>-438.626360095337 -64.4058616032344 -293.706659950372</f>
        <v>-796.73888164894345</v>
      </c>
      <c r="R1890" t="s">
        <v>39047</v>
      </c>
      <c r="S1890" t="s">
        <v>39048</v>
      </c>
      <c r="T1890" t="s">
        <v>39049</v>
      </c>
      <c r="U1890" t="s">
        <v>39050</v>
      </c>
      <c r="V1890">
        <f>-537.237539086161 -0.988068040452617 -100.950043034884</f>
        <v>-639.17565016149752</v>
      </c>
      <c r="W1890" t="s">
        <v>39051</v>
      </c>
      <c r="X1890" t="s">
        <v>39052</v>
      </c>
      <c r="Y1890" t="s">
        <v>39053</v>
      </c>
    </row>
    <row r="1891" spans="1:25" x14ac:dyDescent="0.3">
      <c r="A1891">
        <v>94500</v>
      </c>
      <c r="B1891" t="s">
        <v>39054</v>
      </c>
      <c r="C1891" t="s">
        <v>39055</v>
      </c>
      <c r="D1891" t="s">
        <v>39056</v>
      </c>
      <c r="E1891" t="s">
        <v>39057</v>
      </c>
      <c r="F1891" t="s">
        <v>39058</v>
      </c>
      <c r="G1891" t="s">
        <v>39059</v>
      </c>
      <c r="H1891" t="s">
        <v>39060</v>
      </c>
      <c r="I1891" t="s">
        <v>39061</v>
      </c>
      <c r="J1891" t="s">
        <v>39062</v>
      </c>
      <c r="K1891" t="s">
        <v>39063</v>
      </c>
      <c r="L1891" t="s">
        <v>39064</v>
      </c>
      <c r="M1891" t="s">
        <v>39065</v>
      </c>
      <c r="N1891" t="s">
        <v>39066</v>
      </c>
      <c r="O1891">
        <f>-610.21882602365 -122.85630448401 -508.204583249154</f>
        <v>-1241.2797137568141</v>
      </c>
      <c r="P1891">
        <f>-640.595389587061 -156.972689283411 -229.830948605318</f>
        <v>-1027.39902747579</v>
      </c>
      <c r="Q1891">
        <f>-437.180648680395 -64.5644454363523 -293.327137426131</f>
        <v>-795.07223154287828</v>
      </c>
      <c r="R1891" t="s">
        <v>39067</v>
      </c>
      <c r="S1891" t="s">
        <v>39068</v>
      </c>
      <c r="T1891" t="s">
        <v>39069</v>
      </c>
      <c r="U1891" t="s">
        <v>39070</v>
      </c>
      <c r="V1891">
        <f>-536.538069626705 -0.940767707867508 -100.897015360754</f>
        <v>-638.37585269532656</v>
      </c>
      <c r="W1891" t="s">
        <v>39071</v>
      </c>
      <c r="X1891" t="s">
        <v>39072</v>
      </c>
      <c r="Y1891" t="s">
        <v>39073</v>
      </c>
    </row>
    <row r="1892" spans="1:25" x14ac:dyDescent="0.3">
      <c r="A1892">
        <v>94550</v>
      </c>
      <c r="B1892" t="s">
        <v>39074</v>
      </c>
      <c r="C1892" t="s">
        <v>39075</v>
      </c>
      <c r="D1892" t="s">
        <v>39076</v>
      </c>
      <c r="E1892" t="s">
        <v>39077</v>
      </c>
      <c r="F1892" t="s">
        <v>39078</v>
      </c>
      <c r="G1892" t="s">
        <v>39079</v>
      </c>
      <c r="H1892" t="s">
        <v>39080</v>
      </c>
      <c r="I1892" t="s">
        <v>39081</v>
      </c>
      <c r="J1892" t="s">
        <v>39082</v>
      </c>
      <c r="K1892" t="s">
        <v>39083</v>
      </c>
      <c r="L1892" t="s">
        <v>39084</v>
      </c>
      <c r="M1892" t="s">
        <v>39085</v>
      </c>
      <c r="N1892" t="s">
        <v>39086</v>
      </c>
      <c r="O1892">
        <f>-607.79160454294 -122.66017958879 -508.290640970016</f>
        <v>-1238.742425101746</v>
      </c>
      <c r="P1892">
        <f>-638.715909929625 -156.781552152574 -229.977895947507</f>
        <v>-1025.4753580297061</v>
      </c>
      <c r="Q1892">
        <f>-434.622743493196 -65.3209516631741 -292.663251496299</f>
        <v>-792.60694665266919</v>
      </c>
      <c r="R1892" t="s">
        <v>39087</v>
      </c>
      <c r="S1892" t="s">
        <v>39088</v>
      </c>
      <c r="T1892" t="s">
        <v>39089</v>
      </c>
      <c r="U1892" t="s">
        <v>39090</v>
      </c>
      <c r="V1892">
        <f>-535.04504729413 -0.863195882640412 -100.765730142005</f>
        <v>-636.67397331877532</v>
      </c>
      <c r="W1892" t="s">
        <v>39091</v>
      </c>
      <c r="X1892" t="s">
        <v>39092</v>
      </c>
      <c r="Y1892" t="s">
        <v>39093</v>
      </c>
    </row>
    <row r="1893" spans="1:25" x14ac:dyDescent="0.3">
      <c r="A1893">
        <v>94600</v>
      </c>
      <c r="B1893" t="s">
        <v>39094</v>
      </c>
      <c r="C1893" t="s">
        <v>39095</v>
      </c>
      <c r="D1893" t="s">
        <v>39096</v>
      </c>
      <c r="E1893" t="s">
        <v>39097</v>
      </c>
      <c r="F1893" t="s">
        <v>39098</v>
      </c>
      <c r="G1893" t="s">
        <v>39099</v>
      </c>
      <c r="H1893" t="s">
        <v>39100</v>
      </c>
      <c r="I1893" t="s">
        <v>39101</v>
      </c>
      <c r="J1893" t="s">
        <v>39102</v>
      </c>
      <c r="K1893" t="s">
        <v>39103</v>
      </c>
      <c r="L1893" t="s">
        <v>39104</v>
      </c>
      <c r="M1893" t="s">
        <v>39105</v>
      </c>
      <c r="N1893" t="s">
        <v>39106</v>
      </c>
      <c r="O1893">
        <f>-606.55807022283 -122.555134575633 -508.327266690564</f>
        <v>-1237.440471489027</v>
      </c>
      <c r="P1893">
        <f>-637.894340968011 -156.553273951622 -230.045654014834</f>
        <v>-1024.4932689344671</v>
      </c>
      <c r="Q1893">
        <f>-433.637723848212 -65.5183040639981 -292.818210585207</f>
        <v>-791.9742384974171</v>
      </c>
      <c r="R1893" t="s">
        <v>39107</v>
      </c>
      <c r="S1893" t="s">
        <v>39108</v>
      </c>
      <c r="T1893" t="s">
        <v>39109</v>
      </c>
      <c r="U1893" t="s">
        <v>39110</v>
      </c>
      <c r="V1893">
        <f>-534.33717540313 -0.734050216114611 -100.703875609327</f>
        <v>-635.77510122857166</v>
      </c>
      <c r="W1893" t="s">
        <v>39111</v>
      </c>
      <c r="X1893" t="s">
        <v>39112</v>
      </c>
      <c r="Y1893" t="s">
        <v>39113</v>
      </c>
    </row>
    <row r="1894" spans="1:25" x14ac:dyDescent="0.3">
      <c r="A1894">
        <v>94650</v>
      </c>
      <c r="B1894" t="s">
        <v>39114</v>
      </c>
      <c r="C1894" t="s">
        <v>39115</v>
      </c>
      <c r="D1894" t="s">
        <v>39116</v>
      </c>
      <c r="E1894" t="s">
        <v>39117</v>
      </c>
      <c r="F1894" t="s">
        <v>39118</v>
      </c>
      <c r="G1894" t="s">
        <v>39119</v>
      </c>
      <c r="H1894" t="s">
        <v>39120</v>
      </c>
      <c r="I1894" t="s">
        <v>39121</v>
      </c>
      <c r="J1894" t="s">
        <v>39122</v>
      </c>
      <c r="K1894" t="s">
        <v>39123</v>
      </c>
      <c r="L1894" t="s">
        <v>39124</v>
      </c>
      <c r="M1894" t="s">
        <v>39125</v>
      </c>
      <c r="N1894" t="s">
        <v>39126</v>
      </c>
      <c r="O1894">
        <f>-603.764914411309 -122.380781096346 -508.341152394615</f>
        <v>-1234.48684790227</v>
      </c>
      <c r="P1894">
        <f>-635.878356770876 -156.020317472868 -230.104427547407</f>
        <v>-1022.003101791151</v>
      </c>
      <c r="Q1894">
        <f>-431.430670673884 -65.9589619814665 -293.654192180539</f>
        <v>-791.0438248358895</v>
      </c>
      <c r="R1894" t="s">
        <v>39127</v>
      </c>
      <c r="S1894" t="s">
        <v>39128</v>
      </c>
      <c r="T1894" t="s">
        <v>39129</v>
      </c>
      <c r="U1894" t="s">
        <v>39130</v>
      </c>
      <c r="V1894">
        <f>-533.101117933137 -0.436641490683542 -100.596529956513</f>
        <v>-634.13428938033348</v>
      </c>
      <c r="W1894" t="s">
        <v>39131</v>
      </c>
      <c r="X1894" t="s">
        <v>39132</v>
      </c>
      <c r="Y1894" t="s">
        <v>39133</v>
      </c>
    </row>
    <row r="1895" spans="1:25" x14ac:dyDescent="0.3">
      <c r="A1895">
        <v>94700</v>
      </c>
      <c r="B1895" t="s">
        <v>39134</v>
      </c>
      <c r="C1895" t="s">
        <v>39135</v>
      </c>
      <c r="D1895" t="s">
        <v>39136</v>
      </c>
      <c r="E1895" t="s">
        <v>39137</v>
      </c>
      <c r="F1895" t="s">
        <v>39138</v>
      </c>
      <c r="G1895" t="s">
        <v>39139</v>
      </c>
      <c r="H1895" t="s">
        <v>39140</v>
      </c>
      <c r="I1895" t="s">
        <v>39141</v>
      </c>
      <c r="J1895" t="s">
        <v>39142</v>
      </c>
      <c r="K1895" t="s">
        <v>39143</v>
      </c>
      <c r="L1895" t="s">
        <v>39144</v>
      </c>
      <c r="M1895" t="s">
        <v>39145</v>
      </c>
      <c r="N1895" t="s">
        <v>39146</v>
      </c>
      <c r="O1895">
        <f>-602.40166329298 -122.274407599591 -508.329438730926</f>
        <v>-1233.0055096234969</v>
      </c>
      <c r="P1895">
        <f>-634.772462717477 -155.794499801471 -230.108140969887</f>
        <v>-1020.675103488835</v>
      </c>
      <c r="Q1895">
        <f>-430.223777618437 -66.002455640958 -293.714362499192</f>
        <v>-789.94059575858705</v>
      </c>
      <c r="R1895" t="s">
        <v>39147</v>
      </c>
      <c r="S1895" t="s">
        <v>39148</v>
      </c>
      <c r="T1895" t="s">
        <v>39149</v>
      </c>
      <c r="U1895" t="s">
        <v>39150</v>
      </c>
      <c r="V1895">
        <f>-532.627066046286 -0.303403153079671 -100.550491501187</f>
        <v>-633.48096070055271</v>
      </c>
      <c r="W1895" t="s">
        <v>39151</v>
      </c>
      <c r="X1895" t="s">
        <v>39152</v>
      </c>
      <c r="Y1895" t="s">
        <v>39153</v>
      </c>
    </row>
    <row r="1896" spans="1:25" x14ac:dyDescent="0.3">
      <c r="A1896">
        <v>94750</v>
      </c>
      <c r="B1896" t="s">
        <v>39154</v>
      </c>
      <c r="C1896" t="s">
        <v>39155</v>
      </c>
      <c r="D1896" t="s">
        <v>39156</v>
      </c>
      <c r="E1896" t="s">
        <v>39157</v>
      </c>
      <c r="F1896" t="s">
        <v>39158</v>
      </c>
      <c r="G1896" t="s">
        <v>39159</v>
      </c>
      <c r="H1896" t="s">
        <v>39160</v>
      </c>
      <c r="I1896" t="s">
        <v>39161</v>
      </c>
      <c r="J1896" t="s">
        <v>39162</v>
      </c>
      <c r="K1896" t="s">
        <v>39163</v>
      </c>
      <c r="L1896" t="s">
        <v>39164</v>
      </c>
      <c r="M1896" t="s">
        <v>39165</v>
      </c>
      <c r="N1896" t="s">
        <v>39166</v>
      </c>
      <c r="O1896">
        <f>-600.113061750567 -122.308785698003 -508.115334113291</f>
        <v>-1230.537181561861</v>
      </c>
      <c r="P1896">
        <f>-633.198744281708 -155.650022360204 -229.95662819251</f>
        <v>-1018.8053948344219</v>
      </c>
      <c r="Q1896">
        <f>-428.539767455473 -66.1115992649929 -293.565399384782</f>
        <v>-788.21676610524787</v>
      </c>
      <c r="R1896" t="s">
        <v>39167</v>
      </c>
      <c r="S1896" t="s">
        <v>39168</v>
      </c>
      <c r="T1896" t="s">
        <v>39169</v>
      </c>
      <c r="U1896" t="s">
        <v>39170</v>
      </c>
      <c r="V1896" t="s">
        <v>39171</v>
      </c>
      <c r="W1896" t="s">
        <v>39172</v>
      </c>
      <c r="X1896" t="s">
        <v>39173</v>
      </c>
      <c r="Y1896" t="s">
        <v>39174</v>
      </c>
    </row>
    <row r="1897" spans="1:25" x14ac:dyDescent="0.3">
      <c r="A1897">
        <v>94800</v>
      </c>
      <c r="B1897" t="s">
        <v>39175</v>
      </c>
      <c r="C1897" t="s">
        <v>39176</v>
      </c>
      <c r="D1897" t="s">
        <v>39177</v>
      </c>
      <c r="E1897" t="s">
        <v>39178</v>
      </c>
      <c r="F1897" t="s">
        <v>39179</v>
      </c>
      <c r="G1897" t="s">
        <v>39180</v>
      </c>
      <c r="H1897" t="s">
        <v>39181</v>
      </c>
      <c r="I1897" t="s">
        <v>39182</v>
      </c>
      <c r="J1897" t="s">
        <v>39183</v>
      </c>
      <c r="K1897" t="s">
        <v>39184</v>
      </c>
      <c r="L1897" t="s">
        <v>39185</v>
      </c>
      <c r="M1897" t="s">
        <v>39186</v>
      </c>
      <c r="N1897" t="s">
        <v>39187</v>
      </c>
      <c r="O1897">
        <f>-599.140651462374 -122.308228157478 -508.072229837889</f>
        <v>-1229.521109457741</v>
      </c>
      <c r="P1897">
        <f>-632.342848119668 -155.741418895944 -229.938486199673</f>
        <v>-1018.022753215285</v>
      </c>
      <c r="Q1897">
        <f>-428.007526461401 -65.7075421215263 -293.887340273907</f>
        <v>-787.60240885683424</v>
      </c>
      <c r="R1897" t="s">
        <v>39188</v>
      </c>
      <c r="S1897" t="s">
        <v>39189</v>
      </c>
      <c r="T1897" t="s">
        <v>39190</v>
      </c>
      <c r="U1897" t="s">
        <v>39191</v>
      </c>
      <c r="V1897" t="s">
        <v>39192</v>
      </c>
      <c r="W1897" t="s">
        <v>39193</v>
      </c>
      <c r="X1897" t="s">
        <v>39194</v>
      </c>
      <c r="Y1897" t="s">
        <v>39195</v>
      </c>
    </row>
    <row r="1898" spans="1:25" x14ac:dyDescent="0.3">
      <c r="A1898">
        <v>94850</v>
      </c>
      <c r="B1898" t="s">
        <v>39196</v>
      </c>
      <c r="C1898" t="s">
        <v>39197</v>
      </c>
      <c r="D1898" t="s">
        <v>39198</v>
      </c>
      <c r="E1898" t="s">
        <v>39199</v>
      </c>
      <c r="F1898" t="s">
        <v>39200</v>
      </c>
      <c r="G1898" t="s">
        <v>39201</v>
      </c>
      <c r="H1898" t="s">
        <v>39202</v>
      </c>
      <c r="I1898" t="s">
        <v>39203</v>
      </c>
      <c r="J1898" t="s">
        <v>39204</v>
      </c>
      <c r="K1898" t="s">
        <v>39205</v>
      </c>
      <c r="L1898" t="s">
        <v>39206</v>
      </c>
      <c r="M1898" t="s">
        <v>39207</v>
      </c>
      <c r="N1898" t="s">
        <v>39208</v>
      </c>
      <c r="O1898">
        <f>-597.602819068683 -122.366946589566 -507.858788045324</f>
        <v>-1227.8285537035729</v>
      </c>
      <c r="P1898">
        <f>-630.645127063246 -157.216001182042 -229.879827416438</f>
        <v>-1017.740955661726</v>
      </c>
      <c r="Q1898">
        <f>-428.310929806959 -63.1866342274675 -294.438611377335</f>
        <v>-785.9361754117615</v>
      </c>
      <c r="R1898" t="s">
        <v>39209</v>
      </c>
      <c r="S1898" t="s">
        <v>39210</v>
      </c>
      <c r="T1898" t="s">
        <v>39211</v>
      </c>
      <c r="U1898" t="s">
        <v>39212</v>
      </c>
      <c r="V1898" t="s">
        <v>39213</v>
      </c>
      <c r="W1898" t="s">
        <v>39214</v>
      </c>
      <c r="X1898" t="s">
        <v>39215</v>
      </c>
      <c r="Y1898" t="s">
        <v>39216</v>
      </c>
    </row>
    <row r="1899" spans="1:25" x14ac:dyDescent="0.3">
      <c r="A1899">
        <v>94900</v>
      </c>
      <c r="B1899" t="s">
        <v>39217</v>
      </c>
      <c r="C1899" t="s">
        <v>39218</v>
      </c>
      <c r="D1899" t="s">
        <v>39219</v>
      </c>
      <c r="E1899" t="s">
        <v>39220</v>
      </c>
      <c r="F1899" t="s">
        <v>39221</v>
      </c>
      <c r="G1899" t="s">
        <v>39222</v>
      </c>
      <c r="H1899" t="s">
        <v>39223</v>
      </c>
      <c r="I1899" t="s">
        <v>39224</v>
      </c>
      <c r="J1899" t="s">
        <v>39225</v>
      </c>
      <c r="K1899" t="s">
        <v>39226</v>
      </c>
      <c r="L1899" t="s">
        <v>39227</v>
      </c>
      <c r="M1899" t="s">
        <v>39228</v>
      </c>
      <c r="N1899" t="s">
        <v>39229</v>
      </c>
      <c r="O1899">
        <f>-597.104343833141 -122.388843563798 -507.793076988389</f>
        <v>-1227.286264385328</v>
      </c>
      <c r="P1899">
        <f>-630.04066617264 -157.236443037061 -229.801238645976</f>
        <v>-1017.0783478556771</v>
      </c>
      <c r="Q1899">
        <f>-428.433594072954 -61.9791626570623 -294.833278053015</f>
        <v>-785.24603478303129</v>
      </c>
      <c r="R1899" t="s">
        <v>39230</v>
      </c>
      <c r="S1899" t="s">
        <v>39231</v>
      </c>
      <c r="T1899" t="s">
        <v>39232</v>
      </c>
      <c r="U1899" t="s">
        <v>39233</v>
      </c>
      <c r="V1899" t="s">
        <v>39234</v>
      </c>
      <c r="W1899" t="s">
        <v>39235</v>
      </c>
      <c r="X1899" t="s">
        <v>39236</v>
      </c>
      <c r="Y1899" t="s">
        <v>39237</v>
      </c>
    </row>
    <row r="1900" spans="1:25" x14ac:dyDescent="0.3">
      <c r="A1900">
        <v>94950</v>
      </c>
      <c r="B1900" t="s">
        <v>39238</v>
      </c>
      <c r="C1900" t="s">
        <v>39239</v>
      </c>
      <c r="D1900" t="s">
        <v>39240</v>
      </c>
      <c r="E1900" t="s">
        <v>39241</v>
      </c>
      <c r="F1900" t="s">
        <v>39242</v>
      </c>
      <c r="G1900" t="s">
        <v>39243</v>
      </c>
      <c r="H1900" t="s">
        <v>39244</v>
      </c>
      <c r="I1900" t="s">
        <v>39245</v>
      </c>
      <c r="J1900" t="s">
        <v>39246</v>
      </c>
      <c r="K1900" t="s">
        <v>39247</v>
      </c>
      <c r="L1900" t="s">
        <v>39248</v>
      </c>
      <c r="M1900" t="s">
        <v>39249</v>
      </c>
      <c r="N1900" t="s">
        <v>39250</v>
      </c>
      <c r="O1900">
        <f>-596.797485844949 -122.61955289832 -507.697612149329</f>
        <v>-1227.1146508925981</v>
      </c>
      <c r="P1900">
        <f>-628.937477448933 -157.031838538582 -229.558511185412</f>
        <v>-1015.5278271729271</v>
      </c>
      <c r="Q1900">
        <f>-428.190630402269 -59.8590375052208 -294.417506942046</f>
        <v>-782.4671748495357</v>
      </c>
      <c r="R1900" t="s">
        <v>39251</v>
      </c>
      <c r="S1900" t="s">
        <v>39252</v>
      </c>
      <c r="T1900" t="s">
        <v>39253</v>
      </c>
      <c r="U1900" t="s">
        <v>39254</v>
      </c>
      <c r="V1900" t="s">
        <v>39255</v>
      </c>
      <c r="W1900" t="s">
        <v>39256</v>
      </c>
      <c r="X1900" t="s">
        <v>39257</v>
      </c>
      <c r="Y1900" t="s">
        <v>39258</v>
      </c>
    </row>
    <row r="1901" spans="1:25" x14ac:dyDescent="0.3">
      <c r="A1901">
        <v>95000</v>
      </c>
      <c r="B1901" t="s">
        <v>39259</v>
      </c>
      <c r="C1901" t="s">
        <v>39260</v>
      </c>
      <c r="D1901" t="s">
        <v>39261</v>
      </c>
      <c r="E1901" t="s">
        <v>39262</v>
      </c>
      <c r="F1901" t="s">
        <v>39263</v>
      </c>
      <c r="G1901" t="s">
        <v>39264</v>
      </c>
      <c r="H1901" t="s">
        <v>39265</v>
      </c>
      <c r="I1901" t="s">
        <v>39266</v>
      </c>
      <c r="J1901" t="s">
        <v>39267</v>
      </c>
      <c r="K1901" t="s">
        <v>39268</v>
      </c>
      <c r="L1901" t="s">
        <v>39269</v>
      </c>
      <c r="M1901" t="s">
        <v>39270</v>
      </c>
      <c r="N1901" t="s">
        <v>39271</v>
      </c>
      <c r="O1901">
        <f>-596.876110540737 -122.795205057025 -507.628386541082</f>
        <v>-1227.2997021388442</v>
      </c>
      <c r="P1901">
        <f>-628.670717922372 -157.419757772397 -229.476012359005</f>
        <v>-1015.566488053774</v>
      </c>
      <c r="Q1901">
        <f>-428.615402614156 -59.0225964765295 -294.624438268838</f>
        <v>-782.26243735952346</v>
      </c>
      <c r="R1901" t="s">
        <v>39272</v>
      </c>
      <c r="S1901" t="s">
        <v>39273</v>
      </c>
      <c r="T1901" t="s">
        <v>39274</v>
      </c>
      <c r="U1901" t="s">
        <v>39275</v>
      </c>
      <c r="V1901" t="s">
        <v>39276</v>
      </c>
      <c r="W1901" t="s">
        <v>39277</v>
      </c>
      <c r="X1901" t="s">
        <v>39278</v>
      </c>
      <c r="Y1901" t="s">
        <v>39279</v>
      </c>
    </row>
    <row r="1902" spans="1:25" x14ac:dyDescent="0.3">
      <c r="A1902">
        <v>95050</v>
      </c>
      <c r="B1902" t="s">
        <v>39280</v>
      </c>
      <c r="C1902" t="s">
        <v>39281</v>
      </c>
      <c r="D1902" t="s">
        <v>39282</v>
      </c>
      <c r="E1902" t="s">
        <v>39283</v>
      </c>
      <c r="F1902" t="s">
        <v>39284</v>
      </c>
      <c r="G1902" t="s">
        <v>39285</v>
      </c>
      <c r="H1902" t="s">
        <v>39286</v>
      </c>
      <c r="I1902" t="s">
        <v>39287</v>
      </c>
      <c r="J1902" t="s">
        <v>39288</v>
      </c>
      <c r="K1902" t="s">
        <v>39289</v>
      </c>
      <c r="L1902" t="s">
        <v>39290</v>
      </c>
      <c r="M1902" t="s">
        <v>39291</v>
      </c>
      <c r="N1902" t="s">
        <v>39292</v>
      </c>
      <c r="O1902">
        <f>-596.999934156763 -122.662635323513 -507.76633831559</f>
        <v>-1227.4289077958661</v>
      </c>
      <c r="P1902">
        <f>-628.735900158776 -157.520244088099 -229.636226202088</f>
        <v>-1015.892370448963</v>
      </c>
      <c r="Q1902">
        <f>-429.590659078017 -57.6893015588093 -295.389473652399</f>
        <v>-782.66943428922525</v>
      </c>
      <c r="R1902" t="s">
        <v>39293</v>
      </c>
      <c r="S1902" t="s">
        <v>39294</v>
      </c>
      <c r="T1902" t="s">
        <v>39295</v>
      </c>
      <c r="U1902" t="s">
        <v>39296</v>
      </c>
      <c r="V1902" t="s">
        <v>39297</v>
      </c>
      <c r="W1902" t="s">
        <v>39298</v>
      </c>
      <c r="X1902" t="s">
        <v>39299</v>
      </c>
      <c r="Y1902" t="s">
        <v>39300</v>
      </c>
    </row>
    <row r="1903" spans="1:25" x14ac:dyDescent="0.3">
      <c r="A1903">
        <v>95100</v>
      </c>
      <c r="B1903" t="s">
        <v>39301</v>
      </c>
      <c r="C1903" t="s">
        <v>39302</v>
      </c>
      <c r="D1903" t="s">
        <v>39303</v>
      </c>
      <c r="E1903" t="s">
        <v>39304</v>
      </c>
      <c r="F1903" t="s">
        <v>39305</v>
      </c>
      <c r="G1903" t="s">
        <v>39306</v>
      </c>
      <c r="H1903" t="s">
        <v>39307</v>
      </c>
      <c r="I1903" t="s">
        <v>39308</v>
      </c>
      <c r="J1903" t="s">
        <v>39309</v>
      </c>
      <c r="K1903" t="s">
        <v>39310</v>
      </c>
      <c r="L1903" t="s">
        <v>39311</v>
      </c>
      <c r="M1903" t="s">
        <v>39312</v>
      </c>
      <c r="N1903" t="s">
        <v>39313</v>
      </c>
      <c r="O1903">
        <f>-597.06141349985 -122.200255789772 -508.070056553526</f>
        <v>-1227.331725843148</v>
      </c>
      <c r="P1903">
        <f>-629.301991152482 -156.774564662921 -229.96270567133</f>
        <v>-1016.0392614867329</v>
      </c>
      <c r="Q1903">
        <f>-429.585937612804 -58.2652041404963 -295.976955244029</f>
        <v>-783.82809699732934</v>
      </c>
      <c r="R1903" t="s">
        <v>39314</v>
      </c>
      <c r="S1903" t="s">
        <v>39315</v>
      </c>
      <c r="T1903" t="s">
        <v>39316</v>
      </c>
      <c r="U1903" t="s">
        <v>39317</v>
      </c>
      <c r="V1903" t="s">
        <v>39318</v>
      </c>
      <c r="W1903" t="s">
        <v>39319</v>
      </c>
      <c r="X1903" t="s">
        <v>39320</v>
      </c>
      <c r="Y1903" t="s">
        <v>39321</v>
      </c>
    </row>
    <row r="1904" spans="1:25" x14ac:dyDescent="0.3">
      <c r="A1904">
        <v>95150</v>
      </c>
      <c r="B1904" t="s">
        <v>39322</v>
      </c>
      <c r="C1904" t="s">
        <v>39323</v>
      </c>
      <c r="D1904" t="s">
        <v>39324</v>
      </c>
      <c r="E1904" t="s">
        <v>39325</v>
      </c>
      <c r="F1904" t="s">
        <v>39326</v>
      </c>
      <c r="G1904" t="s">
        <v>39327</v>
      </c>
      <c r="H1904" t="s">
        <v>39328</v>
      </c>
      <c r="I1904" t="s">
        <v>39329</v>
      </c>
      <c r="J1904" t="s">
        <v>39330</v>
      </c>
      <c r="K1904" t="s">
        <v>39331</v>
      </c>
      <c r="L1904" t="s">
        <v>39332</v>
      </c>
      <c r="M1904" t="s">
        <v>39333</v>
      </c>
      <c r="N1904" t="s">
        <v>39334</v>
      </c>
      <c r="O1904">
        <f>-596.912647181805 -121.980237669988 -508.212337234272</f>
        <v>-1227.1052220860652</v>
      </c>
      <c r="P1904">
        <f>-629.426456084689 -156.654947930406 -230.149313470069</f>
        <v>-1016.230717485164</v>
      </c>
      <c r="Q1904">
        <f>-429.264284496414 -59.1923738063379 -296.366192364424</f>
        <v>-784.822850667176</v>
      </c>
      <c r="R1904" t="s">
        <v>39335</v>
      </c>
      <c r="S1904" t="s">
        <v>39336</v>
      </c>
      <c r="T1904" t="s">
        <v>39337</v>
      </c>
      <c r="U1904" t="s">
        <v>39338</v>
      </c>
      <c r="V1904" t="s">
        <v>39339</v>
      </c>
      <c r="W1904" t="s">
        <v>39340</v>
      </c>
      <c r="X1904" t="s">
        <v>39341</v>
      </c>
      <c r="Y1904" t="s">
        <v>39342</v>
      </c>
    </row>
    <row r="1905" spans="1:25" x14ac:dyDescent="0.3">
      <c r="A1905">
        <v>95200</v>
      </c>
      <c r="B1905" t="s">
        <v>39343</v>
      </c>
      <c r="C1905" t="s">
        <v>39344</v>
      </c>
      <c r="D1905" t="s">
        <v>39345</v>
      </c>
      <c r="E1905" t="s">
        <v>39346</v>
      </c>
      <c r="F1905" t="s">
        <v>39347</v>
      </c>
      <c r="G1905" t="s">
        <v>39348</v>
      </c>
      <c r="H1905" t="s">
        <v>39349</v>
      </c>
      <c r="I1905" t="s">
        <v>39350</v>
      </c>
      <c r="J1905" t="s">
        <v>39351</v>
      </c>
      <c r="K1905" t="s">
        <v>39352</v>
      </c>
      <c r="L1905" t="s">
        <v>39353</v>
      </c>
      <c r="M1905" t="s">
        <v>39354</v>
      </c>
      <c r="N1905" t="s">
        <v>39355</v>
      </c>
      <c r="O1905">
        <f>-597.041594268023 -121.743245839325 -508.384670619403</f>
        <v>-1227.169510726751</v>
      </c>
      <c r="P1905">
        <f>-629.67849858586 -156.735794836928 -230.375686458692</f>
        <v>-1016.78997988148</v>
      </c>
      <c r="Q1905">
        <f>-428.980213005629 -60.3068085983568 -296.483189808416</f>
        <v>-785.77021141240175</v>
      </c>
      <c r="R1905" t="s">
        <v>39356</v>
      </c>
      <c r="S1905" t="s">
        <v>39357</v>
      </c>
      <c r="T1905" t="s">
        <v>39358</v>
      </c>
      <c r="U1905" t="s">
        <v>39359</v>
      </c>
      <c r="V1905" t="s">
        <v>39360</v>
      </c>
      <c r="W1905" t="s">
        <v>39361</v>
      </c>
      <c r="X1905" t="s">
        <v>39362</v>
      </c>
      <c r="Y1905" t="s">
        <v>39363</v>
      </c>
    </row>
    <row r="1906" spans="1:25" x14ac:dyDescent="0.3">
      <c r="A1906">
        <v>95250</v>
      </c>
      <c r="B1906" t="s">
        <v>39364</v>
      </c>
      <c r="C1906" t="s">
        <v>39365</v>
      </c>
      <c r="D1906" t="s">
        <v>39366</v>
      </c>
      <c r="E1906" t="s">
        <v>39367</v>
      </c>
      <c r="F1906" t="s">
        <v>39368</v>
      </c>
      <c r="G1906" t="s">
        <v>39369</v>
      </c>
      <c r="H1906" t="s">
        <v>39370</v>
      </c>
      <c r="I1906" t="s">
        <v>39371</v>
      </c>
      <c r="J1906" t="s">
        <v>39372</v>
      </c>
      <c r="K1906" t="s">
        <v>39373</v>
      </c>
      <c r="L1906" t="s">
        <v>39374</v>
      </c>
      <c r="M1906" t="s">
        <v>39375</v>
      </c>
      <c r="N1906" t="s">
        <v>39376</v>
      </c>
      <c r="O1906">
        <f>-597.662138867484 -121.473489219014 -508.801849547839</f>
        <v>-1227.937477634337</v>
      </c>
      <c r="P1906">
        <f>-630.164587895494 -156.924381775233 -230.835246874428</f>
        <v>-1017.924216545155</v>
      </c>
      <c r="Q1906">
        <f>-428.732256488856 -61.7189084992988 -296.482306506577</f>
        <v>-786.93347149473175</v>
      </c>
      <c r="R1906" t="s">
        <v>39377</v>
      </c>
      <c r="S1906" t="s">
        <v>39378</v>
      </c>
      <c r="T1906" t="s">
        <v>39379</v>
      </c>
      <c r="U1906" t="s">
        <v>39380</v>
      </c>
      <c r="V1906" t="s">
        <v>39381</v>
      </c>
      <c r="W1906" t="s">
        <v>39382</v>
      </c>
      <c r="X1906" t="s">
        <v>39383</v>
      </c>
      <c r="Y1906" t="s">
        <v>39384</v>
      </c>
    </row>
    <row r="1907" spans="1:25" x14ac:dyDescent="0.3">
      <c r="A1907">
        <v>95300</v>
      </c>
      <c r="B1907" t="s">
        <v>39385</v>
      </c>
      <c r="C1907" t="s">
        <v>39386</v>
      </c>
      <c r="D1907" t="s">
        <v>39387</v>
      </c>
      <c r="E1907" t="s">
        <v>39388</v>
      </c>
      <c r="F1907" t="s">
        <v>39389</v>
      </c>
      <c r="G1907" t="s">
        <v>39390</v>
      </c>
      <c r="H1907" t="s">
        <v>39391</v>
      </c>
      <c r="I1907" t="s">
        <v>39392</v>
      </c>
      <c r="J1907" t="s">
        <v>39393</v>
      </c>
      <c r="K1907" t="s">
        <v>39394</v>
      </c>
      <c r="L1907" t="s">
        <v>39395</v>
      </c>
      <c r="M1907" t="s">
        <v>39396</v>
      </c>
      <c r="N1907" t="s">
        <v>39397</v>
      </c>
      <c r="O1907">
        <f>-597.987636508752 -121.375839693309 -509.023537722061</f>
        <v>-1228.3870139241219</v>
      </c>
      <c r="P1907">
        <f>-630.364803873649 -157.067910615265 -231.073141272553</f>
        <v>-1018.5058557614669</v>
      </c>
      <c r="Q1907">
        <f>-428.994117200503 -61.7562093108986 -296.754484326475</f>
        <v>-787.50481083787668</v>
      </c>
      <c r="R1907" t="s">
        <v>39398</v>
      </c>
      <c r="S1907" t="s">
        <v>39399</v>
      </c>
      <c r="T1907" t="s">
        <v>39400</v>
      </c>
      <c r="U1907" t="s">
        <v>39401</v>
      </c>
      <c r="V1907" t="s">
        <v>39402</v>
      </c>
      <c r="W1907" t="s">
        <v>39403</v>
      </c>
      <c r="X1907" t="s">
        <v>39404</v>
      </c>
      <c r="Y1907" t="s">
        <v>39405</v>
      </c>
    </row>
    <row r="1908" spans="1:25" x14ac:dyDescent="0.3">
      <c r="A1908">
        <v>95350</v>
      </c>
      <c r="B1908" t="s">
        <v>39406</v>
      </c>
      <c r="C1908" t="s">
        <v>39407</v>
      </c>
      <c r="D1908" t="s">
        <v>39408</v>
      </c>
      <c r="E1908" t="s">
        <v>39409</v>
      </c>
      <c r="F1908" t="s">
        <v>39410</v>
      </c>
      <c r="G1908" t="s">
        <v>39411</v>
      </c>
      <c r="H1908" t="s">
        <v>39412</v>
      </c>
      <c r="I1908" t="s">
        <v>39413</v>
      </c>
      <c r="J1908" t="s">
        <v>39414</v>
      </c>
      <c r="K1908" t="s">
        <v>39415</v>
      </c>
      <c r="L1908" t="s">
        <v>39416</v>
      </c>
      <c r="M1908" t="s">
        <v>39417</v>
      </c>
      <c r="N1908" t="s">
        <v>39418</v>
      </c>
      <c r="O1908">
        <f>-598.895744221349 -121.416087371721 -509.411004659271</f>
        <v>-1229.722836252341</v>
      </c>
      <c r="P1908">
        <f>-630.505014013474 -156.752033408747 -231.326791161495</f>
        <v>-1018.583838583716</v>
      </c>
      <c r="Q1908">
        <f>-429.377090069059 -61.1177840732153 -297.28292192527</f>
        <v>-787.77779606754439</v>
      </c>
      <c r="R1908" t="s">
        <v>39419</v>
      </c>
      <c r="S1908" t="s">
        <v>39420</v>
      </c>
      <c r="T1908" t="s">
        <v>39421</v>
      </c>
      <c r="U1908" t="s">
        <v>39422</v>
      </c>
      <c r="V1908" t="s">
        <v>39423</v>
      </c>
      <c r="W1908" t="s">
        <v>39424</v>
      </c>
      <c r="X1908" t="s">
        <v>39425</v>
      </c>
      <c r="Y1908" t="s">
        <v>39426</v>
      </c>
    </row>
    <row r="1909" spans="1:25" x14ac:dyDescent="0.3">
      <c r="A1909">
        <v>95400</v>
      </c>
      <c r="B1909" t="s">
        <v>39427</v>
      </c>
      <c r="C1909" t="s">
        <v>39428</v>
      </c>
      <c r="D1909" t="s">
        <v>39429</v>
      </c>
      <c r="E1909" t="s">
        <v>39430</v>
      </c>
      <c r="F1909" t="s">
        <v>39431</v>
      </c>
      <c r="G1909" t="s">
        <v>39432</v>
      </c>
      <c r="H1909" t="s">
        <v>39433</v>
      </c>
      <c r="I1909" t="s">
        <v>39434</v>
      </c>
      <c r="J1909" t="s">
        <v>39435</v>
      </c>
      <c r="K1909" t="s">
        <v>39436</v>
      </c>
      <c r="L1909" t="s">
        <v>39437</v>
      </c>
      <c r="M1909" t="s">
        <v>39438</v>
      </c>
      <c r="N1909" t="s">
        <v>39439</v>
      </c>
      <c r="O1909">
        <f>-599.314276886315 -121.62037048566 -509.48767184266</f>
        <v>-1230.4223192146351</v>
      </c>
      <c r="P1909">
        <f>-630.617853685399 -156.699185840254 -231.336478686513</f>
        <v>-1018.6535182121661</v>
      </c>
      <c r="Q1909">
        <f>-429.570798741478 -60.9232338893689 -297.332585293604</f>
        <v>-787.82661792445083</v>
      </c>
      <c r="R1909" t="s">
        <v>39440</v>
      </c>
      <c r="S1909" t="s">
        <v>39441</v>
      </c>
      <c r="T1909" t="s">
        <v>39442</v>
      </c>
      <c r="U1909" t="s">
        <v>39443</v>
      </c>
      <c r="V1909" t="s">
        <v>39444</v>
      </c>
      <c r="W1909" t="s">
        <v>39445</v>
      </c>
      <c r="X1909" t="s">
        <v>39446</v>
      </c>
      <c r="Y1909" t="s">
        <v>39447</v>
      </c>
    </row>
    <row r="1910" spans="1:25" x14ac:dyDescent="0.3">
      <c r="A1910">
        <v>95450</v>
      </c>
      <c r="B1910" t="s">
        <v>39448</v>
      </c>
      <c r="C1910" t="s">
        <v>39449</v>
      </c>
      <c r="D1910" t="s">
        <v>39450</v>
      </c>
      <c r="E1910" t="s">
        <v>39451</v>
      </c>
      <c r="F1910" t="s">
        <v>39452</v>
      </c>
      <c r="G1910" t="s">
        <v>39453</v>
      </c>
      <c r="H1910" t="s">
        <v>39454</v>
      </c>
      <c r="I1910" t="s">
        <v>39455</v>
      </c>
      <c r="J1910" t="s">
        <v>39456</v>
      </c>
      <c r="K1910" t="s">
        <v>39457</v>
      </c>
      <c r="L1910" t="s">
        <v>39458</v>
      </c>
      <c r="M1910" t="s">
        <v>39459</v>
      </c>
      <c r="N1910" t="s">
        <v>39460</v>
      </c>
      <c r="O1910">
        <f>-600.132159346664 -121.936793178147 -509.589066593023</f>
        <v>-1231.6580191178341</v>
      </c>
      <c r="P1910">
        <f>-631.162030618895 -156.291065781505 -231.316674964871</f>
        <v>-1018.769771365271</v>
      </c>
      <c r="Q1910">
        <f>-429.683104150948 -61.060164674589 -296.783444841917</f>
        <v>-787.52671366745403</v>
      </c>
      <c r="R1910" t="s">
        <v>39461</v>
      </c>
      <c r="S1910" t="s">
        <v>39462</v>
      </c>
      <c r="T1910" t="s">
        <v>39463</v>
      </c>
      <c r="U1910" t="s">
        <v>39464</v>
      </c>
      <c r="V1910" t="s">
        <v>39465</v>
      </c>
      <c r="W1910" t="s">
        <v>39466</v>
      </c>
      <c r="X1910" t="s">
        <v>39467</v>
      </c>
      <c r="Y1910" t="s">
        <v>39468</v>
      </c>
    </row>
    <row r="1911" spans="1:25" x14ac:dyDescent="0.3">
      <c r="A1911">
        <v>95500</v>
      </c>
      <c r="B1911" t="s">
        <v>39469</v>
      </c>
      <c r="C1911" t="s">
        <v>39470</v>
      </c>
      <c r="D1911" t="s">
        <v>39471</v>
      </c>
      <c r="E1911" t="s">
        <v>39472</v>
      </c>
      <c r="F1911" t="s">
        <v>39473</v>
      </c>
      <c r="G1911" t="s">
        <v>39474</v>
      </c>
      <c r="H1911" t="s">
        <v>39475</v>
      </c>
      <c r="I1911" t="s">
        <v>39476</v>
      </c>
      <c r="J1911" t="s">
        <v>39477</v>
      </c>
      <c r="K1911" t="s">
        <v>39478</v>
      </c>
      <c r="L1911" t="s">
        <v>39479</v>
      </c>
      <c r="M1911" t="s">
        <v>39480</v>
      </c>
      <c r="N1911" t="s">
        <v>39481</v>
      </c>
      <c r="O1911">
        <f>-600.349424273582 -122.140956932363 -509.583332875411</f>
        <v>-1232.073714081356</v>
      </c>
      <c r="P1911">
        <f>-631.775129867705 -156.66964853485 -231.376912500025</f>
        <v>-1019.82169090258</v>
      </c>
      <c r="Q1911">
        <f>-429.970477541343 -61.8180732243018 -296.389090694203</f>
        <v>-788.17764145984779</v>
      </c>
      <c r="R1911" t="s">
        <v>39482</v>
      </c>
      <c r="S1911" t="s">
        <v>39483</v>
      </c>
      <c r="T1911" t="s">
        <v>39484</v>
      </c>
      <c r="U1911" t="s">
        <v>39485</v>
      </c>
      <c r="V1911">
        <f>-535.075249500842 -0.186376902266147 -101.0221997823</f>
        <v>-636.2838261854082</v>
      </c>
      <c r="W1911" t="s">
        <v>39486</v>
      </c>
      <c r="X1911" t="s">
        <v>39487</v>
      </c>
      <c r="Y1911" t="s">
        <v>39488</v>
      </c>
    </row>
    <row r="1912" spans="1:25" x14ac:dyDescent="0.3">
      <c r="A1912">
        <v>95550</v>
      </c>
      <c r="B1912" t="s">
        <v>39489</v>
      </c>
      <c r="C1912" t="s">
        <v>39490</v>
      </c>
      <c r="D1912" t="s">
        <v>39491</v>
      </c>
      <c r="E1912" t="s">
        <v>39492</v>
      </c>
      <c r="F1912" t="s">
        <v>39493</v>
      </c>
      <c r="G1912" t="s">
        <v>39494</v>
      </c>
      <c r="H1912" t="s">
        <v>39495</v>
      </c>
      <c r="I1912" t="s">
        <v>39496</v>
      </c>
      <c r="J1912" t="s">
        <v>39497</v>
      </c>
      <c r="K1912" t="s">
        <v>39498</v>
      </c>
      <c r="L1912" t="s">
        <v>39499</v>
      </c>
      <c r="M1912" t="s">
        <v>39500</v>
      </c>
      <c r="N1912" t="s">
        <v>39501</v>
      </c>
      <c r="O1912">
        <f>-600.819927782706 -122.247074835545 -509.573343150569</f>
        <v>-1232.64034576882</v>
      </c>
      <c r="P1912">
        <f>-633.434731755026 -156.332596091414 -231.449209068996</f>
        <v>-1021.2165369154359</v>
      </c>
      <c r="Q1912">
        <f>-430.046760792093 -63.940117396698 -295.05379630022</f>
        <v>-789.04067448901094</v>
      </c>
      <c r="R1912" t="s">
        <v>39502</v>
      </c>
      <c r="S1912" t="s">
        <v>39503</v>
      </c>
      <c r="T1912" t="s">
        <v>39504</v>
      </c>
      <c r="U1912" t="s">
        <v>39505</v>
      </c>
      <c r="V1912">
        <f>-535.052667770959 -0.595562542310745 -100.988930031534</f>
        <v>-636.63716034480376</v>
      </c>
      <c r="W1912" t="s">
        <v>39506</v>
      </c>
      <c r="X1912" t="s">
        <v>39507</v>
      </c>
      <c r="Y1912" t="s">
        <v>39508</v>
      </c>
    </row>
    <row r="1913" spans="1:25" x14ac:dyDescent="0.3">
      <c r="A1913">
        <v>95600</v>
      </c>
      <c r="B1913" t="s">
        <v>39509</v>
      </c>
      <c r="C1913" t="s">
        <v>39510</v>
      </c>
      <c r="D1913" t="s">
        <v>39511</v>
      </c>
      <c r="E1913" t="s">
        <v>39512</v>
      </c>
      <c r="F1913" t="s">
        <v>39513</v>
      </c>
      <c r="G1913" t="s">
        <v>39514</v>
      </c>
      <c r="H1913" t="s">
        <v>39515</v>
      </c>
      <c r="I1913" t="s">
        <v>39516</v>
      </c>
      <c r="J1913" t="s">
        <v>39517</v>
      </c>
      <c r="K1913" t="s">
        <v>39518</v>
      </c>
      <c r="L1913" t="s">
        <v>39519</v>
      </c>
      <c r="M1913" t="s">
        <v>39520</v>
      </c>
      <c r="N1913" t="s">
        <v>39521</v>
      </c>
      <c r="O1913">
        <f>-600.995718107633 -122.373269729548 -509.486412688204</f>
        <v>-1232.855400525385</v>
      </c>
      <c r="P1913">
        <f>-634.2264339912 -156.790804713286 -231.476092611365</f>
        <v>-1022.493331315851</v>
      </c>
      <c r="Q1913">
        <f>-430.307763607386 -65.0881954090637 -294.375931100922</f>
        <v>-789.77189011737164</v>
      </c>
      <c r="R1913" t="s">
        <v>39522</v>
      </c>
      <c r="S1913" t="s">
        <v>39523</v>
      </c>
      <c r="T1913" t="s">
        <v>39524</v>
      </c>
      <c r="U1913" t="s">
        <v>39525</v>
      </c>
      <c r="V1913">
        <f>-534.983369016023 -0.741078865819873 -100.958536739751</f>
        <v>-636.68298462159385</v>
      </c>
      <c r="W1913" t="s">
        <v>39526</v>
      </c>
      <c r="X1913" t="s">
        <v>39527</v>
      </c>
      <c r="Y1913" t="s">
        <v>39528</v>
      </c>
    </row>
    <row r="1914" spans="1:25" x14ac:dyDescent="0.3">
      <c r="A1914">
        <v>95650</v>
      </c>
      <c r="B1914" t="s">
        <v>39529</v>
      </c>
      <c r="C1914" t="s">
        <v>39530</v>
      </c>
      <c r="D1914" t="s">
        <v>39531</v>
      </c>
      <c r="E1914" t="s">
        <v>39532</v>
      </c>
      <c r="F1914" t="s">
        <v>39533</v>
      </c>
      <c r="G1914" t="s">
        <v>39534</v>
      </c>
      <c r="H1914" t="s">
        <v>39535</v>
      </c>
      <c r="I1914" t="s">
        <v>39536</v>
      </c>
      <c r="J1914" t="s">
        <v>39537</v>
      </c>
      <c r="K1914" t="s">
        <v>39538</v>
      </c>
      <c r="L1914" t="s">
        <v>39539</v>
      </c>
      <c r="M1914" t="s">
        <v>39540</v>
      </c>
      <c r="N1914" t="s">
        <v>39541</v>
      </c>
      <c r="O1914">
        <f>-601.700447780701 -122.474524798569 -509.370612306143</f>
        <v>-1233.5455848854131</v>
      </c>
      <c r="P1914">
        <f>-635.637500845172 -156.914382110223 -231.448450236137</f>
        <v>-1024.000333191532</v>
      </c>
      <c r="Q1914">
        <f>-430.971144017403 -66.689467840557 -294.055613745736</f>
        <v>-791.7162256036961</v>
      </c>
      <c r="R1914" t="s">
        <v>39542</v>
      </c>
      <c r="S1914" t="s">
        <v>39543</v>
      </c>
      <c r="T1914" t="s">
        <v>39544</v>
      </c>
      <c r="U1914" t="s">
        <v>39545</v>
      </c>
      <c r="V1914">
        <f>-534.881375876038 -0.872166413232662 -100.925728311964</f>
        <v>-636.67927060123463</v>
      </c>
      <c r="W1914" t="s">
        <v>39546</v>
      </c>
      <c r="X1914" t="s">
        <v>39547</v>
      </c>
      <c r="Y1914" t="s">
        <v>39548</v>
      </c>
    </row>
    <row r="1915" spans="1:25" x14ac:dyDescent="0.3">
      <c r="A1915">
        <v>95700</v>
      </c>
      <c r="B1915" t="s">
        <v>39549</v>
      </c>
      <c r="C1915" t="s">
        <v>39550</v>
      </c>
      <c r="D1915" t="s">
        <v>39551</v>
      </c>
      <c r="E1915" t="s">
        <v>39552</v>
      </c>
      <c r="F1915" t="s">
        <v>39553</v>
      </c>
      <c r="G1915" t="s">
        <v>39554</v>
      </c>
      <c r="H1915" t="s">
        <v>39555</v>
      </c>
      <c r="I1915" t="s">
        <v>39556</v>
      </c>
      <c r="J1915" t="s">
        <v>39557</v>
      </c>
      <c r="K1915" t="s">
        <v>39558</v>
      </c>
      <c r="L1915" t="s">
        <v>39559</v>
      </c>
      <c r="M1915" t="s">
        <v>39560</v>
      </c>
      <c r="N1915" t="s">
        <v>39561</v>
      </c>
      <c r="O1915">
        <f>-602.088095874027 -122.636024544423 -509.17083006701</f>
        <v>-1233.89495048546</v>
      </c>
      <c r="P1915">
        <f>-636.0240931151 -156.705245576781 -231.202771417696</f>
        <v>-1023.9321101095769</v>
      </c>
      <c r="Q1915">
        <f>-431.171294392317 -67.1089335977586 -294.10203629508</f>
        <v>-792.38226428515554</v>
      </c>
      <c r="R1915" t="s">
        <v>39562</v>
      </c>
      <c r="S1915" t="s">
        <v>39563</v>
      </c>
      <c r="T1915" t="s">
        <v>39564</v>
      </c>
      <c r="U1915" t="s">
        <v>39565</v>
      </c>
      <c r="V1915">
        <f>-534.851549124245 -0.975370415347697 -100.897004696801</f>
        <v>-636.72392423639371</v>
      </c>
      <c r="W1915" t="s">
        <v>39566</v>
      </c>
      <c r="X1915" t="s">
        <v>39567</v>
      </c>
      <c r="Y1915" t="s">
        <v>39568</v>
      </c>
    </row>
    <row r="1916" spans="1:25" x14ac:dyDescent="0.3">
      <c r="A1916">
        <v>95750</v>
      </c>
      <c r="B1916" t="s">
        <v>39569</v>
      </c>
      <c r="C1916" t="s">
        <v>39570</v>
      </c>
      <c r="D1916" t="s">
        <v>39571</v>
      </c>
      <c r="E1916" t="s">
        <v>39572</v>
      </c>
      <c r="F1916" t="s">
        <v>39573</v>
      </c>
      <c r="G1916" t="s">
        <v>39574</v>
      </c>
      <c r="H1916" t="s">
        <v>39575</v>
      </c>
      <c r="I1916" t="s">
        <v>39576</v>
      </c>
      <c r="J1916" t="s">
        <v>39577</v>
      </c>
      <c r="K1916" t="s">
        <v>39578</v>
      </c>
      <c r="L1916" t="s">
        <v>39579</v>
      </c>
      <c r="M1916" t="s">
        <v>39580</v>
      </c>
      <c r="N1916" t="s">
        <v>39581</v>
      </c>
      <c r="O1916">
        <f>-602.834364402589 -123.255933264262 -508.558056794631</f>
        <v>-1234.6483544614821</v>
      </c>
      <c r="P1916">
        <f>-636.184336820883 -155.934128196419 -230.352175988045</f>
        <v>-1022.470641005347</v>
      </c>
      <c r="Q1916">
        <f>-430.897354202458 -67.875095559803 -294.002246320711</f>
        <v>-792.77469608297201</v>
      </c>
      <c r="R1916" t="s">
        <v>39582</v>
      </c>
      <c r="S1916" t="s">
        <v>39583</v>
      </c>
      <c r="T1916" t="s">
        <v>39584</v>
      </c>
      <c r="U1916" t="s">
        <v>39585</v>
      </c>
      <c r="V1916">
        <f>-534.651074483105 -1.29058511714811 -100.827037974248</f>
        <v>-636.76869757450118</v>
      </c>
      <c r="W1916" t="s">
        <v>39586</v>
      </c>
      <c r="X1916" t="s">
        <v>39587</v>
      </c>
      <c r="Y1916" t="s">
        <v>39588</v>
      </c>
    </row>
    <row r="1917" spans="1:25" x14ac:dyDescent="0.3">
      <c r="A1917">
        <v>95800</v>
      </c>
      <c r="B1917" t="s">
        <v>39589</v>
      </c>
      <c r="C1917" t="s">
        <v>39590</v>
      </c>
      <c r="D1917" t="s">
        <v>39591</v>
      </c>
      <c r="E1917" t="s">
        <v>39592</v>
      </c>
      <c r="F1917" t="s">
        <v>39593</v>
      </c>
      <c r="G1917" t="s">
        <v>39594</v>
      </c>
      <c r="H1917" t="s">
        <v>39595</v>
      </c>
      <c r="I1917" t="s">
        <v>39596</v>
      </c>
      <c r="J1917" t="s">
        <v>39597</v>
      </c>
      <c r="K1917" t="s">
        <v>39598</v>
      </c>
      <c r="L1917" t="s">
        <v>39599</v>
      </c>
      <c r="M1917" t="s">
        <v>39600</v>
      </c>
      <c r="N1917" t="s">
        <v>39601</v>
      </c>
      <c r="O1917">
        <f>-603.232090838144 -123.618967987395 -508.184392480575</f>
        <v>-1235.0354513061141</v>
      </c>
      <c r="P1917">
        <f>-636.153250419576 -155.575606264385 -229.843599877764</f>
        <v>-1021.5724565617249</v>
      </c>
      <c r="Q1917">
        <f>-430.62994319478 -68.179883511938 -293.645548076273</f>
        <v>-792.45537478299093</v>
      </c>
      <c r="R1917" t="s">
        <v>39602</v>
      </c>
      <c r="S1917" t="s">
        <v>39603</v>
      </c>
      <c r="T1917" t="s">
        <v>39604</v>
      </c>
      <c r="U1917" t="s">
        <v>39605</v>
      </c>
      <c r="V1917">
        <f>-534.517889130191 -1.39386954541715 -100.78585717895</f>
        <v>-636.69761585455808</v>
      </c>
      <c r="W1917" t="s">
        <v>39606</v>
      </c>
      <c r="X1917" t="s">
        <v>39607</v>
      </c>
      <c r="Y1917" t="s">
        <v>39608</v>
      </c>
    </row>
    <row r="1918" spans="1:25" x14ac:dyDescent="0.3">
      <c r="A1918">
        <v>95850</v>
      </c>
      <c r="B1918" t="s">
        <v>39609</v>
      </c>
      <c r="C1918" t="s">
        <v>39610</v>
      </c>
      <c r="D1918" t="s">
        <v>39611</v>
      </c>
      <c r="E1918" t="s">
        <v>39612</v>
      </c>
      <c r="F1918" t="s">
        <v>39613</v>
      </c>
      <c r="G1918" t="s">
        <v>39614</v>
      </c>
      <c r="H1918" t="s">
        <v>39615</v>
      </c>
      <c r="I1918" t="s">
        <v>39616</v>
      </c>
      <c r="J1918" t="s">
        <v>39617</v>
      </c>
      <c r="K1918" t="s">
        <v>39618</v>
      </c>
      <c r="L1918" t="s">
        <v>39619</v>
      </c>
      <c r="M1918" t="s">
        <v>39620</v>
      </c>
      <c r="N1918" t="s">
        <v>39621</v>
      </c>
      <c r="O1918">
        <f>-603.689964503098 -124.140823731236 -507.584334491116</f>
        <v>-1235.4151227254501</v>
      </c>
      <c r="P1918">
        <f>-635.98631008451 -155.189598737243 -229.067611296675</f>
        <v>-1020.243520118428</v>
      </c>
      <c r="Q1918">
        <f>-430.558642928401 -67.8696703038127 -293.280027590373</f>
        <v>-791.70834082258671</v>
      </c>
      <c r="R1918" t="s">
        <v>39622</v>
      </c>
      <c r="S1918" t="s">
        <v>39623</v>
      </c>
      <c r="T1918" t="s">
        <v>39624</v>
      </c>
      <c r="U1918" t="s">
        <v>39625</v>
      </c>
      <c r="V1918">
        <f>-534.121972236933 -1.44236079870416 -100.716951794234</f>
        <v>-636.28128482987108</v>
      </c>
      <c r="W1918" t="s">
        <v>39626</v>
      </c>
      <c r="X1918" t="s">
        <v>39627</v>
      </c>
      <c r="Y1918" t="s">
        <v>39628</v>
      </c>
    </row>
    <row r="1919" spans="1:25" x14ac:dyDescent="0.3">
      <c r="A1919">
        <v>95900</v>
      </c>
      <c r="B1919" t="s">
        <v>39629</v>
      </c>
      <c r="C1919" t="s">
        <v>39630</v>
      </c>
      <c r="D1919" t="s">
        <v>39631</v>
      </c>
      <c r="E1919" t="s">
        <v>39632</v>
      </c>
      <c r="F1919" t="s">
        <v>39633</v>
      </c>
      <c r="G1919" t="s">
        <v>39634</v>
      </c>
      <c r="H1919" t="s">
        <v>39635</v>
      </c>
      <c r="I1919" t="s">
        <v>39636</v>
      </c>
      <c r="J1919" t="s">
        <v>39637</v>
      </c>
      <c r="K1919" t="s">
        <v>39638</v>
      </c>
      <c r="L1919" t="s">
        <v>39639</v>
      </c>
      <c r="M1919" t="s">
        <v>39640</v>
      </c>
      <c r="N1919" t="s">
        <v>39641</v>
      </c>
      <c r="O1919">
        <f>-603.684040709837 -124.259500011971 -507.418288123847</f>
        <v>-1235.3618288456551</v>
      </c>
      <c r="P1919">
        <f>-635.999374680463 -155.069974835383 -228.877395382988</f>
        <v>-1019.9467448988339</v>
      </c>
      <c r="Q1919">
        <f>-430.716437413648 -67.495259625045 -293.205335927711</f>
        <v>-791.41703296640401</v>
      </c>
      <c r="R1919" t="s">
        <v>39642</v>
      </c>
      <c r="S1919" t="s">
        <v>39643</v>
      </c>
      <c r="T1919" t="s">
        <v>39644</v>
      </c>
      <c r="U1919" t="s">
        <v>39645</v>
      </c>
      <c r="V1919">
        <f>-533.918089781767 -1.350413290299 -100.68777243829</f>
        <v>-635.95627551035602</v>
      </c>
      <c r="W1919" t="s">
        <v>39646</v>
      </c>
      <c r="X1919" t="s">
        <v>39647</v>
      </c>
      <c r="Y1919" t="s">
        <v>39648</v>
      </c>
    </row>
    <row r="1920" spans="1:25" x14ac:dyDescent="0.3">
      <c r="A1920">
        <v>95950</v>
      </c>
      <c r="B1920" t="s">
        <v>39649</v>
      </c>
      <c r="C1920" t="s">
        <v>39650</v>
      </c>
      <c r="D1920" t="s">
        <v>39651</v>
      </c>
      <c r="E1920" t="s">
        <v>39652</v>
      </c>
      <c r="F1920" t="s">
        <v>39653</v>
      </c>
      <c r="G1920" t="s">
        <v>39654</v>
      </c>
      <c r="H1920" t="s">
        <v>39655</v>
      </c>
      <c r="I1920" t="s">
        <v>39656</v>
      </c>
      <c r="J1920" t="s">
        <v>39657</v>
      </c>
      <c r="K1920" t="s">
        <v>39658</v>
      </c>
      <c r="L1920" t="s">
        <v>39659</v>
      </c>
      <c r="M1920" t="s">
        <v>39660</v>
      </c>
      <c r="N1920" t="s">
        <v>39661</v>
      </c>
      <c r="O1920">
        <f>-603.134967629382 -124.516239871641 -507.097774128849</f>
        <v>-1234.7489816298721</v>
      </c>
      <c r="P1920">
        <f>-635.634511838767 -155.313889786017 -228.576904478108</f>
        <v>-1019.525306102892</v>
      </c>
      <c r="Q1920">
        <f>-430.486532406401 -67.1478919113524 -292.527005139616</f>
        <v>-790.16142945736942</v>
      </c>
      <c r="R1920" t="s">
        <v>39662</v>
      </c>
      <c r="S1920" t="s">
        <v>39663</v>
      </c>
      <c r="T1920" t="s">
        <v>39664</v>
      </c>
      <c r="U1920" t="s">
        <v>39665</v>
      </c>
      <c r="V1920">
        <f>-533.397375270448 -1.14143726603197 -100.625114614041</f>
        <v>-635.16392715052098</v>
      </c>
      <c r="W1920" t="s">
        <v>39666</v>
      </c>
      <c r="X1920" t="s">
        <v>39667</v>
      </c>
      <c r="Y1920" t="s">
        <v>39668</v>
      </c>
    </row>
    <row r="1921" spans="1:25" x14ac:dyDescent="0.3">
      <c r="A1921">
        <v>96000</v>
      </c>
      <c r="B1921" t="s">
        <v>39669</v>
      </c>
      <c r="C1921" t="s">
        <v>39670</v>
      </c>
      <c r="D1921" t="s">
        <v>39671</v>
      </c>
      <c r="E1921" t="s">
        <v>39672</v>
      </c>
      <c r="F1921" t="s">
        <v>39673</v>
      </c>
      <c r="G1921" t="s">
        <v>39674</v>
      </c>
      <c r="H1921" t="s">
        <v>39675</v>
      </c>
      <c r="I1921" t="s">
        <v>39676</v>
      </c>
      <c r="J1921" t="s">
        <v>39677</v>
      </c>
      <c r="K1921" t="s">
        <v>39678</v>
      </c>
      <c r="L1921" t="s">
        <v>39679</v>
      </c>
      <c r="M1921" t="s">
        <v>39680</v>
      </c>
      <c r="N1921" t="s">
        <v>39681</v>
      </c>
      <c r="O1921">
        <f>-602.714473906663 -124.698171006346 -506.903372439982</f>
        <v>-1234.3160173529909</v>
      </c>
      <c r="P1921">
        <f>-635.311110296843 -155.56985886171 -228.401983312503</f>
        <v>-1019.2829524710561</v>
      </c>
      <c r="Q1921">
        <f>-430.16855267076 -67.184120765623 -292.065612439792</f>
        <v>-789.41828587617499</v>
      </c>
      <c r="R1921" t="s">
        <v>39682</v>
      </c>
      <c r="S1921" t="s">
        <v>39683</v>
      </c>
      <c r="T1921" t="s">
        <v>39684</v>
      </c>
      <c r="U1921" t="s">
        <v>39685</v>
      </c>
      <c r="V1921">
        <f>-533.112095489787 -1.10027772753028 -100.594424016426</f>
        <v>-634.80679723374328</v>
      </c>
      <c r="W1921" t="s">
        <v>39686</v>
      </c>
      <c r="X1921" t="s">
        <v>39687</v>
      </c>
      <c r="Y1921" t="s">
        <v>39688</v>
      </c>
    </row>
    <row r="1922" spans="1:25" x14ac:dyDescent="0.3">
      <c r="A1922">
        <v>96050</v>
      </c>
      <c r="B1922" t="s">
        <v>39689</v>
      </c>
      <c r="C1922" t="s">
        <v>39690</v>
      </c>
      <c r="D1922" t="s">
        <v>39691</v>
      </c>
      <c r="E1922" t="s">
        <v>39692</v>
      </c>
      <c r="F1922" t="s">
        <v>39693</v>
      </c>
      <c r="G1922" t="s">
        <v>39694</v>
      </c>
      <c r="H1922" t="s">
        <v>39695</v>
      </c>
      <c r="I1922" t="s">
        <v>39696</v>
      </c>
      <c r="J1922" t="s">
        <v>39697</v>
      </c>
      <c r="K1922" t="s">
        <v>39698</v>
      </c>
      <c r="L1922" t="s">
        <v>39699</v>
      </c>
      <c r="M1922" t="s">
        <v>39700</v>
      </c>
      <c r="N1922" t="s">
        <v>39701</v>
      </c>
      <c r="O1922">
        <f>-601.991683992167 -124.975144685055 -506.63767359653</f>
        <v>-1233.6045022737521</v>
      </c>
      <c r="P1922">
        <f>-634.469285743889 -155.720390002809 -228.108464582921</f>
        <v>-1018.2981403296191</v>
      </c>
      <c r="Q1922">
        <f>-429.708333786201 -66.4363917041001 -291.747210337923</f>
        <v>-787.89193582822418</v>
      </c>
      <c r="R1922" t="s">
        <v>39702</v>
      </c>
      <c r="S1922" t="s">
        <v>39703</v>
      </c>
      <c r="T1922" t="s">
        <v>39704</v>
      </c>
      <c r="U1922" t="s">
        <v>39705</v>
      </c>
      <c r="V1922">
        <f>-532.843720092392 -1.03773162883272 -100.567024812749</f>
        <v>-634.44847653397369</v>
      </c>
      <c r="W1922" t="s">
        <v>39706</v>
      </c>
      <c r="X1922" t="s">
        <v>39707</v>
      </c>
      <c r="Y1922" t="s">
        <v>39708</v>
      </c>
    </row>
    <row r="1923" spans="1:25" x14ac:dyDescent="0.3">
      <c r="A1923">
        <v>96100</v>
      </c>
      <c r="B1923" t="s">
        <v>39709</v>
      </c>
      <c r="C1923" t="s">
        <v>39710</v>
      </c>
      <c r="D1923" t="s">
        <v>39711</v>
      </c>
      <c r="E1923" t="s">
        <v>39712</v>
      </c>
      <c r="F1923" t="s">
        <v>39713</v>
      </c>
      <c r="G1923" t="s">
        <v>39714</v>
      </c>
      <c r="H1923" t="s">
        <v>39715</v>
      </c>
      <c r="I1923" t="s">
        <v>39716</v>
      </c>
      <c r="J1923" t="s">
        <v>39717</v>
      </c>
      <c r="K1923" t="s">
        <v>39718</v>
      </c>
      <c r="L1923" t="s">
        <v>39719</v>
      </c>
      <c r="M1923" t="s">
        <v>39720</v>
      </c>
      <c r="N1923" t="s">
        <v>39721</v>
      </c>
      <c r="O1923">
        <f>-601.618980581422 -125.162833390699 -506.528820969371</f>
        <v>-1233.310634941492</v>
      </c>
      <c r="P1923">
        <f>-634.02976195761 -155.8359902578 -227.983913315609</f>
        <v>-1017.8496655310191</v>
      </c>
      <c r="Q1923">
        <f>-429.65094352191 -65.7344443667939 -291.698296873301</f>
        <v>-787.08368476200485</v>
      </c>
      <c r="R1923" t="s">
        <v>39722</v>
      </c>
      <c r="S1923" t="s">
        <v>39723</v>
      </c>
      <c r="T1923" t="s">
        <v>39724</v>
      </c>
      <c r="U1923" t="s">
        <v>39725</v>
      </c>
      <c r="V1923">
        <f>-532.782606613076 -1.10228100668064 -100.561231056194</f>
        <v>-634.44611867595063</v>
      </c>
      <c r="W1923" t="s">
        <v>39726</v>
      </c>
      <c r="X1923" t="s">
        <v>39727</v>
      </c>
      <c r="Y1923" t="s">
        <v>39728</v>
      </c>
    </row>
    <row r="1924" spans="1:25" x14ac:dyDescent="0.3">
      <c r="A1924">
        <v>96150</v>
      </c>
      <c r="B1924" t="s">
        <v>39729</v>
      </c>
      <c r="C1924" t="s">
        <v>39730</v>
      </c>
      <c r="D1924" t="s">
        <v>39731</v>
      </c>
      <c r="E1924" t="s">
        <v>39732</v>
      </c>
      <c r="F1924" t="s">
        <v>39733</v>
      </c>
      <c r="G1924" t="s">
        <v>39734</v>
      </c>
      <c r="H1924" t="s">
        <v>39735</v>
      </c>
      <c r="I1924" t="s">
        <v>39736</v>
      </c>
      <c r="J1924" t="s">
        <v>39737</v>
      </c>
      <c r="K1924" t="s">
        <v>39738</v>
      </c>
      <c r="L1924" t="s">
        <v>39739</v>
      </c>
      <c r="M1924" t="s">
        <v>39740</v>
      </c>
      <c r="N1924" t="s">
        <v>39741</v>
      </c>
      <c r="O1924">
        <f>-600.75692318196 -125.527416481395 -506.42334125182</f>
        <v>-1232.7076809151749</v>
      </c>
      <c r="P1924">
        <f>-633.067560415486 -156.351264366921 -227.88338579108</f>
        <v>-1017.3022105734869</v>
      </c>
      <c r="Q1924">
        <f>-429.449629048156 -64.4134770058422 -291.410500064469</f>
        <v>-785.27360611846711</v>
      </c>
      <c r="R1924" t="s">
        <v>39742</v>
      </c>
      <c r="S1924" t="s">
        <v>39743</v>
      </c>
      <c r="T1924" t="s">
        <v>39744</v>
      </c>
      <c r="U1924" t="s">
        <v>39745</v>
      </c>
      <c r="V1924">
        <f>-532.620285588823 -1.28462273879904 -100.549622569433</f>
        <v>-634.45453089705506</v>
      </c>
      <c r="W1924" t="s">
        <v>39746</v>
      </c>
      <c r="X1924" t="s">
        <v>39747</v>
      </c>
      <c r="Y1924" t="s">
        <v>39748</v>
      </c>
    </row>
    <row r="1925" spans="1:25" x14ac:dyDescent="0.3">
      <c r="A1925">
        <v>96200</v>
      </c>
      <c r="B1925" t="s">
        <v>39749</v>
      </c>
      <c r="C1925" t="s">
        <v>39750</v>
      </c>
      <c r="D1925" t="s">
        <v>39751</v>
      </c>
      <c r="E1925" t="s">
        <v>39752</v>
      </c>
      <c r="F1925" t="s">
        <v>39753</v>
      </c>
      <c r="G1925" t="s">
        <v>39754</v>
      </c>
      <c r="H1925" t="s">
        <v>39755</v>
      </c>
      <c r="I1925" t="s">
        <v>39756</v>
      </c>
      <c r="J1925" t="s">
        <v>39757</v>
      </c>
      <c r="K1925" t="s">
        <v>39758</v>
      </c>
      <c r="L1925" t="s">
        <v>39759</v>
      </c>
      <c r="M1925" t="s">
        <v>39760</v>
      </c>
      <c r="N1925" t="s">
        <v>39761</v>
      </c>
      <c r="O1925">
        <f>-600.209265549119 -125.844666926218 -506.340409128755</f>
        <v>-1232.394341604092</v>
      </c>
      <c r="P1925">
        <f>-632.71643387219 -156.879285013501 -227.846721432014</f>
        <v>-1017.4424403177049</v>
      </c>
      <c r="Q1925">
        <f>-429.517726501006 -63.8938735741831 -291.191349020149</f>
        <v>-784.60294909533809</v>
      </c>
      <c r="R1925" t="s">
        <v>39762</v>
      </c>
      <c r="S1925" t="s">
        <v>39763</v>
      </c>
      <c r="T1925" t="s">
        <v>39764</v>
      </c>
      <c r="U1925" t="s">
        <v>39765</v>
      </c>
      <c r="V1925">
        <f>-532.519979093075 -1.51378504882177 -100.54050775284</f>
        <v>-634.57427189473674</v>
      </c>
      <c r="W1925" t="s">
        <v>39766</v>
      </c>
      <c r="X1925" t="s">
        <v>39767</v>
      </c>
      <c r="Y1925" t="s">
        <v>39768</v>
      </c>
    </row>
    <row r="1926" spans="1:25" x14ac:dyDescent="0.3">
      <c r="A1926">
        <v>96250</v>
      </c>
      <c r="B1926" t="s">
        <v>39769</v>
      </c>
      <c r="C1926" t="s">
        <v>39770</v>
      </c>
      <c r="D1926" t="s">
        <v>39771</v>
      </c>
      <c r="E1926" t="s">
        <v>39772</v>
      </c>
      <c r="F1926" t="s">
        <v>39773</v>
      </c>
      <c r="G1926" t="s">
        <v>39774</v>
      </c>
      <c r="H1926" t="s">
        <v>39775</v>
      </c>
      <c r="I1926" t="s">
        <v>39776</v>
      </c>
      <c r="J1926" t="s">
        <v>39777</v>
      </c>
      <c r="K1926" t="s">
        <v>39778</v>
      </c>
      <c r="L1926" t="s">
        <v>39779</v>
      </c>
      <c r="M1926" t="s">
        <v>39780</v>
      </c>
      <c r="N1926" t="s">
        <v>39781</v>
      </c>
      <c r="O1926">
        <f>-599.303300467095 -126.525405096878 -506.2675992201</f>
        <v>-1232.096304784073</v>
      </c>
      <c r="P1926">
        <f>-632.314186527948 -157.827081973664 -227.863052817598</f>
        <v>-1018.00432131921</v>
      </c>
      <c r="Q1926">
        <f>-429.522905631624 -63.4147868931987 -290.397201049123</f>
        <v>-783.33489357394569</v>
      </c>
      <c r="R1926" t="s">
        <v>39782</v>
      </c>
      <c r="S1926" t="s">
        <v>39783</v>
      </c>
      <c r="T1926" t="s">
        <v>39784</v>
      </c>
      <c r="U1926" t="s">
        <v>39785</v>
      </c>
      <c r="V1926">
        <f>-532.366737829986 -2.16213119802524 -100.52991264152</f>
        <v>-635.05878166953221</v>
      </c>
      <c r="W1926" t="s">
        <v>39786</v>
      </c>
      <c r="X1926" t="s">
        <v>39787</v>
      </c>
      <c r="Y1926" t="s">
        <v>39788</v>
      </c>
    </row>
    <row r="1927" spans="1:25" x14ac:dyDescent="0.3">
      <c r="A1927">
        <v>96300</v>
      </c>
      <c r="B1927" t="s">
        <v>39789</v>
      </c>
      <c r="C1927" t="s">
        <v>39790</v>
      </c>
      <c r="D1927" t="s">
        <v>39791</v>
      </c>
      <c r="E1927" t="s">
        <v>39792</v>
      </c>
      <c r="F1927" t="s">
        <v>39793</v>
      </c>
      <c r="G1927" t="s">
        <v>39794</v>
      </c>
      <c r="H1927" t="s">
        <v>39795</v>
      </c>
      <c r="I1927" t="s">
        <v>39796</v>
      </c>
      <c r="J1927" t="s">
        <v>39797</v>
      </c>
      <c r="K1927" t="s">
        <v>39798</v>
      </c>
      <c r="L1927" t="s">
        <v>39799</v>
      </c>
      <c r="M1927" t="s">
        <v>39800</v>
      </c>
      <c r="N1927" t="s">
        <v>39801</v>
      </c>
      <c r="O1927">
        <f>-598.812774040394 -126.880844154912 -506.286081232567</f>
        <v>-1231.9796994278729</v>
      </c>
      <c r="P1927">
        <f>-632.214266028061 -158.308911918805 -227.942385646641</f>
        <v>-1018.4655635935071</v>
      </c>
      <c r="Q1927">
        <f>-429.486274447815 -63.350885329382 -289.852058513759</f>
        <v>-782.68921829095598</v>
      </c>
      <c r="R1927" t="s">
        <v>39802</v>
      </c>
      <c r="S1927" t="s">
        <v>39803</v>
      </c>
      <c r="T1927" t="s">
        <v>39804</v>
      </c>
      <c r="U1927" t="s">
        <v>39805</v>
      </c>
      <c r="V1927">
        <f>-532.36824735888 -2.49468479328425 -100.516426647619</f>
        <v>-635.37935879978329</v>
      </c>
      <c r="W1927" t="s">
        <v>39806</v>
      </c>
      <c r="X1927" t="s">
        <v>39807</v>
      </c>
      <c r="Y1927" t="s">
        <v>39808</v>
      </c>
    </row>
    <row r="1928" spans="1:25" x14ac:dyDescent="0.3">
      <c r="A1928">
        <v>96350</v>
      </c>
      <c r="B1928" t="s">
        <v>39809</v>
      </c>
      <c r="C1928" t="s">
        <v>39810</v>
      </c>
      <c r="D1928" t="s">
        <v>39811</v>
      </c>
      <c r="E1928" t="s">
        <v>39812</v>
      </c>
      <c r="F1928" t="s">
        <v>39813</v>
      </c>
      <c r="G1928" t="s">
        <v>39814</v>
      </c>
      <c r="H1928" t="s">
        <v>39815</v>
      </c>
      <c r="I1928" t="s">
        <v>39816</v>
      </c>
      <c r="J1928" t="s">
        <v>39817</v>
      </c>
      <c r="K1928" t="s">
        <v>39818</v>
      </c>
      <c r="L1928" t="s">
        <v>39819</v>
      </c>
      <c r="M1928" t="s">
        <v>39820</v>
      </c>
      <c r="N1928" t="s">
        <v>39821</v>
      </c>
      <c r="O1928">
        <f>-597.989758404032 -127.525782179416 -506.219677325236</f>
        <v>-1231.735217908684</v>
      </c>
      <c r="P1928">
        <f>-632.027376041816 -159.270492121587 -227.988975954715</f>
        <v>-1019.286844118118</v>
      </c>
      <c r="Q1928">
        <f>-429.639055317779 -63.1449479374146 -289.204920302163</f>
        <v>-781.98892355735666</v>
      </c>
      <c r="R1928" t="s">
        <v>39822</v>
      </c>
      <c r="S1928" t="s">
        <v>39823</v>
      </c>
      <c r="T1928" t="s">
        <v>39824</v>
      </c>
      <c r="U1928" t="s">
        <v>39825</v>
      </c>
      <c r="V1928">
        <f>-532.553575257947 -2.91681908235296 -100.455721475808</f>
        <v>-635.92611581610799</v>
      </c>
      <c r="W1928" t="s">
        <v>39826</v>
      </c>
      <c r="X1928" t="s">
        <v>39827</v>
      </c>
      <c r="Y1928" t="s">
        <v>39828</v>
      </c>
    </row>
    <row r="1929" spans="1:25" x14ac:dyDescent="0.3">
      <c r="A1929">
        <v>96400</v>
      </c>
      <c r="B1929" t="s">
        <v>39829</v>
      </c>
      <c r="C1929" t="s">
        <v>39830</v>
      </c>
      <c r="D1929" t="s">
        <v>39831</v>
      </c>
      <c r="E1929" t="s">
        <v>39832</v>
      </c>
      <c r="F1929" t="s">
        <v>39833</v>
      </c>
      <c r="G1929" t="s">
        <v>39834</v>
      </c>
      <c r="H1929" t="s">
        <v>39835</v>
      </c>
      <c r="I1929" t="s">
        <v>39836</v>
      </c>
      <c r="J1929" t="s">
        <v>39837</v>
      </c>
      <c r="K1929" t="s">
        <v>39838</v>
      </c>
      <c r="L1929" t="s">
        <v>39839</v>
      </c>
      <c r="M1929" t="s">
        <v>39840</v>
      </c>
      <c r="N1929" t="s">
        <v>39841</v>
      </c>
      <c r="O1929">
        <f>-597.688623613195 -127.770835641736 -506.189884519822</f>
        <v>-1231.6493437747529</v>
      </c>
      <c r="P1929">
        <f>-631.832818398834 -159.722570706158 -227.995978712051</f>
        <v>-1019.551367817043</v>
      </c>
      <c r="Q1929">
        <f>-429.721800780791 -62.9269513522522 -289.071851842885</f>
        <v>-781.72060397592827</v>
      </c>
      <c r="R1929" t="s">
        <v>39842</v>
      </c>
      <c r="S1929" t="s">
        <v>39843</v>
      </c>
      <c r="T1929" t="s">
        <v>39844</v>
      </c>
      <c r="U1929" t="s">
        <v>39845</v>
      </c>
      <c r="V1929">
        <f>-532.697427537325 -2.98462595074989 -100.419105221537</f>
        <v>-636.10115870961181</v>
      </c>
      <c r="W1929" t="s">
        <v>39846</v>
      </c>
      <c r="X1929" t="s">
        <v>39847</v>
      </c>
      <c r="Y1929" t="s">
        <v>39848</v>
      </c>
    </row>
    <row r="1930" spans="1:25" x14ac:dyDescent="0.3">
      <c r="A1930">
        <v>96450</v>
      </c>
      <c r="B1930" t="s">
        <v>39849</v>
      </c>
      <c r="C1930" t="s">
        <v>39850</v>
      </c>
      <c r="D1930" t="s">
        <v>39851</v>
      </c>
      <c r="E1930" t="s">
        <v>39852</v>
      </c>
      <c r="F1930" t="s">
        <v>39853</v>
      </c>
      <c r="G1930" t="s">
        <v>39854</v>
      </c>
      <c r="H1930" t="s">
        <v>39855</v>
      </c>
      <c r="I1930" t="s">
        <v>39856</v>
      </c>
      <c r="J1930" t="s">
        <v>39857</v>
      </c>
      <c r="K1930" t="s">
        <v>39858</v>
      </c>
      <c r="L1930" t="s">
        <v>39859</v>
      </c>
      <c r="M1930" t="s">
        <v>39860</v>
      </c>
      <c r="N1930" t="s">
        <v>39861</v>
      </c>
      <c r="O1930">
        <f>-596.946273593546 -128.231724604114 -506.100352224272</f>
        <v>-1231.2783504219319</v>
      </c>
      <c r="P1930">
        <f>-631.030823600591 -160.537348600726 -227.939966763552</f>
        <v>-1019.508138964869</v>
      </c>
      <c r="Q1930">
        <f>-429.407510688496 -62.6038649470524 -288.813858663184</f>
        <v>-780.82523429873243</v>
      </c>
      <c r="R1930" t="s">
        <v>39862</v>
      </c>
      <c r="S1930" t="s">
        <v>39863</v>
      </c>
      <c r="T1930" t="s">
        <v>39864</v>
      </c>
      <c r="U1930" t="s">
        <v>39865</v>
      </c>
      <c r="V1930">
        <f>-532.683634830636 -3.08723066084804 -100.332410822446</f>
        <v>-636.10327631393011</v>
      </c>
      <c r="W1930" t="s">
        <v>39866</v>
      </c>
      <c r="X1930" t="s">
        <v>39867</v>
      </c>
      <c r="Y1930" t="s">
        <v>39868</v>
      </c>
    </row>
    <row r="1931" spans="1:25" x14ac:dyDescent="0.3">
      <c r="A1931">
        <v>96500</v>
      </c>
      <c r="B1931" t="s">
        <v>39869</v>
      </c>
      <c r="C1931" t="s">
        <v>39870</v>
      </c>
      <c r="D1931" t="s">
        <v>39871</v>
      </c>
      <c r="E1931" t="s">
        <v>39872</v>
      </c>
      <c r="F1931" t="s">
        <v>39873</v>
      </c>
      <c r="G1931" t="s">
        <v>39874</v>
      </c>
      <c r="H1931" t="s">
        <v>39875</v>
      </c>
      <c r="I1931" t="s">
        <v>39876</v>
      </c>
      <c r="J1931" t="s">
        <v>39877</v>
      </c>
      <c r="K1931" t="s">
        <v>39878</v>
      </c>
      <c r="L1931" t="s">
        <v>39879</v>
      </c>
      <c r="M1931" t="s">
        <v>39880</v>
      </c>
      <c r="N1931" t="s">
        <v>39881</v>
      </c>
      <c r="O1931">
        <f>-596.620693340486 -128.508421399272 -506.005640743776</f>
        <v>-1231.134755483534</v>
      </c>
      <c r="P1931">
        <f>-630.740607809736 -161.08800015976 -227.881561300573</f>
        <v>-1019.7101692700691</v>
      </c>
      <c r="Q1931">
        <f>-429.464884439294 -62.4263176393683 -288.729928305366</f>
        <v>-780.62113038402822</v>
      </c>
      <c r="R1931" t="s">
        <v>39882</v>
      </c>
      <c r="S1931" t="s">
        <v>39883</v>
      </c>
      <c r="T1931" t="s">
        <v>39884</v>
      </c>
      <c r="U1931" t="s">
        <v>39885</v>
      </c>
      <c r="V1931">
        <f>-532.631000393919 -3.14248749530816 -100.233017961448</f>
        <v>-636.00650585067513</v>
      </c>
      <c r="W1931" t="s">
        <v>39886</v>
      </c>
      <c r="X1931" t="s">
        <v>39887</v>
      </c>
      <c r="Y1931" t="s">
        <v>39888</v>
      </c>
    </row>
    <row r="1932" spans="1:25" x14ac:dyDescent="0.3">
      <c r="A1932">
        <v>96550</v>
      </c>
      <c r="B1932" t="s">
        <v>39889</v>
      </c>
      <c r="C1932" t="s">
        <v>39890</v>
      </c>
      <c r="D1932" t="s">
        <v>39891</v>
      </c>
      <c r="E1932" t="s">
        <v>39892</v>
      </c>
      <c r="F1932" t="s">
        <v>39893</v>
      </c>
      <c r="G1932" t="s">
        <v>39894</v>
      </c>
      <c r="H1932" t="s">
        <v>39895</v>
      </c>
      <c r="I1932" t="s">
        <v>39896</v>
      </c>
      <c r="J1932" t="s">
        <v>39897</v>
      </c>
      <c r="K1932" t="s">
        <v>39898</v>
      </c>
      <c r="L1932" t="s">
        <v>39899</v>
      </c>
      <c r="M1932" t="s">
        <v>39900</v>
      </c>
      <c r="N1932" t="s">
        <v>39901</v>
      </c>
      <c r="O1932">
        <f>-596.600166584917 -129.218998629959 -505.776782568818</f>
        <v>-1231.5959477836941</v>
      </c>
      <c r="P1932">
        <f>-630.738574971683 -162.419179011918 -227.728420335849</f>
        <v>-1020.88617431945</v>
      </c>
      <c r="Q1932">
        <f>-430.384864392533 -61.9258689623498 -288.62202854776</f>
        <v>-780.93276190264282</v>
      </c>
      <c r="R1932" t="s">
        <v>39902</v>
      </c>
      <c r="S1932" t="s">
        <v>39903</v>
      </c>
      <c r="T1932" t="s">
        <v>39904</v>
      </c>
      <c r="U1932" t="s">
        <v>39905</v>
      </c>
      <c r="V1932">
        <f>-532.836348644065 -3.27983701682979 -100.086257587738</f>
        <v>-636.20244324863279</v>
      </c>
      <c r="W1932" t="s">
        <v>39906</v>
      </c>
      <c r="X1932" t="s">
        <v>39907</v>
      </c>
      <c r="Y1932" t="s">
        <v>39908</v>
      </c>
    </row>
    <row r="1933" spans="1:25" x14ac:dyDescent="0.3">
      <c r="A1933">
        <v>96600</v>
      </c>
      <c r="B1933" t="s">
        <v>39909</v>
      </c>
      <c r="C1933" t="s">
        <v>39910</v>
      </c>
      <c r="D1933" t="s">
        <v>39911</v>
      </c>
      <c r="E1933" t="s">
        <v>39912</v>
      </c>
      <c r="F1933" t="s">
        <v>39913</v>
      </c>
      <c r="G1933" t="s">
        <v>39914</v>
      </c>
      <c r="H1933" t="s">
        <v>39915</v>
      </c>
      <c r="I1933" t="s">
        <v>39916</v>
      </c>
      <c r="J1933" t="s">
        <v>39917</v>
      </c>
      <c r="K1933" t="s">
        <v>39918</v>
      </c>
      <c r="L1933" t="s">
        <v>39919</v>
      </c>
      <c r="M1933" t="s">
        <v>39920</v>
      </c>
      <c r="N1933" t="s">
        <v>39921</v>
      </c>
      <c r="O1933">
        <f>-596.816814793089 -129.584694788781 -505.71129024895</f>
        <v>-1232.11279983082</v>
      </c>
      <c r="P1933">
        <f>-630.966961820152 -163.021743823289 -227.692656613234</f>
        <v>-1021.6813622566751</v>
      </c>
      <c r="Q1933">
        <f>-431.069859739478 -61.62278275465 -288.585820949216</f>
        <v>-781.27846344334398</v>
      </c>
      <c r="R1933" t="s">
        <v>39922</v>
      </c>
      <c r="S1933" t="s">
        <v>39923</v>
      </c>
      <c r="T1933" t="s">
        <v>39924</v>
      </c>
      <c r="U1933" t="s">
        <v>39925</v>
      </c>
      <c r="V1933">
        <f>-533.053041375085 -3.36312364054083 -100.084044556671</f>
        <v>-636.50020957229674</v>
      </c>
      <c r="W1933" t="s">
        <v>39926</v>
      </c>
      <c r="X1933" t="s">
        <v>39927</v>
      </c>
      <c r="Y1933" t="s">
        <v>39928</v>
      </c>
    </row>
    <row r="1934" spans="1:25" x14ac:dyDescent="0.3">
      <c r="A1934">
        <v>96650</v>
      </c>
      <c r="B1934" t="s">
        <v>39929</v>
      </c>
      <c r="C1934" t="s">
        <v>39930</v>
      </c>
      <c r="D1934" t="s">
        <v>39931</v>
      </c>
      <c r="E1934" t="s">
        <v>39932</v>
      </c>
      <c r="F1934" t="s">
        <v>39933</v>
      </c>
      <c r="G1934" t="s">
        <v>39934</v>
      </c>
      <c r="H1934" t="s">
        <v>39935</v>
      </c>
      <c r="I1934" t="s">
        <v>39936</v>
      </c>
      <c r="J1934" t="s">
        <v>39937</v>
      </c>
      <c r="K1934" t="s">
        <v>39938</v>
      </c>
      <c r="L1934" t="s">
        <v>39939</v>
      </c>
      <c r="M1934" t="s">
        <v>39940</v>
      </c>
      <c r="N1934" t="s">
        <v>39941</v>
      </c>
      <c r="O1934">
        <f>-596.981259270668 -130.236635726569 -505.71479815381</f>
        <v>-1232.932693151047</v>
      </c>
      <c r="P1934">
        <f>-630.91320206187 -163.8095750953 -227.685809992925</f>
        <v>-1022.4085871500951</v>
      </c>
      <c r="Q1934">
        <f>-431.925841112963 -60.5769845309705 -288.477342732961</f>
        <v>-780.98016837689443</v>
      </c>
      <c r="R1934" t="s">
        <v>39942</v>
      </c>
      <c r="S1934" t="s">
        <v>39943</v>
      </c>
      <c r="T1934" t="s">
        <v>39944</v>
      </c>
      <c r="U1934" t="s">
        <v>39945</v>
      </c>
      <c r="V1934">
        <f>-533.368457018646 -3.6006714261016 -100.167656999705</f>
        <v>-637.1367854444527</v>
      </c>
      <c r="W1934" t="s">
        <v>39946</v>
      </c>
      <c r="X1934" t="s">
        <v>39947</v>
      </c>
      <c r="Y1934" t="s">
        <v>39948</v>
      </c>
    </row>
    <row r="1935" spans="1:25" x14ac:dyDescent="0.3">
      <c r="A1935">
        <v>96700</v>
      </c>
      <c r="B1935" t="s">
        <v>39949</v>
      </c>
      <c r="C1935" t="s">
        <v>39950</v>
      </c>
      <c r="D1935" t="s">
        <v>39951</v>
      </c>
      <c r="E1935" t="s">
        <v>39952</v>
      </c>
      <c r="F1935" t="s">
        <v>39953</v>
      </c>
      <c r="G1935" t="s">
        <v>39954</v>
      </c>
      <c r="H1935" t="s">
        <v>39955</v>
      </c>
      <c r="I1935" t="s">
        <v>39956</v>
      </c>
      <c r="J1935" t="s">
        <v>39957</v>
      </c>
      <c r="K1935" t="s">
        <v>39958</v>
      </c>
      <c r="L1935" t="s">
        <v>39959</v>
      </c>
      <c r="M1935" t="s">
        <v>39960</v>
      </c>
      <c r="N1935" t="s">
        <v>39961</v>
      </c>
      <c r="O1935">
        <f>-597.041301618269 -130.630149956311 -505.751843857454</f>
        <v>-1233.4232954320341</v>
      </c>
      <c r="P1935">
        <f>-630.706293022436 -164.395568292497 -227.713800513569</f>
        <v>-1022.8156618285019</v>
      </c>
      <c r="Q1935">
        <f>-432.155695440996 -60.2367813175947 -288.35384665002</f>
        <v>-780.74632340861069</v>
      </c>
      <c r="R1935" t="s">
        <v>39962</v>
      </c>
      <c r="S1935" t="s">
        <v>39963</v>
      </c>
      <c r="T1935" t="s">
        <v>39964</v>
      </c>
      <c r="U1935" t="s">
        <v>39965</v>
      </c>
      <c r="V1935">
        <f>-533.441942544579 -3.78634623385551 -100.226656508697</f>
        <v>-637.45494528713152</v>
      </c>
      <c r="W1935" t="s">
        <v>39966</v>
      </c>
      <c r="X1935" t="s">
        <v>39967</v>
      </c>
      <c r="Y1935" t="s">
        <v>39968</v>
      </c>
    </row>
    <row r="1936" spans="1:25" x14ac:dyDescent="0.3">
      <c r="A1936">
        <v>96750</v>
      </c>
      <c r="B1936" t="s">
        <v>39969</v>
      </c>
      <c r="C1936" t="s">
        <v>39970</v>
      </c>
      <c r="D1936" t="s">
        <v>39971</v>
      </c>
      <c r="E1936" t="s">
        <v>39972</v>
      </c>
      <c r="F1936" t="s">
        <v>39973</v>
      </c>
      <c r="G1936" t="s">
        <v>39974</v>
      </c>
      <c r="H1936" t="s">
        <v>39975</v>
      </c>
      <c r="I1936" t="s">
        <v>39976</v>
      </c>
      <c r="J1936" t="s">
        <v>39977</v>
      </c>
      <c r="K1936" t="s">
        <v>39978</v>
      </c>
      <c r="L1936" t="s">
        <v>39979</v>
      </c>
      <c r="M1936" t="s">
        <v>39980</v>
      </c>
      <c r="N1936" t="s">
        <v>39981</v>
      </c>
      <c r="O1936">
        <f>-596.935021741126 -131.347715332318 -505.85142430158</f>
        <v>-1234.134161375024</v>
      </c>
      <c r="P1936">
        <f>-630.241467822747 -165.576340189982 -227.826941823859</f>
        <v>-1023.6447498365881</v>
      </c>
      <c r="Q1936">
        <f>-432.348606846783 -59.9474768973623 -288.071807748215</f>
        <v>-780.36789149236029</v>
      </c>
      <c r="R1936" t="s">
        <v>39982</v>
      </c>
      <c r="S1936" t="s">
        <v>39983</v>
      </c>
      <c r="T1936" t="s">
        <v>39984</v>
      </c>
      <c r="U1936" t="s">
        <v>39985</v>
      </c>
      <c r="V1936">
        <f>-533.260430414718 -4.29867711257202 -100.356479495347</f>
        <v>-637.91558702263706</v>
      </c>
      <c r="W1936" t="s">
        <v>39986</v>
      </c>
      <c r="X1936" t="s">
        <v>39987</v>
      </c>
      <c r="Y1936" t="s">
        <v>39988</v>
      </c>
    </row>
    <row r="1937" spans="1:25" x14ac:dyDescent="0.3">
      <c r="A1937">
        <v>96800</v>
      </c>
      <c r="B1937" t="s">
        <v>39989</v>
      </c>
      <c r="C1937" t="s">
        <v>39990</v>
      </c>
      <c r="D1937" t="s">
        <v>39991</v>
      </c>
      <c r="E1937" t="s">
        <v>39992</v>
      </c>
      <c r="F1937" t="s">
        <v>39993</v>
      </c>
      <c r="G1937" t="s">
        <v>39994</v>
      </c>
      <c r="H1937" t="s">
        <v>39995</v>
      </c>
      <c r="I1937" t="s">
        <v>39996</v>
      </c>
      <c r="J1937" t="s">
        <v>39997</v>
      </c>
      <c r="K1937" t="s">
        <v>39998</v>
      </c>
      <c r="L1937" t="s">
        <v>39999</v>
      </c>
      <c r="M1937" t="s">
        <v>40000</v>
      </c>
      <c r="N1937" t="s">
        <v>40001</v>
      </c>
      <c r="O1937">
        <f>-596.716775575491 -131.616450457276 -505.949990511074</f>
        <v>-1234.283216543841</v>
      </c>
      <c r="P1937">
        <f>-629.921533808616 -166.113871046089 -227.946569050364</f>
        <v>-1023.981973905069</v>
      </c>
      <c r="Q1937">
        <f>-432.271770810045 -59.9219436260955 -287.999974500465</f>
        <v>-780.19368893660544</v>
      </c>
      <c r="R1937" t="s">
        <v>40002</v>
      </c>
      <c r="S1937" t="s">
        <v>40003</v>
      </c>
      <c r="T1937" t="s">
        <v>40004</v>
      </c>
      <c r="U1937" t="s">
        <v>40005</v>
      </c>
      <c r="V1937">
        <f>-533.086761345574 -4.6043259924586 -100.413488953586</f>
        <v>-638.10457629161863</v>
      </c>
      <c r="W1937" t="s">
        <v>40006</v>
      </c>
      <c r="X1937" t="s">
        <v>40007</v>
      </c>
      <c r="Y1937" t="s">
        <v>40008</v>
      </c>
    </row>
    <row r="1938" spans="1:25" x14ac:dyDescent="0.3">
      <c r="A1938">
        <v>96850</v>
      </c>
      <c r="B1938" t="s">
        <v>40009</v>
      </c>
      <c r="C1938" t="s">
        <v>40010</v>
      </c>
      <c r="D1938" t="s">
        <v>40011</v>
      </c>
      <c r="E1938" t="s">
        <v>40012</v>
      </c>
      <c r="F1938" t="s">
        <v>40013</v>
      </c>
      <c r="G1938" t="s">
        <v>40014</v>
      </c>
      <c r="H1938" t="s">
        <v>40015</v>
      </c>
      <c r="I1938" t="s">
        <v>40016</v>
      </c>
      <c r="J1938" t="s">
        <v>40017</v>
      </c>
      <c r="K1938" t="s">
        <v>40018</v>
      </c>
      <c r="L1938" t="s">
        <v>40019</v>
      </c>
      <c r="M1938" t="s">
        <v>40020</v>
      </c>
      <c r="N1938" t="s">
        <v>40021</v>
      </c>
      <c r="O1938">
        <f>-596.271089728938 -132.14022139234 -506.364527980711</f>
        <v>-1234.775839101989</v>
      </c>
      <c r="P1938">
        <f>-629.381495514312 -167.258665865507 -228.427438807177</f>
        <v>-1025.0676001869958</v>
      </c>
      <c r="Q1938">
        <f>-432.173758227986 -60.0342662682865 -288.098402186648</f>
        <v>-780.30642668292057</v>
      </c>
      <c r="R1938" t="s">
        <v>40022</v>
      </c>
      <c r="S1938" t="s">
        <v>40023</v>
      </c>
      <c r="T1938" t="s">
        <v>40024</v>
      </c>
      <c r="U1938" t="s">
        <v>40025</v>
      </c>
      <c r="V1938">
        <f>-532.627921261923 -5.44209524235657 -100.515001232565</f>
        <v>-638.58501773684452</v>
      </c>
      <c r="W1938" t="s">
        <v>40026</v>
      </c>
      <c r="X1938" t="s">
        <v>40027</v>
      </c>
      <c r="Y1938" t="s">
        <v>40028</v>
      </c>
    </row>
    <row r="1939" spans="1:25" x14ac:dyDescent="0.3">
      <c r="A1939">
        <v>96900</v>
      </c>
      <c r="B1939" t="s">
        <v>40029</v>
      </c>
      <c r="C1939" t="s">
        <v>40030</v>
      </c>
      <c r="D1939" t="s">
        <v>40031</v>
      </c>
      <c r="E1939" t="s">
        <v>40032</v>
      </c>
      <c r="F1939" t="s">
        <v>40033</v>
      </c>
      <c r="G1939" t="s">
        <v>40034</v>
      </c>
      <c r="H1939" t="s">
        <v>40035</v>
      </c>
      <c r="I1939" t="s">
        <v>40036</v>
      </c>
      <c r="J1939" t="s">
        <v>40037</v>
      </c>
      <c r="K1939" t="s">
        <v>40038</v>
      </c>
      <c r="L1939" t="s">
        <v>40039</v>
      </c>
      <c r="M1939" t="s">
        <v>40040</v>
      </c>
      <c r="N1939" t="s">
        <v>40041</v>
      </c>
      <c r="O1939">
        <f>-596.150045834535 -132.37727141338 -506.620650704623</f>
        <v>-1235.147967952538</v>
      </c>
      <c r="P1939">
        <f>-629.215590763721 -167.837542152636 -228.721747013902</f>
        <v>-1025.774879930259</v>
      </c>
      <c r="Q1939">
        <f>-432.189969080553 -60.138564456608 -288.138052996078</f>
        <v>-780.46658653323902</v>
      </c>
      <c r="R1939" t="s">
        <v>40042</v>
      </c>
      <c r="S1939" t="s">
        <v>40043</v>
      </c>
      <c r="T1939" t="s">
        <v>40044</v>
      </c>
      <c r="U1939" t="s">
        <v>40045</v>
      </c>
      <c r="V1939">
        <f>-532.423759454106 -5.96392002192624 -100.558268721705</f>
        <v>-638.94594819773715</v>
      </c>
      <c r="W1939" t="s">
        <v>40046</v>
      </c>
      <c r="X1939" t="s">
        <v>40047</v>
      </c>
      <c r="Y1939" t="s">
        <v>40048</v>
      </c>
    </row>
    <row r="1940" spans="1:25" x14ac:dyDescent="0.3">
      <c r="A1940">
        <v>96950</v>
      </c>
      <c r="B1940" t="s">
        <v>40049</v>
      </c>
      <c r="C1940" t="s">
        <v>40050</v>
      </c>
      <c r="D1940" t="s">
        <v>40051</v>
      </c>
      <c r="E1940" t="s">
        <v>40052</v>
      </c>
      <c r="F1940" t="s">
        <v>40053</v>
      </c>
      <c r="G1940" t="s">
        <v>40054</v>
      </c>
      <c r="H1940" t="s">
        <v>40055</v>
      </c>
      <c r="I1940" t="s">
        <v>40056</v>
      </c>
      <c r="J1940" t="s">
        <v>40057</v>
      </c>
      <c r="K1940" t="s">
        <v>40058</v>
      </c>
      <c r="L1940" t="s">
        <v>40059</v>
      </c>
      <c r="M1940" t="s">
        <v>40060</v>
      </c>
      <c r="N1940" t="s">
        <v>40061</v>
      </c>
      <c r="O1940">
        <f>-596.052133827902 -132.850718984905 -507.136182540406</f>
        <v>-1236.039035353213</v>
      </c>
      <c r="P1940">
        <f>-628.96922116246 -169.235728997176 -229.339140211594</f>
        <v>-1027.5440903712301</v>
      </c>
      <c r="Q1940">
        <f>-432.218376333401 -60.6287407514669 -288.008411084899</f>
        <v>-780.85552816976701</v>
      </c>
      <c r="R1940" t="s">
        <v>40062</v>
      </c>
      <c r="S1940" t="s">
        <v>40063</v>
      </c>
      <c r="T1940" t="s">
        <v>40064</v>
      </c>
      <c r="U1940" t="s">
        <v>40065</v>
      </c>
      <c r="V1940">
        <f>-532.123720265678 -7.03144625587402 -100.633656037151</f>
        <v>-639.78882255870303</v>
      </c>
      <c r="W1940" t="s">
        <v>40066</v>
      </c>
      <c r="X1940" t="s">
        <v>40067</v>
      </c>
      <c r="Y1940" t="s">
        <v>40068</v>
      </c>
    </row>
    <row r="1941" spans="1:25" x14ac:dyDescent="0.3">
      <c r="A1941">
        <v>97000</v>
      </c>
      <c r="B1941" t="s">
        <v>40069</v>
      </c>
      <c r="C1941" t="s">
        <v>40070</v>
      </c>
      <c r="D1941" t="s">
        <v>40071</v>
      </c>
      <c r="E1941" t="s">
        <v>40072</v>
      </c>
      <c r="F1941" t="s">
        <v>40073</v>
      </c>
      <c r="G1941" t="s">
        <v>40074</v>
      </c>
      <c r="H1941" t="s">
        <v>40075</v>
      </c>
      <c r="I1941" t="s">
        <v>40076</v>
      </c>
      <c r="J1941" t="s">
        <v>40077</v>
      </c>
      <c r="K1941" t="s">
        <v>40078</v>
      </c>
      <c r="L1941" t="s">
        <v>40079</v>
      </c>
      <c r="M1941" t="s">
        <v>40080</v>
      </c>
      <c r="N1941" t="s">
        <v>40081</v>
      </c>
      <c r="O1941">
        <f>-596.166736246547 -133.106243253789 -507.413676766169</f>
        <v>-1236.686656266505</v>
      </c>
      <c r="P1941">
        <f>-628.97383084387 -169.770723031839 -229.640413056527</f>
        <v>-1028.384966932236</v>
      </c>
      <c r="Q1941">
        <f>-432.261770968215 -60.8432663520475 -287.844777117644</f>
        <v>-780.94981443790653</v>
      </c>
      <c r="R1941" t="s">
        <v>40082</v>
      </c>
      <c r="S1941" t="s">
        <v>40083</v>
      </c>
      <c r="T1941" t="s">
        <v>40084</v>
      </c>
      <c r="U1941" t="s">
        <v>40085</v>
      </c>
      <c r="V1941">
        <f>-531.966664149107 -7.62848229081646 -100.660062627163</f>
        <v>-640.25520906708653</v>
      </c>
      <c r="W1941" t="s">
        <v>40086</v>
      </c>
      <c r="X1941" t="s">
        <v>40087</v>
      </c>
      <c r="Y1941" t="s">
        <v>40088</v>
      </c>
    </row>
    <row r="1942" spans="1:25" x14ac:dyDescent="0.3">
      <c r="A1942">
        <v>97050</v>
      </c>
      <c r="B1942" t="s">
        <v>40089</v>
      </c>
      <c r="C1942" t="s">
        <v>40090</v>
      </c>
      <c r="D1942" t="s">
        <v>40091</v>
      </c>
      <c r="E1942" t="s">
        <v>40092</v>
      </c>
      <c r="F1942" t="s">
        <v>40093</v>
      </c>
      <c r="G1942" t="s">
        <v>40094</v>
      </c>
      <c r="H1942" t="s">
        <v>40095</v>
      </c>
      <c r="I1942" t="s">
        <v>40096</v>
      </c>
      <c r="J1942" t="s">
        <v>40097</v>
      </c>
      <c r="K1942" t="s">
        <v>40098</v>
      </c>
      <c r="L1942" t="s">
        <v>40099</v>
      </c>
      <c r="M1942" t="s">
        <v>40100</v>
      </c>
      <c r="N1942" t="s">
        <v>40101</v>
      </c>
      <c r="O1942">
        <f>-596.546550501194 -133.64032783678 -507.872548314314</f>
        <v>-1238.059426652288</v>
      </c>
      <c r="P1942">
        <f>-628.800545572822 -170.41861834008 -230.049610713685</f>
        <v>-1029.2687746265869</v>
      </c>
      <c r="Q1942">
        <f>-431.998795778065 -61.0527049401303 -287.117354665977</f>
        <v>-780.16885538417228</v>
      </c>
      <c r="R1942" t="s">
        <v>40102</v>
      </c>
      <c r="S1942" t="s">
        <v>40103</v>
      </c>
      <c r="T1942" t="s">
        <v>40104</v>
      </c>
      <c r="U1942" t="s">
        <v>40105</v>
      </c>
      <c r="V1942">
        <f>-531.528616115155 -8.97841410997307 -100.66575089892</f>
        <v>-641.17278112404813</v>
      </c>
      <c r="W1942" t="s">
        <v>40106</v>
      </c>
      <c r="X1942" t="s">
        <v>40107</v>
      </c>
      <c r="Y1942" t="s">
        <v>40108</v>
      </c>
    </row>
    <row r="1943" spans="1:25" x14ac:dyDescent="0.3">
      <c r="A1943">
        <v>97100</v>
      </c>
      <c r="B1943" t="s">
        <v>40109</v>
      </c>
      <c r="C1943" t="s">
        <v>40110</v>
      </c>
      <c r="D1943" t="s">
        <v>40111</v>
      </c>
      <c r="E1943" t="s">
        <v>40112</v>
      </c>
      <c r="F1943" t="s">
        <v>40113</v>
      </c>
      <c r="G1943" t="s">
        <v>40114</v>
      </c>
      <c r="H1943" t="s">
        <v>40115</v>
      </c>
      <c r="I1943" t="s">
        <v>40116</v>
      </c>
      <c r="J1943" t="s">
        <v>40117</v>
      </c>
      <c r="K1943" t="s">
        <v>40118</v>
      </c>
      <c r="L1943" t="s">
        <v>40119</v>
      </c>
      <c r="M1943" t="s">
        <v>40120</v>
      </c>
      <c r="N1943" t="s">
        <v>40121</v>
      </c>
      <c r="O1943">
        <f>-596.661097268176 -133.874991007907 -508.098504576389</f>
        <v>-1238.634592852472</v>
      </c>
      <c r="P1943">
        <f>-628.699709639862 -170.852395973081 -230.277132527361</f>
        <v>-1029.8292381403039</v>
      </c>
      <c r="Q1943">
        <f>-431.987555705495 -61.1288924637734 -286.965726872127</f>
        <v>-780.08217504139543</v>
      </c>
      <c r="R1943" t="s">
        <v>40122</v>
      </c>
      <c r="S1943" t="s">
        <v>40123</v>
      </c>
      <c r="T1943" t="s">
        <v>40124</v>
      </c>
      <c r="U1943" t="s">
        <v>40125</v>
      </c>
      <c r="V1943">
        <f>-531.315290431436 -9.64092327423486 -100.658497890773</f>
        <v>-641.61471159644384</v>
      </c>
      <c r="W1943" t="s">
        <v>40126</v>
      </c>
      <c r="X1943" t="s">
        <v>40127</v>
      </c>
      <c r="Y1943" t="s">
        <v>40128</v>
      </c>
    </row>
    <row r="1944" spans="1:25" x14ac:dyDescent="0.3">
      <c r="A1944">
        <v>97150</v>
      </c>
      <c r="B1944" t="s">
        <v>40129</v>
      </c>
      <c r="C1944" t="s">
        <v>40130</v>
      </c>
      <c r="D1944" t="s">
        <v>40131</v>
      </c>
      <c r="E1944" t="s">
        <v>40132</v>
      </c>
      <c r="F1944" t="s">
        <v>40133</v>
      </c>
      <c r="G1944" t="s">
        <v>40134</v>
      </c>
      <c r="H1944" t="s">
        <v>40135</v>
      </c>
      <c r="I1944" t="s">
        <v>40136</v>
      </c>
      <c r="J1944" t="s">
        <v>40137</v>
      </c>
      <c r="K1944" t="s">
        <v>40138</v>
      </c>
      <c r="L1944" t="s">
        <v>40139</v>
      </c>
      <c r="M1944" t="s">
        <v>40140</v>
      </c>
      <c r="N1944" t="s">
        <v>40141</v>
      </c>
      <c r="O1944">
        <f>-596.635189511581 -134.529783436801 -508.381302595558</f>
        <v>-1239.5462755439401</v>
      </c>
      <c r="P1944">
        <f>-628.387158952785 -171.8530861483 -230.573109643949</f>
        <v>-1030.8133547450338</v>
      </c>
      <c r="Q1944">
        <f>-432.065472178155 -61.2970479731571 -286.997386295659</f>
        <v>-780.35990644697108</v>
      </c>
      <c r="R1944" t="s">
        <v>40142</v>
      </c>
      <c r="S1944" t="s">
        <v>40143</v>
      </c>
      <c r="T1944" t="s">
        <v>40144</v>
      </c>
      <c r="U1944" t="s">
        <v>40145</v>
      </c>
      <c r="V1944">
        <f>-530.832164918556 -10.9382553739142 -100.623487773361</f>
        <v>-642.39390806583128</v>
      </c>
      <c r="W1944" t="s">
        <v>40146</v>
      </c>
      <c r="X1944" t="s">
        <v>40147</v>
      </c>
      <c r="Y1944" t="s">
        <v>40148</v>
      </c>
    </row>
    <row r="1945" spans="1:25" x14ac:dyDescent="0.3">
      <c r="A1945">
        <v>97200</v>
      </c>
      <c r="B1945" t="s">
        <v>40149</v>
      </c>
      <c r="C1945" t="s">
        <v>40150</v>
      </c>
      <c r="D1945" t="s">
        <v>40151</v>
      </c>
      <c r="E1945" t="s">
        <v>40152</v>
      </c>
      <c r="F1945" t="s">
        <v>40153</v>
      </c>
      <c r="G1945" t="s">
        <v>40154</v>
      </c>
      <c r="H1945" t="s">
        <v>40155</v>
      </c>
      <c r="I1945" t="s">
        <v>40156</v>
      </c>
      <c r="J1945" t="s">
        <v>40157</v>
      </c>
      <c r="K1945" t="s">
        <v>40158</v>
      </c>
      <c r="L1945" t="s">
        <v>40159</v>
      </c>
      <c r="M1945" t="s">
        <v>40160</v>
      </c>
      <c r="N1945" t="s">
        <v>40161</v>
      </c>
      <c r="O1945">
        <f>-596.659659622242 -134.941687009277 -508.391040690334</f>
        <v>-1239.9923873218529</v>
      </c>
      <c r="P1945">
        <f>-628.173772079372 -172.340735693668 -230.565851142361</f>
        <v>-1031.0803589154011</v>
      </c>
      <c r="Q1945">
        <f>-432.08232119361 -61.3801615672105 -286.996723461687</f>
        <v>-780.45920622250753</v>
      </c>
      <c r="R1945" t="s">
        <v>40162</v>
      </c>
      <c r="S1945" t="s">
        <v>40163</v>
      </c>
      <c r="T1945" t="s">
        <v>40164</v>
      </c>
      <c r="U1945" t="s">
        <v>40165</v>
      </c>
      <c r="V1945">
        <f>-530.581616776279 -11.580026623561 -100.613826418409</f>
        <v>-642.77546981824901</v>
      </c>
      <c r="W1945" t="s">
        <v>40166</v>
      </c>
      <c r="X1945" t="s">
        <v>40167</v>
      </c>
      <c r="Y1945" t="s">
        <v>40168</v>
      </c>
    </row>
    <row r="1946" spans="1:25" x14ac:dyDescent="0.3">
      <c r="A1946">
        <v>97250</v>
      </c>
      <c r="B1946" t="s">
        <v>40169</v>
      </c>
      <c r="C1946" t="s">
        <v>40170</v>
      </c>
      <c r="D1946" t="s">
        <v>40171</v>
      </c>
      <c r="E1946" t="s">
        <v>40172</v>
      </c>
      <c r="F1946" t="s">
        <v>40173</v>
      </c>
      <c r="G1946" t="s">
        <v>40174</v>
      </c>
      <c r="H1946" t="s">
        <v>40175</v>
      </c>
      <c r="I1946" t="s">
        <v>40176</v>
      </c>
      <c r="J1946" t="s">
        <v>40177</v>
      </c>
      <c r="K1946" t="s">
        <v>40178</v>
      </c>
      <c r="L1946" t="s">
        <v>40179</v>
      </c>
      <c r="M1946" t="s">
        <v>40180</v>
      </c>
      <c r="N1946" t="s">
        <v>40181</v>
      </c>
      <c r="O1946">
        <f>-596.513533071338 -135.968994882545 -508.343210558663</f>
        <v>-1240.825738512546</v>
      </c>
      <c r="P1946">
        <f>-627.666979081577 -173.259807738566 -230.463011699002</f>
        <v>-1031.389798519145</v>
      </c>
      <c r="Q1946">
        <f>-431.820325069492 -61.9006021200539 -286.958962429103</f>
        <v>-780.67988961864899</v>
      </c>
      <c r="R1946" t="s">
        <v>40182</v>
      </c>
      <c r="S1946" t="s">
        <v>40183</v>
      </c>
      <c r="T1946" t="s">
        <v>40184</v>
      </c>
      <c r="U1946" t="s">
        <v>40185</v>
      </c>
      <c r="V1946">
        <f>-530.061277337541 -12.8498137229085 -100.622452857197</f>
        <v>-643.53354391764651</v>
      </c>
      <c r="W1946" t="s">
        <v>40186</v>
      </c>
      <c r="X1946" t="s">
        <v>40187</v>
      </c>
      <c r="Y1946" t="s">
        <v>40188</v>
      </c>
    </row>
    <row r="1947" spans="1:25" x14ac:dyDescent="0.3">
      <c r="A1947">
        <v>97300</v>
      </c>
      <c r="B1947" t="s">
        <v>40189</v>
      </c>
      <c r="C1947" t="s">
        <v>40190</v>
      </c>
      <c r="D1947" t="s">
        <v>40191</v>
      </c>
      <c r="E1947" t="s">
        <v>40192</v>
      </c>
      <c r="F1947" t="s">
        <v>40193</v>
      </c>
      <c r="G1947" t="s">
        <v>40194</v>
      </c>
      <c r="H1947" t="s">
        <v>40195</v>
      </c>
      <c r="I1947" t="s">
        <v>40196</v>
      </c>
      <c r="J1947" t="s">
        <v>40197</v>
      </c>
      <c r="K1947" t="s">
        <v>40198</v>
      </c>
      <c r="L1947" t="s">
        <v>40199</v>
      </c>
      <c r="M1947" t="s">
        <v>40200</v>
      </c>
      <c r="N1947" t="s">
        <v>40201</v>
      </c>
      <c r="O1947">
        <f>-596.473613187565 -136.51814742135 -508.279761165619</f>
        <v>-1241.271521774534</v>
      </c>
      <c r="P1947">
        <f>-627.580247225146 -173.634082425637 -230.37088991841</f>
        <v>-1031.585219569193</v>
      </c>
      <c r="Q1947">
        <f>-431.704263700343 -62.3270482261646 -286.868180230011</f>
        <v>-780.89949215651859</v>
      </c>
      <c r="R1947" t="s">
        <v>40202</v>
      </c>
      <c r="S1947" t="s">
        <v>40203</v>
      </c>
      <c r="T1947" t="s">
        <v>40204</v>
      </c>
      <c r="U1947" t="s">
        <v>40205</v>
      </c>
      <c r="V1947">
        <f>-529.858445170849 -13.4695007959713 -100.621498894576</f>
        <v>-643.94944486139627</v>
      </c>
      <c r="W1947" t="s">
        <v>40206</v>
      </c>
      <c r="X1947" t="s">
        <v>40207</v>
      </c>
      <c r="Y1947" t="s">
        <v>40208</v>
      </c>
    </row>
    <row r="1948" spans="1:25" x14ac:dyDescent="0.3">
      <c r="A1948">
        <v>97350</v>
      </c>
      <c r="B1948" t="s">
        <v>40209</v>
      </c>
      <c r="C1948" t="s">
        <v>40210</v>
      </c>
      <c r="D1948" t="s">
        <v>40211</v>
      </c>
      <c r="E1948" t="s">
        <v>40212</v>
      </c>
      <c r="F1948" t="s">
        <v>40213</v>
      </c>
      <c r="G1948" t="s">
        <v>40214</v>
      </c>
      <c r="H1948" t="s">
        <v>40215</v>
      </c>
      <c r="I1948" t="s">
        <v>40216</v>
      </c>
      <c r="J1948" t="s">
        <v>40217</v>
      </c>
      <c r="K1948" t="s">
        <v>40218</v>
      </c>
      <c r="L1948" t="s">
        <v>40219</v>
      </c>
      <c r="M1948" t="s">
        <v>40220</v>
      </c>
      <c r="N1948" t="s">
        <v>40221</v>
      </c>
      <c r="O1948">
        <f>-596.072634407263 -137.66265056982 -508.20217612762</f>
        <v>-1241.9374611047031</v>
      </c>
      <c r="P1948">
        <f>-627.269012525136 -175.012340122393 -230.334678992043</f>
        <v>-1032.6160316395719</v>
      </c>
      <c r="Q1948">
        <f>-431.590987990588 -63.2887206869141 -286.695324463518</f>
        <v>-781.57503314102007</v>
      </c>
      <c r="R1948" t="s">
        <v>40222</v>
      </c>
      <c r="S1948" t="s">
        <v>40223</v>
      </c>
      <c r="T1948" t="s">
        <v>40224</v>
      </c>
      <c r="U1948" t="s">
        <v>40225</v>
      </c>
      <c r="V1948">
        <f>-529.494447102326 -14.7486836807175 -100.607572006696</f>
        <v>-644.85070278973956</v>
      </c>
      <c r="W1948" t="s">
        <v>40226</v>
      </c>
      <c r="X1948" t="s">
        <v>40227</v>
      </c>
      <c r="Y1948" t="s">
        <v>40228</v>
      </c>
    </row>
    <row r="1949" spans="1:25" x14ac:dyDescent="0.3">
      <c r="A1949">
        <v>97400</v>
      </c>
      <c r="B1949" t="s">
        <v>40229</v>
      </c>
      <c r="C1949" t="s">
        <v>40230</v>
      </c>
      <c r="D1949" t="s">
        <v>40231</v>
      </c>
      <c r="E1949" t="s">
        <v>40232</v>
      </c>
      <c r="F1949" t="s">
        <v>40233</v>
      </c>
      <c r="G1949" t="s">
        <v>40234</v>
      </c>
      <c r="H1949" t="s">
        <v>40235</v>
      </c>
      <c r="I1949" t="s">
        <v>40236</v>
      </c>
      <c r="J1949" t="s">
        <v>40237</v>
      </c>
      <c r="K1949" t="s">
        <v>40238</v>
      </c>
      <c r="L1949" t="s">
        <v>40239</v>
      </c>
      <c r="M1949" t="s">
        <v>40240</v>
      </c>
      <c r="N1949" t="s">
        <v>40241</v>
      </c>
      <c r="O1949">
        <f>-595.707920016675 -138.125495881028 -508.226591135075</f>
        <v>-1242.060007032778</v>
      </c>
      <c r="P1949">
        <f>-627.028193469445 -175.588799978065 -230.388401193207</f>
        <v>-1033.005394640717</v>
      </c>
      <c r="Q1949">
        <f>-431.419079304643 -63.6443644674237 -286.549819555036</f>
        <v>-781.61326332710269</v>
      </c>
      <c r="R1949" t="s">
        <v>40242</v>
      </c>
      <c r="S1949" t="s">
        <v>40243</v>
      </c>
      <c r="T1949" t="s">
        <v>40244</v>
      </c>
      <c r="U1949" t="s">
        <v>40245</v>
      </c>
      <c r="V1949">
        <f>-529.386838657005 -15.3563988581695 -100.596435353869</f>
        <v>-645.33967286904351</v>
      </c>
      <c r="W1949" t="s">
        <v>40246</v>
      </c>
      <c r="X1949" t="s">
        <v>40247</v>
      </c>
      <c r="Y1949" t="s">
        <v>40248</v>
      </c>
    </row>
    <row r="1950" spans="1:25" x14ac:dyDescent="0.3">
      <c r="A1950">
        <v>97450</v>
      </c>
      <c r="B1950" t="s">
        <v>40249</v>
      </c>
      <c r="C1950" t="s">
        <v>40250</v>
      </c>
      <c r="D1950" t="s">
        <v>40251</v>
      </c>
      <c r="E1950" t="s">
        <v>40252</v>
      </c>
      <c r="F1950" t="s">
        <v>40253</v>
      </c>
      <c r="G1950" t="s">
        <v>40254</v>
      </c>
      <c r="H1950" t="s">
        <v>40255</v>
      </c>
      <c r="I1950" t="s">
        <v>40256</v>
      </c>
      <c r="J1950" t="s">
        <v>40257</v>
      </c>
      <c r="K1950" t="s">
        <v>40258</v>
      </c>
      <c r="L1950" t="s">
        <v>40259</v>
      </c>
      <c r="M1950" t="s">
        <v>40260</v>
      </c>
      <c r="N1950" t="s">
        <v>40261</v>
      </c>
      <c r="O1950">
        <f>-594.644603963995 -139.134639211366 -508.307654248343</f>
        <v>-1242.0868974237039</v>
      </c>
      <c r="P1950">
        <f>-626.317647875217 -176.893397836465 -230.549380399125</f>
        <v>-1033.760426110807</v>
      </c>
      <c r="Q1950">
        <f>-430.94921061531 -64.2982132426823 -286.245678411282</f>
        <v>-781.49310226927423</v>
      </c>
      <c r="R1950" t="s">
        <v>40262</v>
      </c>
      <c r="S1950" t="s">
        <v>40263</v>
      </c>
      <c r="T1950" t="s">
        <v>40264</v>
      </c>
      <c r="U1950" t="s">
        <v>40265</v>
      </c>
      <c r="V1950">
        <f>-529.169197968321 -16.5753338376039 -100.566647044835</f>
        <v>-646.31117885075992</v>
      </c>
      <c r="W1950" t="s">
        <v>40266</v>
      </c>
      <c r="X1950" t="s">
        <v>40267</v>
      </c>
      <c r="Y1950" t="s">
        <v>40268</v>
      </c>
    </row>
    <row r="1951" spans="1:25" x14ac:dyDescent="0.3">
      <c r="A1951">
        <v>97500</v>
      </c>
      <c r="B1951" t="s">
        <v>40269</v>
      </c>
      <c r="C1951" t="s">
        <v>40270</v>
      </c>
      <c r="D1951" t="s">
        <v>40271</v>
      </c>
      <c r="E1951" t="s">
        <v>40272</v>
      </c>
      <c r="F1951" t="s">
        <v>40273</v>
      </c>
      <c r="G1951" t="s">
        <v>40274</v>
      </c>
      <c r="H1951" t="s">
        <v>40275</v>
      </c>
      <c r="I1951" t="s">
        <v>40276</v>
      </c>
      <c r="J1951" t="s">
        <v>40277</v>
      </c>
      <c r="K1951" t="s">
        <v>40278</v>
      </c>
      <c r="L1951" t="s">
        <v>40279</v>
      </c>
      <c r="M1951" t="s">
        <v>40280</v>
      </c>
      <c r="N1951" t="s">
        <v>40281</v>
      </c>
      <c r="O1951">
        <f>-594.172009013906 -139.733119591639 -508.307236218755</f>
        <v>-1242.2123648243</v>
      </c>
      <c r="P1951">
        <f>-625.971178045819 -177.742198687789 -230.597457870194</f>
        <v>-1034.310834603802</v>
      </c>
      <c r="Q1951">
        <f>-430.809244000061 -64.6960346557134 -286.103648051964</f>
        <v>-781.60892670773842</v>
      </c>
      <c r="R1951" t="s">
        <v>40282</v>
      </c>
      <c r="S1951" t="s">
        <v>40283</v>
      </c>
      <c r="T1951" t="s">
        <v>40284</v>
      </c>
      <c r="U1951" t="s">
        <v>40285</v>
      </c>
      <c r="V1951">
        <f>-529.041787944283 -17.2112504155903 -100.540729929612</f>
        <v>-646.79376828948523</v>
      </c>
      <c r="W1951" t="s">
        <v>40286</v>
      </c>
      <c r="X1951" t="s">
        <v>40287</v>
      </c>
      <c r="Y1951" t="s">
        <v>40288</v>
      </c>
    </row>
    <row r="1952" spans="1:25" x14ac:dyDescent="0.3">
      <c r="A1952">
        <v>97550</v>
      </c>
      <c r="B1952" t="s">
        <v>40289</v>
      </c>
      <c r="C1952" t="s">
        <v>40290</v>
      </c>
      <c r="D1952" t="s">
        <v>40291</v>
      </c>
      <c r="E1952" t="s">
        <v>40292</v>
      </c>
      <c r="F1952" t="s">
        <v>40293</v>
      </c>
      <c r="G1952" t="s">
        <v>40294</v>
      </c>
      <c r="H1952" t="s">
        <v>40295</v>
      </c>
      <c r="I1952" t="s">
        <v>40296</v>
      </c>
      <c r="J1952" t="s">
        <v>40297</v>
      </c>
      <c r="K1952" t="s">
        <v>40298</v>
      </c>
      <c r="L1952" t="s">
        <v>40299</v>
      </c>
      <c r="M1952" t="s">
        <v>40300</v>
      </c>
      <c r="N1952" t="s">
        <v>40301</v>
      </c>
      <c r="O1952">
        <f>-593.350737521805 -141.117050220334 -508.293107274709</f>
        <v>-1242.7608950168478</v>
      </c>
      <c r="P1952">
        <f>-624.990951004217 -179.413757877252 -230.60470945604</f>
        <v>-1035.009418337509</v>
      </c>
      <c r="Q1952">
        <f>-430.376513389476 -65.3602722249534 -285.972674655611</f>
        <v>-781.70946027004038</v>
      </c>
      <c r="R1952" t="s">
        <v>40302</v>
      </c>
      <c r="S1952" t="s">
        <v>40303</v>
      </c>
      <c r="T1952" t="s">
        <v>40304</v>
      </c>
      <c r="U1952" t="s">
        <v>40305</v>
      </c>
      <c r="V1952">
        <f>-528.732619059295 -18.583225685139 -100.428847867916</f>
        <v>-647.74469261235004</v>
      </c>
      <c r="W1952" t="s">
        <v>40306</v>
      </c>
      <c r="X1952" t="s">
        <v>40307</v>
      </c>
      <c r="Y1952" t="s">
        <v>40308</v>
      </c>
    </row>
    <row r="1953" spans="1:25" x14ac:dyDescent="0.3">
      <c r="A1953">
        <v>97600</v>
      </c>
      <c r="B1953" t="s">
        <v>40309</v>
      </c>
      <c r="C1953" t="s">
        <v>40310</v>
      </c>
      <c r="D1953" t="s">
        <v>40311</v>
      </c>
      <c r="E1953" t="s">
        <v>40312</v>
      </c>
      <c r="F1953" t="s">
        <v>40313</v>
      </c>
      <c r="G1953" t="s">
        <v>40314</v>
      </c>
      <c r="H1953" t="s">
        <v>40315</v>
      </c>
      <c r="I1953" t="s">
        <v>40316</v>
      </c>
      <c r="J1953" t="s">
        <v>40317</v>
      </c>
      <c r="K1953" t="s">
        <v>40318</v>
      </c>
      <c r="L1953" t="s">
        <v>40319</v>
      </c>
      <c r="M1953" t="s">
        <v>40320</v>
      </c>
      <c r="N1953" t="s">
        <v>40321</v>
      </c>
      <c r="O1953">
        <f>-592.900797778029 -141.898067669063 -508.257262737334</f>
        <v>-1243.0561281844259</v>
      </c>
      <c r="P1953">
        <f>-624.265461108431 -180.112935588423 -230.526364958894</f>
        <v>-1034.904761655748</v>
      </c>
      <c r="Q1953">
        <f>-430.003834336354 -65.5334353917033 -286.047203153866</f>
        <v>-781.58447288192326</v>
      </c>
      <c r="R1953" t="s">
        <v>40322</v>
      </c>
      <c r="S1953" t="s">
        <v>40323</v>
      </c>
      <c r="T1953" t="s">
        <v>40324</v>
      </c>
      <c r="U1953" t="s">
        <v>40325</v>
      </c>
      <c r="V1953">
        <f>-528.546950026679 -19.2791857598777 -100.39409272338</f>
        <v>-648.22022850993676</v>
      </c>
      <c r="W1953" t="s">
        <v>40326</v>
      </c>
      <c r="X1953" t="s">
        <v>40327</v>
      </c>
      <c r="Y1953" t="s">
        <v>40328</v>
      </c>
    </row>
    <row r="1954" spans="1:25" x14ac:dyDescent="0.3">
      <c r="A1954">
        <v>97650</v>
      </c>
      <c r="B1954" t="s">
        <v>40329</v>
      </c>
      <c r="C1954" t="s">
        <v>40330</v>
      </c>
      <c r="D1954" t="s">
        <v>40331</v>
      </c>
      <c r="E1954" t="s">
        <v>40332</v>
      </c>
      <c r="F1954" t="s">
        <v>40333</v>
      </c>
      <c r="G1954" t="s">
        <v>40334</v>
      </c>
      <c r="H1954" t="s">
        <v>40335</v>
      </c>
      <c r="I1954" t="s">
        <v>40336</v>
      </c>
      <c r="J1954" t="s">
        <v>40337</v>
      </c>
      <c r="K1954" t="s">
        <v>40338</v>
      </c>
      <c r="L1954" t="s">
        <v>40339</v>
      </c>
      <c r="M1954" t="s">
        <v>40340</v>
      </c>
      <c r="N1954" t="s">
        <v>40341</v>
      </c>
      <c r="O1954">
        <f>-591.985757791147 -143.367570671384 -508.229903909705</f>
        <v>-1243.5832323722359</v>
      </c>
      <c r="P1954">
        <f>-622.583776302452 -181.330786154567 -230.378844999898</f>
        <v>-1034.2934074569171</v>
      </c>
      <c r="Q1954">
        <f>-429.116570177045 -65.5987114209811 -286.280777546944</f>
        <v>-780.9960591449701</v>
      </c>
      <c r="R1954" t="s">
        <v>40342</v>
      </c>
      <c r="S1954" t="s">
        <v>40343</v>
      </c>
      <c r="T1954" t="s">
        <v>40344</v>
      </c>
      <c r="U1954" t="s">
        <v>40345</v>
      </c>
      <c r="V1954">
        <f>-528.173046677082 -20.5803133173049 -100.364031591459</f>
        <v>-649.11739158584589</v>
      </c>
      <c r="W1954" t="s">
        <v>40346</v>
      </c>
      <c r="X1954" t="s">
        <v>40347</v>
      </c>
      <c r="Y1954" t="s">
        <v>40348</v>
      </c>
    </row>
    <row r="1955" spans="1:25" x14ac:dyDescent="0.3">
      <c r="A1955">
        <v>97700</v>
      </c>
      <c r="B1955" t="s">
        <v>40349</v>
      </c>
      <c r="C1955" t="s">
        <v>40350</v>
      </c>
      <c r="D1955" t="s">
        <v>40351</v>
      </c>
      <c r="E1955" t="s">
        <v>40352</v>
      </c>
      <c r="F1955" t="s">
        <v>40353</v>
      </c>
      <c r="G1955" t="s">
        <v>40354</v>
      </c>
      <c r="H1955" t="s">
        <v>40355</v>
      </c>
      <c r="I1955" t="s">
        <v>40356</v>
      </c>
      <c r="J1955" t="s">
        <v>40357</v>
      </c>
      <c r="K1955" t="s">
        <v>40358</v>
      </c>
      <c r="L1955" t="s">
        <v>40359</v>
      </c>
      <c r="M1955" t="s">
        <v>40360</v>
      </c>
      <c r="N1955" t="s">
        <v>40361</v>
      </c>
      <c r="O1955">
        <f>-590.999302050189 -144.782487385242 -508.24168345213</f>
        <v>-1244.0234728875612</v>
      </c>
      <c r="P1955">
        <f>-620.919941837044 -182.990456389126 -230.350527171998</f>
        <v>-1034.260925398168</v>
      </c>
      <c r="Q1955">
        <f>-428.404037454023 -65.8206501721093 -286.54107625573</f>
        <v>-780.76576388186231</v>
      </c>
      <c r="R1955" t="s">
        <v>40362</v>
      </c>
      <c r="S1955" t="s">
        <v>40363</v>
      </c>
      <c r="T1955" t="s">
        <v>40364</v>
      </c>
      <c r="U1955" t="s">
        <v>40365</v>
      </c>
      <c r="V1955">
        <f>-527.780801549454 -21.6756078965841 -100.335970768968</f>
        <v>-649.79238021500612</v>
      </c>
      <c r="W1955" t="s">
        <v>40366</v>
      </c>
      <c r="X1955" t="s">
        <v>40367</v>
      </c>
      <c r="Y1955" t="s">
        <v>40368</v>
      </c>
    </row>
    <row r="1956" spans="1:25" x14ac:dyDescent="0.3">
      <c r="A1956">
        <v>97750</v>
      </c>
      <c r="B1956" t="s">
        <v>40369</v>
      </c>
      <c r="C1956" t="s">
        <v>40370</v>
      </c>
      <c r="D1956" t="s">
        <v>40371</v>
      </c>
      <c r="E1956" t="s">
        <v>40372</v>
      </c>
      <c r="F1956" t="s">
        <v>40373</v>
      </c>
      <c r="G1956" t="s">
        <v>40374</v>
      </c>
      <c r="H1956" t="s">
        <v>40375</v>
      </c>
      <c r="I1956" t="s">
        <v>40376</v>
      </c>
      <c r="J1956" t="s">
        <v>40377</v>
      </c>
      <c r="K1956" t="s">
        <v>40378</v>
      </c>
      <c r="L1956" t="s">
        <v>40379</v>
      </c>
      <c r="M1956" t="s">
        <v>40380</v>
      </c>
      <c r="N1956" t="s">
        <v>40381</v>
      </c>
      <c r="O1956">
        <f>-590.476709268843 -145.453840127185 -508.261149024476</f>
        <v>-1244.1916984205041</v>
      </c>
      <c r="P1956">
        <f>-620.199386081515 -183.844190394067 -230.373923906194</f>
        <v>-1034.4175003817759</v>
      </c>
      <c r="Q1956">
        <f>-428.10441548491 -66.0026815262113 -286.600617350526</f>
        <v>-780.70771436164728</v>
      </c>
      <c r="R1956" t="s">
        <v>40382</v>
      </c>
      <c r="S1956" t="s">
        <v>40383</v>
      </c>
      <c r="T1956" t="s">
        <v>40384</v>
      </c>
      <c r="U1956" t="s">
        <v>40385</v>
      </c>
      <c r="V1956">
        <f>-527.562580977591 -22.1678794839413 -100.325713805568</f>
        <v>-650.05617426710023</v>
      </c>
      <c r="W1956" t="s">
        <v>40386</v>
      </c>
      <c r="X1956" t="s">
        <v>40387</v>
      </c>
      <c r="Y1956" t="s">
        <v>40388</v>
      </c>
    </row>
    <row r="1957" spans="1:25" x14ac:dyDescent="0.3">
      <c r="A1957">
        <v>97800</v>
      </c>
      <c r="B1957" t="s">
        <v>40389</v>
      </c>
      <c r="C1957" t="s">
        <v>40390</v>
      </c>
      <c r="D1957" t="s">
        <v>40391</v>
      </c>
      <c r="E1957" t="s">
        <v>40392</v>
      </c>
      <c r="F1957" t="s">
        <v>40393</v>
      </c>
      <c r="G1957" t="s">
        <v>40394</v>
      </c>
      <c r="H1957" t="s">
        <v>40395</v>
      </c>
      <c r="I1957" t="s">
        <v>40396</v>
      </c>
      <c r="J1957" t="s">
        <v>40397</v>
      </c>
      <c r="K1957" t="s">
        <v>40398</v>
      </c>
      <c r="L1957" t="s">
        <v>40399</v>
      </c>
      <c r="M1957" t="s">
        <v>40400</v>
      </c>
      <c r="N1957" t="s">
        <v>40401</v>
      </c>
      <c r="O1957">
        <f>-589.440711840881 -146.801880445905 -508.304027399608</f>
        <v>-1244.546619686394</v>
      </c>
      <c r="P1957">
        <f>-618.66819420458 -185.351591648463 -230.386352214444</f>
        <v>-1034.4061380674871</v>
      </c>
      <c r="Q1957">
        <f>-427.148586733003 -66.5171042144398 -286.485348372064</f>
        <v>-780.15103931950682</v>
      </c>
      <c r="R1957" t="s">
        <v>40402</v>
      </c>
      <c r="S1957" t="s">
        <v>40403</v>
      </c>
      <c r="T1957" t="s">
        <v>40404</v>
      </c>
      <c r="U1957" t="s">
        <v>40405</v>
      </c>
      <c r="V1957">
        <f>-526.980392670207 -23.2298858811437 -100.286775532567</f>
        <v>-650.49705408391776</v>
      </c>
      <c r="W1957" t="s">
        <v>40406</v>
      </c>
      <c r="X1957" t="s">
        <v>40407</v>
      </c>
      <c r="Y1957" t="s">
        <v>40408</v>
      </c>
    </row>
    <row r="1958" spans="1:25" x14ac:dyDescent="0.3">
      <c r="A1958">
        <v>97850</v>
      </c>
      <c r="B1958" t="s">
        <v>40409</v>
      </c>
      <c r="C1958" t="s">
        <v>40410</v>
      </c>
      <c r="D1958" t="s">
        <v>40411</v>
      </c>
      <c r="E1958" t="s">
        <v>40412</v>
      </c>
      <c r="F1958" t="s">
        <v>40413</v>
      </c>
      <c r="G1958" t="s">
        <v>40414</v>
      </c>
      <c r="H1958" t="s">
        <v>40415</v>
      </c>
      <c r="I1958" t="s">
        <v>40416</v>
      </c>
      <c r="J1958" t="s">
        <v>40417</v>
      </c>
      <c r="K1958" t="s">
        <v>40418</v>
      </c>
      <c r="L1958" t="s">
        <v>40419</v>
      </c>
      <c r="M1958" t="s">
        <v>40420</v>
      </c>
      <c r="N1958" t="s">
        <v>40421</v>
      </c>
      <c r="O1958">
        <f>-588.67158336165 -147.46136650143 -508.341927362539</f>
        <v>-1244.4748772256191</v>
      </c>
      <c r="P1958">
        <f>-617.690876642922 -186.13225523043 -230.419282841012</f>
        <v>-1034.242414714364</v>
      </c>
      <c r="Q1958">
        <f>-426.524244280963 -66.6623608545347 -286.373251112877</f>
        <v>-779.55985624837467</v>
      </c>
      <c r="R1958" t="s">
        <v>40422</v>
      </c>
      <c r="S1958" t="s">
        <v>40423</v>
      </c>
      <c r="T1958" t="s">
        <v>40424</v>
      </c>
      <c r="U1958" t="s">
        <v>40425</v>
      </c>
      <c r="V1958">
        <f>-526.536690272332 -23.8646945454288 -100.256848130143</f>
        <v>-650.6582329479038</v>
      </c>
      <c r="W1958" t="s">
        <v>40426</v>
      </c>
      <c r="X1958" t="s">
        <v>40427</v>
      </c>
      <c r="Y1958" t="s">
        <v>40428</v>
      </c>
    </row>
    <row r="1959" spans="1:25" x14ac:dyDescent="0.3">
      <c r="A1959">
        <v>97900</v>
      </c>
      <c r="B1959" t="s">
        <v>40429</v>
      </c>
      <c r="C1959" t="s">
        <v>40430</v>
      </c>
      <c r="D1959" t="s">
        <v>40431</v>
      </c>
      <c r="E1959" t="s">
        <v>40432</v>
      </c>
      <c r="F1959" t="s">
        <v>40433</v>
      </c>
      <c r="G1959" t="s">
        <v>40434</v>
      </c>
      <c r="H1959" t="s">
        <v>40435</v>
      </c>
      <c r="I1959" t="s">
        <v>40436</v>
      </c>
      <c r="J1959" t="s">
        <v>40437</v>
      </c>
      <c r="K1959" t="s">
        <v>40438</v>
      </c>
      <c r="L1959" t="s">
        <v>40439</v>
      </c>
      <c r="M1959" t="s">
        <v>40440</v>
      </c>
      <c r="N1959" t="s">
        <v>40441</v>
      </c>
      <c r="O1959">
        <f>-587.815662526374 -148.070585437125 -508.406201986502</f>
        <v>-1244.2924499500011</v>
      </c>
      <c r="P1959">
        <f>-616.685519323022 -186.895439904006 -230.489296843334</f>
        <v>-1034.0702560703621</v>
      </c>
      <c r="Q1959">
        <f>-425.876371183763 -66.7786998826423 -286.278076841461</f>
        <v>-778.93314790786621</v>
      </c>
      <c r="R1959" t="s">
        <v>40442</v>
      </c>
      <c r="S1959" t="s">
        <v>40443</v>
      </c>
      <c r="T1959" t="s">
        <v>40444</v>
      </c>
      <c r="U1959" t="s">
        <v>40445</v>
      </c>
      <c r="V1959">
        <f>-526.067710960782 -24.3668499511386 -100.225238719318</f>
        <v>-650.65979963123868</v>
      </c>
      <c r="W1959" t="s">
        <v>40446</v>
      </c>
      <c r="X1959" t="s">
        <v>40447</v>
      </c>
      <c r="Y1959" t="s">
        <v>40448</v>
      </c>
    </row>
    <row r="1960" spans="1:25" x14ac:dyDescent="0.3">
      <c r="A1960">
        <v>97950</v>
      </c>
      <c r="B1960" t="s">
        <v>40449</v>
      </c>
      <c r="C1960" t="s">
        <v>40450</v>
      </c>
      <c r="D1960" t="s">
        <v>40451</v>
      </c>
      <c r="E1960" t="s">
        <v>40452</v>
      </c>
      <c r="F1960" t="s">
        <v>40453</v>
      </c>
      <c r="G1960" t="s">
        <v>40454</v>
      </c>
      <c r="H1960" t="s">
        <v>40455</v>
      </c>
      <c r="I1960" t="s">
        <v>40456</v>
      </c>
      <c r="J1960" t="s">
        <v>40457</v>
      </c>
      <c r="K1960" t="s">
        <v>40458</v>
      </c>
      <c r="L1960" t="s">
        <v>40459</v>
      </c>
      <c r="M1960" t="s">
        <v>40460</v>
      </c>
      <c r="N1960" t="s">
        <v>40461</v>
      </c>
      <c r="O1960">
        <f>-585.846745545872 -149.129298042349 -508.501815394257</f>
        <v>-1243.477858982478</v>
      </c>
      <c r="P1960">
        <f>-614.476640099532 -188.45550121516 -230.630661649224</f>
        <v>-1033.5628029639161</v>
      </c>
      <c r="Q1960">
        <f>-424.504403033144 -66.8969590020965 -286.151954038737</f>
        <v>-777.5533160739775</v>
      </c>
      <c r="R1960" t="s">
        <v>40462</v>
      </c>
      <c r="S1960" t="s">
        <v>40463</v>
      </c>
      <c r="T1960" t="s">
        <v>40464</v>
      </c>
      <c r="U1960" t="s">
        <v>40465</v>
      </c>
      <c r="V1960">
        <f>-525.186405113891 -25.4139621222216 -100.172129908268</f>
        <v>-650.77249714438062</v>
      </c>
      <c r="W1960" t="s">
        <v>40466</v>
      </c>
      <c r="X1960" t="s">
        <v>40467</v>
      </c>
      <c r="Y1960" t="s">
        <v>40468</v>
      </c>
    </row>
    <row r="1961" spans="1:25" x14ac:dyDescent="0.3">
      <c r="A1961">
        <v>98000</v>
      </c>
      <c r="B1961" t="s">
        <v>40469</v>
      </c>
      <c r="C1961" t="s">
        <v>40470</v>
      </c>
      <c r="D1961" t="s">
        <v>40471</v>
      </c>
      <c r="E1961" t="s">
        <v>40472</v>
      </c>
      <c r="F1961" t="s">
        <v>40473</v>
      </c>
      <c r="G1961" t="s">
        <v>40474</v>
      </c>
      <c r="H1961" t="s">
        <v>40475</v>
      </c>
      <c r="I1961" t="s">
        <v>40476</v>
      </c>
      <c r="J1961" t="s">
        <v>40477</v>
      </c>
      <c r="K1961" t="s">
        <v>40478</v>
      </c>
      <c r="L1961" t="s">
        <v>40479</v>
      </c>
      <c r="M1961" t="s">
        <v>40480</v>
      </c>
      <c r="N1961" t="s">
        <v>40481</v>
      </c>
      <c r="O1961">
        <f>-584.934725997309 -149.603024180565 -508.537635924465</f>
        <v>-1243.0753861023391</v>
      </c>
      <c r="P1961">
        <f>-613.271185916977 -189.099291471799 -230.660732299996</f>
        <v>-1033.0312096887719</v>
      </c>
      <c r="Q1961">
        <f>-423.707090348986 -66.8800337189009 -286.125856687424</f>
        <v>-776.71298075531092</v>
      </c>
      <c r="R1961" t="s">
        <v>40482</v>
      </c>
      <c r="S1961" t="s">
        <v>40483</v>
      </c>
      <c r="T1961" t="s">
        <v>40484</v>
      </c>
      <c r="U1961" t="s">
        <v>40485</v>
      </c>
      <c r="V1961">
        <f>-524.764814687493 -25.9915728599753 -100.140443653723</f>
        <v>-650.89683120119128</v>
      </c>
      <c r="W1961" t="s">
        <v>40486</v>
      </c>
      <c r="X1961" t="s">
        <v>40487</v>
      </c>
      <c r="Y1961" t="s">
        <v>40488</v>
      </c>
    </row>
    <row r="1962" spans="1:25" x14ac:dyDescent="0.3">
      <c r="A1962">
        <v>98050</v>
      </c>
      <c r="B1962" t="s">
        <v>40489</v>
      </c>
      <c r="C1962" t="s">
        <v>40490</v>
      </c>
      <c r="D1962" t="s">
        <v>40491</v>
      </c>
      <c r="E1962" t="s">
        <v>40492</v>
      </c>
      <c r="F1962" t="s">
        <v>40493</v>
      </c>
      <c r="G1962" t="s">
        <v>40494</v>
      </c>
      <c r="H1962" t="s">
        <v>40495</v>
      </c>
      <c r="I1962" t="s">
        <v>40496</v>
      </c>
      <c r="J1962" t="s">
        <v>40497</v>
      </c>
      <c r="K1962" t="s">
        <v>40498</v>
      </c>
      <c r="L1962" t="s">
        <v>40499</v>
      </c>
      <c r="M1962" t="s">
        <v>40500</v>
      </c>
      <c r="N1962" t="s">
        <v>40501</v>
      </c>
      <c r="O1962">
        <f>-583.457293756505 -150.760560039269 -508.582873491867</f>
        <v>-1242.8007272876409</v>
      </c>
      <c r="P1962">
        <f>-611.307748828815 -190.521827747779 -230.694490227748</f>
        <v>-1032.5240668043421</v>
      </c>
      <c r="Q1962">
        <f>-422.428457261884 -67.303345959147 -286.285192635992</f>
        <v>-776.01699585702295</v>
      </c>
      <c r="R1962" t="s">
        <v>40502</v>
      </c>
      <c r="S1962" t="s">
        <v>40503</v>
      </c>
      <c r="T1962" t="s">
        <v>40504</v>
      </c>
      <c r="U1962" t="s">
        <v>40505</v>
      </c>
      <c r="V1962">
        <f>-523.964724461314 -27.2625894855337 -100.058809984208</f>
        <v>-651.28612393105561</v>
      </c>
      <c r="W1962" t="s">
        <v>40506</v>
      </c>
      <c r="X1962" t="s">
        <v>40507</v>
      </c>
      <c r="Y1962" t="s">
        <v>40508</v>
      </c>
    </row>
    <row r="1963" spans="1:25" x14ac:dyDescent="0.3">
      <c r="A1963">
        <v>98100</v>
      </c>
      <c r="B1963" t="s">
        <v>40509</v>
      </c>
      <c r="C1963" t="s">
        <v>40510</v>
      </c>
      <c r="D1963" t="s">
        <v>40511</v>
      </c>
      <c r="E1963" t="s">
        <v>40512</v>
      </c>
      <c r="F1963" t="s">
        <v>40513</v>
      </c>
      <c r="G1963" t="s">
        <v>40514</v>
      </c>
      <c r="H1963" t="s">
        <v>40515</v>
      </c>
      <c r="I1963" t="s">
        <v>40516</v>
      </c>
      <c r="J1963" t="s">
        <v>40517</v>
      </c>
      <c r="K1963" t="s">
        <v>40518</v>
      </c>
      <c r="L1963" t="s">
        <v>40519</v>
      </c>
      <c r="M1963" t="s">
        <v>40520</v>
      </c>
      <c r="N1963" t="s">
        <v>40521</v>
      </c>
      <c r="O1963">
        <f>-582.849492451268 -151.407225853627 -508.601642782977</f>
        <v>-1242.858361087872</v>
      </c>
      <c r="P1963">
        <f>-610.539414008543 -191.290433667474 -230.714670319139</f>
        <v>-1032.544517995156</v>
      </c>
      <c r="Q1963">
        <f>-421.94850140771 -67.6263479491522 -286.294444835285</f>
        <v>-775.86929419214721</v>
      </c>
      <c r="R1963" t="s">
        <v>40522</v>
      </c>
      <c r="S1963" t="s">
        <v>40523</v>
      </c>
      <c r="T1963" t="s">
        <v>40524</v>
      </c>
      <c r="U1963" t="s">
        <v>40525</v>
      </c>
      <c r="V1963">
        <f>-523.533463381231 -27.96898308255 -99.9961550154674</f>
        <v>-651.49860147924835</v>
      </c>
      <c r="W1963" t="s">
        <v>40526</v>
      </c>
      <c r="X1963" t="s">
        <v>40527</v>
      </c>
      <c r="Y1963" t="s">
        <v>40528</v>
      </c>
    </row>
    <row r="1964" spans="1:25" x14ac:dyDescent="0.3">
      <c r="A1964">
        <v>98150</v>
      </c>
      <c r="B1964" t="s">
        <v>40529</v>
      </c>
      <c r="C1964" t="s">
        <v>40530</v>
      </c>
      <c r="D1964" t="s">
        <v>40531</v>
      </c>
      <c r="E1964" t="s">
        <v>40532</v>
      </c>
      <c r="F1964" t="s">
        <v>40533</v>
      </c>
      <c r="G1964" t="s">
        <v>40534</v>
      </c>
      <c r="H1964" t="s">
        <v>40535</v>
      </c>
      <c r="I1964" t="s">
        <v>40536</v>
      </c>
      <c r="J1964" t="s">
        <v>40537</v>
      </c>
      <c r="K1964" t="s">
        <v>40538</v>
      </c>
      <c r="L1964" t="s">
        <v>40539</v>
      </c>
      <c r="M1964" t="s">
        <v>40540</v>
      </c>
      <c r="N1964">
        <f>-606.038027860156 -0.644312007395001 -534.231495098784</f>
        <v>-1140.9138349663349</v>
      </c>
      <c r="O1964">
        <f>-581.618446779927 -152.568377282121 -508.558031888804</f>
        <v>-1242.7448559508521</v>
      </c>
      <c r="P1964">
        <f>-609.251877565101 -192.81314222183 -230.717477930857</f>
        <v>-1032.7824977177881</v>
      </c>
      <c r="Q1964">
        <f>-420.881892697383 -68.7473318854654 -286.151989190926</f>
        <v>-775.78121377377443</v>
      </c>
      <c r="R1964" t="s">
        <v>40541</v>
      </c>
      <c r="S1964" t="s">
        <v>40542</v>
      </c>
      <c r="T1964" t="s">
        <v>40543</v>
      </c>
      <c r="U1964" t="s">
        <v>40544</v>
      </c>
      <c r="V1964">
        <f>-522.774959172313 -29.3182087661526 -99.8493353054173</f>
        <v>-651.94250324388281</v>
      </c>
      <c r="W1964" t="s">
        <v>40545</v>
      </c>
      <c r="X1964" t="s">
        <v>40546</v>
      </c>
      <c r="Y1964" t="s">
        <v>40547</v>
      </c>
    </row>
    <row r="1965" spans="1:25" x14ac:dyDescent="0.3">
      <c r="A1965">
        <v>98200</v>
      </c>
      <c r="B1965" t="s">
        <v>40548</v>
      </c>
      <c r="C1965" t="s">
        <v>40549</v>
      </c>
      <c r="D1965" t="s">
        <v>40550</v>
      </c>
      <c r="E1965" t="s">
        <v>40551</v>
      </c>
      <c r="F1965" t="s">
        <v>40552</v>
      </c>
      <c r="G1965" t="s">
        <v>40553</v>
      </c>
      <c r="H1965" t="s">
        <v>40554</v>
      </c>
      <c r="I1965" t="s">
        <v>40555</v>
      </c>
      <c r="J1965" t="s">
        <v>40556</v>
      </c>
      <c r="K1965" t="s">
        <v>40557</v>
      </c>
      <c r="L1965" t="s">
        <v>40558</v>
      </c>
      <c r="M1965" t="s">
        <v>40559</v>
      </c>
      <c r="N1965">
        <f>-605.542244754006 -1.29277795520557 -534.147828237108</f>
        <v>-1140.9828509463196</v>
      </c>
      <c r="O1965">
        <f>-580.90009677577 -153.181588142113 -508.476038394463</f>
        <v>-1242.5577233123458</v>
      </c>
      <c r="P1965">
        <f>-608.549934589235 -193.656948324307 -230.670579027495</f>
        <v>-1032.8774619410369</v>
      </c>
      <c r="Q1965">
        <f>-420.244999614865 -69.4316669921504 -285.968645612269</f>
        <v>-775.64531221928428</v>
      </c>
      <c r="R1965" t="s">
        <v>40560</v>
      </c>
      <c r="S1965" t="s">
        <v>40561</v>
      </c>
      <c r="T1965" t="s">
        <v>40562</v>
      </c>
      <c r="U1965" t="s">
        <v>40563</v>
      </c>
      <c r="V1965">
        <f>-522.430533660568 -29.9476290295183 -99.7616998496114</f>
        <v>-652.13986253969779</v>
      </c>
      <c r="W1965" t="s">
        <v>40564</v>
      </c>
      <c r="X1965" t="s">
        <v>40565</v>
      </c>
      <c r="Y1965" t="s">
        <v>40566</v>
      </c>
    </row>
    <row r="1966" spans="1:25" x14ac:dyDescent="0.3">
      <c r="A1966">
        <v>98250</v>
      </c>
      <c r="B1966" t="s">
        <v>40567</v>
      </c>
      <c r="C1966" t="s">
        <v>40568</v>
      </c>
      <c r="D1966" t="s">
        <v>40569</v>
      </c>
      <c r="E1966" t="s">
        <v>40570</v>
      </c>
      <c r="F1966" t="s">
        <v>40571</v>
      </c>
      <c r="G1966" t="s">
        <v>40572</v>
      </c>
      <c r="H1966" t="s">
        <v>40573</v>
      </c>
      <c r="I1966" t="s">
        <v>40574</v>
      </c>
      <c r="J1966" t="s">
        <v>40575</v>
      </c>
      <c r="K1966" t="s">
        <v>40576</v>
      </c>
      <c r="L1966" t="s">
        <v>40577</v>
      </c>
      <c r="M1966" t="s">
        <v>40578</v>
      </c>
      <c r="N1966">
        <f>-604.879732864113 -2.53789165429271 -533.975515326651</f>
        <v>-1141.3931398450568</v>
      </c>
      <c r="O1966">
        <f>-579.735698218531 -154.337659349639 -508.247195328286</f>
        <v>-1242.3205528964559</v>
      </c>
      <c r="P1966">
        <f>-607.289129718353 -195.193910696838 -230.488099779328</f>
        <v>-1032.971140194519</v>
      </c>
      <c r="Q1966">
        <f>-419.39280103108 -70.2672240203665 -285.595476543769</f>
        <v>-775.25550159521549</v>
      </c>
      <c r="R1966" t="s">
        <v>40579</v>
      </c>
      <c r="S1966" t="s">
        <v>40580</v>
      </c>
      <c r="T1966" t="s">
        <v>40581</v>
      </c>
      <c r="U1966" t="s">
        <v>40582</v>
      </c>
      <c r="V1966">
        <f>-521.785507730384 -30.9008824941943 -99.5935794464792</f>
        <v>-652.27996967105753</v>
      </c>
      <c r="W1966" t="s">
        <v>40583</v>
      </c>
      <c r="X1966" t="s">
        <v>40584</v>
      </c>
      <c r="Y1966" t="s">
        <v>40585</v>
      </c>
    </row>
    <row r="1967" spans="1:25" x14ac:dyDescent="0.3">
      <c r="A1967">
        <v>98300</v>
      </c>
      <c r="B1967" t="s">
        <v>40586</v>
      </c>
      <c r="C1967" t="s">
        <v>40587</v>
      </c>
      <c r="D1967" t="s">
        <v>40588</v>
      </c>
      <c r="E1967" t="s">
        <v>40589</v>
      </c>
      <c r="F1967" t="s">
        <v>40590</v>
      </c>
      <c r="G1967" t="s">
        <v>40591</v>
      </c>
      <c r="H1967" t="s">
        <v>40592</v>
      </c>
      <c r="I1967" t="s">
        <v>40593</v>
      </c>
      <c r="J1967" t="s">
        <v>40594</v>
      </c>
      <c r="K1967" t="s">
        <v>40595</v>
      </c>
      <c r="L1967" t="s">
        <v>40596</v>
      </c>
      <c r="M1967" t="s">
        <v>40597</v>
      </c>
      <c r="N1967">
        <f>-604.359370165977 -3.33888380706321 -533.832291777976</f>
        <v>-1141.5305457510162</v>
      </c>
      <c r="O1967">
        <f>-578.637650068233 -155.021171336919 -507.98871641887</f>
        <v>-1241.647537824022</v>
      </c>
      <c r="P1967">
        <f>-605.981637780345 -195.685108135241 -230.180665778891</f>
        <v>-1031.8474116944769</v>
      </c>
      <c r="Q1967">
        <f>-418.651847935819 -70.0027289361656 -285.498312160949</f>
        <v>-774.15288903293356</v>
      </c>
      <c r="R1967" t="s">
        <v>40598</v>
      </c>
      <c r="S1967" t="s">
        <v>40599</v>
      </c>
      <c r="T1967" t="s">
        <v>40600</v>
      </c>
      <c r="U1967" t="s">
        <v>40601</v>
      </c>
      <c r="V1967">
        <f>-521.317401081194 -31.4422174894271 -99.4512033111632</f>
        <v>-652.21082188178434</v>
      </c>
      <c r="W1967" t="s">
        <v>40602</v>
      </c>
      <c r="X1967" t="s">
        <v>40603</v>
      </c>
      <c r="Y1967" t="s">
        <v>40604</v>
      </c>
    </row>
    <row r="1968" spans="1:25" x14ac:dyDescent="0.3">
      <c r="A1968">
        <v>98350</v>
      </c>
      <c r="B1968" t="s">
        <v>40605</v>
      </c>
      <c r="C1968" t="s">
        <v>40606</v>
      </c>
      <c r="D1968" t="s">
        <v>40607</v>
      </c>
      <c r="E1968" t="s">
        <v>40608</v>
      </c>
      <c r="F1968" t="s">
        <v>40609</v>
      </c>
      <c r="G1968" t="s">
        <v>40610</v>
      </c>
      <c r="H1968" t="s">
        <v>40611</v>
      </c>
      <c r="I1968" t="s">
        <v>40612</v>
      </c>
      <c r="J1968" t="s">
        <v>40613</v>
      </c>
      <c r="K1968" t="s">
        <v>40614</v>
      </c>
      <c r="L1968" t="s">
        <v>40615</v>
      </c>
      <c r="M1968" t="s">
        <v>40616</v>
      </c>
      <c r="N1968">
        <f>-604.172871452723 -3.67349767489759 -533.764539835569</f>
        <v>-1141.6109089631896</v>
      </c>
      <c r="O1968">
        <f>-578.121953276215 -155.286354665891 -507.83421823768</f>
        <v>-1241.242526179786</v>
      </c>
      <c r="P1968">
        <f>-605.385088249489 -195.651212041992 -229.974592495891</f>
        <v>-1031.0108927873721</v>
      </c>
      <c r="Q1968">
        <f>-418.277448518137 -69.7025994141627 -285.438448406597</f>
        <v>-773.41849633889672</v>
      </c>
      <c r="R1968" t="s">
        <v>40617</v>
      </c>
      <c r="S1968" t="s">
        <v>40618</v>
      </c>
      <c r="T1968" t="s">
        <v>40619</v>
      </c>
      <c r="U1968" t="s">
        <v>40620</v>
      </c>
      <c r="V1968">
        <f>-521.158458242325 -31.5164416137636 -99.3746110812133</f>
        <v>-652.04951093730187</v>
      </c>
      <c r="W1968" t="s">
        <v>40621</v>
      </c>
      <c r="X1968" t="s">
        <v>40622</v>
      </c>
      <c r="Y1968" t="s">
        <v>40623</v>
      </c>
    </row>
    <row r="1969" spans="1:25" x14ac:dyDescent="0.3">
      <c r="A1969">
        <v>98400</v>
      </c>
      <c r="B1969" t="s">
        <v>40624</v>
      </c>
      <c r="C1969" t="s">
        <v>40625</v>
      </c>
      <c r="D1969" t="s">
        <v>40626</v>
      </c>
      <c r="E1969" t="s">
        <v>40627</v>
      </c>
      <c r="F1969" t="s">
        <v>40628</v>
      </c>
      <c r="G1969" t="s">
        <v>40629</v>
      </c>
      <c r="H1969" t="s">
        <v>40630</v>
      </c>
      <c r="I1969" t="s">
        <v>40631</v>
      </c>
      <c r="J1969" t="s">
        <v>40632</v>
      </c>
      <c r="K1969" t="s">
        <v>40633</v>
      </c>
      <c r="L1969" t="s">
        <v>40634</v>
      </c>
      <c r="M1969" t="s">
        <v>40635</v>
      </c>
      <c r="N1969">
        <f>-603.984509620463 -3.91824133343243 -533.717374099043</f>
        <v>-1141.6201250529384</v>
      </c>
      <c r="O1969">
        <f>-577.62528465964 -155.472805593713 -507.713599565904</f>
        <v>-1240.811689819257</v>
      </c>
      <c r="P1969">
        <f>-604.774945965991 -195.651452970878 -229.815933650485</f>
        <v>-1030.242332587354</v>
      </c>
      <c r="Q1969">
        <f>-417.840730642714 -69.4643166639162 -285.321338528129</f>
        <v>-772.62638583475916</v>
      </c>
      <c r="R1969" t="s">
        <v>40636</v>
      </c>
      <c r="S1969" t="s">
        <v>40637</v>
      </c>
      <c r="T1969" t="s">
        <v>40638</v>
      </c>
      <c r="U1969" t="s">
        <v>40639</v>
      </c>
      <c r="V1969">
        <f>-520.970164658092 -31.6444678231492 -99.3168523628383</f>
        <v>-651.93148484407948</v>
      </c>
      <c r="W1969" t="s">
        <v>40640</v>
      </c>
      <c r="X1969" t="s">
        <v>40641</v>
      </c>
      <c r="Y1969" t="s">
        <v>40642</v>
      </c>
    </row>
    <row r="1970" spans="1:25" x14ac:dyDescent="0.3">
      <c r="A1970">
        <v>98450</v>
      </c>
      <c r="B1970" t="s">
        <v>40643</v>
      </c>
      <c r="C1970" t="s">
        <v>40644</v>
      </c>
      <c r="D1970" t="s">
        <v>40645</v>
      </c>
      <c r="E1970" t="s">
        <v>40646</v>
      </c>
      <c r="F1970" t="s">
        <v>40647</v>
      </c>
      <c r="G1970" t="s">
        <v>40648</v>
      </c>
      <c r="H1970" t="s">
        <v>40649</v>
      </c>
      <c r="I1970" t="s">
        <v>40650</v>
      </c>
      <c r="J1970" t="s">
        <v>40651</v>
      </c>
      <c r="K1970" t="s">
        <v>40652</v>
      </c>
      <c r="L1970" t="s">
        <v>40653</v>
      </c>
      <c r="M1970" t="s">
        <v>40654</v>
      </c>
      <c r="N1970">
        <f>-603.501084752835 -4.0744595472006 -533.681091342446</f>
        <v>-1141.2566356424818</v>
      </c>
      <c r="O1970">
        <f>-576.486001236111 -155.490078827561 -507.611012767432</f>
        <v>-1239.587092831104</v>
      </c>
      <c r="P1970">
        <f>-603.701240486008 -195.869652535473 -229.748913746856</f>
        <v>-1029.319806768337</v>
      </c>
      <c r="Q1970">
        <f>-417.229241410979 -68.9571329810706 -285.155687298211</f>
        <v>-771.34206169026061</v>
      </c>
      <c r="R1970" t="s">
        <v>40655</v>
      </c>
      <c r="S1970" t="s">
        <v>40656</v>
      </c>
      <c r="T1970" t="s">
        <v>40657</v>
      </c>
      <c r="U1970" t="s">
        <v>40658</v>
      </c>
      <c r="V1970">
        <f>-520.934829811226 -31.5353706816873 -99.2340628195518</f>
        <v>-651.70426331246506</v>
      </c>
      <c r="W1970" t="s">
        <v>40659</v>
      </c>
      <c r="X1970" t="s">
        <v>40660</v>
      </c>
      <c r="Y1970" t="s">
        <v>40661</v>
      </c>
    </row>
    <row r="1971" spans="1:25" x14ac:dyDescent="0.3">
      <c r="A1971">
        <v>98500</v>
      </c>
      <c r="B1971" t="s">
        <v>40662</v>
      </c>
      <c r="C1971" t="s">
        <v>40663</v>
      </c>
      <c r="D1971" t="s">
        <v>40664</v>
      </c>
      <c r="E1971" t="s">
        <v>40665</v>
      </c>
      <c r="F1971" t="s">
        <v>40666</v>
      </c>
      <c r="G1971" t="s">
        <v>40667</v>
      </c>
      <c r="H1971" t="s">
        <v>40668</v>
      </c>
      <c r="I1971" t="s">
        <v>40669</v>
      </c>
      <c r="J1971" t="s">
        <v>40670</v>
      </c>
      <c r="K1971" t="s">
        <v>40671</v>
      </c>
      <c r="L1971" t="s">
        <v>40672</v>
      </c>
      <c r="M1971" t="s">
        <v>40673</v>
      </c>
      <c r="N1971">
        <f>-603.160592549758 -4.31634932259567 -533.631124949988</f>
        <v>-1141.1080668223417</v>
      </c>
      <c r="O1971">
        <f>-575.378211908647 -155.579151159397 -507.459388234768</f>
        <v>-1238.4167513028121</v>
      </c>
      <c r="P1971">
        <f>-602.760881291701 -196.308326683469 -229.664765615451</f>
        <v>-1028.733973590621</v>
      </c>
      <c r="Q1971">
        <f>-416.784886734697 -68.5798326339045 -284.862876053357</f>
        <v>-770.22759542195854</v>
      </c>
      <c r="R1971" t="s">
        <v>40674</v>
      </c>
      <c r="S1971" t="s">
        <v>40675</v>
      </c>
      <c r="T1971" t="s">
        <v>40676</v>
      </c>
      <c r="U1971" t="s">
        <v>40677</v>
      </c>
      <c r="V1971">
        <f>-520.935202256437 -31.4414680803529 -99.1131224762357</f>
        <v>-651.4897928130257</v>
      </c>
      <c r="W1971" t="s">
        <v>40678</v>
      </c>
      <c r="X1971" t="s">
        <v>40679</v>
      </c>
      <c r="Y1971" t="s">
        <v>40680</v>
      </c>
    </row>
    <row r="1972" spans="1:25" x14ac:dyDescent="0.3">
      <c r="A1972">
        <v>98550</v>
      </c>
      <c r="B1972" t="s">
        <v>40681</v>
      </c>
      <c r="C1972" t="s">
        <v>40682</v>
      </c>
      <c r="D1972" t="s">
        <v>40683</v>
      </c>
      <c r="E1972" t="s">
        <v>40684</v>
      </c>
      <c r="F1972" t="s">
        <v>40685</v>
      </c>
      <c r="G1972" t="s">
        <v>40686</v>
      </c>
      <c r="H1972" t="s">
        <v>40687</v>
      </c>
      <c r="I1972" t="s">
        <v>40688</v>
      </c>
      <c r="J1972" t="s">
        <v>40689</v>
      </c>
      <c r="K1972" t="s">
        <v>40690</v>
      </c>
      <c r="L1972" t="s">
        <v>40691</v>
      </c>
      <c r="M1972" t="s">
        <v>40692</v>
      </c>
      <c r="N1972">
        <f>-603.110968072435 -4.40701634478273 -533.602055178998</f>
        <v>-1141.1200395962155</v>
      </c>
      <c r="O1972">
        <f>-574.885321612561 -155.580246417879 -507.38421534926</f>
        <v>-1237.8497833797001</v>
      </c>
      <c r="P1972">
        <f>-602.393679874903 -196.384888846211 -229.613048557069</f>
        <v>-1028.391617278183</v>
      </c>
      <c r="Q1972">
        <f>-416.681347767955 -68.2310829564562 -284.713972942845</f>
        <v>-769.62640366725623</v>
      </c>
      <c r="R1972" t="s">
        <v>40693</v>
      </c>
      <c r="S1972" t="s">
        <v>40694</v>
      </c>
      <c r="T1972" t="s">
        <v>40695</v>
      </c>
      <c r="U1972" t="s">
        <v>40696</v>
      </c>
      <c r="V1972">
        <f>-520.983466103092 -31.3358096398288 -99.0800490112467</f>
        <v>-651.39932475416754</v>
      </c>
      <c r="W1972" t="s">
        <v>40697</v>
      </c>
      <c r="X1972" t="s">
        <v>40698</v>
      </c>
      <c r="Y1972" t="s">
        <v>40699</v>
      </c>
    </row>
    <row r="1973" spans="1:25" x14ac:dyDescent="0.3">
      <c r="A1973">
        <v>98600</v>
      </c>
      <c r="B1973" t="s">
        <v>40700</v>
      </c>
      <c r="C1973" t="s">
        <v>40701</v>
      </c>
      <c r="D1973" t="s">
        <v>40702</v>
      </c>
      <c r="E1973" t="s">
        <v>40703</v>
      </c>
      <c r="F1973" t="s">
        <v>40704</v>
      </c>
      <c r="G1973" t="s">
        <v>40705</v>
      </c>
      <c r="H1973" t="s">
        <v>40706</v>
      </c>
      <c r="I1973" t="s">
        <v>40707</v>
      </c>
      <c r="J1973" t="s">
        <v>40708</v>
      </c>
      <c r="K1973" t="s">
        <v>40709</v>
      </c>
      <c r="L1973" t="s">
        <v>40710</v>
      </c>
      <c r="M1973" t="s">
        <v>40711</v>
      </c>
      <c r="N1973">
        <f>-603.099848229698 -4.44225763816394 -533.584722416219</f>
        <v>-1141.1268282840811</v>
      </c>
      <c r="O1973">
        <f>-574.463695475873 -155.531664909386 -507.330368551292</f>
        <v>-1237.3257289365511</v>
      </c>
      <c r="P1973">
        <f>-602.011029106363 -196.402222708456 -229.572602998859</f>
        <v>-1027.9858548136781</v>
      </c>
      <c r="Q1973">
        <f>-416.634337542812 -67.7500832403434 -284.64256413636</f>
        <v>-769.02698491951537</v>
      </c>
      <c r="R1973" t="s">
        <v>40712</v>
      </c>
      <c r="S1973" t="s">
        <v>40713</v>
      </c>
      <c r="T1973" t="s">
        <v>40714</v>
      </c>
      <c r="U1973" t="s">
        <v>40715</v>
      </c>
      <c r="V1973">
        <f>-521.095636636629 -31.15589877603 -99.0681812188279</f>
        <v>-651.31971663148693</v>
      </c>
      <c r="W1973" t="s">
        <v>40716</v>
      </c>
      <c r="X1973" t="s">
        <v>40717</v>
      </c>
      <c r="Y1973" t="s">
        <v>40718</v>
      </c>
    </row>
    <row r="1974" spans="1:25" x14ac:dyDescent="0.3">
      <c r="A1974">
        <v>98650</v>
      </c>
      <c r="B1974" t="s">
        <v>40719</v>
      </c>
      <c r="C1974" t="s">
        <v>40720</v>
      </c>
      <c r="D1974" t="s">
        <v>40721</v>
      </c>
      <c r="E1974" t="s">
        <v>40722</v>
      </c>
      <c r="F1974" t="s">
        <v>40723</v>
      </c>
      <c r="G1974" t="s">
        <v>40724</v>
      </c>
      <c r="H1974" t="s">
        <v>40725</v>
      </c>
      <c r="I1974" t="s">
        <v>40726</v>
      </c>
      <c r="J1974" t="s">
        <v>40727</v>
      </c>
      <c r="K1974" t="s">
        <v>40728</v>
      </c>
      <c r="L1974" t="s">
        <v>40729</v>
      </c>
      <c r="M1974" t="s">
        <v>40730</v>
      </c>
      <c r="N1974">
        <f>-603.274527370741 -4.58457491872286 -533.60104682113</f>
        <v>-1141.4601491105939</v>
      </c>
      <c r="O1974">
        <f>-573.980595497756 -155.52809337211 -507.240061393202</f>
        <v>-1236.7487502630679</v>
      </c>
      <c r="P1974">
        <f>-601.287600845518 -196.338906500608 -229.449755143541</f>
        <v>-1027.076262489667</v>
      </c>
      <c r="Q1974">
        <f>-416.461544136145 -67.0070980168925 -284.776580736233</f>
        <v>-768.24522288927051</v>
      </c>
      <c r="R1974" t="s">
        <v>40731</v>
      </c>
      <c r="S1974" t="s">
        <v>40732</v>
      </c>
      <c r="T1974" t="s">
        <v>40733</v>
      </c>
      <c r="U1974" t="s">
        <v>40734</v>
      </c>
      <c r="V1974">
        <f>-521.435590312612 -30.9300889820161 -99.0854569644043</f>
        <v>-651.45113625903241</v>
      </c>
      <c r="W1974" t="s">
        <v>40735</v>
      </c>
      <c r="X1974" t="s">
        <v>40736</v>
      </c>
      <c r="Y1974" t="s">
        <v>40737</v>
      </c>
    </row>
    <row r="1975" spans="1:25" x14ac:dyDescent="0.3">
      <c r="A1975">
        <v>98700</v>
      </c>
      <c r="B1975" t="s">
        <v>40738</v>
      </c>
      <c r="C1975" t="s">
        <v>40739</v>
      </c>
      <c r="D1975" t="s">
        <v>40740</v>
      </c>
      <c r="E1975" t="s">
        <v>40741</v>
      </c>
      <c r="F1975" t="s">
        <v>40742</v>
      </c>
      <c r="G1975" t="s">
        <v>40743</v>
      </c>
      <c r="H1975" t="s">
        <v>40744</v>
      </c>
      <c r="I1975" t="s">
        <v>40745</v>
      </c>
      <c r="J1975" t="s">
        <v>40746</v>
      </c>
      <c r="K1975" t="s">
        <v>40747</v>
      </c>
      <c r="L1975" t="s">
        <v>40748</v>
      </c>
      <c r="M1975" t="s">
        <v>40749</v>
      </c>
      <c r="N1975">
        <f>-603.468980289477 -4.69030788440978 -533.60303382716</f>
        <v>-1141.7623220010469</v>
      </c>
      <c r="O1975">
        <f>-573.95132534783 -155.583065012928 -507.197834048248</f>
        <v>-1236.732224409006</v>
      </c>
      <c r="P1975">
        <f>-601.06369281941 -196.290651897725 -229.373474597174</f>
        <v>-1026.727819314309</v>
      </c>
      <c r="Q1975">
        <f>-416.4240036764 -66.8214688180933 -285.000884023302</f>
        <v>-768.24635651779522</v>
      </c>
      <c r="R1975" t="s">
        <v>40750</v>
      </c>
      <c r="S1975" t="s">
        <v>40751</v>
      </c>
      <c r="T1975" t="s">
        <v>40752</v>
      </c>
      <c r="U1975" t="s">
        <v>40753</v>
      </c>
      <c r="V1975">
        <f>-521.62735251156 -30.8638861084996 -99.0981498347862</f>
        <v>-651.5893884548459</v>
      </c>
      <c r="W1975" t="s">
        <v>40754</v>
      </c>
      <c r="X1975" t="s">
        <v>40755</v>
      </c>
      <c r="Y1975" t="s">
        <v>40756</v>
      </c>
    </row>
    <row r="1976" spans="1:25" x14ac:dyDescent="0.3">
      <c r="A1976">
        <v>98750</v>
      </c>
      <c r="B1976" t="s">
        <v>40757</v>
      </c>
      <c r="C1976" t="s">
        <v>40758</v>
      </c>
      <c r="D1976" t="s">
        <v>40759</v>
      </c>
      <c r="E1976" t="s">
        <v>40760</v>
      </c>
      <c r="F1976" t="s">
        <v>40761</v>
      </c>
      <c r="G1976" t="s">
        <v>40762</v>
      </c>
      <c r="H1976" t="s">
        <v>40763</v>
      </c>
      <c r="I1976" t="s">
        <v>40764</v>
      </c>
      <c r="J1976" t="s">
        <v>40765</v>
      </c>
      <c r="K1976" t="s">
        <v>40766</v>
      </c>
      <c r="L1976" t="s">
        <v>40767</v>
      </c>
      <c r="M1976" t="s">
        <v>40768</v>
      </c>
      <c r="N1976">
        <f>-603.662007244626 -4.7939379583845 -533.605732901911</f>
        <v>-1142.0616781049216</v>
      </c>
      <c r="O1976">
        <f>-573.974692148537 -155.649759329906 -507.153114717945</f>
        <v>-1236.7775661963881</v>
      </c>
      <c r="P1976">
        <f>-600.640528202835 -196.225651275062 -229.26620049321</f>
        <v>-1026.132379971107</v>
      </c>
      <c r="Q1976">
        <f>-416.273615531191 -66.6965011981388 -285.653939668714</f>
        <v>-768.62405639804376</v>
      </c>
      <c r="R1976" t="s">
        <v>40769</v>
      </c>
      <c r="S1976" t="s">
        <v>40770</v>
      </c>
      <c r="T1976" t="s">
        <v>40771</v>
      </c>
      <c r="U1976" t="s">
        <v>40772</v>
      </c>
      <c r="V1976">
        <f>-521.832685859691 -30.8844998069003 -99.1305471730718</f>
        <v>-651.84773283966308</v>
      </c>
      <c r="W1976" t="s">
        <v>40773</v>
      </c>
      <c r="X1976" t="s">
        <v>40774</v>
      </c>
      <c r="Y1976" t="s">
        <v>40775</v>
      </c>
    </row>
    <row r="1977" spans="1:25" x14ac:dyDescent="0.3">
      <c r="A1977">
        <v>98800</v>
      </c>
      <c r="B1977" t="s">
        <v>40776</v>
      </c>
      <c r="C1977" t="s">
        <v>40777</v>
      </c>
      <c r="D1977" t="s">
        <v>40778</v>
      </c>
      <c r="E1977" t="s">
        <v>40779</v>
      </c>
      <c r="F1977" t="s">
        <v>40780</v>
      </c>
      <c r="G1977" t="s">
        <v>40781</v>
      </c>
      <c r="H1977" t="s">
        <v>40782</v>
      </c>
      <c r="I1977" t="s">
        <v>40783</v>
      </c>
      <c r="J1977" t="s">
        <v>40784</v>
      </c>
      <c r="K1977" t="s">
        <v>40785</v>
      </c>
      <c r="L1977" t="s">
        <v>40786</v>
      </c>
      <c r="M1977" t="s">
        <v>40787</v>
      </c>
      <c r="N1977">
        <f>-604.050733884657 -4.77839114669769 -533.580189064762</f>
        <v>-1142.4093140961168</v>
      </c>
      <c r="O1977">
        <f>-574.558773076102 -155.669001633225 -507.109998764995</f>
        <v>-1237.3377734743221</v>
      </c>
      <c r="P1977">
        <f>-600.854064063553 -196.100051627238 -229.166748243896</f>
        <v>-1026.1208639346869</v>
      </c>
      <c r="Q1977">
        <f>-416.473431520392 -66.847535771094 -286.141769644288</f>
        <v>-769.46273693577405</v>
      </c>
      <c r="R1977" t="s">
        <v>40788</v>
      </c>
      <c r="S1977" t="s">
        <v>40789</v>
      </c>
      <c r="T1977" t="s">
        <v>40790</v>
      </c>
      <c r="U1977" t="s">
        <v>40791</v>
      </c>
      <c r="V1977">
        <f>-521.905568700423 -30.941157005936 -99.1635771393887</f>
        <v>-652.01030284574779</v>
      </c>
      <c r="W1977" t="s">
        <v>40792</v>
      </c>
      <c r="X1977" t="s">
        <v>40793</v>
      </c>
      <c r="Y1977" t="s">
        <v>40794</v>
      </c>
    </row>
    <row r="1978" spans="1:25" x14ac:dyDescent="0.3">
      <c r="A1978">
        <v>98850</v>
      </c>
      <c r="B1978" t="s">
        <v>40795</v>
      </c>
      <c r="C1978" t="s">
        <v>40796</v>
      </c>
      <c r="D1978" t="s">
        <v>40797</v>
      </c>
      <c r="E1978" t="s">
        <v>40798</v>
      </c>
      <c r="F1978" t="s">
        <v>40799</v>
      </c>
      <c r="G1978" t="s">
        <v>40800</v>
      </c>
      <c r="H1978" t="s">
        <v>40801</v>
      </c>
      <c r="I1978" t="s">
        <v>40802</v>
      </c>
      <c r="J1978" t="s">
        <v>40803</v>
      </c>
      <c r="K1978" t="s">
        <v>40804</v>
      </c>
      <c r="L1978" t="s">
        <v>40805</v>
      </c>
      <c r="M1978" t="s">
        <v>40806</v>
      </c>
      <c r="N1978">
        <f>-604.32234346682 -4.71475599364067 -533.563699146242</f>
        <v>-1142.6007986067027</v>
      </c>
      <c r="O1978">
        <f>-575.04434237542 -155.654764993742 -507.126001687649</f>
        <v>-1237.825109056811</v>
      </c>
      <c r="P1978">
        <f>-601.294639660882 -196.02932912412 -229.170185295336</f>
        <v>-1026.4941540803381</v>
      </c>
      <c r="Q1978">
        <f>-416.749176502472 -67.0531043704545 -286.237812178363</f>
        <v>-770.04009305128943</v>
      </c>
      <c r="R1978" t="s">
        <v>40807</v>
      </c>
      <c r="S1978" t="s">
        <v>40808</v>
      </c>
      <c r="T1978" t="s">
        <v>40809</v>
      </c>
      <c r="U1978" t="s">
        <v>40810</v>
      </c>
      <c r="V1978">
        <f>-521.8877702067 -30.942483388194 -99.1835323966386</f>
        <v>-652.01378599153259</v>
      </c>
      <c r="W1978" t="s">
        <v>40811</v>
      </c>
      <c r="X1978" t="s">
        <v>40812</v>
      </c>
      <c r="Y1978" t="s">
        <v>40813</v>
      </c>
    </row>
    <row r="1979" spans="1:25" x14ac:dyDescent="0.3">
      <c r="A1979">
        <v>98900</v>
      </c>
      <c r="B1979" t="s">
        <v>40814</v>
      </c>
      <c r="C1979" t="s">
        <v>40815</v>
      </c>
      <c r="D1979" t="s">
        <v>40816</v>
      </c>
      <c r="E1979" t="s">
        <v>40817</v>
      </c>
      <c r="F1979" t="s">
        <v>40818</v>
      </c>
      <c r="G1979" t="s">
        <v>40819</v>
      </c>
      <c r="H1979" t="s">
        <v>40820</v>
      </c>
      <c r="I1979" t="s">
        <v>40821</v>
      </c>
      <c r="J1979" t="s">
        <v>40822</v>
      </c>
      <c r="K1979" t="s">
        <v>40823</v>
      </c>
      <c r="L1979" t="s">
        <v>40824</v>
      </c>
      <c r="M1979" t="s">
        <v>40825</v>
      </c>
      <c r="N1979">
        <f>-604.821715223934 -4.5360530576022 -533.541448805542</f>
        <v>-1142.8992170870783</v>
      </c>
      <c r="O1979">
        <f>-576.127887885321 -155.60229845715 -507.232739245839</f>
        <v>-1238.9629255883101</v>
      </c>
      <c r="P1979">
        <f>-602.533690694428 -196.067926536023 -229.304820750586</f>
        <v>-1027.906437981037</v>
      </c>
      <c r="Q1979">
        <f>-417.45829669294 -67.8318363486446 -286.324023949509</f>
        <v>-771.61415699109352</v>
      </c>
      <c r="R1979" t="s">
        <v>40826</v>
      </c>
      <c r="S1979" t="s">
        <v>40827</v>
      </c>
      <c r="T1979" t="s">
        <v>40828</v>
      </c>
      <c r="U1979" t="s">
        <v>40829</v>
      </c>
      <c r="V1979">
        <f>-521.783097202705 -31.0491175130128 -99.2524583903651</f>
        <v>-652.08467310608285</v>
      </c>
      <c r="W1979" t="s">
        <v>40830</v>
      </c>
      <c r="X1979" t="s">
        <v>40831</v>
      </c>
      <c r="Y1979" t="s">
        <v>40832</v>
      </c>
    </row>
    <row r="1980" spans="1:25" x14ac:dyDescent="0.3">
      <c r="A1980">
        <v>98950</v>
      </c>
      <c r="B1980" t="s">
        <v>40833</v>
      </c>
      <c r="C1980" t="s">
        <v>40834</v>
      </c>
      <c r="D1980" t="s">
        <v>40835</v>
      </c>
      <c r="E1980" t="s">
        <v>40836</v>
      </c>
      <c r="F1980" t="s">
        <v>40837</v>
      </c>
      <c r="G1980" t="s">
        <v>40838</v>
      </c>
      <c r="H1980" t="s">
        <v>40839</v>
      </c>
      <c r="I1980" t="s">
        <v>40840</v>
      </c>
      <c r="J1980" t="s">
        <v>40841</v>
      </c>
      <c r="K1980" t="s">
        <v>40842</v>
      </c>
      <c r="L1980" t="s">
        <v>40843</v>
      </c>
      <c r="M1980" t="s">
        <v>40844</v>
      </c>
      <c r="N1980">
        <f>-605.016898479863 -4.53176839233356 -533.504065746155</f>
        <v>-1143.0527326183515</v>
      </c>
      <c r="O1980">
        <f>-576.701403026601 -155.68737833166 -507.27391205856</f>
        <v>-1239.662693416821</v>
      </c>
      <c r="P1980">
        <f>-603.231840546295 -196.336735420346 -229.384803939263</f>
        <v>-1028.9533799059041</v>
      </c>
      <c r="Q1980">
        <f>-417.859981515371 -68.5034193078986 -286.344664989464</f>
        <v>-772.70806581273359</v>
      </c>
      <c r="R1980" t="s">
        <v>40845</v>
      </c>
      <c r="S1980" t="s">
        <v>40846</v>
      </c>
      <c r="T1980" t="s">
        <v>40847</v>
      </c>
      <c r="U1980" t="s">
        <v>40848</v>
      </c>
      <c r="V1980">
        <f>-521.64123510491 -31.1292619545752 -99.2928463356279</f>
        <v>-652.06334339511318</v>
      </c>
      <c r="W1980" t="s">
        <v>40849</v>
      </c>
      <c r="X1980" t="s">
        <v>40850</v>
      </c>
      <c r="Y1980" t="s">
        <v>40851</v>
      </c>
    </row>
    <row r="1981" spans="1:25" x14ac:dyDescent="0.3">
      <c r="A1981">
        <v>99000</v>
      </c>
      <c r="B1981" t="s">
        <v>40852</v>
      </c>
      <c r="C1981" t="s">
        <v>40853</v>
      </c>
      <c r="D1981" t="s">
        <v>40854</v>
      </c>
      <c r="E1981" t="s">
        <v>40855</v>
      </c>
      <c r="F1981" t="s">
        <v>40856</v>
      </c>
      <c r="G1981" t="s">
        <v>40857</v>
      </c>
      <c r="H1981" t="s">
        <v>40858</v>
      </c>
      <c r="I1981" t="s">
        <v>40859</v>
      </c>
      <c r="J1981" t="s">
        <v>40860</v>
      </c>
      <c r="K1981" t="s">
        <v>40861</v>
      </c>
      <c r="L1981" t="s">
        <v>40862</v>
      </c>
      <c r="M1981" t="s">
        <v>40863</v>
      </c>
      <c r="N1981">
        <f>-605.206520871317 -4.61050734445053 -533.457519337983</f>
        <v>-1143.2745475537504</v>
      </c>
      <c r="O1981">
        <f>-577.330209511082 -155.85743981172 -507.282121331628</f>
        <v>-1240.46977065443</v>
      </c>
      <c r="P1981">
        <f>-603.940123484105 -196.690893928214 -229.427772212252</f>
        <v>-1030.0587896245711</v>
      </c>
      <c r="Q1981">
        <f>-418.243308062436 -69.3422021321217 -286.41452587504</f>
        <v>-774.00003606959763</v>
      </c>
      <c r="R1981" t="s">
        <v>40864</v>
      </c>
      <c r="S1981" t="s">
        <v>40865</v>
      </c>
      <c r="T1981" t="s">
        <v>40866</v>
      </c>
      <c r="U1981" t="s">
        <v>40867</v>
      </c>
      <c r="V1981">
        <f>-521.371432383378 -31.3171961828634 -99.3415490582868</f>
        <v>-652.03017762452816</v>
      </c>
      <c r="W1981" t="s">
        <v>40868</v>
      </c>
      <c r="X1981" t="s">
        <v>40869</v>
      </c>
      <c r="Y1981" t="s">
        <v>40870</v>
      </c>
    </row>
    <row r="1982" spans="1:25" x14ac:dyDescent="0.3">
      <c r="A1982">
        <v>99050</v>
      </c>
      <c r="B1982" t="s">
        <v>40871</v>
      </c>
      <c r="C1982" t="s">
        <v>40872</v>
      </c>
      <c r="D1982" t="s">
        <v>40873</v>
      </c>
      <c r="E1982" t="s">
        <v>40874</v>
      </c>
      <c r="F1982" t="s">
        <v>40875</v>
      </c>
      <c r="G1982" t="s">
        <v>40876</v>
      </c>
      <c r="H1982" t="s">
        <v>40877</v>
      </c>
      <c r="I1982" t="s">
        <v>40878</v>
      </c>
      <c r="J1982" t="s">
        <v>40879</v>
      </c>
      <c r="K1982" t="s">
        <v>40880</v>
      </c>
      <c r="L1982" t="s">
        <v>40881</v>
      </c>
      <c r="M1982" t="s">
        <v>40882</v>
      </c>
      <c r="N1982">
        <f>-605.151666603988 -5.06581079734224 -533.380266214891</f>
        <v>-1143.5977436162211</v>
      </c>
      <c r="O1982">
        <f>-578.125455950757 -156.46785485515 -507.213651648214</f>
        <v>-1241.806962454121</v>
      </c>
      <c r="P1982">
        <f>-604.915980950917 -197.271726689488 -229.372163055757</f>
        <v>-1031.5598706961619</v>
      </c>
      <c r="Q1982">
        <f>-418.329798658013 -71.2346175986399 -286.369581984044</f>
        <v>-775.93399824069684</v>
      </c>
      <c r="R1982" t="s">
        <v>40883</v>
      </c>
      <c r="S1982" t="s">
        <v>40884</v>
      </c>
      <c r="T1982" t="s">
        <v>40885</v>
      </c>
      <c r="U1982" t="s">
        <v>40886</v>
      </c>
      <c r="V1982">
        <f>-520.367116930931 -32.1801802168202 -99.4281505934475</f>
        <v>-651.97544774119876</v>
      </c>
      <c r="W1982" t="s">
        <v>40887</v>
      </c>
      <c r="X1982" t="s">
        <v>40888</v>
      </c>
      <c r="Y1982" t="s">
        <v>40889</v>
      </c>
    </row>
    <row r="1983" spans="1:25" x14ac:dyDescent="0.3">
      <c r="A1983">
        <v>99100</v>
      </c>
      <c r="B1983" t="s">
        <v>40890</v>
      </c>
      <c r="C1983" t="s">
        <v>40891</v>
      </c>
      <c r="D1983" t="s">
        <v>40892</v>
      </c>
      <c r="E1983" t="s">
        <v>40893</v>
      </c>
      <c r="F1983" t="s">
        <v>40894</v>
      </c>
      <c r="G1983" t="s">
        <v>40895</v>
      </c>
      <c r="H1983" t="s">
        <v>40896</v>
      </c>
      <c r="I1983" t="s">
        <v>40897</v>
      </c>
      <c r="J1983" t="s">
        <v>40898</v>
      </c>
      <c r="K1983" t="s">
        <v>40899</v>
      </c>
      <c r="L1983" t="s">
        <v>40900</v>
      </c>
      <c r="M1983" t="s">
        <v>40901</v>
      </c>
      <c r="N1983">
        <f>-605.111827055506 -5.41480709231291 -533.30789379919</f>
        <v>-1143.8345279470088</v>
      </c>
      <c r="O1983">
        <f>-578.499684976758 -156.892307155852 -507.157468791198</f>
        <v>-1242.5494609238081</v>
      </c>
      <c r="P1983">
        <f>-605.393242603203 -197.57047941567 -229.307384630858</f>
        <v>-1032.2711066497309</v>
      </c>
      <c r="Q1983">
        <f>-418.296986908181 -72.2793761794637 -286.277901827831</f>
        <v>-776.85426491547571</v>
      </c>
      <c r="R1983" t="s">
        <v>40902</v>
      </c>
      <c r="S1983" t="s">
        <v>40903</v>
      </c>
      <c r="T1983" t="s">
        <v>40904</v>
      </c>
      <c r="U1983" t="s">
        <v>40905</v>
      </c>
      <c r="V1983">
        <f>-519.915657363206 -32.7685273875782 -99.4756862447398</f>
        <v>-652.15987099552399</v>
      </c>
      <c r="W1983" t="s">
        <v>40906</v>
      </c>
      <c r="X1983" t="s">
        <v>40907</v>
      </c>
      <c r="Y1983" t="s">
        <v>40908</v>
      </c>
    </row>
    <row r="1984" spans="1:25" x14ac:dyDescent="0.3">
      <c r="A1984">
        <v>99150</v>
      </c>
      <c r="B1984" t="s">
        <v>40909</v>
      </c>
      <c r="C1984" t="s">
        <v>40910</v>
      </c>
      <c r="D1984" t="s">
        <v>40911</v>
      </c>
      <c r="E1984" t="s">
        <v>40912</v>
      </c>
      <c r="F1984" t="s">
        <v>40913</v>
      </c>
      <c r="G1984" t="s">
        <v>40914</v>
      </c>
      <c r="H1984" t="s">
        <v>40915</v>
      </c>
      <c r="I1984" t="s">
        <v>40916</v>
      </c>
      <c r="J1984" t="s">
        <v>40917</v>
      </c>
      <c r="K1984" t="s">
        <v>40918</v>
      </c>
      <c r="L1984" t="s">
        <v>40919</v>
      </c>
      <c r="M1984" t="s">
        <v>40920</v>
      </c>
      <c r="N1984">
        <f>-605.157730020029 -5.88106629941922 -533.209014065411</f>
        <v>-1144.2478103848593</v>
      </c>
      <c r="O1984">
        <f>-579.265357482918 -157.492965466872 -507.108231308029</f>
        <v>-1243.866554257819</v>
      </c>
      <c r="P1984">
        <f>-606.437998494463 -198.241850099567 -229.295908044699</f>
        <v>-1033.9757566387291</v>
      </c>
      <c r="Q1984">
        <f>-418.556462180278 -74.0694730170158 -286.13178850102</f>
        <v>-778.75772369831384</v>
      </c>
      <c r="R1984" t="s">
        <v>40921</v>
      </c>
      <c r="S1984" t="s">
        <v>40922</v>
      </c>
      <c r="T1984" t="s">
        <v>40923</v>
      </c>
      <c r="U1984" t="s">
        <v>40924</v>
      </c>
      <c r="V1984">
        <f>-519.315354830963 -33.542437413445 -99.5789965421161</f>
        <v>-652.43678878652406</v>
      </c>
      <c r="W1984" t="s">
        <v>40925</v>
      </c>
      <c r="X1984" t="s">
        <v>40926</v>
      </c>
      <c r="Y1984" t="s">
        <v>40927</v>
      </c>
    </row>
    <row r="1985" spans="1:25" x14ac:dyDescent="0.3">
      <c r="A1985">
        <v>99200</v>
      </c>
      <c r="B1985" t="s">
        <v>40928</v>
      </c>
      <c r="C1985" t="s">
        <v>40929</v>
      </c>
      <c r="D1985" t="s">
        <v>40930</v>
      </c>
      <c r="E1985" t="s">
        <v>40931</v>
      </c>
      <c r="F1985" t="s">
        <v>40932</v>
      </c>
      <c r="G1985" t="s">
        <v>40933</v>
      </c>
      <c r="H1985" t="s">
        <v>40934</v>
      </c>
      <c r="I1985" t="s">
        <v>40935</v>
      </c>
      <c r="J1985" t="s">
        <v>40936</v>
      </c>
      <c r="K1985" t="s">
        <v>40937</v>
      </c>
      <c r="L1985" t="s">
        <v>40938</v>
      </c>
      <c r="M1985" t="s">
        <v>40939</v>
      </c>
      <c r="N1985">
        <f>-605.499979603382 -6.06171717354528 -533.163199271257</f>
        <v>-1144.7248960481843</v>
      </c>
      <c r="O1985">
        <f>-580.053525841652 -157.76345018536 -507.116484486039</f>
        <v>-1244.9334605130512</v>
      </c>
      <c r="P1985">
        <f>-607.228960666216 -198.487974641389 -229.30062630736</f>
        <v>-1035.017561614965</v>
      </c>
      <c r="Q1985">
        <f>-419.064343508776 -74.7381114889054 -286.120933349094</f>
        <v>-779.92338834677548</v>
      </c>
      <c r="R1985" t="s">
        <v>40940</v>
      </c>
      <c r="S1985" t="s">
        <v>40941</v>
      </c>
      <c r="T1985" t="s">
        <v>40942</v>
      </c>
      <c r="U1985" t="s">
        <v>40943</v>
      </c>
      <c r="V1985">
        <f>-519.325113962671 -33.8604776436309 -99.6278278903833</f>
        <v>-652.81341949668524</v>
      </c>
      <c r="W1985" t="s">
        <v>40944</v>
      </c>
      <c r="X1985" t="s">
        <v>40945</v>
      </c>
      <c r="Y1985" t="s">
        <v>40946</v>
      </c>
    </row>
    <row r="1986" spans="1:25" x14ac:dyDescent="0.3">
      <c r="A1986">
        <v>99250</v>
      </c>
      <c r="B1986" t="s">
        <v>40947</v>
      </c>
      <c r="C1986" t="s">
        <v>40948</v>
      </c>
      <c r="D1986" t="s">
        <v>40949</v>
      </c>
      <c r="E1986" t="s">
        <v>40950</v>
      </c>
      <c r="F1986" t="s">
        <v>40951</v>
      </c>
      <c r="G1986" t="s">
        <v>40952</v>
      </c>
      <c r="H1986" t="s">
        <v>40953</v>
      </c>
      <c r="I1986" t="s">
        <v>40954</v>
      </c>
      <c r="J1986" t="s">
        <v>40955</v>
      </c>
      <c r="K1986" t="s">
        <v>40956</v>
      </c>
      <c r="L1986" t="s">
        <v>40957</v>
      </c>
      <c r="M1986" t="s">
        <v>40958</v>
      </c>
      <c r="N1986">
        <f>-606.650265262639 -6.67601419901393 -533.043741804918</f>
        <v>-1146.3700212665708</v>
      </c>
      <c r="O1986">
        <f>-582.049330621279 -158.502420219811 -506.9775123273</f>
        <v>-1247.5292631683901</v>
      </c>
      <c r="P1986">
        <f>-609.09615218164 -198.920287591563 -229.104479854669</f>
        <v>-1037.1209196278721</v>
      </c>
      <c r="Q1986">
        <f>-420.401356120271 -76.1596354974154 -286.311243176172</f>
        <v>-782.8722347938583</v>
      </c>
      <c r="R1986" t="s">
        <v>40959</v>
      </c>
      <c r="S1986" t="s">
        <v>40960</v>
      </c>
      <c r="T1986" t="s">
        <v>40961</v>
      </c>
      <c r="U1986" t="s">
        <v>40962</v>
      </c>
      <c r="V1986">
        <f>-519.743355306768 -34.4764594480248 -99.6898729866261</f>
        <v>-653.90968774141891</v>
      </c>
      <c r="W1986" t="s">
        <v>40963</v>
      </c>
      <c r="X1986" t="s">
        <v>40964</v>
      </c>
      <c r="Y1986" t="s">
        <v>40965</v>
      </c>
    </row>
    <row r="1987" spans="1:25" x14ac:dyDescent="0.3">
      <c r="A1987">
        <v>99300</v>
      </c>
      <c r="B1987" t="s">
        <v>40966</v>
      </c>
      <c r="C1987" t="s">
        <v>40967</v>
      </c>
      <c r="D1987" t="s">
        <v>40968</v>
      </c>
      <c r="E1987" t="s">
        <v>40969</v>
      </c>
      <c r="F1987" t="s">
        <v>40970</v>
      </c>
      <c r="G1987" t="s">
        <v>40971</v>
      </c>
      <c r="H1987" t="s">
        <v>40972</v>
      </c>
      <c r="I1987" t="s">
        <v>40973</v>
      </c>
      <c r="J1987" t="s">
        <v>40974</v>
      </c>
      <c r="K1987" t="s">
        <v>40975</v>
      </c>
      <c r="L1987" t="s">
        <v>40976</v>
      </c>
      <c r="M1987" t="s">
        <v>40977</v>
      </c>
      <c r="N1987">
        <f>-608.430929084684 -7.34725699339288 -532.862257945448</f>
        <v>-1148.6404440235249</v>
      </c>
      <c r="O1987">
        <f>-585.13403741523 -159.373701469583 -506.754742181965</f>
        <v>-1251.262481066778</v>
      </c>
      <c r="P1987">
        <f>-611.380057362182 -199.209453526968 -228.720837334787</f>
        <v>-1039.3103482239371</v>
      </c>
      <c r="Q1987">
        <f>-421.895687462198 -77.9914159350669 -286.603090182856</f>
        <v>-786.49019358012094</v>
      </c>
      <c r="R1987" t="s">
        <v>40978</v>
      </c>
      <c r="S1987" t="s">
        <v>40979</v>
      </c>
      <c r="T1987" t="s">
        <v>40980</v>
      </c>
      <c r="U1987" t="s">
        <v>40981</v>
      </c>
      <c r="V1987">
        <f>-520.028899945394 -34.7641283938615 -99.6670080202389</f>
        <v>-654.46003635949432</v>
      </c>
      <c r="W1987" t="s">
        <v>40982</v>
      </c>
      <c r="X1987" t="s">
        <v>40983</v>
      </c>
      <c r="Y1987" t="s">
        <v>40984</v>
      </c>
    </row>
    <row r="1988" spans="1:25" x14ac:dyDescent="0.3">
      <c r="A1988">
        <v>99350</v>
      </c>
      <c r="B1988" t="s">
        <v>40985</v>
      </c>
      <c r="C1988" t="s">
        <v>40986</v>
      </c>
      <c r="D1988" t="s">
        <v>40987</v>
      </c>
      <c r="E1988" t="s">
        <v>40988</v>
      </c>
      <c r="F1988" t="s">
        <v>40989</v>
      </c>
      <c r="G1988" t="s">
        <v>40990</v>
      </c>
      <c r="H1988" t="s">
        <v>40991</v>
      </c>
      <c r="I1988" t="s">
        <v>40992</v>
      </c>
      <c r="J1988" t="s">
        <v>40993</v>
      </c>
      <c r="K1988" t="s">
        <v>40994</v>
      </c>
      <c r="L1988" t="s">
        <v>40995</v>
      </c>
      <c r="M1988" t="s">
        <v>40996</v>
      </c>
      <c r="N1988">
        <f>-609.303857189569 -7.6958483732019 -532.74883746406</f>
        <v>-1149.7485430268309</v>
      </c>
      <c r="O1988">
        <f>-586.570257123444 -159.784316767263 -506.518347850086</f>
        <v>-1252.8729217407931</v>
      </c>
      <c r="P1988">
        <f>-612.65876975283 -199.246918140177 -228.41633948559</f>
        <v>-1040.3220273785971</v>
      </c>
      <c r="Q1988">
        <f>-422.715710687741 -79.0221975506083 -286.864622457626</f>
        <v>-788.60253069597525</v>
      </c>
      <c r="R1988" t="s">
        <v>40997</v>
      </c>
      <c r="S1988" t="s">
        <v>40998</v>
      </c>
      <c r="T1988" t="s">
        <v>40999</v>
      </c>
      <c r="U1988" t="s">
        <v>41000</v>
      </c>
      <c r="V1988">
        <f>-520.256342131127 -34.69439971155 -99.6520269047487</f>
        <v>-654.60276874742567</v>
      </c>
      <c r="W1988" t="s">
        <v>41001</v>
      </c>
      <c r="X1988" t="s">
        <v>41002</v>
      </c>
      <c r="Y1988" t="s">
        <v>41003</v>
      </c>
    </row>
    <row r="1989" spans="1:25" x14ac:dyDescent="0.3">
      <c r="A1989">
        <v>99400</v>
      </c>
      <c r="B1989" t="s">
        <v>41004</v>
      </c>
      <c r="C1989" t="s">
        <v>41005</v>
      </c>
      <c r="D1989" t="s">
        <v>41006</v>
      </c>
      <c r="E1989" t="s">
        <v>41007</v>
      </c>
      <c r="F1989" t="s">
        <v>41008</v>
      </c>
      <c r="G1989" t="s">
        <v>41009</v>
      </c>
      <c r="H1989" t="s">
        <v>41010</v>
      </c>
      <c r="I1989" t="s">
        <v>41011</v>
      </c>
      <c r="J1989" t="s">
        <v>41012</v>
      </c>
      <c r="K1989" t="s">
        <v>41013</v>
      </c>
      <c r="L1989" t="s">
        <v>41014</v>
      </c>
      <c r="M1989" t="s">
        <v>41015</v>
      </c>
      <c r="N1989">
        <f>-611.314184650109 -8.20510162431674 -532.457718588704</f>
        <v>-1151.9770048631299</v>
      </c>
      <c r="O1989">
        <f>-589.7330527122 -160.424015523753 -505.922062377563</f>
        <v>-1256.0791306135161</v>
      </c>
      <c r="P1989">
        <f>-615.37739856313 -199.049093495775 -227.661263327228</f>
        <v>-1042.087755386133</v>
      </c>
      <c r="Q1989">
        <f>-424.511943402538 -80.8386521034868 -287.203597384427</f>
        <v>-792.55419289045176</v>
      </c>
      <c r="R1989" t="s">
        <v>41016</v>
      </c>
      <c r="S1989" t="s">
        <v>41017</v>
      </c>
      <c r="T1989" t="s">
        <v>41018</v>
      </c>
      <c r="U1989" t="s">
        <v>41019</v>
      </c>
      <c r="V1989">
        <f>-520.654119882783 -34.5308791250568 -99.6126127127436</f>
        <v>-654.7976117205834</v>
      </c>
      <c r="W1989" t="s">
        <v>41020</v>
      </c>
      <c r="X1989" t="s">
        <v>41021</v>
      </c>
      <c r="Y1989" t="s">
        <v>41022</v>
      </c>
    </row>
    <row r="1990" spans="1:25" x14ac:dyDescent="0.3">
      <c r="A1990">
        <v>99450</v>
      </c>
      <c r="B1990" t="s">
        <v>41023</v>
      </c>
      <c r="C1990" t="s">
        <v>41024</v>
      </c>
      <c r="D1990" t="s">
        <v>41025</v>
      </c>
      <c r="E1990" t="s">
        <v>41026</v>
      </c>
      <c r="F1990" t="s">
        <v>41027</v>
      </c>
      <c r="G1990" t="s">
        <v>41028</v>
      </c>
      <c r="H1990" t="s">
        <v>41029</v>
      </c>
      <c r="I1990" t="s">
        <v>41030</v>
      </c>
      <c r="J1990" t="s">
        <v>41031</v>
      </c>
      <c r="K1990" t="s">
        <v>41032</v>
      </c>
      <c r="L1990" t="s">
        <v>41033</v>
      </c>
      <c r="M1990" t="s">
        <v>41034</v>
      </c>
      <c r="N1990">
        <f>-612.374905574377 -8.14783517852629 -532.365115951351</f>
        <v>-1152.8878567042543</v>
      </c>
      <c r="O1990">
        <f>-591.365758248628 -160.421882969324 -505.728098581483</f>
        <v>-1257.5157397994349</v>
      </c>
      <c r="P1990">
        <f>-616.81439765965 -198.516207833079 -227.376276542071</f>
        <v>-1042.7068820347999</v>
      </c>
      <c r="Q1990">
        <f>-425.44576031451 -81.2915314870711 -287.250325780432</f>
        <v>-793.98761758201306</v>
      </c>
      <c r="R1990" t="s">
        <v>41035</v>
      </c>
      <c r="S1990" t="s">
        <v>41036</v>
      </c>
      <c r="T1990" t="s">
        <v>41037</v>
      </c>
      <c r="U1990" t="s">
        <v>41038</v>
      </c>
      <c r="V1990">
        <f>-521.053081498955 -34.2647468620339 -99.589774054801</f>
        <v>-654.90760241578982</v>
      </c>
      <c r="W1990" t="s">
        <v>41039</v>
      </c>
      <c r="X1990" t="s">
        <v>41040</v>
      </c>
      <c r="Y1990" t="s">
        <v>41041</v>
      </c>
    </row>
    <row r="1991" spans="1:25" x14ac:dyDescent="0.3">
      <c r="A1991">
        <v>99500</v>
      </c>
      <c r="B1991" t="s">
        <v>41042</v>
      </c>
      <c r="C1991" t="s">
        <v>41043</v>
      </c>
      <c r="D1991" t="s">
        <v>41044</v>
      </c>
      <c r="E1991" t="s">
        <v>41045</v>
      </c>
      <c r="F1991" t="s">
        <v>41046</v>
      </c>
      <c r="G1991" t="s">
        <v>41047</v>
      </c>
      <c r="H1991" t="s">
        <v>41048</v>
      </c>
      <c r="I1991" t="s">
        <v>41049</v>
      </c>
      <c r="J1991" t="s">
        <v>41050</v>
      </c>
      <c r="K1991" t="s">
        <v>41051</v>
      </c>
      <c r="L1991" t="s">
        <v>41052</v>
      </c>
      <c r="M1991" t="s">
        <v>41053</v>
      </c>
      <c r="N1991">
        <f>-613.539674652635 -8.12138124061721 -532.271424303674</f>
        <v>-1153.9324801969262</v>
      </c>
      <c r="O1991">
        <f>-593.041987037436 -160.43813789558 -505.529354929497</f>
        <v>-1259.009479862513</v>
      </c>
      <c r="P1991">
        <f>-618.356152362207 -198.205639231602 -227.12056697051</f>
        <v>-1043.682358564319</v>
      </c>
      <c r="Q1991">
        <f>-426.609515573279 -81.7335560093502 -287.253852015831</f>
        <v>-795.59692359846019</v>
      </c>
      <c r="R1991" t="s">
        <v>41054</v>
      </c>
      <c r="S1991" t="s">
        <v>41055</v>
      </c>
      <c r="T1991" t="s">
        <v>41056</v>
      </c>
      <c r="U1991" t="s">
        <v>41057</v>
      </c>
      <c r="V1991">
        <f>-521.566935517186 -33.929595953618 -99.5754187015691</f>
        <v>-655.07195017237314</v>
      </c>
      <c r="W1991" t="s">
        <v>41058</v>
      </c>
      <c r="X1991" t="s">
        <v>41059</v>
      </c>
      <c r="Y1991" t="s">
        <v>41060</v>
      </c>
    </row>
    <row r="1992" spans="1:25" x14ac:dyDescent="0.3">
      <c r="A1992">
        <v>99550</v>
      </c>
      <c r="B1992" t="s">
        <v>41061</v>
      </c>
      <c r="C1992" t="s">
        <v>41062</v>
      </c>
      <c r="D1992" t="s">
        <v>41063</v>
      </c>
      <c r="E1992" t="s">
        <v>41064</v>
      </c>
      <c r="F1992" t="s">
        <v>41065</v>
      </c>
      <c r="G1992" t="s">
        <v>41066</v>
      </c>
      <c r="H1992" t="s">
        <v>41067</v>
      </c>
      <c r="I1992" t="s">
        <v>41068</v>
      </c>
      <c r="J1992" t="s">
        <v>41069</v>
      </c>
      <c r="K1992" t="s">
        <v>41070</v>
      </c>
      <c r="L1992" t="s">
        <v>41071</v>
      </c>
      <c r="M1992" t="s">
        <v>41072</v>
      </c>
      <c r="N1992">
        <f>-615.933903139076 -7.5953196426326 -532.140737583599</f>
        <v>-1155.6699603653078</v>
      </c>
      <c r="O1992">
        <f>-596.553784437154 -160.02917678725 -505.169821727844</f>
        <v>-1261.752782952248</v>
      </c>
      <c r="P1992">
        <f>-621.495052114641 -197.247538643217 -226.653436711337</f>
        <v>-1045.3960274691949</v>
      </c>
      <c r="Q1992">
        <f>-429.090347992421 -82.0624570848304 -287.162923998814</f>
        <v>-798.3157290760654</v>
      </c>
      <c r="R1992" t="s">
        <v>41073</v>
      </c>
      <c r="S1992" t="s">
        <v>41074</v>
      </c>
      <c r="T1992" t="s">
        <v>41075</v>
      </c>
      <c r="U1992" t="s">
        <v>41076</v>
      </c>
      <c r="V1992">
        <f>-522.855160777755 -33.1126277521266 -99.5746018746709</f>
        <v>-655.54239040455252</v>
      </c>
      <c r="W1992" t="s">
        <v>41077</v>
      </c>
      <c r="X1992" t="s">
        <v>41078</v>
      </c>
      <c r="Y1992" t="s">
        <v>41079</v>
      </c>
    </row>
    <row r="1993" spans="1:25" x14ac:dyDescent="0.3">
      <c r="A1993">
        <v>99600</v>
      </c>
      <c r="B1993" t="s">
        <v>41080</v>
      </c>
      <c r="C1993" t="s">
        <v>41081</v>
      </c>
      <c r="D1993" t="s">
        <v>41082</v>
      </c>
      <c r="E1993" t="s">
        <v>41083</v>
      </c>
      <c r="F1993" t="s">
        <v>41084</v>
      </c>
      <c r="G1993" t="s">
        <v>41085</v>
      </c>
      <c r="H1993" t="s">
        <v>41086</v>
      </c>
      <c r="I1993" t="s">
        <v>41087</v>
      </c>
      <c r="J1993" t="s">
        <v>41088</v>
      </c>
      <c r="K1993" t="s">
        <v>41089</v>
      </c>
      <c r="L1993" t="s">
        <v>41090</v>
      </c>
      <c r="M1993" t="s">
        <v>41091</v>
      </c>
      <c r="N1993">
        <f>-617.01574912 -7.2595736717858 -532.109298786575</f>
        <v>-1156.3846215783608</v>
      </c>
      <c r="O1993">
        <f>-598.065726177307 -159.737691937845 -505.109811329402</f>
        <v>-1262.913229444554</v>
      </c>
      <c r="P1993">
        <f>-623.015334781897 -196.660815599138 -226.555013065837</f>
        <v>-1046.231163446872</v>
      </c>
      <c r="Q1993">
        <f>-430.262472290831 -82.1492594863375 -287.233720873353</f>
        <v>-799.64545265052152</v>
      </c>
      <c r="R1993" t="s">
        <v>41092</v>
      </c>
      <c r="S1993" t="s">
        <v>41093</v>
      </c>
      <c r="T1993" t="s">
        <v>41094</v>
      </c>
      <c r="U1993" t="s">
        <v>41095</v>
      </c>
      <c r="V1993">
        <f>-523.537140192223 -32.8027767360904 -99.5747693366388</f>
        <v>-655.91468626495225</v>
      </c>
      <c r="W1993" t="s">
        <v>41096</v>
      </c>
      <c r="X1993" t="s">
        <v>41097</v>
      </c>
      <c r="Y1993" t="s">
        <v>41098</v>
      </c>
    </row>
    <row r="1994" spans="1:25" x14ac:dyDescent="0.3">
      <c r="A1994">
        <v>99650</v>
      </c>
      <c r="B1994" t="s">
        <v>41099</v>
      </c>
      <c r="C1994" t="s">
        <v>41100</v>
      </c>
      <c r="D1994" t="s">
        <v>41101</v>
      </c>
      <c r="E1994" t="s">
        <v>41102</v>
      </c>
      <c r="F1994" t="s">
        <v>41103</v>
      </c>
      <c r="G1994" t="s">
        <v>41104</v>
      </c>
      <c r="H1994" t="s">
        <v>41105</v>
      </c>
      <c r="I1994" t="s">
        <v>41106</v>
      </c>
      <c r="J1994" t="s">
        <v>41107</v>
      </c>
      <c r="K1994" t="s">
        <v>41108</v>
      </c>
      <c r="L1994" t="s">
        <v>41109</v>
      </c>
      <c r="M1994" t="s">
        <v>41110</v>
      </c>
      <c r="N1994">
        <f>-618.678506077908 -6.15813811427688 -532.187316365764</f>
        <v>-1157.0239605579488</v>
      </c>
      <c r="O1994">
        <f>-600.275158233975 -158.706541706988 -505.236165442084</f>
        <v>-1264.217865383047</v>
      </c>
      <c r="P1994">
        <f>-625.37681923451 -195.208180412224 -226.639425903478</f>
        <v>-1047.2244255502119</v>
      </c>
      <c r="Q1994">
        <f>-432.25406448514 -81.5371044067415 -287.721313746079</f>
        <v>-801.51248263796049</v>
      </c>
      <c r="R1994" t="s">
        <v>41111</v>
      </c>
      <c r="S1994" t="s">
        <v>41112</v>
      </c>
      <c r="T1994" t="s">
        <v>41113</v>
      </c>
      <c r="U1994" t="s">
        <v>41114</v>
      </c>
      <c r="V1994">
        <f>-525.356660711905 -31.8882298391932 -99.584405340685</f>
        <v>-656.82929589178309</v>
      </c>
      <c r="W1994" t="s">
        <v>41115</v>
      </c>
      <c r="X1994" t="s">
        <v>41116</v>
      </c>
      <c r="Y1994" t="s">
        <v>41117</v>
      </c>
    </row>
    <row r="1995" spans="1:25" x14ac:dyDescent="0.3">
      <c r="A1995">
        <v>99700</v>
      </c>
      <c r="B1995" t="s">
        <v>41118</v>
      </c>
      <c r="C1995" t="s">
        <v>41119</v>
      </c>
      <c r="D1995" t="s">
        <v>41120</v>
      </c>
      <c r="E1995" t="s">
        <v>41121</v>
      </c>
      <c r="F1995" t="s">
        <v>41122</v>
      </c>
      <c r="G1995" t="s">
        <v>41123</v>
      </c>
      <c r="H1995" t="s">
        <v>41124</v>
      </c>
      <c r="I1995" t="s">
        <v>41125</v>
      </c>
      <c r="J1995" t="s">
        <v>41126</v>
      </c>
      <c r="K1995" t="s">
        <v>41127</v>
      </c>
      <c r="L1995" t="s">
        <v>41128</v>
      </c>
      <c r="M1995" t="s">
        <v>41129</v>
      </c>
      <c r="N1995">
        <f>-620.066175497821 -4.89236218247652 -532.372915407455</f>
        <v>-1157.3314530877524</v>
      </c>
      <c r="O1995">
        <f>-602.133540783909 -157.525385286005 -505.601184329152</f>
        <v>-1265.260110399066</v>
      </c>
      <c r="P1995">
        <f>-626.891107799979 -194.090447525517 -226.9820532469</f>
        <v>-1047.963608572396</v>
      </c>
      <c r="Q1995">
        <f>-433.828879917253 -80.6076834479441 -288.603623164016</f>
        <v>-803.04018652921309</v>
      </c>
      <c r="R1995" t="s">
        <v>41130</v>
      </c>
      <c r="S1995" t="s">
        <v>41131</v>
      </c>
      <c r="T1995" t="s">
        <v>41132</v>
      </c>
      <c r="U1995" t="s">
        <v>41133</v>
      </c>
      <c r="V1995">
        <f>-527.25726393447 -30.7979757619528 -99.5801026879915</f>
        <v>-657.63534238441423</v>
      </c>
      <c r="W1995" t="s">
        <v>41134</v>
      </c>
      <c r="X1995" t="s">
        <v>41135</v>
      </c>
      <c r="Y1995" t="s">
        <v>41136</v>
      </c>
    </row>
    <row r="1996" spans="1:25" x14ac:dyDescent="0.3">
      <c r="A1996">
        <v>99750</v>
      </c>
      <c r="B1996" t="s">
        <v>41137</v>
      </c>
      <c r="C1996" t="s">
        <v>41138</v>
      </c>
      <c r="D1996" t="s">
        <v>41139</v>
      </c>
      <c r="E1996" t="s">
        <v>41140</v>
      </c>
      <c r="F1996" t="s">
        <v>41141</v>
      </c>
      <c r="G1996" t="s">
        <v>41142</v>
      </c>
      <c r="H1996" t="s">
        <v>41143</v>
      </c>
      <c r="I1996" t="s">
        <v>41144</v>
      </c>
      <c r="J1996" t="s">
        <v>41145</v>
      </c>
      <c r="K1996" t="s">
        <v>41146</v>
      </c>
      <c r="L1996" t="s">
        <v>41147</v>
      </c>
      <c r="M1996" t="s">
        <v>41148</v>
      </c>
      <c r="N1996">
        <f>-620.552458201792 -4.22710347956127 -532.493978532599</f>
        <v>-1157.2735402139524</v>
      </c>
      <c r="O1996">
        <f>-602.887687292746 -156.90194472666 -505.742167683479</f>
        <v>-1265.5317997028851</v>
      </c>
      <c r="P1996">
        <f>-627.404355407491 -193.456130644925 -227.100196981771</f>
        <v>-1047.960683034187</v>
      </c>
      <c r="Q1996">
        <f>-434.393153620422 -80.172040011681 -289.245033549956</f>
        <v>-803.81022718205907</v>
      </c>
      <c r="R1996" t="s">
        <v>41149</v>
      </c>
      <c r="S1996" t="s">
        <v>41150</v>
      </c>
      <c r="T1996" t="s">
        <v>41151</v>
      </c>
      <c r="U1996" t="s">
        <v>41152</v>
      </c>
      <c r="V1996">
        <f>-527.964882588664 -30.3124461861653 -99.5977137858226</f>
        <v>-657.87504256065188</v>
      </c>
      <c r="W1996" t="s">
        <v>41153</v>
      </c>
      <c r="X1996" t="s">
        <v>41154</v>
      </c>
      <c r="Y1996" t="s">
        <v>41155</v>
      </c>
    </row>
    <row r="1997" spans="1:25" x14ac:dyDescent="0.3">
      <c r="A1997">
        <v>99800</v>
      </c>
      <c r="B1997" t="s">
        <v>41156</v>
      </c>
      <c r="C1997" t="s">
        <v>41157</v>
      </c>
      <c r="D1997" t="s">
        <v>41158</v>
      </c>
      <c r="E1997" t="s">
        <v>41159</v>
      </c>
      <c r="F1997" t="s">
        <v>41160</v>
      </c>
      <c r="G1997" t="s">
        <v>41161</v>
      </c>
      <c r="H1997" t="s">
        <v>41162</v>
      </c>
      <c r="I1997" t="s">
        <v>41163</v>
      </c>
      <c r="J1997" t="s">
        <v>41164</v>
      </c>
      <c r="K1997" t="s">
        <v>41165</v>
      </c>
      <c r="L1997" t="s">
        <v>41166</v>
      </c>
      <c r="M1997" t="s">
        <v>41167</v>
      </c>
      <c r="N1997">
        <f>-620.917755022976 -3.63077028030148 -532.618441848821</f>
        <v>-1157.1669671520986</v>
      </c>
      <c r="O1997">
        <f>-603.511729610103 -156.33441931683 -505.874724978417</f>
        <v>-1265.7208739053499</v>
      </c>
      <c r="P1997">
        <f>-627.783541814401 -192.708590280585 -227.187790841752</f>
        <v>-1047.679922936738</v>
      </c>
      <c r="Q1997">
        <f>-434.727374023034 -79.7444135949095 -289.773327507812</f>
        <v>-804.24511512575555</v>
      </c>
      <c r="R1997" t="s">
        <v>41168</v>
      </c>
      <c r="S1997" t="s">
        <v>41169</v>
      </c>
      <c r="T1997" t="s">
        <v>41170</v>
      </c>
      <c r="U1997" t="s">
        <v>41171</v>
      </c>
      <c r="V1997">
        <f>-528.571781290409 -29.9581316604413 -99.6190010214395</f>
        <v>-658.14891397228985</v>
      </c>
      <c r="W1997" t="s">
        <v>41172</v>
      </c>
      <c r="X1997" t="s">
        <v>41173</v>
      </c>
      <c r="Y1997" t="s">
        <v>41174</v>
      </c>
    </row>
    <row r="1998" spans="1:25" x14ac:dyDescent="0.3">
      <c r="A1998">
        <v>99850</v>
      </c>
      <c r="B1998" t="s">
        <v>41175</v>
      </c>
      <c r="C1998" t="s">
        <v>41176</v>
      </c>
      <c r="D1998" t="s">
        <v>41177</v>
      </c>
      <c r="E1998" t="s">
        <v>41178</v>
      </c>
      <c r="F1998" t="s">
        <v>41179</v>
      </c>
      <c r="G1998" t="s">
        <v>41180</v>
      </c>
      <c r="H1998" t="s">
        <v>41181</v>
      </c>
      <c r="I1998" t="s">
        <v>41182</v>
      </c>
      <c r="J1998" t="s">
        <v>41183</v>
      </c>
      <c r="K1998" t="s">
        <v>41184</v>
      </c>
      <c r="L1998" t="s">
        <v>41185</v>
      </c>
      <c r="M1998" t="s">
        <v>41186</v>
      </c>
      <c r="N1998">
        <f>-621.855419321886 -2.11538457099459 -532.864712318348</f>
        <v>-1156.8355162112284</v>
      </c>
      <c r="O1998">
        <f>-604.837073881443 -154.913391832124 -506.349263412195</f>
        <v>-1266.099729125762</v>
      </c>
      <c r="P1998">
        <f>-628.527607967785 -191.053722203828 -227.581929348597</f>
        <v>-1047.16325952021</v>
      </c>
      <c r="Q1998">
        <f>-434.899131587863 -78.6921869964817 -289.480473640595</f>
        <v>-803.0717922249396</v>
      </c>
      <c r="R1998" t="s">
        <v>41187</v>
      </c>
      <c r="S1998" t="s">
        <v>41188</v>
      </c>
      <c r="T1998" t="s">
        <v>41189</v>
      </c>
      <c r="U1998" t="s">
        <v>41190</v>
      </c>
      <c r="V1998">
        <f>-529.558502067809 -29.053969731031 -99.6717787877824</f>
        <v>-658.28425058662231</v>
      </c>
      <c r="W1998" t="s">
        <v>41191</v>
      </c>
      <c r="X1998" t="s">
        <v>41192</v>
      </c>
      <c r="Y1998" t="s">
        <v>41193</v>
      </c>
    </row>
    <row r="1999" spans="1:25" x14ac:dyDescent="0.3">
      <c r="A1999">
        <v>99900</v>
      </c>
      <c r="B1999" t="s">
        <v>41194</v>
      </c>
      <c r="C1999" t="s">
        <v>41195</v>
      </c>
      <c r="D1999" t="s">
        <v>41196</v>
      </c>
      <c r="E1999" t="s">
        <v>41197</v>
      </c>
      <c r="F1999" t="s">
        <v>41198</v>
      </c>
      <c r="G1999" t="s">
        <v>41199</v>
      </c>
      <c r="H1999" t="s">
        <v>41200</v>
      </c>
      <c r="I1999" t="s">
        <v>41201</v>
      </c>
      <c r="J1999" t="s">
        <v>41202</v>
      </c>
      <c r="K1999" t="s">
        <v>41203</v>
      </c>
      <c r="L1999" t="s">
        <v>41204</v>
      </c>
      <c r="M1999" t="s">
        <v>41205</v>
      </c>
      <c r="N1999">
        <f>-622.447135212321 -1.14229176420895 -532.942322147682</f>
        <v>-1156.531749124212</v>
      </c>
      <c r="O1999">
        <f>-605.659434000611 -154.00360418018 -506.634506642762</f>
        <v>-1266.2975448235529</v>
      </c>
      <c r="P1999">
        <f>-628.955506022231 -190.310567866648 -227.855506471592</f>
        <v>-1047.1215803604709</v>
      </c>
      <c r="Q1999">
        <f>-435.00872593001 -78.0071539885466 -288.856559109105</f>
        <v>-801.87243902766158</v>
      </c>
      <c r="R1999" t="s">
        <v>41206</v>
      </c>
      <c r="S1999" t="s">
        <v>41207</v>
      </c>
      <c r="T1999" t="s">
        <v>41208</v>
      </c>
      <c r="U1999" t="s">
        <v>41209</v>
      </c>
      <c r="V1999">
        <f>-529.875723470167 -28.6530265523065 -99.7097634359034</f>
        <v>-658.23851345837693</v>
      </c>
      <c r="W1999" t="s">
        <v>41210</v>
      </c>
      <c r="X1999" t="s">
        <v>41211</v>
      </c>
      <c r="Y1999" t="s">
        <v>41212</v>
      </c>
    </row>
    <row r="2000" spans="1:25" x14ac:dyDescent="0.3">
      <c r="A2000">
        <v>99950</v>
      </c>
      <c r="B2000" t="s">
        <v>41213</v>
      </c>
      <c r="C2000" t="s">
        <v>41214</v>
      </c>
      <c r="D2000" t="s">
        <v>41215</v>
      </c>
      <c r="E2000" t="s">
        <v>41216</v>
      </c>
      <c r="F2000" t="s">
        <v>41217</v>
      </c>
      <c r="G2000" t="s">
        <v>41218</v>
      </c>
      <c r="H2000" t="s">
        <v>41219</v>
      </c>
      <c r="I2000" t="s">
        <v>41220</v>
      </c>
      <c r="J2000" t="s">
        <v>41221</v>
      </c>
      <c r="K2000" t="s">
        <v>41222</v>
      </c>
      <c r="L2000" t="s">
        <v>41223</v>
      </c>
      <c r="M2000" t="s">
        <v>41224</v>
      </c>
      <c r="N2000" t="s">
        <v>41225</v>
      </c>
      <c r="O2000">
        <f>-606.453968426135 -152.244139714055 -507.088937316103</f>
        <v>-1265.7870454562931</v>
      </c>
      <c r="P2000">
        <f>-629.997638527536 -189.26346451019 -228.424403481243</f>
        <v>-1047.6855065189691</v>
      </c>
      <c r="Q2000">
        <f>-435.72054345657 -76.8906223546296 -288.234842081037</f>
        <v>-800.84600789223668</v>
      </c>
      <c r="R2000" t="s">
        <v>41226</v>
      </c>
      <c r="S2000" t="s">
        <v>41227</v>
      </c>
      <c r="T2000" t="s">
        <v>41228</v>
      </c>
      <c r="U2000" t="s">
        <v>41229</v>
      </c>
      <c r="V2000">
        <f>-530.564386998699 -28.0806312697068 -99.6827511666402</f>
        <v>-658.32776943504598</v>
      </c>
      <c r="W2000" t="s">
        <v>41230</v>
      </c>
      <c r="X2000" t="s">
        <v>41231</v>
      </c>
      <c r="Y2000" t="s">
        <v>41232</v>
      </c>
    </row>
    <row r="2001" spans="1:25" x14ac:dyDescent="0.3">
      <c r="A2001">
        <v>100000</v>
      </c>
      <c r="B2001" t="s">
        <v>41233</v>
      </c>
      <c r="C2001" t="s">
        <v>41234</v>
      </c>
      <c r="D2001" t="s">
        <v>41235</v>
      </c>
      <c r="E2001" t="s">
        <v>41236</v>
      </c>
      <c r="F2001" t="s">
        <v>41237</v>
      </c>
      <c r="G2001" t="s">
        <v>41238</v>
      </c>
      <c r="H2001" t="s">
        <v>41239</v>
      </c>
      <c r="I2001" t="s">
        <v>41240</v>
      </c>
      <c r="J2001" t="s">
        <v>41241</v>
      </c>
      <c r="K2001" t="s">
        <v>41242</v>
      </c>
      <c r="L2001" t="s">
        <v>41243</v>
      </c>
      <c r="M2001" t="s">
        <v>41244</v>
      </c>
      <c r="N2001" t="s">
        <v>41245</v>
      </c>
      <c r="O2001">
        <f>-607.037213023067 -151.064749975227 -507.334135895652</f>
        <v>-1265.4360988939461</v>
      </c>
      <c r="P2001">
        <f>-630.983404685337 -188.477705406925 -228.756623697921</f>
        <v>-1048.217733790183</v>
      </c>
      <c r="Q2001">
        <f>-436.581356787807 -76.1564824603238 -288.257873278116</f>
        <v>-800.99571252624685</v>
      </c>
      <c r="R2001" t="s">
        <v>41246</v>
      </c>
      <c r="S2001" t="s">
        <v>41247</v>
      </c>
      <c r="T2001" t="s">
        <v>41248</v>
      </c>
      <c r="U2001" t="s">
        <v>41249</v>
      </c>
      <c r="V2001">
        <f>-531.039319168643 -27.4684130425867 -99.666439718028</f>
        <v>-658.17417192925768</v>
      </c>
      <c r="W2001" t="s">
        <v>41250</v>
      </c>
      <c r="X2001" t="s">
        <v>41251</v>
      </c>
      <c r="Y2001" t="s">
        <v>41252</v>
      </c>
    </row>
    <row r="2002" spans="1:25" x14ac:dyDescent="0.3">
      <c r="A2002">
        <v>100050</v>
      </c>
      <c r="B2002" t="s">
        <v>41253</v>
      </c>
      <c r="C2002" t="s">
        <v>41254</v>
      </c>
      <c r="D2002" t="s">
        <v>41255</v>
      </c>
      <c r="E2002" t="s">
        <v>41256</v>
      </c>
      <c r="F2002" t="s">
        <v>41257</v>
      </c>
      <c r="G2002" t="s">
        <v>41258</v>
      </c>
      <c r="H2002" t="s">
        <v>41259</v>
      </c>
      <c r="I2002" t="s">
        <v>41260</v>
      </c>
      <c r="J2002" t="s">
        <v>41261</v>
      </c>
      <c r="K2002" t="s">
        <v>41262</v>
      </c>
      <c r="L2002" t="s">
        <v>41263</v>
      </c>
      <c r="M2002" t="s">
        <v>41264</v>
      </c>
      <c r="N2002" t="s">
        <v>41265</v>
      </c>
      <c r="O2002">
        <f>-608.474074955081 -148.481771411835 -507.630322691055</f>
        <v>-1264.5861690579711</v>
      </c>
      <c r="P2002">
        <f>-632.670167245797 -186.362546478947 -229.137733633582</f>
        <v>-1048.1704473583259</v>
      </c>
      <c r="Q2002">
        <f>-437.895195188546 -74.5601733893536 -288.395718607615</f>
        <v>-800.85108718551453</v>
      </c>
      <c r="R2002" t="s">
        <v>41266</v>
      </c>
      <c r="S2002" t="s">
        <v>41267</v>
      </c>
      <c r="T2002" t="s">
        <v>41268</v>
      </c>
      <c r="U2002" t="s">
        <v>41269</v>
      </c>
      <c r="V2002">
        <f>-531.961097647803 -26.4662660297076 -99.6993203482743</f>
        <v>-658.12668402578493</v>
      </c>
      <c r="W2002" t="s">
        <v>41270</v>
      </c>
      <c r="X2002" t="s">
        <v>41271</v>
      </c>
      <c r="Y2002" t="s">
        <v>41272</v>
      </c>
    </row>
    <row r="2003" spans="1:25" x14ac:dyDescent="0.3">
      <c r="A2003">
        <v>100100</v>
      </c>
      <c r="B2003" t="s">
        <v>41273</v>
      </c>
      <c r="C2003" t="s">
        <v>41274</v>
      </c>
      <c r="D2003" t="s">
        <v>41275</v>
      </c>
      <c r="E2003" t="s">
        <v>41276</v>
      </c>
      <c r="F2003" t="s">
        <v>41277</v>
      </c>
      <c r="G2003" t="s">
        <v>41278</v>
      </c>
      <c r="H2003" t="s">
        <v>41279</v>
      </c>
      <c r="I2003" t="s">
        <v>41280</v>
      </c>
      <c r="J2003" t="s">
        <v>41281</v>
      </c>
      <c r="K2003" t="s">
        <v>41282</v>
      </c>
      <c r="L2003" t="s">
        <v>41283</v>
      </c>
      <c r="M2003" t="s">
        <v>41284</v>
      </c>
      <c r="N2003" t="s">
        <v>41285</v>
      </c>
      <c r="O2003">
        <f>-609.186383326683 -147.346750978894 -507.595753789219</f>
        <v>-1264.1288880947959</v>
      </c>
      <c r="P2003">
        <f>-633.320678794909 -185.118421353606 -229.082818233321</f>
        <v>-1047.521918381836</v>
      </c>
      <c r="Q2003">
        <f>-438.199952923045 -73.9791593363639 -288.450202995095</f>
        <v>-800.62931525450381</v>
      </c>
      <c r="R2003" t="s">
        <v>41286</v>
      </c>
      <c r="S2003" t="s">
        <v>41287</v>
      </c>
      <c r="T2003" t="s">
        <v>41288</v>
      </c>
      <c r="U2003" t="s">
        <v>41289</v>
      </c>
      <c r="V2003">
        <f>-532.477624322215 -26.0596351643876 -99.7016448717802</f>
        <v>-658.2389043583828</v>
      </c>
      <c r="W2003" t="s">
        <v>41290</v>
      </c>
      <c r="X2003" t="s">
        <v>41291</v>
      </c>
      <c r="Y2003" t="s">
        <v>41292</v>
      </c>
    </row>
    <row r="2004" spans="1:25" x14ac:dyDescent="0.3">
      <c r="A2004">
        <v>100150</v>
      </c>
      <c r="B2004" t="s">
        <v>41293</v>
      </c>
      <c r="C2004" t="s">
        <v>41294</v>
      </c>
      <c r="D2004" t="s">
        <v>41295</v>
      </c>
      <c r="E2004" t="s">
        <v>41296</v>
      </c>
      <c r="F2004" t="s">
        <v>41297</v>
      </c>
      <c r="G2004" t="s">
        <v>41298</v>
      </c>
      <c r="H2004" t="s">
        <v>41299</v>
      </c>
      <c r="I2004" t="s">
        <v>41300</v>
      </c>
      <c r="J2004" t="s">
        <v>41301</v>
      </c>
      <c r="K2004" t="s">
        <v>41302</v>
      </c>
      <c r="L2004" t="s">
        <v>41303</v>
      </c>
      <c r="M2004" t="s">
        <v>41304</v>
      </c>
      <c r="N2004" t="s">
        <v>41305</v>
      </c>
      <c r="O2004">
        <f>-610.215775974705 -145.446169058388 -507.374770541232</f>
        <v>-1263.0367155743252</v>
      </c>
      <c r="P2004">
        <f>-634.41665034723 -182.494123478431 -228.770511904511</f>
        <v>-1045.681285730172</v>
      </c>
      <c r="Q2004">
        <f>-438.322923043772 -73.2746448669691 -288.493772337466</f>
        <v>-800.09134024820708</v>
      </c>
      <c r="R2004" t="s">
        <v>41306</v>
      </c>
      <c r="S2004" t="s">
        <v>41307</v>
      </c>
      <c r="T2004" t="s">
        <v>41308</v>
      </c>
      <c r="U2004" t="s">
        <v>41309</v>
      </c>
      <c r="V2004">
        <f>-533.50788861365 -25.435077342891 -99.721761316189</f>
        <v>-658.66472727273003</v>
      </c>
      <c r="W2004" t="s">
        <v>41310</v>
      </c>
      <c r="X2004" t="s">
        <v>41311</v>
      </c>
      <c r="Y2004" t="s">
        <v>41312</v>
      </c>
    </row>
    <row r="2005" spans="1:25" x14ac:dyDescent="0.3">
      <c r="A2005">
        <v>100200</v>
      </c>
      <c r="B2005" t="s">
        <v>41313</v>
      </c>
      <c r="C2005" t="s">
        <v>41314</v>
      </c>
      <c r="D2005" t="s">
        <v>41315</v>
      </c>
      <c r="E2005" t="s">
        <v>41316</v>
      </c>
      <c r="F2005" t="s">
        <v>41317</v>
      </c>
      <c r="G2005" t="s">
        <v>41318</v>
      </c>
      <c r="H2005" t="s">
        <v>41319</v>
      </c>
      <c r="I2005" t="s">
        <v>41320</v>
      </c>
      <c r="J2005" t="s">
        <v>41321</v>
      </c>
      <c r="K2005" t="s">
        <v>41322</v>
      </c>
      <c r="L2005" t="s">
        <v>41323</v>
      </c>
      <c r="M2005" t="s">
        <v>41324</v>
      </c>
      <c r="N2005" t="s">
        <v>41325</v>
      </c>
      <c r="O2005">
        <f>-610.766172837624 -144.77146151807 -507.207187026889</f>
        <v>-1262.744821382583</v>
      </c>
      <c r="P2005">
        <f>-635.056126383676 -181.45717698558 -228.562718679205</f>
        <v>-1045.076022048461</v>
      </c>
      <c r="Q2005">
        <f>-438.454983782225 -73.1829528101912 -288.338425402393</f>
        <v>-799.97636199480917</v>
      </c>
      <c r="R2005" t="s">
        <v>41326</v>
      </c>
      <c r="S2005" t="s">
        <v>41327</v>
      </c>
      <c r="T2005" t="s">
        <v>41328</v>
      </c>
      <c r="U2005" t="s">
        <v>41329</v>
      </c>
      <c r="V2005">
        <f>-533.956607106707 -25.1267012423973 -99.752830272969</f>
        <v>-658.83613862207335</v>
      </c>
      <c r="W2005" t="s">
        <v>41330</v>
      </c>
      <c r="X2005" t="s">
        <v>41331</v>
      </c>
      <c r="Y2005" t="s">
        <v>41332</v>
      </c>
    </row>
    <row r="2006" spans="1:25" x14ac:dyDescent="0.3">
      <c r="A2006">
        <v>100250</v>
      </c>
      <c r="B2006" t="s">
        <v>41333</v>
      </c>
      <c r="C2006" t="s">
        <v>41334</v>
      </c>
      <c r="D2006" t="s">
        <v>41335</v>
      </c>
      <c r="E2006" t="s">
        <v>41336</v>
      </c>
      <c r="F2006" t="s">
        <v>41337</v>
      </c>
      <c r="G2006" t="s">
        <v>41338</v>
      </c>
      <c r="H2006" t="s">
        <v>41339</v>
      </c>
      <c r="I2006" t="s">
        <v>41340</v>
      </c>
      <c r="J2006" t="s">
        <v>41341</v>
      </c>
      <c r="K2006" t="s">
        <v>41342</v>
      </c>
      <c r="L2006" t="s">
        <v>41343</v>
      </c>
      <c r="M2006" t="s">
        <v>41344</v>
      </c>
      <c r="N2006" t="s">
        <v>41345</v>
      </c>
      <c r="O2006">
        <f>-611.960110876781 -143.522801188577 -506.901860376614</f>
        <v>-1262.384772441972</v>
      </c>
      <c r="P2006">
        <f>-636.62486861386 -179.410183570746 -228.186443839705</f>
        <v>-1044.2214960243109</v>
      </c>
      <c r="Q2006">
        <f>-439.197477756362 -72.6412181807136 -287.947310711085</f>
        <v>-799.78600664816054</v>
      </c>
      <c r="R2006" t="s">
        <v>41346</v>
      </c>
      <c r="S2006" t="s">
        <v>41347</v>
      </c>
      <c r="T2006" t="s">
        <v>41348</v>
      </c>
      <c r="U2006" t="s">
        <v>41349</v>
      </c>
      <c r="V2006">
        <f>-534.807540167827 -24.4700198635351 -99.7972858358289</f>
        <v>-659.07484586719102</v>
      </c>
      <c r="W2006" t="s">
        <v>41350</v>
      </c>
      <c r="X2006" t="s">
        <v>41351</v>
      </c>
      <c r="Y2006" t="s">
        <v>41352</v>
      </c>
    </row>
    <row r="2007" spans="1:25" x14ac:dyDescent="0.3">
      <c r="A2007">
        <v>100300</v>
      </c>
      <c r="B2007" t="s">
        <v>41353</v>
      </c>
      <c r="C2007" t="s">
        <v>41354</v>
      </c>
      <c r="D2007" t="s">
        <v>41355</v>
      </c>
      <c r="E2007" t="s">
        <v>41356</v>
      </c>
      <c r="F2007" t="s">
        <v>41357</v>
      </c>
      <c r="G2007" t="s">
        <v>41358</v>
      </c>
      <c r="H2007" t="s">
        <v>41359</v>
      </c>
      <c r="I2007" t="s">
        <v>41360</v>
      </c>
      <c r="J2007" t="s">
        <v>41361</v>
      </c>
      <c r="K2007" t="s">
        <v>41362</v>
      </c>
      <c r="L2007" t="s">
        <v>41363</v>
      </c>
      <c r="M2007" t="s">
        <v>41364</v>
      </c>
      <c r="N2007" t="s">
        <v>41365</v>
      </c>
      <c r="O2007">
        <f>-612.332881892981 -142.989813924899 -506.824016830113</f>
        <v>-1262.1467126479929</v>
      </c>
      <c r="P2007">
        <f>-637.566527507375 -178.441983005692 -228.103622798315</f>
        <v>-1044.112133311382</v>
      </c>
      <c r="Q2007">
        <f>-439.706342887544 -72.4463364508078 -287.810273319016</f>
        <v>-799.96295265736785</v>
      </c>
      <c r="R2007" t="s">
        <v>41366</v>
      </c>
      <c r="S2007" t="s">
        <v>41367</v>
      </c>
      <c r="T2007" t="s">
        <v>41368</v>
      </c>
      <c r="U2007" t="s">
        <v>41369</v>
      </c>
      <c r="V2007">
        <f>-535.296066241739 -24.2262282742022 -99.8250817138157</f>
        <v>-659.34737622975695</v>
      </c>
      <c r="W2007" t="s">
        <v>41370</v>
      </c>
      <c r="X2007" t="s">
        <v>41371</v>
      </c>
      <c r="Y2007" t="s">
        <v>41372</v>
      </c>
    </row>
    <row r="2008" spans="1:25" x14ac:dyDescent="0.3">
      <c r="A2008">
        <v>100350</v>
      </c>
      <c r="B2008" t="s">
        <v>41373</v>
      </c>
      <c r="C2008" t="s">
        <v>41374</v>
      </c>
      <c r="D2008" t="s">
        <v>41375</v>
      </c>
      <c r="E2008" t="s">
        <v>41376</v>
      </c>
      <c r="F2008" t="s">
        <v>41377</v>
      </c>
      <c r="G2008" t="s">
        <v>41378</v>
      </c>
      <c r="H2008" t="s">
        <v>41379</v>
      </c>
      <c r="I2008" t="s">
        <v>41380</v>
      </c>
      <c r="J2008" t="s">
        <v>41381</v>
      </c>
      <c r="K2008" t="s">
        <v>41382</v>
      </c>
      <c r="L2008" t="s">
        <v>41383</v>
      </c>
      <c r="M2008" t="s">
        <v>41384</v>
      </c>
      <c r="N2008" t="s">
        <v>41385</v>
      </c>
      <c r="O2008">
        <f>-612.832027534665 -141.995578154557 -506.940932156954</f>
        <v>-1261.7685378461761</v>
      </c>
      <c r="P2008">
        <f>-639.476909431057 -176.721891812152 -228.260666104702</f>
        <v>-1044.459467347911</v>
      </c>
      <c r="Q2008">
        <f>-440.746280007318 -72.1969214270184 -287.667861806085</f>
        <v>-800.61106324042134</v>
      </c>
      <c r="R2008" t="s">
        <v>41386</v>
      </c>
      <c r="S2008" t="s">
        <v>41387</v>
      </c>
      <c r="T2008" t="s">
        <v>41388</v>
      </c>
      <c r="U2008" t="s">
        <v>41389</v>
      </c>
      <c r="V2008">
        <f>-536.459533267669 -23.8266656395595 -99.9205779070558</f>
        <v>-660.20677681428424</v>
      </c>
      <c r="W2008" t="s">
        <v>41390</v>
      </c>
      <c r="X2008" t="s">
        <v>41391</v>
      </c>
      <c r="Y2008" t="s">
        <v>41392</v>
      </c>
    </row>
    <row r="2009" spans="1:25" x14ac:dyDescent="0.3">
      <c r="A2009">
        <v>100400</v>
      </c>
      <c r="B2009" t="s">
        <v>41393</v>
      </c>
      <c r="C2009" t="s">
        <v>41394</v>
      </c>
      <c r="D2009" t="s">
        <v>41395</v>
      </c>
      <c r="E2009" t="s">
        <v>41396</v>
      </c>
      <c r="F2009" t="s">
        <v>41397</v>
      </c>
      <c r="G2009" t="s">
        <v>41398</v>
      </c>
      <c r="H2009" t="s">
        <v>41399</v>
      </c>
      <c r="I2009" t="s">
        <v>41400</v>
      </c>
      <c r="J2009" t="s">
        <v>41401</v>
      </c>
      <c r="K2009" t="s">
        <v>41402</v>
      </c>
      <c r="L2009" t="s">
        <v>41403</v>
      </c>
      <c r="M2009" t="s">
        <v>41404</v>
      </c>
      <c r="N2009" t="s">
        <v>41405</v>
      </c>
      <c r="O2009">
        <f>-612.937047646901 -141.433033160623 -507.139154442918</f>
        <v>-1261.5092352504421</v>
      </c>
      <c r="P2009">
        <f>-640.013984019304 -176.039489676008 -228.48557092241</f>
        <v>-1044.5390446177219</v>
      </c>
      <c r="Q2009">
        <f>-440.964917449064 -72.0326089986756 -287.735831460042</f>
        <v>-800.73335790778151</v>
      </c>
      <c r="R2009" t="s">
        <v>41406</v>
      </c>
      <c r="S2009" t="s">
        <v>41407</v>
      </c>
      <c r="T2009" t="s">
        <v>41408</v>
      </c>
      <c r="U2009" t="s">
        <v>41409</v>
      </c>
      <c r="V2009">
        <f>-536.982346704911 -23.5944327375751 -99.9548963924601</f>
        <v>-660.53167583494621</v>
      </c>
      <c r="W2009" t="s">
        <v>41410</v>
      </c>
      <c r="X2009" t="s">
        <v>41411</v>
      </c>
      <c r="Y2009" t="s">
        <v>41412</v>
      </c>
    </row>
    <row r="2010" spans="1:25" x14ac:dyDescent="0.3">
      <c r="A2010">
        <v>100450</v>
      </c>
      <c r="B2010" t="s">
        <v>41413</v>
      </c>
      <c r="C2010" t="s">
        <v>41414</v>
      </c>
      <c r="D2010" t="s">
        <v>41415</v>
      </c>
      <c r="E2010" t="s">
        <v>41416</v>
      </c>
      <c r="F2010" t="s">
        <v>41417</v>
      </c>
      <c r="G2010" t="s">
        <v>41418</v>
      </c>
      <c r="H2010" t="s">
        <v>41419</v>
      </c>
      <c r="I2010" t="s">
        <v>41420</v>
      </c>
      <c r="J2010" t="s">
        <v>41421</v>
      </c>
      <c r="K2010" t="s">
        <v>41422</v>
      </c>
      <c r="L2010" t="s">
        <v>41423</v>
      </c>
      <c r="M2010" t="s">
        <v>41424</v>
      </c>
      <c r="N2010" t="s">
        <v>41425</v>
      </c>
      <c r="O2010">
        <f>-613.07394188404 -140.704352784643 -507.242207228486</f>
        <v>-1261.020501897169</v>
      </c>
      <c r="P2010">
        <f>-640.526008538711 -175.659542395757 -228.668901468797</f>
        <v>-1044.854452403265</v>
      </c>
      <c r="Q2010">
        <f>-441.171611879783 -72.3712212599871 -288.148832096623</f>
        <v>-801.69166523639308</v>
      </c>
      <c r="R2010" t="s">
        <v>41426</v>
      </c>
      <c r="S2010" t="s">
        <v>41427</v>
      </c>
      <c r="T2010" t="s">
        <v>41428</v>
      </c>
      <c r="U2010" t="s">
        <v>41429</v>
      </c>
      <c r="V2010">
        <f>-537.814125584881 -23.1430892782864 -99.9964746722294</f>
        <v>-660.95368953539685</v>
      </c>
      <c r="W2010" t="s">
        <v>41430</v>
      </c>
      <c r="X2010" t="s">
        <v>41431</v>
      </c>
      <c r="Y2010" t="s">
        <v>41432</v>
      </c>
    </row>
    <row r="2011" spans="1:25" x14ac:dyDescent="0.3">
      <c r="A2011">
        <v>100500</v>
      </c>
      <c r="B2011" t="s">
        <v>41433</v>
      </c>
      <c r="C2011" t="s">
        <v>41434</v>
      </c>
      <c r="D2011" t="s">
        <v>41435</v>
      </c>
      <c r="E2011" t="s">
        <v>41436</v>
      </c>
      <c r="F2011" t="s">
        <v>41437</v>
      </c>
      <c r="G2011" t="s">
        <v>41438</v>
      </c>
      <c r="H2011" t="s">
        <v>41439</v>
      </c>
      <c r="I2011" t="s">
        <v>41440</v>
      </c>
      <c r="J2011" t="s">
        <v>41441</v>
      </c>
      <c r="K2011" t="s">
        <v>41442</v>
      </c>
      <c r="L2011" t="s">
        <v>41443</v>
      </c>
      <c r="M2011" t="s">
        <v>41444</v>
      </c>
      <c r="N2011" t="s">
        <v>41445</v>
      </c>
      <c r="O2011">
        <f>-613.194005994327 -140.27464534362 -507.191932120852</f>
        <v>-1260.660583458799</v>
      </c>
      <c r="P2011">
        <f>-640.719160620737 -175.117811539204 -228.611842898934</f>
        <v>-1044.448815058875</v>
      </c>
      <c r="Q2011">
        <f>-441.255266832513 -72.367255174217 -288.653790702716</f>
        <v>-802.27631270944585</v>
      </c>
      <c r="R2011" t="s">
        <v>41446</v>
      </c>
      <c r="S2011" t="s">
        <v>41447</v>
      </c>
      <c r="T2011" t="s">
        <v>41448</v>
      </c>
      <c r="U2011" t="s">
        <v>41449</v>
      </c>
      <c r="V2011">
        <f>-538.121610765397 -22.8673584163826 -99.9953939244376</f>
        <v>-660.98436310621719</v>
      </c>
      <c r="W2011" t="s">
        <v>41450</v>
      </c>
      <c r="X2011" t="s">
        <v>41451</v>
      </c>
      <c r="Y2011" t="s">
        <v>41452</v>
      </c>
    </row>
    <row r="2012" spans="1:25" x14ac:dyDescent="0.3">
      <c r="A2012">
        <v>100550</v>
      </c>
      <c r="B2012" t="s">
        <v>41453</v>
      </c>
      <c r="C2012" t="s">
        <v>41454</v>
      </c>
      <c r="D2012" t="s">
        <v>41455</v>
      </c>
      <c r="E2012" t="s">
        <v>41456</v>
      </c>
      <c r="F2012" t="s">
        <v>41457</v>
      </c>
      <c r="G2012" t="s">
        <v>41458</v>
      </c>
      <c r="H2012" t="s">
        <v>41459</v>
      </c>
      <c r="I2012" t="s">
        <v>41460</v>
      </c>
      <c r="J2012" t="s">
        <v>41461</v>
      </c>
      <c r="K2012" t="s">
        <v>41462</v>
      </c>
      <c r="L2012" t="s">
        <v>41463</v>
      </c>
      <c r="M2012" t="s">
        <v>41464</v>
      </c>
      <c r="N2012" t="s">
        <v>41465</v>
      </c>
      <c r="O2012">
        <f>-613.281556075024 -139.2143487257 -507.173337670451</f>
        <v>-1259.669242471175</v>
      </c>
      <c r="P2012">
        <f>-641.024986618557 -173.409849131487 -228.534477022556</f>
        <v>-1042.9693127726</v>
      </c>
      <c r="Q2012">
        <f>-441.431763555671 -71.5831043623061 -289.709460331205</f>
        <v>-802.72432824918201</v>
      </c>
      <c r="R2012" t="s">
        <v>41466</v>
      </c>
      <c r="S2012" t="s">
        <v>41467</v>
      </c>
      <c r="T2012" t="s">
        <v>41468</v>
      </c>
      <c r="U2012" t="s">
        <v>41469</v>
      </c>
      <c r="V2012">
        <f>-538.341946694461 -22.2921784544692 -99.9743065825069</f>
        <v>-660.60843173143701</v>
      </c>
      <c r="W2012" t="s">
        <v>41470</v>
      </c>
      <c r="X2012" t="s">
        <v>41471</v>
      </c>
      <c r="Y2012" t="s">
        <v>41472</v>
      </c>
    </row>
    <row r="2013" spans="1:25" x14ac:dyDescent="0.3">
      <c r="A2013">
        <v>100600</v>
      </c>
      <c r="B2013" t="s">
        <v>41473</v>
      </c>
      <c r="C2013" t="s">
        <v>41474</v>
      </c>
      <c r="D2013" t="s">
        <v>41475</v>
      </c>
      <c r="E2013" t="s">
        <v>41476</v>
      </c>
      <c r="F2013" t="s">
        <v>41477</v>
      </c>
      <c r="G2013" t="s">
        <v>41478</v>
      </c>
      <c r="H2013" t="s">
        <v>41479</v>
      </c>
      <c r="I2013" t="s">
        <v>41480</v>
      </c>
      <c r="J2013" t="s">
        <v>41481</v>
      </c>
      <c r="K2013" t="s">
        <v>41482</v>
      </c>
      <c r="L2013" t="s">
        <v>41483</v>
      </c>
      <c r="M2013" t="s">
        <v>41484</v>
      </c>
      <c r="N2013" t="s">
        <v>41485</v>
      </c>
      <c r="O2013">
        <f>-613.339903109475 -138.730128590616 -507.150863936115</f>
        <v>-1259.220895636206</v>
      </c>
      <c r="P2013">
        <f>-641.184263311392 -172.621716573762 -228.48486171409</f>
        <v>-1042.290841599244</v>
      </c>
      <c r="Q2013">
        <f>-441.532963232698 -71.1390795813609 -290.041399127342</f>
        <v>-802.71344194140102</v>
      </c>
      <c r="R2013" t="s">
        <v>41486</v>
      </c>
      <c r="S2013" t="s">
        <v>41487</v>
      </c>
      <c r="T2013" t="s">
        <v>41488</v>
      </c>
      <c r="U2013" t="s">
        <v>41489</v>
      </c>
      <c r="V2013">
        <f>-538.413167878569 -21.960930312699 -99.9574841929918</f>
        <v>-660.33158238425983</v>
      </c>
      <c r="W2013" t="s">
        <v>41490</v>
      </c>
      <c r="X2013" t="s">
        <v>41491</v>
      </c>
      <c r="Y2013" t="s">
        <v>41492</v>
      </c>
    </row>
    <row r="2014" spans="1:25" x14ac:dyDescent="0.3">
      <c r="A2014">
        <v>100650</v>
      </c>
      <c r="B2014" t="s">
        <v>41493</v>
      </c>
      <c r="C2014" t="s">
        <v>41494</v>
      </c>
      <c r="D2014" t="s">
        <v>41495</v>
      </c>
      <c r="E2014" t="s">
        <v>41496</v>
      </c>
      <c r="F2014" t="s">
        <v>41497</v>
      </c>
      <c r="G2014" t="s">
        <v>41498</v>
      </c>
      <c r="H2014" t="s">
        <v>41499</v>
      </c>
      <c r="I2014" t="s">
        <v>41500</v>
      </c>
      <c r="J2014" t="s">
        <v>41501</v>
      </c>
      <c r="K2014" t="s">
        <v>41502</v>
      </c>
      <c r="L2014" t="s">
        <v>41503</v>
      </c>
      <c r="M2014" t="s">
        <v>41504</v>
      </c>
      <c r="N2014" t="s">
        <v>41505</v>
      </c>
      <c r="O2014">
        <f>-613.032609968127 -137.813090871604 -507.221498049258</f>
        <v>-1258.067198888989</v>
      </c>
      <c r="P2014">
        <f>-641.089772945089 -172.007069532922 -228.613986642845</f>
        <v>-1041.710829120856</v>
      </c>
      <c r="Q2014">
        <f>-441.854764304331 -69.9347261222501 -290.542904189727</f>
        <v>-802.33239461630808</v>
      </c>
      <c r="R2014" t="s">
        <v>41506</v>
      </c>
      <c r="S2014" t="s">
        <v>41507</v>
      </c>
      <c r="T2014" t="s">
        <v>41508</v>
      </c>
      <c r="U2014" t="s">
        <v>41509</v>
      </c>
      <c r="V2014">
        <f>-538.178175124536 -21.3121562164779 -99.9261242733046</f>
        <v>-659.41645561431847</v>
      </c>
      <c r="W2014" t="s">
        <v>41510</v>
      </c>
      <c r="X2014" t="s">
        <v>41511</v>
      </c>
      <c r="Y2014" t="s">
        <v>41512</v>
      </c>
    </row>
    <row r="2015" spans="1:25" x14ac:dyDescent="0.3">
      <c r="A2015">
        <v>100700</v>
      </c>
      <c r="B2015" t="s">
        <v>41513</v>
      </c>
      <c r="C2015" t="s">
        <v>41514</v>
      </c>
      <c r="D2015" t="s">
        <v>41515</v>
      </c>
      <c r="E2015" t="s">
        <v>41516</v>
      </c>
      <c r="F2015" t="s">
        <v>41517</v>
      </c>
      <c r="G2015" t="s">
        <v>41518</v>
      </c>
      <c r="H2015" t="s">
        <v>41519</v>
      </c>
      <c r="I2015" t="s">
        <v>41520</v>
      </c>
      <c r="J2015" t="s">
        <v>41521</v>
      </c>
      <c r="K2015" t="s">
        <v>41522</v>
      </c>
      <c r="L2015" t="s">
        <v>41523</v>
      </c>
      <c r="M2015" t="s">
        <v>41524</v>
      </c>
      <c r="N2015" t="s">
        <v>41525</v>
      </c>
      <c r="O2015">
        <f>-612.658207379725 -137.419699773764 -507.305763452006</f>
        <v>-1257.3836706054949</v>
      </c>
      <c r="P2015">
        <f>-640.905292161459 -171.934751451255 -228.757086301924</f>
        <v>-1041.5971299146381</v>
      </c>
      <c r="Q2015">
        <f>-441.955768711889 -69.415051951577 -290.86447846164</f>
        <v>-802.23529912510594</v>
      </c>
      <c r="R2015" t="s">
        <v>41526</v>
      </c>
      <c r="S2015" t="s">
        <v>41527</v>
      </c>
      <c r="T2015" t="s">
        <v>41528</v>
      </c>
      <c r="U2015" t="s">
        <v>41529</v>
      </c>
      <c r="V2015">
        <f>-537.872114358399 -20.8822654666901 -99.8877500613632</f>
        <v>-658.64212988645238</v>
      </c>
      <c r="W2015" t="s">
        <v>41530</v>
      </c>
      <c r="X2015" t="s">
        <v>41531</v>
      </c>
      <c r="Y2015" t="s">
        <v>41532</v>
      </c>
    </row>
    <row r="2016" spans="1:25" x14ac:dyDescent="0.3">
      <c r="A2016">
        <v>100750</v>
      </c>
      <c r="B2016" t="s">
        <v>41533</v>
      </c>
      <c r="C2016" t="s">
        <v>41534</v>
      </c>
      <c r="D2016" t="s">
        <v>41535</v>
      </c>
      <c r="E2016" t="s">
        <v>41536</v>
      </c>
      <c r="F2016" t="s">
        <v>41537</v>
      </c>
      <c r="G2016" t="s">
        <v>41538</v>
      </c>
      <c r="H2016" t="s">
        <v>41539</v>
      </c>
      <c r="I2016" t="s">
        <v>41540</v>
      </c>
      <c r="J2016" t="s">
        <v>41541</v>
      </c>
      <c r="K2016" t="s">
        <v>41542</v>
      </c>
      <c r="L2016" t="s">
        <v>41543</v>
      </c>
      <c r="M2016" t="s">
        <v>41544</v>
      </c>
      <c r="N2016" t="s">
        <v>41545</v>
      </c>
      <c r="O2016">
        <f>-612.061071591477 -136.793522198646 -507.559275513721</f>
        <v>-1256.413869303844</v>
      </c>
      <c r="P2016">
        <f>-640.516054291951 -172.318837581371 -229.158766157975</f>
        <v>-1041.9936580312969</v>
      </c>
      <c r="Q2016">
        <f>-442.535531379942 -68.2079889820407 -291.714049198156</f>
        <v>-802.45756956013861</v>
      </c>
      <c r="R2016" t="s">
        <v>41546</v>
      </c>
      <c r="S2016" t="s">
        <v>41547</v>
      </c>
      <c r="T2016" t="s">
        <v>41548</v>
      </c>
      <c r="U2016" t="s">
        <v>41549</v>
      </c>
      <c r="V2016">
        <f>-537.197892462829 -20.1436522520589 -100.057080624578</f>
        <v>-657.39862533946598</v>
      </c>
      <c r="W2016" t="s">
        <v>41550</v>
      </c>
      <c r="X2016" t="s">
        <v>41551</v>
      </c>
      <c r="Y2016" t="s">
        <v>41552</v>
      </c>
    </row>
    <row r="2017" spans="1:25" x14ac:dyDescent="0.3">
      <c r="A2017">
        <v>100800</v>
      </c>
      <c r="B2017" t="s">
        <v>41553</v>
      </c>
      <c r="C2017" t="s">
        <v>41554</v>
      </c>
      <c r="D2017" t="s">
        <v>41555</v>
      </c>
      <c r="E2017" t="s">
        <v>41556</v>
      </c>
      <c r="F2017" t="s">
        <v>41557</v>
      </c>
      <c r="G2017" t="s">
        <v>41558</v>
      </c>
      <c r="H2017" t="s">
        <v>41559</v>
      </c>
      <c r="I2017" t="s">
        <v>41560</v>
      </c>
      <c r="J2017" t="s">
        <v>41561</v>
      </c>
      <c r="K2017" t="s">
        <v>41562</v>
      </c>
      <c r="L2017" t="s">
        <v>41563</v>
      </c>
      <c r="M2017" t="s">
        <v>41564</v>
      </c>
      <c r="N2017" t="s">
        <v>41565</v>
      </c>
      <c r="O2017">
        <f>-612.063986366718 -136.537188832114 -507.672095478899</f>
        <v>-1256.273270677731</v>
      </c>
      <c r="P2017">
        <f>-640.156909197146 -172.326599439134 -229.268626658307</f>
        <v>-1041.7521352945871</v>
      </c>
      <c r="Q2017">
        <f>-442.659550556683 -67.4582909956398 -292.086008238015</f>
        <v>-802.2038497903377</v>
      </c>
      <c r="R2017" t="s">
        <v>41566</v>
      </c>
      <c r="S2017" t="s">
        <v>41567</v>
      </c>
      <c r="T2017" t="s">
        <v>41568</v>
      </c>
      <c r="U2017" t="s">
        <v>41569</v>
      </c>
      <c r="V2017">
        <f>-536.897014495355 -19.9420393909813 -100.105016049268</f>
        <v>-656.94406993560438</v>
      </c>
      <c r="W2017" t="s">
        <v>41570</v>
      </c>
      <c r="X2017" t="s">
        <v>41571</v>
      </c>
      <c r="Y2017" t="s">
        <v>41572</v>
      </c>
    </row>
    <row r="2018" spans="1:25" x14ac:dyDescent="0.3">
      <c r="A2018">
        <v>100850</v>
      </c>
      <c r="B2018" t="s">
        <v>41573</v>
      </c>
      <c r="C2018" t="s">
        <v>41574</v>
      </c>
      <c r="D2018" t="s">
        <v>41575</v>
      </c>
      <c r="E2018" t="s">
        <v>41576</v>
      </c>
      <c r="F2018" t="s">
        <v>41577</v>
      </c>
      <c r="G2018" t="s">
        <v>41578</v>
      </c>
      <c r="H2018" t="s">
        <v>41579</v>
      </c>
      <c r="I2018" t="s">
        <v>41580</v>
      </c>
      <c r="J2018" t="s">
        <v>41581</v>
      </c>
      <c r="K2018" t="s">
        <v>41582</v>
      </c>
      <c r="L2018" t="s">
        <v>41583</v>
      </c>
      <c r="M2018" t="s">
        <v>41584</v>
      </c>
      <c r="N2018" t="s">
        <v>41585</v>
      </c>
      <c r="O2018">
        <f>-612.059550181674 -136.156944810525 -507.812511287886</f>
        <v>-1256.029006280085</v>
      </c>
      <c r="P2018">
        <f>-639.170132627145 -172.331655974955 -229.361508410822</f>
        <v>-1040.863297012922</v>
      </c>
      <c r="Q2018">
        <f>-442.839477191308 -65.6167649572108 -292.723608909282</f>
        <v>-801.17985105780076</v>
      </c>
      <c r="R2018" t="s">
        <v>41586</v>
      </c>
      <c r="S2018" t="s">
        <v>41587</v>
      </c>
      <c r="T2018" t="s">
        <v>41588</v>
      </c>
      <c r="U2018" t="s">
        <v>41589</v>
      </c>
      <c r="V2018">
        <f>-536.649838311367 -19.5672102275385 -100.192324483748</f>
        <v>-656.40937302265343</v>
      </c>
      <c r="W2018" t="s">
        <v>41590</v>
      </c>
      <c r="X2018" t="s">
        <v>41591</v>
      </c>
      <c r="Y2018" t="s">
        <v>41592</v>
      </c>
    </row>
    <row r="2019" spans="1:25" x14ac:dyDescent="0.3">
      <c r="A2019">
        <v>100900</v>
      </c>
      <c r="B2019" t="s">
        <v>41593</v>
      </c>
      <c r="C2019" t="s">
        <v>41594</v>
      </c>
      <c r="D2019" t="s">
        <v>41595</v>
      </c>
      <c r="E2019" t="s">
        <v>41596</v>
      </c>
      <c r="F2019" t="s">
        <v>41597</v>
      </c>
      <c r="G2019" t="s">
        <v>41598</v>
      </c>
      <c r="H2019" t="s">
        <v>41599</v>
      </c>
      <c r="I2019" t="s">
        <v>41600</v>
      </c>
      <c r="J2019" t="s">
        <v>41601</v>
      </c>
      <c r="K2019" t="s">
        <v>41602</v>
      </c>
      <c r="L2019" t="s">
        <v>41603</v>
      </c>
      <c r="M2019" t="s">
        <v>41604</v>
      </c>
      <c r="N2019" t="s">
        <v>41605</v>
      </c>
      <c r="O2019">
        <f>-611.720409571082 -135.820236121993 -508.016341966044</f>
        <v>-1255.5569876591189</v>
      </c>
      <c r="P2019">
        <f>-638.098375779917 -172.355231967327 -229.54182338948</f>
        <v>-1039.9954311367239</v>
      </c>
      <c r="Q2019">
        <f>-442.841087236816 -63.9324824537052 -293.320105249923</f>
        <v>-800.0936749404442</v>
      </c>
      <c r="R2019" t="s">
        <v>41606</v>
      </c>
      <c r="S2019" t="s">
        <v>41607</v>
      </c>
      <c r="T2019" t="s">
        <v>41608</v>
      </c>
      <c r="U2019" t="s">
        <v>41609</v>
      </c>
      <c r="V2019">
        <f>-536.441140763293 -19.3419064263985 -100.336278530106</f>
        <v>-656.11932571979753</v>
      </c>
      <c r="W2019" t="s">
        <v>41610</v>
      </c>
      <c r="X2019" t="s">
        <v>41611</v>
      </c>
      <c r="Y2019" t="s">
        <v>41612</v>
      </c>
    </row>
    <row r="2020" spans="1:25" x14ac:dyDescent="0.3">
      <c r="A2020">
        <v>100950</v>
      </c>
      <c r="B2020" t="s">
        <v>41613</v>
      </c>
      <c r="C2020" t="s">
        <v>41614</v>
      </c>
      <c r="D2020" t="s">
        <v>41615</v>
      </c>
      <c r="E2020" t="s">
        <v>41616</v>
      </c>
      <c r="F2020" t="s">
        <v>41617</v>
      </c>
      <c r="G2020" t="s">
        <v>41618</v>
      </c>
      <c r="H2020" t="s">
        <v>41619</v>
      </c>
      <c r="I2020" t="s">
        <v>41620</v>
      </c>
      <c r="J2020" t="s">
        <v>41621</v>
      </c>
      <c r="K2020" t="s">
        <v>41622</v>
      </c>
      <c r="L2020" t="s">
        <v>41623</v>
      </c>
      <c r="M2020" t="s">
        <v>41624</v>
      </c>
      <c r="N2020" t="s">
        <v>41625</v>
      </c>
      <c r="O2020">
        <f>-611.603802676628 -135.587842167874 -508.132265176037</f>
        <v>-1255.323910020539</v>
      </c>
      <c r="P2020">
        <f>-637.605324773554 -172.265699849922 -229.641388330155</f>
        <v>-1039.5124129536309</v>
      </c>
      <c r="Q2020">
        <f>-442.641733944327 -63.4152774473287 -293.58919118956</f>
        <v>-799.64620258121568</v>
      </c>
      <c r="R2020" t="s">
        <v>41626</v>
      </c>
      <c r="S2020" t="s">
        <v>41627</v>
      </c>
      <c r="T2020" t="s">
        <v>41628</v>
      </c>
      <c r="U2020" t="s">
        <v>41629</v>
      </c>
      <c r="V2020">
        <f>-536.313866682792 -19.2114297356702 -100.386796612475</f>
        <v>-655.91209303093717</v>
      </c>
      <c r="W2020" t="s">
        <v>41630</v>
      </c>
      <c r="X2020" t="s">
        <v>41631</v>
      </c>
      <c r="Y2020" t="s">
        <v>41632</v>
      </c>
    </row>
    <row r="2021" spans="1:25" x14ac:dyDescent="0.3">
      <c r="A2021">
        <v>101000</v>
      </c>
      <c r="B2021" t="s">
        <v>41633</v>
      </c>
      <c r="C2021" t="s">
        <v>41634</v>
      </c>
      <c r="D2021" t="s">
        <v>41635</v>
      </c>
      <c r="E2021" t="s">
        <v>41636</v>
      </c>
      <c r="F2021" t="s">
        <v>41637</v>
      </c>
      <c r="G2021" t="s">
        <v>41638</v>
      </c>
      <c r="H2021" t="s">
        <v>41639</v>
      </c>
      <c r="I2021" t="s">
        <v>41640</v>
      </c>
      <c r="J2021" t="s">
        <v>41641</v>
      </c>
      <c r="K2021" t="s">
        <v>41642</v>
      </c>
      <c r="L2021" t="s">
        <v>41643</v>
      </c>
      <c r="M2021" t="s">
        <v>41644</v>
      </c>
      <c r="N2021" t="s">
        <v>41645</v>
      </c>
      <c r="O2021">
        <f>-611.606243522843 -135.347232447095 -508.217349272992</f>
        <v>-1255.1708252429298</v>
      </c>
      <c r="P2021">
        <f>-637.336117643088 -172.171448400627 -229.720417798736</f>
        <v>-1039.2279838424511</v>
      </c>
      <c r="Q2021">
        <f>-442.442476297355 -63.2050958049485 -293.683757025294</f>
        <v>-799.33132912759743</v>
      </c>
      <c r="R2021" t="s">
        <v>41646</v>
      </c>
      <c r="S2021" t="s">
        <v>41647</v>
      </c>
      <c r="T2021" t="s">
        <v>41648</v>
      </c>
      <c r="U2021" t="s">
        <v>41649</v>
      </c>
      <c r="V2021">
        <f>-536.178521103174 -18.9927661923102 -100.431929974448</f>
        <v>-655.6032172699322</v>
      </c>
      <c r="W2021" t="s">
        <v>41650</v>
      </c>
      <c r="X2021" t="s">
        <v>41651</v>
      </c>
      <c r="Y2021" t="s">
        <v>41652</v>
      </c>
    </row>
    <row r="2022" spans="1:25" x14ac:dyDescent="0.3">
      <c r="A2022">
        <v>101050</v>
      </c>
      <c r="B2022" t="s">
        <v>41653</v>
      </c>
      <c r="C2022" t="s">
        <v>41654</v>
      </c>
      <c r="D2022" t="s">
        <v>41655</v>
      </c>
      <c r="E2022" t="s">
        <v>41656</v>
      </c>
      <c r="F2022" t="s">
        <v>41657</v>
      </c>
      <c r="G2022" t="s">
        <v>41658</v>
      </c>
      <c r="H2022" t="s">
        <v>41659</v>
      </c>
      <c r="I2022" t="s">
        <v>41660</v>
      </c>
      <c r="J2022" t="s">
        <v>41661</v>
      </c>
      <c r="K2022" t="s">
        <v>41662</v>
      </c>
      <c r="L2022" t="s">
        <v>41663</v>
      </c>
      <c r="M2022" t="s">
        <v>41664</v>
      </c>
      <c r="N2022" t="s">
        <v>41665</v>
      </c>
      <c r="O2022">
        <f>-611.47459387159 -135.051182294839 -508.367119203715</f>
        <v>-1254.8928953701438</v>
      </c>
      <c r="P2022">
        <f>-637.29845714458 -172.230854004129 -229.926158780864</f>
        <v>-1039.4554699295729</v>
      </c>
      <c r="Q2022">
        <f>-442.157008977495 -63.489670425487 -293.516586512236</f>
        <v>-799.16326591521806</v>
      </c>
      <c r="R2022" t="s">
        <v>41666</v>
      </c>
      <c r="S2022" t="s">
        <v>41667</v>
      </c>
      <c r="T2022" t="s">
        <v>41668</v>
      </c>
      <c r="U2022" t="s">
        <v>41669</v>
      </c>
      <c r="V2022">
        <f>-535.861349954038 -18.6468397095236 -100.511509588452</f>
        <v>-655.01969925201365</v>
      </c>
      <c r="W2022" t="s">
        <v>41670</v>
      </c>
      <c r="X2022" t="s">
        <v>41671</v>
      </c>
      <c r="Y2022" t="s">
        <v>41672</v>
      </c>
    </row>
    <row r="2023" spans="1:25" x14ac:dyDescent="0.3">
      <c r="A2023">
        <v>101100</v>
      </c>
      <c r="B2023" t="s">
        <v>41673</v>
      </c>
      <c r="C2023" t="s">
        <v>41674</v>
      </c>
      <c r="D2023" t="s">
        <v>41675</v>
      </c>
      <c r="E2023" t="s">
        <v>41676</v>
      </c>
      <c r="F2023" t="s">
        <v>41677</v>
      </c>
      <c r="G2023" t="s">
        <v>41678</v>
      </c>
      <c r="H2023" t="s">
        <v>41679</v>
      </c>
      <c r="I2023" t="s">
        <v>41680</v>
      </c>
      <c r="J2023" t="s">
        <v>41681</v>
      </c>
      <c r="K2023" t="s">
        <v>41682</v>
      </c>
      <c r="L2023" t="s">
        <v>41683</v>
      </c>
      <c r="M2023" t="s">
        <v>41684</v>
      </c>
      <c r="N2023" t="s">
        <v>41685</v>
      </c>
      <c r="O2023">
        <f>-611.254521431229 -134.930779833128 -508.422955398599</f>
        <v>-1254.6082566629561</v>
      </c>
      <c r="P2023">
        <f>-637.339787299545 -172.290572702307 -230.03040961407</f>
        <v>-1039.6607696159222</v>
      </c>
      <c r="Q2023">
        <f>-442.08563104828 -63.6572385391401 -293.458542231253</f>
        <v>-799.20141181867302</v>
      </c>
      <c r="R2023" t="s">
        <v>41686</v>
      </c>
      <c r="S2023" t="s">
        <v>41687</v>
      </c>
      <c r="T2023" t="s">
        <v>41688</v>
      </c>
      <c r="U2023" t="s">
        <v>41689</v>
      </c>
      <c r="V2023">
        <f>-535.684620396789 -18.6064732767968 -100.54035754649</f>
        <v>-654.83145122007579</v>
      </c>
      <c r="W2023" t="s">
        <v>41690</v>
      </c>
      <c r="X2023" t="s">
        <v>41691</v>
      </c>
      <c r="Y2023" t="s">
        <v>41692</v>
      </c>
    </row>
    <row r="2024" spans="1:25" x14ac:dyDescent="0.3">
      <c r="A2024">
        <v>101150</v>
      </c>
      <c r="B2024" t="s">
        <v>41693</v>
      </c>
      <c r="C2024" t="s">
        <v>41694</v>
      </c>
      <c r="D2024" t="s">
        <v>41695</v>
      </c>
      <c r="E2024" t="s">
        <v>41696</v>
      </c>
      <c r="F2024" t="s">
        <v>41697</v>
      </c>
      <c r="G2024" t="s">
        <v>41698</v>
      </c>
      <c r="H2024" t="s">
        <v>41699</v>
      </c>
      <c r="I2024" t="s">
        <v>41700</v>
      </c>
      <c r="J2024" t="s">
        <v>41701</v>
      </c>
      <c r="K2024" t="s">
        <v>41702</v>
      </c>
      <c r="L2024" t="s">
        <v>41703</v>
      </c>
      <c r="M2024" t="s">
        <v>41704</v>
      </c>
      <c r="N2024" t="s">
        <v>41705</v>
      </c>
      <c r="O2024">
        <f>-610.734537865448 -134.919674343291 -508.457035210748</f>
        <v>-1254.111247419487</v>
      </c>
      <c r="P2024">
        <f>-637.19927970924 -172.291217978577 -230.102014457613</f>
        <v>-1039.5925121454302</v>
      </c>
      <c r="Q2024">
        <f>-441.763687335837 -63.8946043895571 -293.376148865074</f>
        <v>-799.03444059046819</v>
      </c>
      <c r="R2024" t="s">
        <v>41706</v>
      </c>
      <c r="S2024" t="s">
        <v>41707</v>
      </c>
      <c r="T2024" t="s">
        <v>41708</v>
      </c>
      <c r="U2024" t="s">
        <v>41709</v>
      </c>
      <c r="V2024">
        <f>-535.258166123461 -18.6001606500677 -100.570930027877</f>
        <v>-654.4292568014057</v>
      </c>
      <c r="W2024" t="s">
        <v>41710</v>
      </c>
      <c r="X2024" t="s">
        <v>41711</v>
      </c>
      <c r="Y2024" t="s">
        <v>41712</v>
      </c>
    </row>
    <row r="2025" spans="1:25" x14ac:dyDescent="0.3">
      <c r="A2025">
        <v>101200</v>
      </c>
      <c r="B2025" t="s">
        <v>41713</v>
      </c>
      <c r="C2025" t="s">
        <v>41714</v>
      </c>
      <c r="D2025" t="s">
        <v>41715</v>
      </c>
      <c r="E2025" t="s">
        <v>41716</v>
      </c>
      <c r="F2025" t="s">
        <v>41717</v>
      </c>
      <c r="G2025" t="s">
        <v>41718</v>
      </c>
      <c r="H2025" t="s">
        <v>41719</v>
      </c>
      <c r="I2025" t="s">
        <v>41720</v>
      </c>
      <c r="J2025" t="s">
        <v>41721</v>
      </c>
      <c r="K2025" t="s">
        <v>41722</v>
      </c>
      <c r="L2025" t="s">
        <v>41723</v>
      </c>
      <c r="M2025" t="s">
        <v>41724</v>
      </c>
      <c r="N2025" t="s">
        <v>41725</v>
      </c>
      <c r="O2025">
        <f>-610.487530307331 -135.034600682764 -508.369392074874</f>
        <v>-1253.8915230649691</v>
      </c>
      <c r="P2025">
        <f>-637.064514347947 -172.206972113873 -229.998206171835</f>
        <v>-1039.269692633655</v>
      </c>
      <c r="Q2025">
        <f>-441.47698414289 -64.0912697117897 -293.284109748251</f>
        <v>-798.85236360293072</v>
      </c>
      <c r="R2025" t="s">
        <v>41726</v>
      </c>
      <c r="S2025" t="s">
        <v>41727</v>
      </c>
      <c r="T2025" t="s">
        <v>41728</v>
      </c>
      <c r="U2025" t="s">
        <v>41729</v>
      </c>
      <c r="V2025">
        <f>-535.010487768378 -18.6577842710958 -100.586974847096</f>
        <v>-654.25524688656981</v>
      </c>
      <c r="W2025" t="s">
        <v>41730</v>
      </c>
      <c r="X2025" t="s">
        <v>41731</v>
      </c>
      <c r="Y2025" t="s">
        <v>41732</v>
      </c>
    </row>
    <row r="2026" spans="1:25" x14ac:dyDescent="0.3">
      <c r="A2026">
        <v>101250</v>
      </c>
      <c r="B2026" t="s">
        <v>41733</v>
      </c>
      <c r="C2026" t="s">
        <v>41734</v>
      </c>
      <c r="D2026" t="s">
        <v>41735</v>
      </c>
      <c r="E2026" t="s">
        <v>41736</v>
      </c>
      <c r="F2026" t="s">
        <v>41737</v>
      </c>
      <c r="G2026" t="s">
        <v>41738</v>
      </c>
      <c r="H2026" t="s">
        <v>41739</v>
      </c>
      <c r="I2026" t="s">
        <v>41740</v>
      </c>
      <c r="J2026" t="s">
        <v>41741</v>
      </c>
      <c r="K2026" t="s">
        <v>41742</v>
      </c>
      <c r="L2026" t="s">
        <v>41743</v>
      </c>
      <c r="M2026" t="s">
        <v>41744</v>
      </c>
      <c r="N2026" t="s">
        <v>41745</v>
      </c>
      <c r="O2026">
        <f>-610.094035389544 -135.352724179351 -508.124415565656</f>
        <v>-1253.5711751345511</v>
      </c>
      <c r="P2026">
        <f>-636.851888701488 -171.96815152976 -229.696849491796</f>
        <v>-1038.516889723044</v>
      </c>
      <c r="Q2026">
        <f>-441.006176309315 -64.3327912753803 -293.002774077801</f>
        <v>-798.34174166249636</v>
      </c>
      <c r="R2026" t="s">
        <v>41746</v>
      </c>
      <c r="S2026" t="s">
        <v>41747</v>
      </c>
      <c r="T2026" t="s">
        <v>41748</v>
      </c>
      <c r="U2026" t="s">
        <v>41749</v>
      </c>
      <c r="V2026">
        <f>-534.737284430398 -18.8801021443169 -100.607466254344</f>
        <v>-654.22485282905882</v>
      </c>
      <c r="W2026" t="s">
        <v>41750</v>
      </c>
      <c r="X2026" t="s">
        <v>41751</v>
      </c>
      <c r="Y2026" t="s">
        <v>41752</v>
      </c>
    </row>
    <row r="2027" spans="1:25" x14ac:dyDescent="0.3">
      <c r="A2027">
        <v>101300</v>
      </c>
      <c r="B2027" t="s">
        <v>41753</v>
      </c>
      <c r="C2027" t="s">
        <v>41754</v>
      </c>
      <c r="D2027" t="s">
        <v>41755</v>
      </c>
      <c r="E2027" t="s">
        <v>41756</v>
      </c>
      <c r="F2027" t="s">
        <v>41757</v>
      </c>
      <c r="G2027" t="s">
        <v>41758</v>
      </c>
      <c r="H2027" t="s">
        <v>41759</v>
      </c>
      <c r="I2027" t="s">
        <v>41760</v>
      </c>
      <c r="J2027" t="s">
        <v>41761</v>
      </c>
      <c r="K2027" t="s">
        <v>41762</v>
      </c>
      <c r="L2027" t="s">
        <v>41763</v>
      </c>
      <c r="M2027" t="s">
        <v>41764</v>
      </c>
      <c r="N2027" t="s">
        <v>41765</v>
      </c>
      <c r="O2027">
        <f>-609.949178635341 -135.405824638862 -508.020172775757</f>
        <v>-1253.3751760499599</v>
      </c>
      <c r="P2027">
        <f>-636.890496606846 -171.749980148441 -229.574735524552</f>
        <v>-1038.2152122798389</v>
      </c>
      <c r="Q2027">
        <f>-440.94114208036 -64.2903254130802 -292.857999655655</f>
        <v>-798.0894671490953</v>
      </c>
      <c r="R2027" t="s">
        <v>41766</v>
      </c>
      <c r="S2027" t="s">
        <v>41767</v>
      </c>
      <c r="T2027" t="s">
        <v>41768</v>
      </c>
      <c r="U2027" t="s">
        <v>41769</v>
      </c>
      <c r="V2027">
        <f>-534.72651842053 -18.9414747678793 -100.612636533975</f>
        <v>-654.28062972238433</v>
      </c>
      <c r="W2027" t="s">
        <v>41770</v>
      </c>
      <c r="X2027" t="s">
        <v>41771</v>
      </c>
      <c r="Y2027" t="s">
        <v>41772</v>
      </c>
    </row>
    <row r="2028" spans="1:25" x14ac:dyDescent="0.3">
      <c r="A2028">
        <v>101350</v>
      </c>
      <c r="B2028" t="s">
        <v>41773</v>
      </c>
      <c r="C2028" t="s">
        <v>41774</v>
      </c>
      <c r="D2028" t="s">
        <v>41775</v>
      </c>
      <c r="E2028" t="s">
        <v>41776</v>
      </c>
      <c r="F2028" t="s">
        <v>41777</v>
      </c>
      <c r="G2028" t="s">
        <v>41778</v>
      </c>
      <c r="H2028" t="s">
        <v>41779</v>
      </c>
      <c r="I2028" t="s">
        <v>41780</v>
      </c>
      <c r="J2028" t="s">
        <v>41781</v>
      </c>
      <c r="K2028" t="s">
        <v>41782</v>
      </c>
      <c r="L2028" t="s">
        <v>41783</v>
      </c>
      <c r="M2028" t="s">
        <v>41784</v>
      </c>
      <c r="N2028" t="s">
        <v>41785</v>
      </c>
      <c r="O2028">
        <f>-609.500735553384 -135.431516617756 -507.884810283753</f>
        <v>-1252.8170624548929</v>
      </c>
      <c r="P2028">
        <f>-637.055782230093 -171.327810478095 -229.441323599736</f>
        <v>-1037.824916307924</v>
      </c>
      <c r="Q2028">
        <f>-440.910788434027 -64.2334417061052 -292.737412516987</f>
        <v>-797.88164265711919</v>
      </c>
      <c r="R2028" t="s">
        <v>41786</v>
      </c>
      <c r="S2028" t="s">
        <v>41787</v>
      </c>
      <c r="T2028" t="s">
        <v>41788</v>
      </c>
      <c r="U2028" t="s">
        <v>41789</v>
      </c>
      <c r="V2028">
        <f>-534.857662639177 -19.109011150163 -100.613860771232</f>
        <v>-654.580534560572</v>
      </c>
      <c r="W2028" t="s">
        <v>41790</v>
      </c>
      <c r="X2028" t="s">
        <v>41791</v>
      </c>
      <c r="Y2028" t="s">
        <v>41792</v>
      </c>
    </row>
    <row r="2029" spans="1:25" x14ac:dyDescent="0.3">
      <c r="A2029">
        <v>101400</v>
      </c>
      <c r="B2029" t="s">
        <v>41793</v>
      </c>
      <c r="C2029" t="s">
        <v>41794</v>
      </c>
      <c r="D2029" t="s">
        <v>41795</v>
      </c>
      <c r="E2029" t="s">
        <v>41796</v>
      </c>
      <c r="F2029" t="s">
        <v>41797</v>
      </c>
      <c r="G2029" t="s">
        <v>41798</v>
      </c>
      <c r="H2029" t="s">
        <v>41799</v>
      </c>
      <c r="I2029" t="s">
        <v>41800</v>
      </c>
      <c r="J2029" t="s">
        <v>41801</v>
      </c>
      <c r="K2029" t="s">
        <v>41802</v>
      </c>
      <c r="L2029" t="s">
        <v>41803</v>
      </c>
      <c r="M2029" t="s">
        <v>41804</v>
      </c>
      <c r="N2029" t="s">
        <v>41805</v>
      </c>
      <c r="O2029">
        <f>-609.208282178618 -135.380022006992 -507.840449636765</f>
        <v>-1252.428753822375</v>
      </c>
      <c r="P2029">
        <f>-637.196501817699 -171.265095046099 -229.438792798789</f>
        <v>-1037.9003896625868</v>
      </c>
      <c r="Q2029">
        <f>-440.931709012349 -64.2465345446599 -292.491510832563</f>
        <v>-797.66975438957184</v>
      </c>
      <c r="R2029" t="s">
        <v>41806</v>
      </c>
      <c r="S2029" t="s">
        <v>41807</v>
      </c>
      <c r="T2029" t="s">
        <v>41808</v>
      </c>
      <c r="U2029" t="s">
        <v>41809</v>
      </c>
      <c r="V2029">
        <f>-535.037617969279 -19.1351723314651 -100.606384218714</f>
        <v>-654.77917451945814</v>
      </c>
      <c r="W2029" t="s">
        <v>41810</v>
      </c>
      <c r="X2029" t="s">
        <v>41811</v>
      </c>
      <c r="Y2029" t="s">
        <v>41812</v>
      </c>
    </row>
    <row r="2030" spans="1:25" x14ac:dyDescent="0.3">
      <c r="A2030">
        <v>101450</v>
      </c>
      <c r="B2030" t="s">
        <v>41813</v>
      </c>
      <c r="C2030" t="s">
        <v>41814</v>
      </c>
      <c r="D2030" t="s">
        <v>41815</v>
      </c>
      <c r="E2030" t="s">
        <v>41816</v>
      </c>
      <c r="F2030" t="s">
        <v>41817</v>
      </c>
      <c r="G2030" t="s">
        <v>41818</v>
      </c>
      <c r="H2030" t="s">
        <v>41819</v>
      </c>
      <c r="I2030" t="s">
        <v>41820</v>
      </c>
      <c r="J2030" t="s">
        <v>41821</v>
      </c>
      <c r="K2030" t="s">
        <v>41822</v>
      </c>
      <c r="L2030" t="s">
        <v>41823</v>
      </c>
      <c r="M2030" t="s">
        <v>41824</v>
      </c>
      <c r="N2030" t="s">
        <v>41825</v>
      </c>
      <c r="O2030">
        <f>-608.725030732015 -135.206075995581 -507.761271314145</f>
        <v>-1251.692378041741</v>
      </c>
      <c r="P2030">
        <f>-637.522519976126 -171.132416481384 -229.447378711665</f>
        <v>-1038.102315169175</v>
      </c>
      <c r="Q2030">
        <f>-440.89382353472 -64.3199698665726 -291.711892676309</f>
        <v>-796.92568607760154</v>
      </c>
      <c r="R2030" t="s">
        <v>41826</v>
      </c>
      <c r="S2030" t="s">
        <v>41827</v>
      </c>
      <c r="T2030" t="s">
        <v>41828</v>
      </c>
      <c r="U2030" t="s">
        <v>41829</v>
      </c>
      <c r="V2030">
        <f>-535.32265501666 -19.0883781020998 -100.56506648004</f>
        <v>-654.97609959879969</v>
      </c>
      <c r="W2030" t="s">
        <v>41830</v>
      </c>
      <c r="X2030" t="s">
        <v>41831</v>
      </c>
      <c r="Y2030" t="s">
        <v>41832</v>
      </c>
    </row>
    <row r="2031" spans="1:25" x14ac:dyDescent="0.3">
      <c r="A2031">
        <v>101500</v>
      </c>
      <c r="B2031" t="s">
        <v>41833</v>
      </c>
      <c r="C2031" t="s">
        <v>41834</v>
      </c>
      <c r="D2031" t="s">
        <v>41835</v>
      </c>
      <c r="E2031" t="s">
        <v>41836</v>
      </c>
      <c r="F2031" t="s">
        <v>41837</v>
      </c>
      <c r="G2031" t="s">
        <v>41838</v>
      </c>
      <c r="H2031" t="s">
        <v>41839</v>
      </c>
      <c r="I2031" t="s">
        <v>41840</v>
      </c>
      <c r="J2031" t="s">
        <v>41841</v>
      </c>
      <c r="K2031" t="s">
        <v>41842</v>
      </c>
      <c r="L2031" t="s">
        <v>41843</v>
      </c>
      <c r="M2031" t="s">
        <v>41844</v>
      </c>
      <c r="N2031" t="s">
        <v>41845</v>
      </c>
      <c r="O2031">
        <f>-608.537194887402 -135.168016149954 -507.718669613631</f>
        <v>-1251.423880650987</v>
      </c>
      <c r="P2031">
        <f>-637.689582695307 -171.042040521507 -229.435072540524</f>
        <v>-1038.1666957573379</v>
      </c>
      <c r="Q2031">
        <f>-440.80862919465 -64.4503015377231 -291.277822598704</f>
        <v>-796.53675333107708</v>
      </c>
      <c r="R2031" t="s">
        <v>41846</v>
      </c>
      <c r="S2031" t="s">
        <v>41847</v>
      </c>
      <c r="T2031" t="s">
        <v>41848</v>
      </c>
      <c r="U2031" t="s">
        <v>41849</v>
      </c>
      <c r="V2031">
        <f>-535.308676761983 -19.2310911396971 -100.539711822767</f>
        <v>-655.07947972444708</v>
      </c>
      <c r="W2031" t="s">
        <v>41850</v>
      </c>
      <c r="X2031" t="s">
        <v>41851</v>
      </c>
      <c r="Y2031" t="s">
        <v>41852</v>
      </c>
    </row>
    <row r="2032" spans="1:25" x14ac:dyDescent="0.3">
      <c r="A2032">
        <v>101550</v>
      </c>
      <c r="B2032" t="s">
        <v>41853</v>
      </c>
      <c r="C2032" t="s">
        <v>41854</v>
      </c>
      <c r="D2032" t="s">
        <v>41855</v>
      </c>
      <c r="E2032" t="s">
        <v>41856</v>
      </c>
      <c r="F2032" t="s">
        <v>41857</v>
      </c>
      <c r="G2032" t="s">
        <v>41858</v>
      </c>
      <c r="H2032" t="s">
        <v>41859</v>
      </c>
      <c r="I2032" t="s">
        <v>41860</v>
      </c>
      <c r="J2032" t="s">
        <v>41861</v>
      </c>
      <c r="K2032" t="s">
        <v>41862</v>
      </c>
      <c r="L2032" t="s">
        <v>41863</v>
      </c>
      <c r="M2032" t="s">
        <v>41864</v>
      </c>
      <c r="N2032" t="s">
        <v>41865</v>
      </c>
      <c r="O2032">
        <f>-608.083868326354 -135.341743678403 -507.707665380432</f>
        <v>-1251.1332773851891</v>
      </c>
      <c r="P2032">
        <f>-637.664785292002 -170.884065281673 -229.426599982145</f>
        <v>-1037.9754505558199</v>
      </c>
      <c r="Q2032">
        <f>-440.359514059393 -64.8941388299345 -290.950714538285</f>
        <v>-796.20436742761251</v>
      </c>
      <c r="R2032" t="s">
        <v>41866</v>
      </c>
      <c r="S2032" t="s">
        <v>41867</v>
      </c>
      <c r="T2032" t="s">
        <v>41868</v>
      </c>
      <c r="U2032" t="s">
        <v>41869</v>
      </c>
      <c r="V2032">
        <f>-534.892211324667 -20.027561598517 -100.461634042187</f>
        <v>-655.38140696537096</v>
      </c>
      <c r="W2032" t="s">
        <v>41870</v>
      </c>
      <c r="X2032" t="s">
        <v>41871</v>
      </c>
      <c r="Y2032" t="s">
        <v>41872</v>
      </c>
    </row>
    <row r="2033" spans="1:25" x14ac:dyDescent="0.3">
      <c r="A2033">
        <v>101600</v>
      </c>
      <c r="B2033" t="s">
        <v>41873</v>
      </c>
      <c r="C2033" t="s">
        <v>41874</v>
      </c>
      <c r="D2033" t="s">
        <v>41875</v>
      </c>
      <c r="E2033" t="s">
        <v>41876</v>
      </c>
      <c r="F2033" t="s">
        <v>41877</v>
      </c>
      <c r="G2033" t="s">
        <v>41878</v>
      </c>
      <c r="H2033" t="s">
        <v>41879</v>
      </c>
      <c r="I2033" t="s">
        <v>41880</v>
      </c>
      <c r="J2033" t="s">
        <v>41881</v>
      </c>
      <c r="K2033" t="s">
        <v>41882</v>
      </c>
      <c r="L2033" t="s">
        <v>41883</v>
      </c>
      <c r="M2033" t="s">
        <v>41884</v>
      </c>
      <c r="N2033" t="s">
        <v>41885</v>
      </c>
      <c r="O2033">
        <f>-607.726971656558 -135.408004202259 -507.739656009412</f>
        <v>-1250.874631868229</v>
      </c>
      <c r="P2033">
        <f>-637.460533895196 -170.935868222446 -229.473036552797</f>
        <v>-1037.8694386704392</v>
      </c>
      <c r="Q2033">
        <f>-440.07914753805 -65.1228427035471 -291.058171152557</f>
        <v>-796.26016139415401</v>
      </c>
      <c r="R2033" t="s">
        <v>41886</v>
      </c>
      <c r="S2033" t="s">
        <v>41887</v>
      </c>
      <c r="T2033" t="s">
        <v>41888</v>
      </c>
      <c r="U2033" t="s">
        <v>41889</v>
      </c>
      <c r="V2033">
        <f>-534.658034363795 -20.2949514556331 -100.408674211224</f>
        <v>-655.36166003065205</v>
      </c>
      <c r="W2033" t="s">
        <v>41890</v>
      </c>
      <c r="X2033" t="s">
        <v>41891</v>
      </c>
      <c r="Y2033" t="s">
        <v>41892</v>
      </c>
    </row>
    <row r="2034" spans="1:25" x14ac:dyDescent="0.3">
      <c r="A2034">
        <v>101650</v>
      </c>
      <c r="B2034" t="s">
        <v>41893</v>
      </c>
      <c r="C2034" t="s">
        <v>41894</v>
      </c>
      <c r="D2034" t="s">
        <v>41895</v>
      </c>
      <c r="E2034" t="s">
        <v>41896</v>
      </c>
      <c r="F2034" t="s">
        <v>41897</v>
      </c>
      <c r="G2034" t="s">
        <v>41898</v>
      </c>
      <c r="H2034" t="s">
        <v>41899</v>
      </c>
      <c r="I2034" t="s">
        <v>41900</v>
      </c>
      <c r="J2034" t="s">
        <v>41901</v>
      </c>
      <c r="K2034" t="s">
        <v>41902</v>
      </c>
      <c r="L2034" t="s">
        <v>41903</v>
      </c>
      <c r="M2034" t="s">
        <v>41904</v>
      </c>
      <c r="N2034" t="s">
        <v>41905</v>
      </c>
      <c r="O2034">
        <f>-607.214880428188 -135.278048508567 -507.72370135987</f>
        <v>-1250.2166302966252</v>
      </c>
      <c r="P2034">
        <f>-636.964926770998 -170.992633881319 -229.482859460933</f>
        <v>-1037.44042011325</v>
      </c>
      <c r="Q2034">
        <f>-439.676589148988 -65.0681971294603 -291.17424883417</f>
        <v>-795.9190351126183</v>
      </c>
      <c r="R2034" t="s">
        <v>41906</v>
      </c>
      <c r="S2034" t="s">
        <v>41907</v>
      </c>
      <c r="T2034" t="s">
        <v>41908</v>
      </c>
      <c r="U2034" t="s">
        <v>41909</v>
      </c>
      <c r="V2034">
        <f>-534.362670737265 -20.2928669994785 -100.281714211772</f>
        <v>-654.9372519485155</v>
      </c>
      <c r="W2034" t="s">
        <v>41910</v>
      </c>
      <c r="X2034" t="s">
        <v>41911</v>
      </c>
      <c r="Y2034" t="s">
        <v>41912</v>
      </c>
    </row>
    <row r="2035" spans="1:25" x14ac:dyDescent="0.3">
      <c r="A2035">
        <v>101700</v>
      </c>
      <c r="B2035" t="s">
        <v>41913</v>
      </c>
      <c r="C2035" t="s">
        <v>41914</v>
      </c>
      <c r="D2035" t="s">
        <v>41915</v>
      </c>
      <c r="E2035" t="s">
        <v>41916</v>
      </c>
      <c r="F2035" t="s">
        <v>41917</v>
      </c>
      <c r="G2035" t="s">
        <v>41918</v>
      </c>
      <c r="H2035" t="s">
        <v>41919</v>
      </c>
      <c r="I2035" t="s">
        <v>41920</v>
      </c>
      <c r="J2035" t="s">
        <v>41921</v>
      </c>
      <c r="K2035" t="s">
        <v>41922</v>
      </c>
      <c r="L2035" t="s">
        <v>41923</v>
      </c>
      <c r="M2035" t="s">
        <v>41924</v>
      </c>
      <c r="N2035" t="s">
        <v>41925</v>
      </c>
      <c r="O2035">
        <f>-606.951252253475 -135.074719651441 -507.691936771708</f>
        <v>-1249.7179086766241</v>
      </c>
      <c r="P2035">
        <f>-636.624173306275 -170.891244465678 -229.455944138934</f>
        <v>-1036.971361910887</v>
      </c>
      <c r="Q2035">
        <f>-439.443446277992 -64.7591714290147 -291.13422481433</f>
        <v>-795.33684252133673</v>
      </c>
      <c r="R2035" t="s">
        <v>41926</v>
      </c>
      <c r="S2035" t="s">
        <v>41927</v>
      </c>
      <c r="T2035" t="s">
        <v>41928</v>
      </c>
      <c r="U2035" t="s">
        <v>41929</v>
      </c>
      <c r="V2035">
        <f>-534.282461855952 -20.0768948918399 -100.209760605278</f>
        <v>-654.56911735306983</v>
      </c>
      <c r="W2035" t="s">
        <v>41930</v>
      </c>
      <c r="X2035" t="s">
        <v>41931</v>
      </c>
      <c r="Y2035" t="s">
        <v>41932</v>
      </c>
    </row>
    <row r="2036" spans="1:25" x14ac:dyDescent="0.3">
      <c r="A2036">
        <v>101750</v>
      </c>
      <c r="B2036" t="s">
        <v>41933</v>
      </c>
      <c r="C2036" t="s">
        <v>41934</v>
      </c>
      <c r="D2036" t="s">
        <v>41935</v>
      </c>
      <c r="E2036" t="s">
        <v>41936</v>
      </c>
      <c r="F2036" t="s">
        <v>41937</v>
      </c>
      <c r="G2036" t="s">
        <v>41938</v>
      </c>
      <c r="H2036" t="s">
        <v>41939</v>
      </c>
      <c r="I2036" t="s">
        <v>41940</v>
      </c>
      <c r="J2036" t="s">
        <v>41941</v>
      </c>
      <c r="K2036" t="s">
        <v>41942</v>
      </c>
      <c r="L2036" t="s">
        <v>41943</v>
      </c>
      <c r="M2036" t="s">
        <v>41944</v>
      </c>
      <c r="N2036" t="s">
        <v>41945</v>
      </c>
      <c r="O2036">
        <f>-606.568159905974 -134.687413845558 -507.547756312405</f>
        <v>-1248.803330063937</v>
      </c>
      <c r="P2036">
        <f>-636.154224173785 -170.443274177594 -229.294653559621</f>
        <v>-1035.8921519109999</v>
      </c>
      <c r="Q2036">
        <f>-439.167642170246 -63.9763072920432 -291.016478324156</f>
        <v>-794.16042778644521</v>
      </c>
      <c r="R2036" t="s">
        <v>41946</v>
      </c>
      <c r="S2036" t="s">
        <v>41947</v>
      </c>
      <c r="T2036" t="s">
        <v>41948</v>
      </c>
      <c r="U2036" t="s">
        <v>41949</v>
      </c>
      <c r="V2036">
        <f>-534.075729332677 -19.5245616064572 -100.078535754619</f>
        <v>-653.67882669375319</v>
      </c>
      <c r="W2036" t="s">
        <v>41950</v>
      </c>
      <c r="X2036" t="s">
        <v>41951</v>
      </c>
      <c r="Y2036" t="s">
        <v>41952</v>
      </c>
    </row>
    <row r="2037" spans="1:25" x14ac:dyDescent="0.3">
      <c r="A2037">
        <v>101800</v>
      </c>
      <c r="B2037" t="s">
        <v>41953</v>
      </c>
      <c r="C2037" t="s">
        <v>41954</v>
      </c>
      <c r="D2037" t="s">
        <v>41955</v>
      </c>
      <c r="E2037" t="s">
        <v>41956</v>
      </c>
      <c r="F2037" t="s">
        <v>41957</v>
      </c>
      <c r="G2037" t="s">
        <v>41958</v>
      </c>
      <c r="H2037" t="s">
        <v>41959</v>
      </c>
      <c r="I2037" t="s">
        <v>41960</v>
      </c>
      <c r="J2037" t="s">
        <v>41961</v>
      </c>
      <c r="K2037" t="s">
        <v>41962</v>
      </c>
      <c r="L2037" t="s">
        <v>41963</v>
      </c>
      <c r="M2037" t="s">
        <v>41964</v>
      </c>
      <c r="N2037" t="s">
        <v>41965</v>
      </c>
      <c r="O2037">
        <f>-606.571899915018 -134.476196111273 -507.515027939908</f>
        <v>-1248.5631239661989</v>
      </c>
      <c r="P2037">
        <f>-636.071219706368 -170.181591643375 -229.246272682259</f>
        <v>-1035.499084032002</v>
      </c>
      <c r="Q2037">
        <f>-439.117056885683 -63.6696223001845 -290.994087836321</f>
        <v>-793.78076702218846</v>
      </c>
      <c r="R2037" t="s">
        <v>41966</v>
      </c>
      <c r="S2037" t="s">
        <v>41967</v>
      </c>
      <c r="T2037" t="s">
        <v>41968</v>
      </c>
      <c r="U2037" t="s">
        <v>41969</v>
      </c>
      <c r="V2037">
        <f>-533.989613717747 -19.283049108451 -100.064348461364</f>
        <v>-653.33701128756206</v>
      </c>
      <c r="W2037" t="s">
        <v>41970</v>
      </c>
      <c r="X2037" t="s">
        <v>41971</v>
      </c>
      <c r="Y2037" t="s">
        <v>41972</v>
      </c>
    </row>
    <row r="2038" spans="1:25" x14ac:dyDescent="0.3">
      <c r="A2038">
        <v>101850</v>
      </c>
      <c r="B2038" t="s">
        <v>41973</v>
      </c>
      <c r="C2038" t="s">
        <v>41974</v>
      </c>
      <c r="D2038" t="s">
        <v>41975</v>
      </c>
      <c r="E2038" t="s">
        <v>41976</v>
      </c>
      <c r="F2038" t="s">
        <v>41977</v>
      </c>
      <c r="G2038" t="s">
        <v>41978</v>
      </c>
      <c r="H2038" t="s">
        <v>41979</v>
      </c>
      <c r="I2038" t="s">
        <v>41980</v>
      </c>
      <c r="J2038" t="s">
        <v>41981</v>
      </c>
      <c r="K2038" t="s">
        <v>41982</v>
      </c>
      <c r="L2038" t="s">
        <v>41983</v>
      </c>
      <c r="M2038" t="s">
        <v>41984</v>
      </c>
      <c r="N2038" t="s">
        <v>41985</v>
      </c>
      <c r="O2038">
        <f>-606.302569713774 -133.917831662206 -507.62054219466</f>
        <v>-1247.8409435706401</v>
      </c>
      <c r="P2038">
        <f>-635.740980267563 -169.695655448072 -229.354712927605</f>
        <v>-1034.7913486432401</v>
      </c>
      <c r="Q2038">
        <f>-438.867272671988 -63.0619302559094 -291.148995764814</f>
        <v>-793.07819869271145</v>
      </c>
      <c r="R2038" t="s">
        <v>41986</v>
      </c>
      <c r="S2038" t="s">
        <v>41987</v>
      </c>
      <c r="T2038" t="s">
        <v>41988</v>
      </c>
      <c r="U2038" t="s">
        <v>41989</v>
      </c>
      <c r="V2038">
        <f>-533.936167224886 -18.7700879982062 -100.081304330792</f>
        <v>-652.78755955388431</v>
      </c>
      <c r="W2038" t="s">
        <v>41990</v>
      </c>
      <c r="X2038" t="s">
        <v>41991</v>
      </c>
      <c r="Y2038" t="s">
        <v>41992</v>
      </c>
    </row>
    <row r="2039" spans="1:25" x14ac:dyDescent="0.3">
      <c r="A2039">
        <v>101900</v>
      </c>
      <c r="B2039" t="s">
        <v>41993</v>
      </c>
      <c r="C2039" t="s">
        <v>41994</v>
      </c>
      <c r="D2039" t="s">
        <v>41995</v>
      </c>
      <c r="E2039" t="s">
        <v>41996</v>
      </c>
      <c r="F2039" t="s">
        <v>41997</v>
      </c>
      <c r="G2039" t="s">
        <v>41998</v>
      </c>
      <c r="H2039" t="s">
        <v>41999</v>
      </c>
      <c r="I2039" t="s">
        <v>42000</v>
      </c>
      <c r="J2039" t="s">
        <v>42001</v>
      </c>
      <c r="K2039" t="s">
        <v>42002</v>
      </c>
      <c r="L2039" t="s">
        <v>42003</v>
      </c>
      <c r="M2039" t="s">
        <v>42004</v>
      </c>
      <c r="N2039" t="s">
        <v>42005</v>
      </c>
      <c r="O2039">
        <f>-606.15292811143 -133.724076603069 -507.705275900703</f>
        <v>-1247.5822806152019</v>
      </c>
      <c r="P2039">
        <f>-635.654996840715 -169.697406129361 -229.471303141423</f>
        <v>-1034.823706111499</v>
      </c>
      <c r="Q2039">
        <f>-438.806100684685 -62.9714206225049 -291.185720812549</f>
        <v>-792.96324211973888</v>
      </c>
      <c r="R2039" t="s">
        <v>42006</v>
      </c>
      <c r="S2039" t="s">
        <v>42007</v>
      </c>
      <c r="T2039" t="s">
        <v>42008</v>
      </c>
      <c r="U2039" t="s">
        <v>42009</v>
      </c>
      <c r="V2039">
        <f>-533.976698792124 -18.5150419025235 -100.086664110388</f>
        <v>-652.57840480503558</v>
      </c>
      <c r="W2039" t="s">
        <v>42010</v>
      </c>
      <c r="X2039" t="s">
        <v>42011</v>
      </c>
      <c r="Y2039" t="s">
        <v>42012</v>
      </c>
    </row>
    <row r="2040" spans="1:25" x14ac:dyDescent="0.3">
      <c r="A2040">
        <v>101950</v>
      </c>
      <c r="B2040" t="s">
        <v>42013</v>
      </c>
      <c r="C2040" t="s">
        <v>42014</v>
      </c>
      <c r="D2040" t="s">
        <v>42015</v>
      </c>
      <c r="E2040" t="s">
        <v>42016</v>
      </c>
      <c r="F2040" t="s">
        <v>42017</v>
      </c>
      <c r="G2040" t="s">
        <v>42018</v>
      </c>
      <c r="H2040" t="s">
        <v>42019</v>
      </c>
      <c r="I2040" t="s">
        <v>42020</v>
      </c>
      <c r="J2040" t="s">
        <v>42021</v>
      </c>
      <c r="K2040" t="s">
        <v>42022</v>
      </c>
      <c r="L2040" t="s">
        <v>42023</v>
      </c>
      <c r="M2040" t="s">
        <v>42024</v>
      </c>
      <c r="N2040" t="s">
        <v>42025</v>
      </c>
      <c r="O2040">
        <f>-606.326635346721 -133.213395450974 -507.836175593795</f>
        <v>-1247.3762063914901</v>
      </c>
      <c r="P2040">
        <f>-635.824105430219 -169.538630540775 -229.647410260329</f>
        <v>-1035.010146231323</v>
      </c>
      <c r="Q2040">
        <f>-439.025955902066 -62.570676761115 -291.103760930725</f>
        <v>-792.70039359390603</v>
      </c>
      <c r="R2040" t="s">
        <v>42026</v>
      </c>
      <c r="S2040" t="s">
        <v>42027</v>
      </c>
      <c r="T2040" t="s">
        <v>42028</v>
      </c>
      <c r="U2040" t="s">
        <v>42029</v>
      </c>
      <c r="V2040">
        <f>-534.164017772465 -17.8438986863935 -100.124299021011</f>
        <v>-652.13221547986939</v>
      </c>
      <c r="W2040" t="s">
        <v>42030</v>
      </c>
      <c r="X2040" t="s">
        <v>42031</v>
      </c>
      <c r="Y2040" t="s">
        <v>42032</v>
      </c>
    </row>
    <row r="2041" spans="1:25" x14ac:dyDescent="0.3">
      <c r="A2041">
        <v>102000</v>
      </c>
      <c r="B2041" t="s">
        <v>42033</v>
      </c>
      <c r="C2041" t="s">
        <v>42034</v>
      </c>
      <c r="D2041" t="s">
        <v>42035</v>
      </c>
      <c r="E2041" t="s">
        <v>42036</v>
      </c>
      <c r="F2041" t="s">
        <v>42037</v>
      </c>
      <c r="G2041" t="s">
        <v>42038</v>
      </c>
      <c r="H2041" t="s">
        <v>42039</v>
      </c>
      <c r="I2041" t="s">
        <v>42040</v>
      </c>
      <c r="J2041" t="s">
        <v>42041</v>
      </c>
      <c r="K2041" t="s">
        <v>42042</v>
      </c>
      <c r="L2041" t="s">
        <v>42043</v>
      </c>
      <c r="M2041" t="s">
        <v>42044</v>
      </c>
      <c r="N2041" t="s">
        <v>42045</v>
      </c>
      <c r="O2041">
        <f>-606.655841205187 -133.112461041876 -507.854871479977</f>
        <v>-1247.62317372704</v>
      </c>
      <c r="P2041">
        <f>-636.169810521864 -169.36360588813 -229.658296922931</f>
        <v>-1035.191713332925</v>
      </c>
      <c r="Q2041">
        <f>-439.288748692525 -62.4788830659718 -290.993453925546</f>
        <v>-792.76108568404288</v>
      </c>
      <c r="R2041" t="s">
        <v>42046</v>
      </c>
      <c r="S2041" t="s">
        <v>42047</v>
      </c>
      <c r="T2041" t="s">
        <v>42048</v>
      </c>
      <c r="U2041" t="s">
        <v>42049</v>
      </c>
      <c r="V2041">
        <f>-534.216931145886 -17.6545192203389 -100.146011346759</f>
        <v>-652.01746171298385</v>
      </c>
      <c r="W2041" t="s">
        <v>42050</v>
      </c>
      <c r="X2041" t="s">
        <v>42051</v>
      </c>
      <c r="Y2041" t="s">
        <v>42052</v>
      </c>
    </row>
    <row r="2042" spans="1:25" x14ac:dyDescent="0.3">
      <c r="A2042">
        <v>102050</v>
      </c>
      <c r="B2042" t="s">
        <v>42053</v>
      </c>
      <c r="C2042" t="s">
        <v>42054</v>
      </c>
      <c r="D2042" t="s">
        <v>42055</v>
      </c>
      <c r="E2042" t="s">
        <v>42056</v>
      </c>
      <c r="F2042" t="s">
        <v>42057</v>
      </c>
      <c r="G2042" t="s">
        <v>42058</v>
      </c>
      <c r="H2042" t="s">
        <v>42059</v>
      </c>
      <c r="I2042" t="s">
        <v>42060</v>
      </c>
      <c r="J2042" t="s">
        <v>42061</v>
      </c>
      <c r="K2042" t="s">
        <v>42062</v>
      </c>
      <c r="L2042" t="s">
        <v>42063</v>
      </c>
      <c r="M2042" t="s">
        <v>42064</v>
      </c>
      <c r="N2042" t="s">
        <v>42065</v>
      </c>
      <c r="O2042">
        <f>-607.278290734624 -132.930043014011 -507.965742813156</f>
        <v>-1248.174076561791</v>
      </c>
      <c r="P2042">
        <f>-637.050735484673 -169.244124582991 -229.804906718977</f>
        <v>-1036.0997667866411</v>
      </c>
      <c r="Q2042">
        <f>-440.022441626919 -62.5114157609764 -290.931834507715</f>
        <v>-793.46569189561035</v>
      </c>
      <c r="R2042" t="s">
        <v>42066</v>
      </c>
      <c r="S2042" t="s">
        <v>42067</v>
      </c>
      <c r="T2042" t="s">
        <v>42068</v>
      </c>
      <c r="U2042" t="s">
        <v>42069</v>
      </c>
      <c r="V2042">
        <f>-534.52043501587 -17.3101556179222 -100.187492608914</f>
        <v>-652.01808324270621</v>
      </c>
      <c r="W2042" t="s">
        <v>42070</v>
      </c>
      <c r="X2042" t="s">
        <v>42071</v>
      </c>
      <c r="Y2042" t="s">
        <v>42072</v>
      </c>
    </row>
    <row r="2043" spans="1:25" x14ac:dyDescent="0.3">
      <c r="A2043">
        <v>102100</v>
      </c>
      <c r="B2043" t="s">
        <v>42073</v>
      </c>
      <c r="C2043" t="s">
        <v>42074</v>
      </c>
      <c r="D2043" t="s">
        <v>42075</v>
      </c>
      <c r="E2043" t="s">
        <v>42076</v>
      </c>
      <c r="F2043" t="s">
        <v>42077</v>
      </c>
      <c r="G2043" t="s">
        <v>42078</v>
      </c>
      <c r="H2043" t="s">
        <v>42079</v>
      </c>
      <c r="I2043" t="s">
        <v>42080</v>
      </c>
      <c r="J2043" t="s">
        <v>42081</v>
      </c>
      <c r="K2043" t="s">
        <v>42082</v>
      </c>
      <c r="L2043" t="s">
        <v>42083</v>
      </c>
      <c r="M2043" t="s">
        <v>42084</v>
      </c>
      <c r="N2043" t="s">
        <v>42085</v>
      </c>
      <c r="O2043">
        <f>-607.53583856786 -132.810963248387 -508.030026800954</f>
        <v>-1248.376828617201</v>
      </c>
      <c r="P2043">
        <f>-637.368780568442 -169.332997160773 -229.902930895769</f>
        <v>-1036.6047086249841</v>
      </c>
      <c r="Q2043">
        <f>-440.346505759854 -62.5498303218269 -290.961603438391</f>
        <v>-793.85793952007191</v>
      </c>
      <c r="R2043" t="s">
        <v>42086</v>
      </c>
      <c r="S2043" t="s">
        <v>42087</v>
      </c>
      <c r="T2043" t="s">
        <v>42088</v>
      </c>
      <c r="U2043" t="s">
        <v>42089</v>
      </c>
      <c r="V2043">
        <f>-534.701619286646 -17.1899766089455 -100.213235622626</f>
        <v>-652.10483151821745</v>
      </c>
      <c r="W2043" t="s">
        <v>42090</v>
      </c>
      <c r="X2043" t="s">
        <v>42091</v>
      </c>
      <c r="Y2043" t="s">
        <v>42092</v>
      </c>
    </row>
    <row r="2044" spans="1:25" x14ac:dyDescent="0.3">
      <c r="A2044">
        <v>102150</v>
      </c>
      <c r="B2044" t="s">
        <v>42093</v>
      </c>
      <c r="C2044" t="s">
        <v>42094</v>
      </c>
      <c r="D2044" t="s">
        <v>42095</v>
      </c>
      <c r="E2044" t="s">
        <v>42096</v>
      </c>
      <c r="F2044" t="s">
        <v>42097</v>
      </c>
      <c r="G2044" t="s">
        <v>42098</v>
      </c>
      <c r="H2044" t="s">
        <v>42099</v>
      </c>
      <c r="I2044" t="s">
        <v>42100</v>
      </c>
      <c r="J2044" t="s">
        <v>42101</v>
      </c>
      <c r="K2044" t="s">
        <v>42102</v>
      </c>
      <c r="L2044" t="s">
        <v>42103</v>
      </c>
      <c r="M2044" t="s">
        <v>42104</v>
      </c>
      <c r="N2044" t="s">
        <v>42105</v>
      </c>
      <c r="O2044">
        <f>-608.234171486933 -132.701752814783 -508.111290102863</f>
        <v>-1249.0472144045789</v>
      </c>
      <c r="P2044">
        <f>-638.038359643224 -169.333149563179 -229.995358161878</f>
        <v>-1037.366867368281</v>
      </c>
      <c r="Q2044">
        <f>-441.039011381859 -62.4753538222508 -290.996893218589</f>
        <v>-794.5112584226988</v>
      </c>
      <c r="R2044" t="s">
        <v>42106</v>
      </c>
      <c r="S2044" t="s">
        <v>42107</v>
      </c>
      <c r="T2044" t="s">
        <v>42108</v>
      </c>
      <c r="U2044" t="s">
        <v>42109</v>
      </c>
      <c r="V2044">
        <f>-535.054359647881 -17.1713987260591 -100.280659099567</f>
        <v>-652.5064174735071</v>
      </c>
      <c r="W2044" t="s">
        <v>42110</v>
      </c>
      <c r="X2044" t="s">
        <v>42111</v>
      </c>
      <c r="Y2044" t="s">
        <v>42112</v>
      </c>
    </row>
    <row r="2045" spans="1:25" x14ac:dyDescent="0.3">
      <c r="A2045">
        <v>102200</v>
      </c>
      <c r="B2045" t="s">
        <v>42113</v>
      </c>
      <c r="C2045" t="s">
        <v>42114</v>
      </c>
      <c r="D2045" t="s">
        <v>42115</v>
      </c>
      <c r="E2045" t="s">
        <v>42116</v>
      </c>
      <c r="F2045" t="s">
        <v>42117</v>
      </c>
      <c r="G2045" t="s">
        <v>42118</v>
      </c>
      <c r="H2045" t="s">
        <v>42119</v>
      </c>
      <c r="I2045" t="s">
        <v>42120</v>
      </c>
      <c r="J2045" t="s">
        <v>42121</v>
      </c>
      <c r="K2045" t="s">
        <v>42122</v>
      </c>
      <c r="L2045" t="s">
        <v>42123</v>
      </c>
      <c r="M2045" t="s">
        <v>42124</v>
      </c>
      <c r="N2045" t="s">
        <v>42125</v>
      </c>
      <c r="O2045">
        <f>-608.905306596684 -132.708299852215 -508.173694687328</f>
        <v>-1249.7873011362269</v>
      </c>
      <c r="P2045">
        <f>-638.733391316172 -169.165766653045 -230.03747061005</f>
        <v>-1037.9366285792669</v>
      </c>
      <c r="Q2045">
        <f>-441.664331571736 -62.4534115442775 -291.069047227609</f>
        <v>-795.18679034362253</v>
      </c>
      <c r="R2045" t="s">
        <v>42126</v>
      </c>
      <c r="S2045" t="s">
        <v>42127</v>
      </c>
      <c r="T2045" t="s">
        <v>42128</v>
      </c>
      <c r="U2045" t="s">
        <v>42129</v>
      </c>
      <c r="V2045">
        <f>-535.370997134637 -17.2007594145589 -100.346280006171</f>
        <v>-652.91803655536694</v>
      </c>
      <c r="W2045" t="s">
        <v>42130</v>
      </c>
      <c r="X2045" t="s">
        <v>42131</v>
      </c>
      <c r="Y2045" t="s">
        <v>42132</v>
      </c>
    </row>
    <row r="2046" spans="1:25" x14ac:dyDescent="0.3">
      <c r="A2046">
        <v>102250</v>
      </c>
      <c r="B2046" t="s">
        <v>42133</v>
      </c>
      <c r="C2046" t="s">
        <v>42134</v>
      </c>
      <c r="D2046" t="s">
        <v>42135</v>
      </c>
      <c r="E2046" t="s">
        <v>42136</v>
      </c>
      <c r="F2046" t="s">
        <v>42137</v>
      </c>
      <c r="G2046" t="s">
        <v>42138</v>
      </c>
      <c r="H2046" t="s">
        <v>42139</v>
      </c>
      <c r="I2046" t="s">
        <v>42140</v>
      </c>
      <c r="J2046" t="s">
        <v>42141</v>
      </c>
      <c r="K2046" t="s">
        <v>42142</v>
      </c>
      <c r="L2046" t="s">
        <v>42143</v>
      </c>
      <c r="M2046" t="s">
        <v>42144</v>
      </c>
      <c r="N2046" t="s">
        <v>42145</v>
      </c>
      <c r="O2046">
        <f>-609.154475643554 -132.678753397552 -508.216536759641</f>
        <v>-1250.0497658007469</v>
      </c>
      <c r="P2046">
        <f>-638.968122743125 -169.12226826436 -230.077125787819</f>
        <v>-1038.167516795304</v>
      </c>
      <c r="Q2046">
        <f>-441.871698133515 -62.4625749540842 -291.111427539888</f>
        <v>-795.44570062748721</v>
      </c>
      <c r="R2046" t="s">
        <v>42146</v>
      </c>
      <c r="S2046" t="s">
        <v>42147</v>
      </c>
      <c r="T2046" t="s">
        <v>42148</v>
      </c>
      <c r="U2046" t="s">
        <v>42149</v>
      </c>
      <c r="V2046">
        <f>-535.44618427451 -17.2918121278976 -100.377656697239</f>
        <v>-653.11565309964658</v>
      </c>
      <c r="W2046" t="s">
        <v>42150</v>
      </c>
      <c r="X2046" t="s">
        <v>42151</v>
      </c>
      <c r="Y2046" t="s">
        <v>42152</v>
      </c>
    </row>
    <row r="2047" spans="1:25" x14ac:dyDescent="0.3">
      <c r="A2047">
        <v>102300</v>
      </c>
      <c r="B2047" t="s">
        <v>42153</v>
      </c>
      <c r="C2047" t="s">
        <v>42154</v>
      </c>
      <c r="D2047" t="s">
        <v>42155</v>
      </c>
      <c r="E2047" t="s">
        <v>42156</v>
      </c>
      <c r="F2047" t="s">
        <v>42157</v>
      </c>
      <c r="G2047" t="s">
        <v>42158</v>
      </c>
      <c r="H2047" t="s">
        <v>42159</v>
      </c>
      <c r="I2047" t="s">
        <v>42160</v>
      </c>
      <c r="J2047" t="s">
        <v>42161</v>
      </c>
      <c r="K2047" t="s">
        <v>42162</v>
      </c>
      <c r="L2047" t="s">
        <v>42163</v>
      </c>
      <c r="M2047" t="s">
        <v>42164</v>
      </c>
      <c r="N2047" t="s">
        <v>42165</v>
      </c>
      <c r="O2047">
        <f>-609.330048418084 -132.670423456722 -508.285868757965</f>
        <v>-1250.286340632771</v>
      </c>
      <c r="P2047">
        <f>-639.171829729791 -169.180167844917 -230.158030912786</f>
        <v>-1038.5100284874941</v>
      </c>
      <c r="Q2047">
        <f>-442.067774714208 -62.5365879470323 -291.196115723293</f>
        <v>-795.80047838453333</v>
      </c>
      <c r="R2047" t="s">
        <v>42166</v>
      </c>
      <c r="S2047" t="s">
        <v>42167</v>
      </c>
      <c r="T2047" t="s">
        <v>42168</v>
      </c>
      <c r="U2047" t="s">
        <v>42169</v>
      </c>
      <c r="V2047">
        <f>-535.470737766776 -17.3983122678674 -100.404499761457</f>
        <v>-653.27354979610038</v>
      </c>
      <c r="W2047" t="s">
        <v>42170</v>
      </c>
      <c r="X2047" t="s">
        <v>42171</v>
      </c>
      <c r="Y2047" t="s">
        <v>42172</v>
      </c>
    </row>
    <row r="2048" spans="1:25" x14ac:dyDescent="0.3">
      <c r="A2048">
        <v>102350</v>
      </c>
      <c r="B2048" t="s">
        <v>42173</v>
      </c>
      <c r="C2048" t="s">
        <v>42174</v>
      </c>
      <c r="D2048" t="s">
        <v>42175</v>
      </c>
      <c r="E2048" t="s">
        <v>42176</v>
      </c>
      <c r="F2048" t="s">
        <v>42177</v>
      </c>
      <c r="G2048" t="s">
        <v>42178</v>
      </c>
      <c r="H2048" t="s">
        <v>42179</v>
      </c>
      <c r="I2048" t="s">
        <v>42180</v>
      </c>
      <c r="J2048" t="s">
        <v>42181</v>
      </c>
      <c r="K2048" t="s">
        <v>42182</v>
      </c>
      <c r="L2048" t="s">
        <v>42183</v>
      </c>
      <c r="M2048" t="s">
        <v>42184</v>
      </c>
      <c r="N2048" t="s">
        <v>42185</v>
      </c>
      <c r="O2048">
        <f>-609.739453463924 -132.582936247557 -508.430701676149</f>
        <v>-1250.7530913876299</v>
      </c>
      <c r="P2048">
        <f>-639.555932797076 -169.246304113431 -230.320279729229</f>
        <v>-1039.122516639736</v>
      </c>
      <c r="Q2048">
        <f>-442.63535935597 -62.3719531405231 -291.547089847344</f>
        <v>-796.55440234383718</v>
      </c>
      <c r="R2048" t="s">
        <v>42186</v>
      </c>
      <c r="S2048" t="s">
        <v>42187</v>
      </c>
      <c r="T2048" t="s">
        <v>42188</v>
      </c>
      <c r="U2048" t="s">
        <v>42189</v>
      </c>
      <c r="V2048">
        <f>-535.485978478813 -17.5428995903881 -100.430616263996</f>
        <v>-653.45949433319697</v>
      </c>
      <c r="W2048" t="s">
        <v>42190</v>
      </c>
      <c r="X2048" t="s">
        <v>42191</v>
      </c>
      <c r="Y2048" t="s">
        <v>42192</v>
      </c>
    </row>
    <row r="2049" spans="1:25" x14ac:dyDescent="0.3">
      <c r="A2049">
        <v>102400</v>
      </c>
      <c r="B2049" t="s">
        <v>42193</v>
      </c>
      <c r="C2049" t="s">
        <v>42194</v>
      </c>
      <c r="D2049" t="s">
        <v>42195</v>
      </c>
      <c r="E2049" t="s">
        <v>42196</v>
      </c>
      <c r="F2049" t="s">
        <v>42197</v>
      </c>
      <c r="G2049" t="s">
        <v>42198</v>
      </c>
      <c r="H2049" t="s">
        <v>42199</v>
      </c>
      <c r="I2049" t="s">
        <v>42200</v>
      </c>
      <c r="J2049" t="s">
        <v>42201</v>
      </c>
      <c r="K2049" t="s">
        <v>42202</v>
      </c>
      <c r="L2049" t="s">
        <v>42203</v>
      </c>
      <c r="M2049" t="s">
        <v>42204</v>
      </c>
      <c r="N2049" t="s">
        <v>42205</v>
      </c>
      <c r="O2049">
        <f>-609.804937551502 -132.602563266703 -508.493179099901</f>
        <v>-1250.9006799181061</v>
      </c>
      <c r="P2049">
        <f>-639.680662817996 -169.20140161669 -230.380673906015</f>
        <v>-1039.2627383407009</v>
      </c>
      <c r="Q2049">
        <f>-442.879810155653 -62.2680956171794 -291.888444556744</f>
        <v>-797.03635032957641</v>
      </c>
      <c r="R2049" t="s">
        <v>42206</v>
      </c>
      <c r="S2049" t="s">
        <v>42207</v>
      </c>
      <c r="T2049" t="s">
        <v>42208</v>
      </c>
      <c r="U2049" t="s">
        <v>42209</v>
      </c>
      <c r="V2049">
        <f>-535.446964807026 -17.7351159320169 -100.439383008208</f>
        <v>-653.62146374725091</v>
      </c>
      <c r="W2049" t="s">
        <v>42210</v>
      </c>
      <c r="X2049" t="s">
        <v>42211</v>
      </c>
      <c r="Y2049" t="s">
        <v>42212</v>
      </c>
    </row>
    <row r="2050" spans="1:25" x14ac:dyDescent="0.3">
      <c r="A2050">
        <v>102450</v>
      </c>
      <c r="B2050" t="s">
        <v>42213</v>
      </c>
      <c r="C2050" t="s">
        <v>42214</v>
      </c>
      <c r="D2050" t="s">
        <v>42215</v>
      </c>
      <c r="E2050" t="s">
        <v>42216</v>
      </c>
      <c r="F2050" t="s">
        <v>42217</v>
      </c>
      <c r="G2050" t="s">
        <v>42218</v>
      </c>
      <c r="H2050" t="s">
        <v>42219</v>
      </c>
      <c r="I2050" t="s">
        <v>42220</v>
      </c>
      <c r="J2050" t="s">
        <v>42221</v>
      </c>
      <c r="K2050" t="s">
        <v>42222</v>
      </c>
      <c r="L2050" t="s">
        <v>42223</v>
      </c>
      <c r="M2050" t="s">
        <v>42224</v>
      </c>
      <c r="N2050" t="s">
        <v>42225</v>
      </c>
      <c r="O2050">
        <f>-609.67470211596 -132.966880610591 -508.583159913464</f>
        <v>-1251.2247426400149</v>
      </c>
      <c r="P2050">
        <f>-639.620676949724 -169.293680744336 -230.44270743374</f>
        <v>-1039.3570651278001</v>
      </c>
      <c r="Q2050">
        <f>-443.04186201441 -62.2080838324391 -292.394109059513</f>
        <v>-797.64405490636216</v>
      </c>
      <c r="R2050" t="s">
        <v>42226</v>
      </c>
      <c r="S2050" t="s">
        <v>42227</v>
      </c>
      <c r="T2050" t="s">
        <v>42228</v>
      </c>
      <c r="U2050" t="s">
        <v>42229</v>
      </c>
      <c r="V2050">
        <f>-535.403048221795 -18.2878324591225 -100.467011228408</f>
        <v>-654.15789190932537</v>
      </c>
      <c r="W2050" t="s">
        <v>42230</v>
      </c>
      <c r="X2050" t="s">
        <v>42231</v>
      </c>
      <c r="Y2050" t="s">
        <v>42232</v>
      </c>
    </row>
    <row r="2051" spans="1:25" x14ac:dyDescent="0.3">
      <c r="A2051">
        <v>102500</v>
      </c>
      <c r="B2051" t="s">
        <v>42233</v>
      </c>
      <c r="C2051" t="s">
        <v>42234</v>
      </c>
      <c r="D2051" t="s">
        <v>42235</v>
      </c>
      <c r="E2051" t="s">
        <v>42236</v>
      </c>
      <c r="F2051" t="s">
        <v>42237</v>
      </c>
      <c r="G2051" t="s">
        <v>42238</v>
      </c>
      <c r="H2051" t="s">
        <v>42239</v>
      </c>
      <c r="I2051" t="s">
        <v>42240</v>
      </c>
      <c r="J2051" t="s">
        <v>42241</v>
      </c>
      <c r="K2051" t="s">
        <v>42242</v>
      </c>
      <c r="L2051" t="s">
        <v>42243</v>
      </c>
      <c r="M2051" t="s">
        <v>42244</v>
      </c>
      <c r="N2051" t="s">
        <v>42245</v>
      </c>
      <c r="O2051">
        <f>-609.893940411065 -133.301896414958 -508.521014050164</f>
        <v>-1251.716850876187</v>
      </c>
      <c r="P2051">
        <f>-639.453800421405 -169.57012979881 -230.331582376587</f>
        <v>-1039.3555125968021</v>
      </c>
      <c r="Q2051">
        <f>-443.055564571139 -62.2852051551031 -292.509774556157</f>
        <v>-797.85054428239914</v>
      </c>
      <c r="R2051" t="s">
        <v>42246</v>
      </c>
      <c r="S2051" t="s">
        <v>42247</v>
      </c>
      <c r="T2051" t="s">
        <v>42248</v>
      </c>
      <c r="U2051" t="s">
        <v>42249</v>
      </c>
      <c r="V2051">
        <f>-535.466397626588 -18.4605781809628 -100.449156600752</f>
        <v>-654.37613240830274</v>
      </c>
      <c r="W2051" t="s">
        <v>42250</v>
      </c>
      <c r="X2051" t="s">
        <v>42251</v>
      </c>
      <c r="Y2051" t="s">
        <v>42252</v>
      </c>
    </row>
    <row r="2052" spans="1:25" x14ac:dyDescent="0.3">
      <c r="A2052">
        <v>102550</v>
      </c>
      <c r="B2052" t="s">
        <v>42253</v>
      </c>
      <c r="C2052" t="s">
        <v>42254</v>
      </c>
      <c r="D2052" t="s">
        <v>42255</v>
      </c>
      <c r="E2052" t="s">
        <v>42256</v>
      </c>
      <c r="F2052" t="s">
        <v>42257</v>
      </c>
      <c r="G2052" t="s">
        <v>42258</v>
      </c>
      <c r="H2052" t="s">
        <v>42259</v>
      </c>
      <c r="I2052" t="s">
        <v>42260</v>
      </c>
      <c r="J2052" t="s">
        <v>42261</v>
      </c>
      <c r="K2052" t="s">
        <v>42262</v>
      </c>
      <c r="L2052" t="s">
        <v>42263</v>
      </c>
      <c r="M2052" t="s">
        <v>42264</v>
      </c>
      <c r="N2052" t="s">
        <v>42265</v>
      </c>
      <c r="O2052">
        <f>-610.138304970613 -133.414072571698 -508.49202061145</f>
        <v>-1252.044398153761</v>
      </c>
      <c r="P2052">
        <f>-639.623322395538 -169.733724581556 -230.301260895691</f>
        <v>-1039.6583078727849</v>
      </c>
      <c r="Q2052">
        <f>-443.281562483485 -62.3598147415332 -292.504821309699</f>
        <v>-798.14619853471731</v>
      </c>
      <c r="R2052" t="s">
        <v>42266</v>
      </c>
      <c r="S2052" t="s">
        <v>42267</v>
      </c>
      <c r="T2052" t="s">
        <v>42268</v>
      </c>
      <c r="U2052" t="s">
        <v>42269</v>
      </c>
      <c r="V2052">
        <f>-535.490267263443 -18.456385681392 -100.427226453578</f>
        <v>-654.37387939841301</v>
      </c>
      <c r="W2052" t="s">
        <v>42270</v>
      </c>
      <c r="X2052" t="s">
        <v>42271</v>
      </c>
      <c r="Y2052" t="s">
        <v>42272</v>
      </c>
    </row>
    <row r="2053" spans="1:25" x14ac:dyDescent="0.3">
      <c r="A2053">
        <v>102600</v>
      </c>
      <c r="B2053" t="s">
        <v>42273</v>
      </c>
      <c r="C2053" t="s">
        <v>42274</v>
      </c>
      <c r="D2053" t="s">
        <v>42275</v>
      </c>
      <c r="E2053" t="s">
        <v>42276</v>
      </c>
      <c r="F2053" t="s">
        <v>42277</v>
      </c>
      <c r="G2053" t="s">
        <v>42278</v>
      </c>
      <c r="H2053" t="s">
        <v>42279</v>
      </c>
      <c r="I2053" t="s">
        <v>42280</v>
      </c>
      <c r="J2053" t="s">
        <v>42281</v>
      </c>
      <c r="K2053" t="s">
        <v>42282</v>
      </c>
      <c r="L2053" t="s">
        <v>42283</v>
      </c>
      <c r="M2053" t="s">
        <v>42284</v>
      </c>
      <c r="N2053" t="s">
        <v>42285</v>
      </c>
      <c r="O2053">
        <f>-610.230754066132 -133.57419600754 -508.502964056218</f>
        <v>-1252.3079141298899</v>
      </c>
      <c r="P2053">
        <f>-639.706740438838 -169.920254381302 -230.314685436867</f>
        <v>-1039.941680257007</v>
      </c>
      <c r="Q2053">
        <f>-443.375903571428 -62.5274100928141 -292.51967039703</f>
        <v>-798.42298406127202</v>
      </c>
      <c r="R2053" t="s">
        <v>42286</v>
      </c>
      <c r="S2053" t="s">
        <v>42287</v>
      </c>
      <c r="T2053" t="s">
        <v>42288</v>
      </c>
      <c r="U2053" t="s">
        <v>42289</v>
      </c>
      <c r="V2053">
        <f>-535.452183576111 -18.5128159812457 -100.403965183694</f>
        <v>-654.36896474105072</v>
      </c>
      <c r="W2053" t="s">
        <v>42290</v>
      </c>
      <c r="X2053" t="s">
        <v>42291</v>
      </c>
      <c r="Y2053" t="s">
        <v>42292</v>
      </c>
    </row>
    <row r="2054" spans="1:25" x14ac:dyDescent="0.3">
      <c r="A2054">
        <v>102650</v>
      </c>
      <c r="B2054" t="s">
        <v>42293</v>
      </c>
      <c r="C2054" t="s">
        <v>42294</v>
      </c>
      <c r="D2054" t="s">
        <v>42295</v>
      </c>
      <c r="E2054" t="s">
        <v>42296</v>
      </c>
      <c r="F2054" t="s">
        <v>42297</v>
      </c>
      <c r="G2054" t="s">
        <v>42298</v>
      </c>
      <c r="H2054" t="s">
        <v>42299</v>
      </c>
      <c r="I2054" t="s">
        <v>42300</v>
      </c>
      <c r="J2054" t="s">
        <v>42301</v>
      </c>
      <c r="K2054" t="s">
        <v>42302</v>
      </c>
      <c r="L2054" t="s">
        <v>42303</v>
      </c>
      <c r="M2054" t="s">
        <v>42304</v>
      </c>
      <c r="N2054" t="s">
        <v>42305</v>
      </c>
      <c r="O2054">
        <f>-610.264094944185 -133.860235010891 -508.393405838388</f>
        <v>-1252.517735793464</v>
      </c>
      <c r="P2054">
        <f>-639.837280644742 -170.223553552507 -230.217803931349</f>
        <v>-1040.278638128598</v>
      </c>
      <c r="Q2054">
        <f>-443.519439228889 -62.8111479627109 -292.430998470394</f>
        <v>-798.76158566199388</v>
      </c>
      <c r="R2054" t="s">
        <v>42306</v>
      </c>
      <c r="S2054" t="s">
        <v>42307</v>
      </c>
      <c r="T2054" t="s">
        <v>42308</v>
      </c>
      <c r="U2054" t="s">
        <v>42309</v>
      </c>
      <c r="V2054">
        <f>-535.480604010757 -18.3662613713004 -100.359815531288</f>
        <v>-654.20668091334551</v>
      </c>
      <c r="W2054" t="s">
        <v>42310</v>
      </c>
      <c r="X2054" t="s">
        <v>42311</v>
      </c>
      <c r="Y2054" t="s">
        <v>42312</v>
      </c>
    </row>
    <row r="2055" spans="1:25" x14ac:dyDescent="0.3">
      <c r="A2055">
        <v>102700</v>
      </c>
      <c r="B2055" t="s">
        <v>42313</v>
      </c>
      <c r="C2055" t="s">
        <v>42314</v>
      </c>
      <c r="D2055" t="s">
        <v>42315</v>
      </c>
      <c r="E2055" t="s">
        <v>42316</v>
      </c>
      <c r="F2055" t="s">
        <v>42317</v>
      </c>
      <c r="G2055" t="s">
        <v>42318</v>
      </c>
      <c r="H2055" t="s">
        <v>42319</v>
      </c>
      <c r="I2055" t="s">
        <v>42320</v>
      </c>
      <c r="J2055" t="s">
        <v>42321</v>
      </c>
      <c r="K2055" t="s">
        <v>42322</v>
      </c>
      <c r="L2055" t="s">
        <v>42323</v>
      </c>
      <c r="M2055" t="s">
        <v>42324</v>
      </c>
      <c r="N2055" t="s">
        <v>42325</v>
      </c>
      <c r="O2055">
        <f>-610.420681008754 -134.039527570028 -508.251235211294</f>
        <v>-1252.7114437900759</v>
      </c>
      <c r="P2055">
        <f>-639.893434696413 -170.385243726372 -230.062466998457</f>
        <v>-1040.3411454212419</v>
      </c>
      <c r="Q2055">
        <f>-443.571993586495 -62.9800219226845 -292.276222853461</f>
        <v>-798.82823836264049</v>
      </c>
      <c r="R2055" t="s">
        <v>42326</v>
      </c>
      <c r="S2055" t="s">
        <v>42327</v>
      </c>
      <c r="T2055" t="s">
        <v>42328</v>
      </c>
      <c r="U2055" t="s">
        <v>42329</v>
      </c>
      <c r="V2055">
        <f>-535.467893480757 -18.2718397229032 -100.333607774747</f>
        <v>-654.07334097840715</v>
      </c>
      <c r="W2055" t="s">
        <v>42330</v>
      </c>
      <c r="X2055" t="s">
        <v>42331</v>
      </c>
      <c r="Y2055" t="s">
        <v>42332</v>
      </c>
    </row>
    <row r="2056" spans="1:25" x14ac:dyDescent="0.3">
      <c r="A2056">
        <v>102750</v>
      </c>
      <c r="B2056" t="s">
        <v>42333</v>
      </c>
      <c r="C2056" t="s">
        <v>42334</v>
      </c>
      <c r="D2056" t="s">
        <v>42335</v>
      </c>
      <c r="E2056" t="s">
        <v>42336</v>
      </c>
      <c r="F2056" t="s">
        <v>42337</v>
      </c>
      <c r="G2056" t="s">
        <v>42338</v>
      </c>
      <c r="H2056" t="s">
        <v>42339</v>
      </c>
      <c r="I2056" t="s">
        <v>42340</v>
      </c>
      <c r="J2056" t="s">
        <v>42341</v>
      </c>
      <c r="K2056" t="s">
        <v>42342</v>
      </c>
      <c r="L2056" t="s">
        <v>42343</v>
      </c>
      <c r="M2056" t="s">
        <v>42344</v>
      </c>
      <c r="N2056" t="s">
        <v>42345</v>
      </c>
      <c r="O2056">
        <f>-610.73673915356 -134.416861163125 -507.959371094882</f>
        <v>-1253.1129714115671</v>
      </c>
      <c r="P2056">
        <f>-640.028496959984 -170.418863530521 -229.706877834357</f>
        <v>-1040.154238324862</v>
      </c>
      <c r="Q2056">
        <f>-443.646512635736 -63.1697822169936 -291.999088325778</f>
        <v>-798.81538317850755</v>
      </c>
      <c r="R2056" t="s">
        <v>42346</v>
      </c>
      <c r="S2056" t="s">
        <v>42347</v>
      </c>
      <c r="T2056" t="s">
        <v>42348</v>
      </c>
      <c r="U2056" t="s">
        <v>42349</v>
      </c>
      <c r="V2056">
        <f>-535.39175627618 -18.2217359502083 -100.285869801303</f>
        <v>-653.89936202769127</v>
      </c>
      <c r="W2056" t="s">
        <v>42350</v>
      </c>
      <c r="X2056" t="s">
        <v>42351</v>
      </c>
      <c r="Y2056" t="s">
        <v>42352</v>
      </c>
    </row>
    <row r="2057" spans="1:25" x14ac:dyDescent="0.3">
      <c r="A2057">
        <v>102800</v>
      </c>
      <c r="B2057" t="s">
        <v>42353</v>
      </c>
      <c r="C2057" t="s">
        <v>42354</v>
      </c>
      <c r="D2057" t="s">
        <v>42355</v>
      </c>
      <c r="E2057" t="s">
        <v>42356</v>
      </c>
      <c r="F2057" t="s">
        <v>42357</v>
      </c>
      <c r="G2057" t="s">
        <v>42358</v>
      </c>
      <c r="H2057" t="s">
        <v>42359</v>
      </c>
      <c r="I2057" t="s">
        <v>42360</v>
      </c>
      <c r="J2057" t="s">
        <v>42361</v>
      </c>
      <c r="K2057" t="s">
        <v>42362</v>
      </c>
      <c r="L2057" t="s">
        <v>42363</v>
      </c>
      <c r="M2057" t="s">
        <v>42364</v>
      </c>
      <c r="N2057" t="s">
        <v>42365</v>
      </c>
      <c r="O2057">
        <f>-611.015776290621 -134.591422315461 -507.842238524945</f>
        <v>-1253.449437131027</v>
      </c>
      <c r="P2057">
        <f>-640.215958306071 -170.448733972128 -229.561411376273</f>
        <v>-1040.2261036544721</v>
      </c>
      <c r="Q2057">
        <f>-443.820851534573 -63.2804416078698 -291.9510749008</f>
        <v>-799.05236804324284</v>
      </c>
      <c r="R2057" t="s">
        <v>42366</v>
      </c>
      <c r="S2057" t="s">
        <v>42367</v>
      </c>
      <c r="T2057" t="s">
        <v>42368</v>
      </c>
      <c r="U2057" t="s">
        <v>42369</v>
      </c>
      <c r="V2057">
        <f>-535.401532762419 -18.1746438645778 -100.265723739576</f>
        <v>-653.84190036657287</v>
      </c>
      <c r="W2057" t="s">
        <v>42370</v>
      </c>
      <c r="X2057" t="s">
        <v>42371</v>
      </c>
      <c r="Y2057" t="s">
        <v>42372</v>
      </c>
    </row>
    <row r="2058" spans="1:25" x14ac:dyDescent="0.3">
      <c r="A2058">
        <v>102850</v>
      </c>
      <c r="B2058" t="s">
        <v>42373</v>
      </c>
      <c r="C2058" t="s">
        <v>42374</v>
      </c>
      <c r="D2058" t="s">
        <v>42375</v>
      </c>
      <c r="E2058" t="s">
        <v>42376</v>
      </c>
      <c r="F2058" t="s">
        <v>42377</v>
      </c>
      <c r="G2058" t="s">
        <v>42378</v>
      </c>
      <c r="H2058" t="s">
        <v>42379</v>
      </c>
      <c r="I2058" t="s">
        <v>42380</v>
      </c>
      <c r="J2058" t="s">
        <v>42381</v>
      </c>
      <c r="K2058" t="s">
        <v>42382</v>
      </c>
      <c r="L2058" t="s">
        <v>42383</v>
      </c>
      <c r="M2058" t="s">
        <v>42384</v>
      </c>
      <c r="N2058" t="s">
        <v>42385</v>
      </c>
      <c r="O2058">
        <f>-611.668863383238 -134.998575314208 -507.596028056128</f>
        <v>-1254.263466753574</v>
      </c>
      <c r="P2058">
        <f>-640.670722513531 -170.934525196417 -229.304694060776</f>
        <v>-1040.9099417707239</v>
      </c>
      <c r="Q2058">
        <f>-444.341869575 -63.7169965044955 -291.818235805157</f>
        <v>-799.87710188465246</v>
      </c>
      <c r="R2058" t="s">
        <v>42386</v>
      </c>
      <c r="S2058" t="s">
        <v>42387</v>
      </c>
      <c r="T2058" t="s">
        <v>42388</v>
      </c>
      <c r="U2058" t="s">
        <v>42389</v>
      </c>
      <c r="V2058">
        <f>-535.416164044039 -18.2033912558804 -100.220036757255</f>
        <v>-653.8395920571744</v>
      </c>
      <c r="W2058" t="s">
        <v>42390</v>
      </c>
      <c r="X2058" t="s">
        <v>42391</v>
      </c>
      <c r="Y2058" t="s">
        <v>42392</v>
      </c>
    </row>
    <row r="2059" spans="1:25" x14ac:dyDescent="0.3">
      <c r="A2059">
        <v>102900</v>
      </c>
      <c r="B2059" t="s">
        <v>42393</v>
      </c>
      <c r="C2059" t="s">
        <v>42394</v>
      </c>
      <c r="D2059" t="s">
        <v>42395</v>
      </c>
      <c r="E2059" t="s">
        <v>42396</v>
      </c>
      <c r="F2059" t="s">
        <v>42397</v>
      </c>
      <c r="G2059" t="s">
        <v>42398</v>
      </c>
      <c r="H2059" t="s">
        <v>42399</v>
      </c>
      <c r="I2059" t="s">
        <v>42400</v>
      </c>
      <c r="J2059" t="s">
        <v>42401</v>
      </c>
      <c r="K2059" t="s">
        <v>42402</v>
      </c>
      <c r="L2059" t="s">
        <v>42403</v>
      </c>
      <c r="M2059" t="s">
        <v>42404</v>
      </c>
      <c r="N2059" t="s">
        <v>42405</v>
      </c>
      <c r="O2059">
        <f>-611.909966994431 -135.134147401029 -507.502065764853</f>
        <v>-1254.5461801603128</v>
      </c>
      <c r="P2059">
        <f>-640.843815885866 -171.019303207294 -229.1971206678</f>
        <v>-1041.06023976096</v>
      </c>
      <c r="Q2059">
        <f>-444.473647222638 -63.900544151657 -291.750625589538</f>
        <v>-800.12481696383304</v>
      </c>
      <c r="R2059" t="s">
        <v>42406</v>
      </c>
      <c r="S2059" t="s">
        <v>42407</v>
      </c>
      <c r="T2059" t="s">
        <v>42408</v>
      </c>
      <c r="U2059" t="s">
        <v>42409</v>
      </c>
      <c r="V2059">
        <f>-535.373940378562 -18.1769909099753 -100.202913114901</f>
        <v>-653.75384440343828</v>
      </c>
      <c r="W2059" t="s">
        <v>42410</v>
      </c>
      <c r="X2059" t="s">
        <v>42411</v>
      </c>
      <c r="Y2059" t="s">
        <v>42412</v>
      </c>
    </row>
    <row r="2060" spans="1:25" x14ac:dyDescent="0.3">
      <c r="A2060">
        <v>102950</v>
      </c>
      <c r="B2060" t="s">
        <v>42413</v>
      </c>
      <c r="C2060" t="s">
        <v>42414</v>
      </c>
      <c r="D2060" t="s">
        <v>42415</v>
      </c>
      <c r="E2060" t="s">
        <v>42416</v>
      </c>
      <c r="F2060" t="s">
        <v>42417</v>
      </c>
      <c r="G2060" t="s">
        <v>42418</v>
      </c>
      <c r="H2060" t="s">
        <v>42419</v>
      </c>
      <c r="I2060" t="s">
        <v>42420</v>
      </c>
      <c r="J2060" t="s">
        <v>42421</v>
      </c>
      <c r="K2060" t="s">
        <v>42422</v>
      </c>
      <c r="L2060" t="s">
        <v>42423</v>
      </c>
      <c r="M2060" t="s">
        <v>42424</v>
      </c>
      <c r="N2060" t="s">
        <v>42425</v>
      </c>
      <c r="O2060">
        <f>-612.125806630621 -135.493466549618 -507.282442571645</f>
        <v>-1254.901715751884</v>
      </c>
      <c r="P2060">
        <f>-641.236259817551 -171.196863064991 -228.972464736808</f>
        <v>-1041.4055876193499</v>
      </c>
      <c r="Q2060">
        <f>-444.629188299725 -64.5105724746495 -291.519780325065</f>
        <v>-800.65954109943959</v>
      </c>
      <c r="R2060" t="s">
        <v>42426</v>
      </c>
      <c r="S2060" t="s">
        <v>42427</v>
      </c>
      <c r="T2060" t="s">
        <v>42428</v>
      </c>
      <c r="U2060" t="s">
        <v>42429</v>
      </c>
      <c r="V2060">
        <f>-535.118187724103 -18.2794106489387 -100.150519226628</f>
        <v>-653.54811759966969</v>
      </c>
      <c r="W2060" t="s">
        <v>42430</v>
      </c>
      <c r="X2060" t="s">
        <v>42431</v>
      </c>
      <c r="Y2060" t="s">
        <v>42432</v>
      </c>
    </row>
    <row r="2061" spans="1:25" x14ac:dyDescent="0.3">
      <c r="A2061">
        <v>103000</v>
      </c>
      <c r="B2061" t="s">
        <v>42433</v>
      </c>
      <c r="C2061" t="s">
        <v>42434</v>
      </c>
      <c r="D2061" t="s">
        <v>42435</v>
      </c>
      <c r="E2061" t="s">
        <v>42436</v>
      </c>
      <c r="F2061" t="s">
        <v>42437</v>
      </c>
      <c r="G2061" t="s">
        <v>42438</v>
      </c>
      <c r="H2061" t="s">
        <v>42439</v>
      </c>
      <c r="I2061" t="s">
        <v>42440</v>
      </c>
      <c r="J2061" t="s">
        <v>42441</v>
      </c>
      <c r="K2061" t="s">
        <v>42442</v>
      </c>
      <c r="L2061" t="s">
        <v>42443</v>
      </c>
      <c r="M2061" t="s">
        <v>42444</v>
      </c>
      <c r="N2061" t="s">
        <v>42445</v>
      </c>
      <c r="O2061">
        <f>-612.199973395656 -135.680280083671 -507.042168819402</f>
        <v>-1254.9224222987289</v>
      </c>
      <c r="P2061">
        <f>-641.520529930692 -171.174283962123 -228.727273203597</f>
        <v>-1041.422087096412</v>
      </c>
      <c r="Q2061">
        <f>-444.627191798295 -65.0131017769631 -291.269084616782</f>
        <v>-800.90937819204009</v>
      </c>
      <c r="R2061" t="s">
        <v>42446</v>
      </c>
      <c r="S2061" t="s">
        <v>42447</v>
      </c>
      <c r="T2061" t="s">
        <v>42448</v>
      </c>
      <c r="U2061" t="s">
        <v>42449</v>
      </c>
      <c r="V2061">
        <f>-534.814442261204 -18.3434124821738 -100.096769304162</f>
        <v>-653.25462404753978</v>
      </c>
      <c r="W2061" t="s">
        <v>42450</v>
      </c>
      <c r="X2061" t="s">
        <v>42451</v>
      </c>
      <c r="Y2061" t="s">
        <v>42452</v>
      </c>
    </row>
    <row r="2062" spans="1:25" x14ac:dyDescent="0.3">
      <c r="A2062">
        <v>103050</v>
      </c>
      <c r="B2062" t="s">
        <v>42453</v>
      </c>
      <c r="C2062" t="s">
        <v>42454</v>
      </c>
      <c r="D2062" t="s">
        <v>42455</v>
      </c>
      <c r="E2062" t="s">
        <v>42456</v>
      </c>
      <c r="F2062" t="s">
        <v>42457</v>
      </c>
      <c r="G2062" t="s">
        <v>42458</v>
      </c>
      <c r="H2062" t="s">
        <v>42459</v>
      </c>
      <c r="I2062" t="s">
        <v>42460</v>
      </c>
      <c r="J2062" t="s">
        <v>42461</v>
      </c>
      <c r="K2062" t="s">
        <v>42462</v>
      </c>
      <c r="L2062" t="s">
        <v>42463</v>
      </c>
      <c r="M2062" t="s">
        <v>42464</v>
      </c>
      <c r="N2062" t="s">
        <v>42465</v>
      </c>
      <c r="O2062">
        <f>-612.133315330634 -135.700503959588 -506.937095793882</f>
        <v>-1254.770915084104</v>
      </c>
      <c r="P2062">
        <f>-641.618945044593 -171.073911521313 -228.624507742934</f>
        <v>-1041.3173643088401</v>
      </c>
      <c r="Q2062">
        <f>-444.599676470409 -65.1620331909485 -291.191146732289</f>
        <v>-800.95285639364647</v>
      </c>
      <c r="R2062" t="s">
        <v>42466</v>
      </c>
      <c r="S2062" t="s">
        <v>42467</v>
      </c>
      <c r="T2062" t="s">
        <v>42468</v>
      </c>
      <c r="U2062" t="s">
        <v>42469</v>
      </c>
      <c r="V2062">
        <f>-534.698516370262 -18.2821168114615 -100.080018343077</f>
        <v>-653.06065152480051</v>
      </c>
      <c r="W2062" t="s">
        <v>42470</v>
      </c>
      <c r="X2062" t="s">
        <v>42471</v>
      </c>
      <c r="Y2062" t="s">
        <v>42472</v>
      </c>
    </row>
    <row r="2063" spans="1:25" x14ac:dyDescent="0.3">
      <c r="A2063">
        <v>103100</v>
      </c>
      <c r="B2063" t="s">
        <v>42473</v>
      </c>
      <c r="C2063" t="s">
        <v>42474</v>
      </c>
      <c r="D2063" t="s">
        <v>42475</v>
      </c>
      <c r="E2063" t="s">
        <v>42476</v>
      </c>
      <c r="F2063" t="s">
        <v>42477</v>
      </c>
      <c r="G2063" t="s">
        <v>42478</v>
      </c>
      <c r="H2063" t="s">
        <v>42479</v>
      </c>
      <c r="I2063" t="s">
        <v>42480</v>
      </c>
      <c r="J2063" t="s">
        <v>42481</v>
      </c>
      <c r="K2063" t="s">
        <v>42482</v>
      </c>
      <c r="L2063" t="s">
        <v>42483</v>
      </c>
      <c r="M2063" t="s">
        <v>42484</v>
      </c>
      <c r="N2063" t="s">
        <v>42485</v>
      </c>
      <c r="O2063">
        <f>-612.075227663561 -135.646172152438 -506.87594022825</f>
        <v>-1254.597340044249</v>
      </c>
      <c r="P2063">
        <f>-641.736446723573 -170.937856061894 -228.571674183271</f>
        <v>-1041.245976968738</v>
      </c>
      <c r="Q2063">
        <f>-444.566040855815 -65.324282126594 -291.166612943313</f>
        <v>-801.05693592572197</v>
      </c>
      <c r="R2063" t="s">
        <v>42486</v>
      </c>
      <c r="S2063" t="s">
        <v>42487</v>
      </c>
      <c r="T2063" t="s">
        <v>42488</v>
      </c>
      <c r="U2063" t="s">
        <v>42489</v>
      </c>
      <c r="V2063">
        <f>-534.560331891906 -18.1383549988395 -100.066241604359</f>
        <v>-652.76492849510453</v>
      </c>
      <c r="W2063" t="s">
        <v>42490</v>
      </c>
      <c r="X2063" t="s">
        <v>42491</v>
      </c>
      <c r="Y2063" t="s">
        <v>42492</v>
      </c>
    </row>
    <row r="2064" spans="1:25" x14ac:dyDescent="0.3">
      <c r="A2064">
        <v>103150</v>
      </c>
      <c r="B2064" t="s">
        <v>42493</v>
      </c>
      <c r="C2064" t="s">
        <v>42494</v>
      </c>
      <c r="D2064" t="s">
        <v>42495</v>
      </c>
      <c r="E2064" t="s">
        <v>42496</v>
      </c>
      <c r="F2064" t="s">
        <v>42497</v>
      </c>
      <c r="G2064" t="s">
        <v>42498</v>
      </c>
      <c r="H2064" t="s">
        <v>42499</v>
      </c>
      <c r="I2064" t="s">
        <v>42500</v>
      </c>
      <c r="J2064" t="s">
        <v>42501</v>
      </c>
      <c r="K2064" t="s">
        <v>42502</v>
      </c>
      <c r="L2064" t="s">
        <v>42503</v>
      </c>
      <c r="M2064" t="s">
        <v>42504</v>
      </c>
      <c r="N2064" t="s">
        <v>42505</v>
      </c>
      <c r="O2064">
        <f>-611.996471869706 -135.59527559583 -506.717067163197</f>
        <v>-1254.308814628733</v>
      </c>
      <c r="P2064">
        <f>-641.916698817176 -170.804769064028 -228.430071241406</f>
        <v>-1041.1515391226101</v>
      </c>
      <c r="Q2064">
        <f>-444.553302762889 -65.5930178807162 -291.093542336213</f>
        <v>-801.23986297981821</v>
      </c>
      <c r="R2064" t="s">
        <v>42506</v>
      </c>
      <c r="S2064" t="s">
        <v>42507</v>
      </c>
      <c r="T2064" t="s">
        <v>42508</v>
      </c>
      <c r="U2064" t="s">
        <v>42509</v>
      </c>
      <c r="V2064">
        <f>-534.220994875364 -17.8997510964109 -100.021611337105</f>
        <v>-652.14235730887992</v>
      </c>
      <c r="W2064" t="s">
        <v>42510</v>
      </c>
      <c r="X2064" t="s">
        <v>42511</v>
      </c>
      <c r="Y2064" t="s">
        <v>42512</v>
      </c>
    </row>
    <row r="2065" spans="1:25" x14ac:dyDescent="0.3">
      <c r="A2065">
        <v>103200</v>
      </c>
      <c r="B2065" t="s">
        <v>42513</v>
      </c>
      <c r="C2065" t="s">
        <v>42514</v>
      </c>
      <c r="D2065" t="s">
        <v>42515</v>
      </c>
      <c r="E2065" t="s">
        <v>42516</v>
      </c>
      <c r="F2065" t="s">
        <v>42517</v>
      </c>
      <c r="G2065" t="s">
        <v>42518</v>
      </c>
      <c r="H2065" t="s">
        <v>42519</v>
      </c>
      <c r="I2065" t="s">
        <v>42520</v>
      </c>
      <c r="J2065" t="s">
        <v>42521</v>
      </c>
      <c r="K2065" t="s">
        <v>42522</v>
      </c>
      <c r="L2065" t="s">
        <v>42523</v>
      </c>
      <c r="M2065" t="s">
        <v>42524</v>
      </c>
      <c r="N2065" t="s">
        <v>42525</v>
      </c>
      <c r="O2065">
        <f>-611.795147100595 -135.594046682605 -506.616856892448</f>
        <v>-1254.0060506756481</v>
      </c>
      <c r="P2065">
        <f>-641.823609355814 -170.669562002127 -228.324706778897</f>
        <v>-1040.8178781368381</v>
      </c>
      <c r="Q2065">
        <f>-444.408929716943 -65.5867458551047 -291.043025593699</f>
        <v>-801.03870116574672</v>
      </c>
      <c r="R2065" t="s">
        <v>42526</v>
      </c>
      <c r="S2065" t="s">
        <v>42527</v>
      </c>
      <c r="T2065" t="s">
        <v>42528</v>
      </c>
      <c r="U2065" t="s">
        <v>42529</v>
      </c>
      <c r="V2065">
        <f>-534.047473353558 -17.7949478224764 -99.9957780013331</f>
        <v>-651.83819917736741</v>
      </c>
      <c r="W2065" t="s">
        <v>42530</v>
      </c>
      <c r="X2065" t="s">
        <v>42531</v>
      </c>
      <c r="Y2065" t="s">
        <v>42532</v>
      </c>
    </row>
    <row r="2066" spans="1:25" x14ac:dyDescent="0.3">
      <c r="A2066">
        <v>103250</v>
      </c>
      <c r="B2066" t="s">
        <v>42533</v>
      </c>
      <c r="C2066" t="s">
        <v>42534</v>
      </c>
      <c r="D2066" t="s">
        <v>42535</v>
      </c>
      <c r="E2066" t="s">
        <v>42536</v>
      </c>
      <c r="F2066" t="s">
        <v>42537</v>
      </c>
      <c r="G2066" t="s">
        <v>42538</v>
      </c>
      <c r="H2066" t="s">
        <v>42539</v>
      </c>
      <c r="I2066" t="s">
        <v>42540</v>
      </c>
      <c r="J2066" t="s">
        <v>42541</v>
      </c>
      <c r="K2066" t="s">
        <v>42542</v>
      </c>
      <c r="L2066" t="s">
        <v>42543</v>
      </c>
      <c r="M2066" t="s">
        <v>42544</v>
      </c>
      <c r="N2066" t="s">
        <v>42545</v>
      </c>
      <c r="O2066">
        <f>-610.925670341187 -135.644108641272 -506.370864472216</f>
        <v>-1252.940643454675</v>
      </c>
      <c r="P2066">
        <f>-641.317328496986 -170.246432528345 -228.058759142058</f>
        <v>-1039.622520167389</v>
      </c>
      <c r="Q2066">
        <f>-443.79694736784 -65.4020600040262 -290.843249761914</f>
        <v>-800.04225713378014</v>
      </c>
      <c r="R2066" t="s">
        <v>42546</v>
      </c>
      <c r="S2066" t="s">
        <v>42547</v>
      </c>
      <c r="T2066" t="s">
        <v>42548</v>
      </c>
      <c r="U2066" t="s">
        <v>42549</v>
      </c>
      <c r="V2066">
        <f>-533.736677079975 -17.5157830287249 -99.9623202066648</f>
        <v>-651.21478031536469</v>
      </c>
      <c r="W2066" t="s">
        <v>42550</v>
      </c>
      <c r="X2066" t="s">
        <v>42551</v>
      </c>
      <c r="Y2066" t="s">
        <v>42552</v>
      </c>
    </row>
    <row r="2067" spans="1:25" x14ac:dyDescent="0.3">
      <c r="A2067">
        <v>103300</v>
      </c>
      <c r="B2067" t="s">
        <v>42553</v>
      </c>
      <c r="C2067" t="s">
        <v>42554</v>
      </c>
      <c r="D2067" t="s">
        <v>42555</v>
      </c>
      <c r="E2067" t="s">
        <v>42556</v>
      </c>
      <c r="F2067" t="s">
        <v>42557</v>
      </c>
      <c r="G2067" t="s">
        <v>42558</v>
      </c>
      <c r="H2067" t="s">
        <v>42559</v>
      </c>
      <c r="I2067" t="s">
        <v>42560</v>
      </c>
      <c r="J2067" t="s">
        <v>42561</v>
      </c>
      <c r="K2067" t="s">
        <v>42562</v>
      </c>
      <c r="L2067" t="s">
        <v>42563</v>
      </c>
      <c r="M2067" t="s">
        <v>42564</v>
      </c>
      <c r="N2067" t="s">
        <v>42565</v>
      </c>
      <c r="O2067">
        <f>-610.48056334174 -135.603671746223 -506.228569260935</f>
        <v>-1252.312804348898</v>
      </c>
      <c r="P2067">
        <f>-641.02397027586 -169.986778443918 -227.905761085587</f>
        <v>-1038.9165098053652</v>
      </c>
      <c r="Q2067">
        <f>-443.493987363896 -65.1480667760507 -290.669556043356</f>
        <v>-799.31161018330272</v>
      </c>
      <c r="R2067" t="s">
        <v>42566</v>
      </c>
      <c r="S2067" t="s">
        <v>42567</v>
      </c>
      <c r="T2067" t="s">
        <v>42568</v>
      </c>
      <c r="U2067" t="s">
        <v>42569</v>
      </c>
      <c r="V2067">
        <f>-533.652857427185 -17.3319268820305 -99.9565418419629</f>
        <v>-650.94132615117849</v>
      </c>
      <c r="W2067" t="s">
        <v>42570</v>
      </c>
      <c r="X2067" t="s">
        <v>42571</v>
      </c>
      <c r="Y2067" t="s">
        <v>42572</v>
      </c>
    </row>
    <row r="2068" spans="1:25" x14ac:dyDescent="0.3">
      <c r="A2068">
        <v>103350</v>
      </c>
      <c r="B2068" t="s">
        <v>42573</v>
      </c>
      <c r="C2068" t="s">
        <v>42574</v>
      </c>
      <c r="D2068" t="s">
        <v>42575</v>
      </c>
      <c r="E2068" t="s">
        <v>42576</v>
      </c>
      <c r="F2068" t="s">
        <v>42577</v>
      </c>
      <c r="G2068" t="s">
        <v>42578</v>
      </c>
      <c r="H2068" t="s">
        <v>42579</v>
      </c>
      <c r="I2068" t="s">
        <v>42580</v>
      </c>
      <c r="J2068" t="s">
        <v>42581</v>
      </c>
      <c r="K2068" t="s">
        <v>42582</v>
      </c>
      <c r="L2068" t="s">
        <v>42583</v>
      </c>
      <c r="M2068" t="s">
        <v>42584</v>
      </c>
      <c r="N2068" t="s">
        <v>42585</v>
      </c>
      <c r="O2068">
        <f>-609.437300125688 -135.47545366086 -505.964411188073</f>
        <v>-1250.8771649746209</v>
      </c>
      <c r="P2068">
        <f>-640.427776655679 -169.457452672781 -227.641882274531</f>
        <v>-1037.527111602991</v>
      </c>
      <c r="Q2068">
        <f>-442.927105176539 -64.4895067269804 -290.281228231336</f>
        <v>-797.69784013485537</v>
      </c>
      <c r="R2068" t="s">
        <v>42586</v>
      </c>
      <c r="S2068" t="s">
        <v>42587</v>
      </c>
      <c r="T2068" t="s">
        <v>42588</v>
      </c>
      <c r="U2068" t="s">
        <v>42589</v>
      </c>
      <c r="V2068">
        <f>-533.454955677884 -17.0246035170162 -99.9551980912131</f>
        <v>-650.43475728611327</v>
      </c>
      <c r="W2068" t="s">
        <v>42590</v>
      </c>
      <c r="X2068" t="s">
        <v>42591</v>
      </c>
      <c r="Y2068" t="s">
        <v>42592</v>
      </c>
    </row>
    <row r="2069" spans="1:25" x14ac:dyDescent="0.3">
      <c r="A2069">
        <v>103400</v>
      </c>
      <c r="B2069" t="s">
        <v>42593</v>
      </c>
      <c r="C2069" t="s">
        <v>42594</v>
      </c>
      <c r="D2069" t="s">
        <v>42595</v>
      </c>
      <c r="E2069" t="s">
        <v>42596</v>
      </c>
      <c r="F2069" t="s">
        <v>42597</v>
      </c>
      <c r="G2069" t="s">
        <v>42598</v>
      </c>
      <c r="H2069" t="s">
        <v>42599</v>
      </c>
      <c r="I2069" t="s">
        <v>42600</v>
      </c>
      <c r="J2069" t="s">
        <v>42601</v>
      </c>
      <c r="K2069" t="s">
        <v>42602</v>
      </c>
      <c r="L2069" t="s">
        <v>42603</v>
      </c>
      <c r="M2069" t="s">
        <v>42604</v>
      </c>
      <c r="N2069" t="s">
        <v>42605</v>
      </c>
      <c r="O2069">
        <f>-608.743619861446 -135.233666583391 -505.901328427065</f>
        <v>-1249.8786148719018</v>
      </c>
      <c r="P2069">
        <f>-639.986781600759 -169.068906439363 -227.58919196922</f>
        <v>-1036.6448800093419</v>
      </c>
      <c r="Q2069">
        <f>-442.508442644736 -63.9974387512425 -290.125942056675</f>
        <v>-796.63182345265352</v>
      </c>
      <c r="R2069" t="s">
        <v>42606</v>
      </c>
      <c r="S2069" t="s">
        <v>42607</v>
      </c>
      <c r="T2069" t="s">
        <v>42608</v>
      </c>
      <c r="U2069" t="s">
        <v>42609</v>
      </c>
      <c r="V2069">
        <f>-533.459277325521 -16.8053335916175 -99.9668144555244</f>
        <v>-650.2314253726629</v>
      </c>
      <c r="W2069" t="s">
        <v>42610</v>
      </c>
      <c r="X2069" t="s">
        <v>42611</v>
      </c>
      <c r="Y2069" t="s">
        <v>42612</v>
      </c>
    </row>
    <row r="2070" spans="1:25" x14ac:dyDescent="0.3">
      <c r="A2070">
        <v>103450</v>
      </c>
      <c r="B2070" t="s">
        <v>42613</v>
      </c>
      <c r="C2070" t="s">
        <v>42614</v>
      </c>
      <c r="D2070" t="s">
        <v>42615</v>
      </c>
      <c r="E2070" t="s">
        <v>42616</v>
      </c>
      <c r="F2070" t="s">
        <v>42617</v>
      </c>
      <c r="G2070" t="s">
        <v>42618</v>
      </c>
      <c r="H2070" t="s">
        <v>42619</v>
      </c>
      <c r="I2070" t="s">
        <v>42620</v>
      </c>
      <c r="J2070" t="s">
        <v>42621</v>
      </c>
      <c r="K2070" t="s">
        <v>42622</v>
      </c>
      <c r="L2070" t="s">
        <v>42623</v>
      </c>
      <c r="M2070" t="s">
        <v>42624</v>
      </c>
      <c r="N2070" t="s">
        <v>42625</v>
      </c>
      <c r="O2070">
        <f>-607.188771631315 -135.129680144393 -505.858497389782</f>
        <v>-1248.17694916549</v>
      </c>
      <c r="P2070">
        <f>-639.139818247518 -168.84013829742 -227.611664861981</f>
        <v>-1035.5916214069189</v>
      </c>
      <c r="Q2070">
        <f>-441.678748197425 -63.5349546189282 -289.808599642251</f>
        <v>-795.02230245860426</v>
      </c>
      <c r="R2070" t="s">
        <v>42626</v>
      </c>
      <c r="S2070" t="s">
        <v>42627</v>
      </c>
      <c r="T2070" t="s">
        <v>42628</v>
      </c>
      <c r="U2070" t="s">
        <v>42629</v>
      </c>
      <c r="V2070">
        <f>-533.562449896407 -16.7219546164661 -99.9906584959963</f>
        <v>-650.27506300886932</v>
      </c>
      <c r="W2070" t="s">
        <v>42630</v>
      </c>
      <c r="X2070" t="s">
        <v>42631</v>
      </c>
      <c r="Y2070" t="s">
        <v>42632</v>
      </c>
    </row>
    <row r="2071" spans="1:25" x14ac:dyDescent="0.3">
      <c r="A2071">
        <v>103500</v>
      </c>
      <c r="B2071" t="s">
        <v>42633</v>
      </c>
      <c r="C2071" t="s">
        <v>42634</v>
      </c>
      <c r="D2071" t="s">
        <v>42635</v>
      </c>
      <c r="E2071" t="s">
        <v>42636</v>
      </c>
      <c r="F2071" t="s">
        <v>42637</v>
      </c>
      <c r="G2071" t="s">
        <v>42638</v>
      </c>
      <c r="H2071" t="s">
        <v>42639</v>
      </c>
      <c r="I2071" t="s">
        <v>42640</v>
      </c>
      <c r="J2071" t="s">
        <v>42641</v>
      </c>
      <c r="K2071" t="s">
        <v>42642</v>
      </c>
      <c r="L2071" t="s">
        <v>42643</v>
      </c>
      <c r="M2071" t="s">
        <v>42644</v>
      </c>
      <c r="N2071" t="s">
        <v>42645</v>
      </c>
      <c r="O2071">
        <f>-606.405160061441 -135.138238922212 -505.809550919153</f>
        <v>-1247.3529499028061</v>
      </c>
      <c r="P2071">
        <f>-638.698752952537 -168.90415462545 -227.608897358953</f>
        <v>-1035.2118049369401</v>
      </c>
      <c r="Q2071">
        <f>-441.226582985884 -63.5043036235588 -289.609864471566</f>
        <v>-794.34075108100888</v>
      </c>
      <c r="R2071" t="s">
        <v>42646</v>
      </c>
      <c r="S2071" t="s">
        <v>42647</v>
      </c>
      <c r="T2071" t="s">
        <v>42648</v>
      </c>
      <c r="U2071" t="s">
        <v>42649</v>
      </c>
      <c r="V2071">
        <f>-533.632956805358 -16.7004247237719 -100.00979665197</f>
        <v>-650.34317818109992</v>
      </c>
      <c r="W2071" t="s">
        <v>42650</v>
      </c>
      <c r="X2071" t="s">
        <v>42651</v>
      </c>
      <c r="Y2071" t="s">
        <v>42652</v>
      </c>
    </row>
    <row r="2072" spans="1:25" x14ac:dyDescent="0.3">
      <c r="A2072">
        <v>103550</v>
      </c>
      <c r="B2072" t="s">
        <v>42653</v>
      </c>
      <c r="C2072" t="s">
        <v>42654</v>
      </c>
      <c r="D2072" t="s">
        <v>42655</v>
      </c>
      <c r="E2072" t="s">
        <v>42656</v>
      </c>
      <c r="F2072" t="s">
        <v>42657</v>
      </c>
      <c r="G2072" t="s">
        <v>42658</v>
      </c>
      <c r="H2072" t="s">
        <v>42659</v>
      </c>
      <c r="I2072" t="s">
        <v>42660</v>
      </c>
      <c r="J2072" t="s">
        <v>42661</v>
      </c>
      <c r="K2072" t="s">
        <v>42662</v>
      </c>
      <c r="L2072" t="s">
        <v>42663</v>
      </c>
      <c r="M2072" t="s">
        <v>42664</v>
      </c>
      <c r="N2072" t="s">
        <v>42665</v>
      </c>
      <c r="O2072">
        <f>-604.630984178989 -135.34944149802 -505.815683919171</f>
        <v>-1245.79610959618</v>
      </c>
      <c r="P2072">
        <f>-637.556017558261 -169.066024924811 -227.683118457002</f>
        <v>-1034.3051609400741</v>
      </c>
      <c r="Q2072">
        <f>-439.931432335726 -63.7117050349566 -289.275449685419</f>
        <v>-792.91858705610161</v>
      </c>
      <c r="R2072" t="s">
        <v>42666</v>
      </c>
      <c r="S2072" t="s">
        <v>42667</v>
      </c>
      <c r="T2072" t="s">
        <v>42668</v>
      </c>
      <c r="U2072" t="s">
        <v>42669</v>
      </c>
      <c r="V2072">
        <f>-533.414197503501 -17.1739594156129 -100.063977758783</f>
        <v>-650.65213467789692</v>
      </c>
      <c r="W2072" t="s">
        <v>42670</v>
      </c>
      <c r="X2072" t="s">
        <v>42671</v>
      </c>
      <c r="Y2072" t="s">
        <v>42672</v>
      </c>
    </row>
    <row r="2073" spans="1:25" x14ac:dyDescent="0.3">
      <c r="A2073">
        <v>103600</v>
      </c>
      <c r="B2073" t="s">
        <v>42673</v>
      </c>
      <c r="C2073" t="s">
        <v>42674</v>
      </c>
      <c r="D2073" t="s">
        <v>42675</v>
      </c>
      <c r="E2073" t="s">
        <v>42676</v>
      </c>
      <c r="F2073" t="s">
        <v>42677</v>
      </c>
      <c r="G2073" t="s">
        <v>42678</v>
      </c>
      <c r="H2073" t="s">
        <v>42679</v>
      </c>
      <c r="I2073" t="s">
        <v>42680</v>
      </c>
      <c r="J2073" t="s">
        <v>42681</v>
      </c>
      <c r="K2073" t="s">
        <v>42682</v>
      </c>
      <c r="L2073" t="s">
        <v>42683</v>
      </c>
      <c r="M2073" t="s">
        <v>42684</v>
      </c>
      <c r="N2073" t="s">
        <v>42685</v>
      </c>
      <c r="O2073">
        <f>-603.77779569978 -135.347881590957 -505.877912526717</f>
        <v>-1245.003589817454</v>
      </c>
      <c r="P2073">
        <f>-637.082930938632 -169.017555366552 -227.784893161974</f>
        <v>-1033.8853794671579</v>
      </c>
      <c r="Q2073">
        <f>-439.361316797936 -63.74447903388 -289.204156791831</f>
        <v>-792.30995262364695</v>
      </c>
      <c r="R2073" t="s">
        <v>42686</v>
      </c>
      <c r="S2073" t="s">
        <v>42687</v>
      </c>
      <c r="T2073" t="s">
        <v>42688</v>
      </c>
      <c r="U2073" t="s">
        <v>42689</v>
      </c>
      <c r="V2073">
        <f>-533.22211840613 -17.285339805218 -100.066809716413</f>
        <v>-650.57426792776096</v>
      </c>
      <c r="W2073" t="s">
        <v>42690</v>
      </c>
      <c r="X2073" t="s">
        <v>42691</v>
      </c>
      <c r="Y2073" t="s">
        <v>42692</v>
      </c>
    </row>
    <row r="2074" spans="1:25" x14ac:dyDescent="0.3">
      <c r="A2074">
        <v>103650</v>
      </c>
      <c r="B2074" t="s">
        <v>42693</v>
      </c>
      <c r="C2074" t="s">
        <v>42694</v>
      </c>
      <c r="D2074" t="s">
        <v>42695</v>
      </c>
      <c r="E2074" t="s">
        <v>42696</v>
      </c>
      <c r="F2074" t="s">
        <v>42697</v>
      </c>
      <c r="G2074" t="s">
        <v>42698</v>
      </c>
      <c r="H2074" t="s">
        <v>42699</v>
      </c>
      <c r="I2074" t="s">
        <v>42700</v>
      </c>
      <c r="J2074" t="s">
        <v>42701</v>
      </c>
      <c r="K2074" t="s">
        <v>42702</v>
      </c>
      <c r="L2074" t="s">
        <v>42703</v>
      </c>
      <c r="M2074" t="s">
        <v>42704</v>
      </c>
      <c r="N2074" t="s">
        <v>42705</v>
      </c>
      <c r="O2074">
        <f>-601.912510709749 -135.222129869192 -506.107194850814</f>
        <v>-1243.2418354297549</v>
      </c>
      <c r="P2074">
        <f>-635.739077166111 -169.366302122992 -228.135021201696</f>
        <v>-1033.2404004907989</v>
      </c>
      <c r="Q2074">
        <f>-438.084530509769 -63.7919695869286 -289.251276954216</f>
        <v>-791.12777705091366</v>
      </c>
      <c r="R2074" t="s">
        <v>42706</v>
      </c>
      <c r="S2074" t="s">
        <v>42707</v>
      </c>
      <c r="T2074" t="s">
        <v>42708</v>
      </c>
      <c r="U2074" t="s">
        <v>42709</v>
      </c>
      <c r="V2074">
        <f>-532.550329874723 -17.5086904358477 -100.014638115016</f>
        <v>-650.0736584255867</v>
      </c>
      <c r="W2074" t="s">
        <v>42710</v>
      </c>
      <c r="X2074" t="s">
        <v>42711</v>
      </c>
      <c r="Y2074" t="s">
        <v>42712</v>
      </c>
    </row>
    <row r="2075" spans="1:25" x14ac:dyDescent="0.3">
      <c r="A2075">
        <v>103700</v>
      </c>
      <c r="B2075" t="s">
        <v>42713</v>
      </c>
      <c r="C2075" t="s">
        <v>42714</v>
      </c>
      <c r="D2075" t="s">
        <v>42715</v>
      </c>
      <c r="E2075" t="s">
        <v>42716</v>
      </c>
      <c r="F2075" t="s">
        <v>42717</v>
      </c>
      <c r="G2075" t="s">
        <v>42718</v>
      </c>
      <c r="H2075" t="s">
        <v>42719</v>
      </c>
      <c r="I2075" t="s">
        <v>42720</v>
      </c>
      <c r="J2075" t="s">
        <v>42721</v>
      </c>
      <c r="K2075" t="s">
        <v>42722</v>
      </c>
      <c r="L2075" t="s">
        <v>42723</v>
      </c>
      <c r="M2075" t="s">
        <v>42724</v>
      </c>
      <c r="N2075" t="s">
        <v>42725</v>
      </c>
      <c r="O2075">
        <f>-601.011431473575 -135.089325825039 -506.281575896511</f>
        <v>-1242.3823331951251</v>
      </c>
      <c r="P2075">
        <f>-634.896399199754 -169.619965296515 -228.364271414357</f>
        <v>-1032.8806359106261</v>
      </c>
      <c r="Q2075">
        <f>-437.336250612609 -63.8105663871329 -289.379479711486</f>
        <v>-790.52629671122781</v>
      </c>
      <c r="R2075" t="s">
        <v>42726</v>
      </c>
      <c r="S2075" t="s">
        <v>42727</v>
      </c>
      <c r="T2075" t="s">
        <v>42728</v>
      </c>
      <c r="U2075" t="s">
        <v>42729</v>
      </c>
      <c r="V2075">
        <f>-532.179924548125 -17.6010367524277 -99.9726054476225</f>
        <v>-649.75356674817522</v>
      </c>
      <c r="W2075" t="s">
        <v>42730</v>
      </c>
      <c r="X2075" t="s">
        <v>42731</v>
      </c>
      <c r="Y2075" t="s">
        <v>42732</v>
      </c>
    </row>
    <row r="2076" spans="1:25" x14ac:dyDescent="0.3">
      <c r="A2076">
        <v>103750</v>
      </c>
      <c r="B2076" t="s">
        <v>42733</v>
      </c>
      <c r="C2076" t="s">
        <v>42734</v>
      </c>
      <c r="D2076" t="s">
        <v>42735</v>
      </c>
      <c r="E2076" t="s">
        <v>42736</v>
      </c>
      <c r="F2076" t="s">
        <v>42737</v>
      </c>
      <c r="G2076" t="s">
        <v>42738</v>
      </c>
      <c r="H2076" t="s">
        <v>42739</v>
      </c>
      <c r="I2076" t="s">
        <v>42740</v>
      </c>
      <c r="J2076" t="s">
        <v>42741</v>
      </c>
      <c r="K2076" t="s">
        <v>42742</v>
      </c>
      <c r="L2076" t="s">
        <v>42743</v>
      </c>
      <c r="M2076" t="s">
        <v>42744</v>
      </c>
      <c r="N2076" t="s">
        <v>42745</v>
      </c>
      <c r="O2076">
        <f>-599.393055978163 -134.765618038668 -506.669808438918</f>
        <v>-1240.8284824557491</v>
      </c>
      <c r="P2076">
        <f>-633.099147609959 -170.03155299486 -228.823154247181</f>
        <v>-1031.9538548519999</v>
      </c>
      <c r="Q2076">
        <f>-435.808486858117 -63.6930095779912 -289.791158375212</f>
        <v>-789.29265481132018</v>
      </c>
      <c r="R2076" t="s">
        <v>42746</v>
      </c>
      <c r="S2076" t="s">
        <v>42747</v>
      </c>
      <c r="T2076" t="s">
        <v>42748</v>
      </c>
      <c r="U2076" t="s">
        <v>42749</v>
      </c>
      <c r="V2076">
        <f>-531.436648327231 -17.8794862751174 -99.8920799678672</f>
        <v>-649.20821457021555</v>
      </c>
      <c r="W2076" t="s">
        <v>42750</v>
      </c>
      <c r="X2076" t="s">
        <v>42751</v>
      </c>
      <c r="Y2076" t="s">
        <v>42752</v>
      </c>
    </row>
    <row r="2077" spans="1:25" x14ac:dyDescent="0.3">
      <c r="A2077">
        <v>103800</v>
      </c>
      <c r="B2077" t="s">
        <v>42753</v>
      </c>
      <c r="C2077" t="s">
        <v>42754</v>
      </c>
      <c r="D2077" t="s">
        <v>42755</v>
      </c>
      <c r="E2077" t="s">
        <v>42756</v>
      </c>
      <c r="F2077" t="s">
        <v>42757</v>
      </c>
      <c r="G2077" t="s">
        <v>42758</v>
      </c>
      <c r="H2077" t="s">
        <v>42759</v>
      </c>
      <c r="I2077" t="s">
        <v>42760</v>
      </c>
      <c r="J2077" t="s">
        <v>42761</v>
      </c>
      <c r="K2077" t="s">
        <v>42762</v>
      </c>
      <c r="L2077" t="s">
        <v>42763</v>
      </c>
      <c r="M2077" t="s">
        <v>42764</v>
      </c>
      <c r="N2077" t="s">
        <v>42765</v>
      </c>
      <c r="O2077">
        <f>-598.806462422536 -134.587321561404 -506.861801907044</f>
        <v>-1240.2555858909841</v>
      </c>
      <c r="P2077">
        <f>-632.267298766859 -170.13153017097 -229.020956247341</f>
        <v>-1031.41978518517</v>
      </c>
      <c r="Q2077">
        <f>-435.114776739765 -63.5317198819007 -289.979270900055</f>
        <v>-788.62576752172072</v>
      </c>
      <c r="R2077" t="s">
        <v>42766</v>
      </c>
      <c r="S2077" t="s">
        <v>42767</v>
      </c>
      <c r="T2077" t="s">
        <v>42768</v>
      </c>
      <c r="U2077" t="s">
        <v>42769</v>
      </c>
      <c r="V2077">
        <f>-531.038317534139 -18.0552680201622 -99.8619374454684</f>
        <v>-648.95552299976953</v>
      </c>
      <c r="W2077" t="s">
        <v>42770</v>
      </c>
      <c r="X2077" t="s">
        <v>42771</v>
      </c>
      <c r="Y2077" t="s">
        <v>42772</v>
      </c>
    </row>
    <row r="2078" spans="1:25" x14ac:dyDescent="0.3">
      <c r="A2078">
        <v>103850</v>
      </c>
      <c r="B2078" t="s">
        <v>42773</v>
      </c>
      <c r="C2078" t="s">
        <v>42774</v>
      </c>
      <c r="D2078" t="s">
        <v>42775</v>
      </c>
      <c r="E2078" t="s">
        <v>42776</v>
      </c>
      <c r="F2078" t="s">
        <v>42777</v>
      </c>
      <c r="G2078" t="s">
        <v>42778</v>
      </c>
      <c r="H2078" t="s">
        <v>42779</v>
      </c>
      <c r="I2078" t="s">
        <v>42780</v>
      </c>
      <c r="J2078" t="s">
        <v>42781</v>
      </c>
      <c r="K2078" t="s">
        <v>42782</v>
      </c>
      <c r="L2078" t="s">
        <v>42783</v>
      </c>
      <c r="M2078" t="s">
        <v>42784</v>
      </c>
      <c r="N2078" t="s">
        <v>42785</v>
      </c>
      <c r="O2078">
        <f>-597.779132839155 -134.151794731669 -507.281472778387</f>
        <v>-1239.2124003492111</v>
      </c>
      <c r="P2078">
        <f>-630.723092676666 -170.325973164771 -229.460170111601</f>
        <v>-1030.5092359530381</v>
      </c>
      <c r="Q2078">
        <f>-433.915408443088 -63.0300580174253 -290.311510790777</f>
        <v>-787.25697725129021</v>
      </c>
      <c r="R2078" t="s">
        <v>42786</v>
      </c>
      <c r="S2078" t="s">
        <v>42787</v>
      </c>
      <c r="T2078" t="s">
        <v>42788</v>
      </c>
      <c r="U2078" t="s">
        <v>42789</v>
      </c>
      <c r="V2078">
        <f>-530.173355491924 -18.1484896663296 -99.8050918922779</f>
        <v>-648.12693705053152</v>
      </c>
      <c r="W2078" t="s">
        <v>42790</v>
      </c>
      <c r="X2078" t="s">
        <v>42791</v>
      </c>
      <c r="Y2078" t="s">
        <v>42792</v>
      </c>
    </row>
    <row r="2079" spans="1:25" x14ac:dyDescent="0.3">
      <c r="A2079">
        <v>103900</v>
      </c>
      <c r="B2079" t="s">
        <v>42793</v>
      </c>
      <c r="C2079" t="s">
        <v>42794</v>
      </c>
      <c r="D2079" t="s">
        <v>42795</v>
      </c>
      <c r="E2079" t="s">
        <v>42796</v>
      </c>
      <c r="F2079" t="s">
        <v>42797</v>
      </c>
      <c r="G2079" t="s">
        <v>42798</v>
      </c>
      <c r="H2079" t="s">
        <v>42799</v>
      </c>
      <c r="I2079" t="s">
        <v>42800</v>
      </c>
      <c r="J2079" t="s">
        <v>42801</v>
      </c>
      <c r="K2079" t="s">
        <v>42802</v>
      </c>
      <c r="L2079" t="s">
        <v>42803</v>
      </c>
      <c r="M2079" t="s">
        <v>42804</v>
      </c>
      <c r="N2079" t="s">
        <v>42805</v>
      </c>
      <c r="O2079">
        <f>-597.394737274787 -133.953132306101 -507.501475393354</f>
        <v>-1238.8493449742418</v>
      </c>
      <c r="P2079">
        <f>-630.088290516687 -170.540616173097 -229.704613080749</f>
        <v>-1030.333519770533</v>
      </c>
      <c r="Q2079">
        <f>-433.503165789543 -62.773891214485 -290.443598384287</f>
        <v>-786.72065538831498</v>
      </c>
      <c r="R2079" t="s">
        <v>42806</v>
      </c>
      <c r="S2079" t="s">
        <v>42807</v>
      </c>
      <c r="T2079" t="s">
        <v>42808</v>
      </c>
      <c r="U2079" t="s">
        <v>42809</v>
      </c>
      <c r="V2079">
        <f>-529.776752145892 -18.2123844504613 -99.7855621914448</f>
        <v>-647.77469878779812</v>
      </c>
      <c r="W2079" t="s">
        <v>42810</v>
      </c>
      <c r="X2079" t="s">
        <v>42811</v>
      </c>
      <c r="Y2079" t="s">
        <v>42812</v>
      </c>
    </row>
    <row r="2080" spans="1:25" x14ac:dyDescent="0.3">
      <c r="A2080">
        <v>103950</v>
      </c>
      <c r="B2080" t="s">
        <v>42813</v>
      </c>
      <c r="C2080" t="s">
        <v>42814</v>
      </c>
      <c r="D2080" t="s">
        <v>42815</v>
      </c>
      <c r="E2080" t="s">
        <v>42816</v>
      </c>
      <c r="F2080" t="s">
        <v>42817</v>
      </c>
      <c r="G2080" t="s">
        <v>42818</v>
      </c>
      <c r="H2080" t="s">
        <v>42819</v>
      </c>
      <c r="I2080" t="s">
        <v>42820</v>
      </c>
      <c r="J2080" t="s">
        <v>42821</v>
      </c>
      <c r="K2080" t="s">
        <v>42822</v>
      </c>
      <c r="L2080" t="s">
        <v>42823</v>
      </c>
      <c r="M2080" t="s">
        <v>42824</v>
      </c>
      <c r="N2080" t="s">
        <v>42825</v>
      </c>
      <c r="O2080">
        <f>-596.903830604367 -133.584279486289 -507.918124383785</f>
        <v>-1238.4062344744411</v>
      </c>
      <c r="P2080">
        <f>-629.257514684654 -170.940990137939 -230.184002679898</f>
        <v>-1030.3825075024911</v>
      </c>
      <c r="Q2080">
        <f>-433.112701076655 -62.2720799834983 -290.737802332988</f>
        <v>-786.12258339314133</v>
      </c>
      <c r="R2080" t="s">
        <v>42826</v>
      </c>
      <c r="S2080" t="s">
        <v>42827</v>
      </c>
      <c r="T2080" t="s">
        <v>42828</v>
      </c>
      <c r="U2080" t="s">
        <v>42829</v>
      </c>
      <c r="V2080">
        <f>-529.296131000907 -18.332375754288 -99.7927070690803</f>
        <v>-647.42121382427536</v>
      </c>
      <c r="W2080" t="s">
        <v>42830</v>
      </c>
      <c r="X2080" t="s">
        <v>42831</v>
      </c>
      <c r="Y2080" t="s">
        <v>42832</v>
      </c>
    </row>
    <row r="2081" spans="1:25" x14ac:dyDescent="0.3">
      <c r="A2081">
        <v>104000</v>
      </c>
      <c r="B2081" t="s">
        <v>42833</v>
      </c>
      <c r="C2081" t="s">
        <v>42834</v>
      </c>
      <c r="D2081" t="s">
        <v>42835</v>
      </c>
      <c r="E2081" t="s">
        <v>42836</v>
      </c>
      <c r="F2081" t="s">
        <v>42837</v>
      </c>
      <c r="G2081" t="s">
        <v>42838</v>
      </c>
      <c r="H2081" t="s">
        <v>42839</v>
      </c>
      <c r="I2081" t="s">
        <v>42840</v>
      </c>
      <c r="J2081" t="s">
        <v>42841</v>
      </c>
      <c r="K2081" t="s">
        <v>42842</v>
      </c>
      <c r="L2081" t="s">
        <v>42843</v>
      </c>
      <c r="M2081" t="s">
        <v>42844</v>
      </c>
      <c r="N2081" t="s">
        <v>42845</v>
      </c>
      <c r="O2081">
        <f>-596.789459952118 -133.379436322649 -508.120778588165</f>
        <v>-1238.2896748629321</v>
      </c>
      <c r="P2081">
        <f>-629.012865764988 -170.97627244951 -230.403674311091</f>
        <v>-1030.3928125255891</v>
      </c>
      <c r="Q2081">
        <f>-433.021266199012 -61.9935797396065 -290.889404062663</f>
        <v>-785.90425000128153</v>
      </c>
      <c r="R2081" t="s">
        <v>42846</v>
      </c>
      <c r="S2081" t="s">
        <v>42847</v>
      </c>
      <c r="T2081" t="s">
        <v>42848</v>
      </c>
      <c r="U2081" t="s">
        <v>42849</v>
      </c>
      <c r="V2081">
        <f>-529.203497901516 -18.3657739943355 -99.811378668546</f>
        <v>-647.38065056439757</v>
      </c>
      <c r="W2081" t="s">
        <v>42850</v>
      </c>
      <c r="X2081" t="s">
        <v>42851</v>
      </c>
      <c r="Y2081" t="s">
        <v>42852</v>
      </c>
    </row>
    <row r="2082" spans="1:25" x14ac:dyDescent="0.3">
      <c r="A2082">
        <v>104050</v>
      </c>
      <c r="B2082" t="s">
        <v>42853</v>
      </c>
      <c r="C2082" t="s">
        <v>42854</v>
      </c>
      <c r="D2082" t="s">
        <v>42855</v>
      </c>
      <c r="E2082" t="s">
        <v>42856</v>
      </c>
      <c r="F2082" t="s">
        <v>42857</v>
      </c>
      <c r="G2082" t="s">
        <v>42858</v>
      </c>
      <c r="H2082" t="s">
        <v>42859</v>
      </c>
      <c r="I2082" t="s">
        <v>42860</v>
      </c>
      <c r="J2082" t="s">
        <v>42861</v>
      </c>
      <c r="K2082" t="s">
        <v>42862</v>
      </c>
      <c r="L2082" t="s">
        <v>42863</v>
      </c>
      <c r="M2082" t="s">
        <v>42864</v>
      </c>
      <c r="N2082" t="s">
        <v>42865</v>
      </c>
      <c r="O2082">
        <f>-596.690143098265 -133.133302366824 -508.537365259501</f>
        <v>-1238.36081072459</v>
      </c>
      <c r="P2082">
        <f>-628.711277158736 -171.310650065574 -230.876202768732</f>
        <v>-1030.8981299930419</v>
      </c>
      <c r="Q2082">
        <f>-432.995023834442 -61.7135142448133 -291.143230906502</f>
        <v>-785.8517689857573</v>
      </c>
      <c r="R2082" t="s">
        <v>42866</v>
      </c>
      <c r="S2082" t="s">
        <v>42867</v>
      </c>
      <c r="T2082" t="s">
        <v>42868</v>
      </c>
      <c r="U2082" t="s">
        <v>42869</v>
      </c>
      <c r="V2082">
        <f>-529.373915371626 -18.5928083213153 -99.8416674074897</f>
        <v>-647.80839110043098</v>
      </c>
      <c r="W2082" t="s">
        <v>42870</v>
      </c>
      <c r="X2082" t="s">
        <v>42871</v>
      </c>
      <c r="Y2082" t="s">
        <v>42872</v>
      </c>
    </row>
    <row r="2083" spans="1:25" x14ac:dyDescent="0.3">
      <c r="A2083">
        <v>104100</v>
      </c>
      <c r="B2083" t="s">
        <v>42873</v>
      </c>
      <c r="C2083" t="s">
        <v>42874</v>
      </c>
      <c r="D2083" t="s">
        <v>42875</v>
      </c>
      <c r="E2083" t="s">
        <v>42876</v>
      </c>
      <c r="F2083" t="s">
        <v>42877</v>
      </c>
      <c r="G2083" t="s">
        <v>42878</v>
      </c>
      <c r="H2083" t="s">
        <v>42879</v>
      </c>
      <c r="I2083" t="s">
        <v>42880</v>
      </c>
      <c r="J2083" t="s">
        <v>42881</v>
      </c>
      <c r="K2083" t="s">
        <v>42882</v>
      </c>
      <c r="L2083" t="s">
        <v>42883</v>
      </c>
      <c r="M2083" t="s">
        <v>42884</v>
      </c>
      <c r="N2083" t="s">
        <v>42885</v>
      </c>
      <c r="O2083">
        <f>-597.117477477505 -132.957605692295 -508.896075924199</f>
        <v>-1238.9711590939989</v>
      </c>
      <c r="P2083">
        <f>-629.049538068301 -171.822793515364 -231.32007874409</f>
        <v>-1032.1924103277549</v>
      </c>
      <c r="Q2083">
        <f>-433.600092863351 -61.624785541379 -291.357253828735</f>
        <v>-786.58213223346502</v>
      </c>
      <c r="R2083" t="s">
        <v>42886</v>
      </c>
      <c r="S2083" t="s">
        <v>42887</v>
      </c>
      <c r="T2083" t="s">
        <v>42888</v>
      </c>
      <c r="U2083" t="s">
        <v>42889</v>
      </c>
      <c r="V2083">
        <f>-529.995177000047 -18.8176644951072 -99.9054947149298</f>
        <v>-648.71833621008398</v>
      </c>
      <c r="W2083" t="s">
        <v>42890</v>
      </c>
      <c r="X2083" t="s">
        <v>42891</v>
      </c>
      <c r="Y2083" t="s">
        <v>42892</v>
      </c>
    </row>
    <row r="2084" spans="1:25" x14ac:dyDescent="0.3">
      <c r="A2084">
        <v>104150</v>
      </c>
      <c r="B2084" t="s">
        <v>42893</v>
      </c>
      <c r="C2084" t="s">
        <v>42894</v>
      </c>
      <c r="D2084" t="s">
        <v>42895</v>
      </c>
      <c r="E2084" t="s">
        <v>42896</v>
      </c>
      <c r="F2084" t="s">
        <v>42897</v>
      </c>
      <c r="G2084" t="s">
        <v>42898</v>
      </c>
      <c r="H2084" t="s">
        <v>42899</v>
      </c>
      <c r="I2084" t="s">
        <v>42900</v>
      </c>
      <c r="J2084" t="s">
        <v>42901</v>
      </c>
      <c r="K2084" t="s">
        <v>42902</v>
      </c>
      <c r="L2084" t="s">
        <v>42903</v>
      </c>
      <c r="M2084" t="s">
        <v>42904</v>
      </c>
      <c r="N2084" t="s">
        <v>42905</v>
      </c>
      <c r="O2084">
        <f>-597.480658238138 -132.899632630687 -509.046202049728</f>
        <v>-1239.4264929185529</v>
      </c>
      <c r="P2084">
        <f>-629.471216224004 -171.99851436088 -231.509984312751</f>
        <v>-1032.9797148976349</v>
      </c>
      <c r="Q2084">
        <f>-434.084598658126 -61.6228034643327 -291.424066476409</f>
        <v>-787.13146859886774</v>
      </c>
      <c r="R2084" t="s">
        <v>42906</v>
      </c>
      <c r="S2084" t="s">
        <v>42907</v>
      </c>
      <c r="T2084" t="s">
        <v>42908</v>
      </c>
      <c r="U2084" t="s">
        <v>42909</v>
      </c>
      <c r="V2084">
        <f>-530.375053905498 -18.9060812563976 -99.9477319333669</f>
        <v>-649.22886709526244</v>
      </c>
      <c r="W2084" t="s">
        <v>42910</v>
      </c>
      <c r="X2084" t="s">
        <v>42911</v>
      </c>
      <c r="Y2084" t="s">
        <v>42912</v>
      </c>
    </row>
    <row r="2085" spans="1:25" x14ac:dyDescent="0.3">
      <c r="A2085">
        <v>104200</v>
      </c>
      <c r="B2085" t="s">
        <v>42913</v>
      </c>
      <c r="C2085" t="s">
        <v>42914</v>
      </c>
      <c r="D2085" t="s">
        <v>42915</v>
      </c>
      <c r="E2085" t="s">
        <v>42916</v>
      </c>
      <c r="F2085" t="s">
        <v>42917</v>
      </c>
      <c r="G2085" t="s">
        <v>42918</v>
      </c>
      <c r="H2085" t="s">
        <v>42919</v>
      </c>
      <c r="I2085" t="s">
        <v>42920</v>
      </c>
      <c r="J2085" t="s">
        <v>42921</v>
      </c>
      <c r="K2085" t="s">
        <v>42922</v>
      </c>
      <c r="L2085" t="s">
        <v>42923</v>
      </c>
      <c r="M2085" t="s">
        <v>42924</v>
      </c>
      <c r="N2085" t="s">
        <v>42925</v>
      </c>
      <c r="O2085">
        <f>-597.963499014973 -132.819876961012 -509.168486849818</f>
        <v>-1239.9518628258029</v>
      </c>
      <c r="P2085">
        <f>-630.044701220274 -172.040019234302 -231.659741360571</f>
        <v>-1033.7444618151469</v>
      </c>
      <c r="Q2085">
        <f>-434.693048837761 -61.5578163343489 -291.492362633024</f>
        <v>-787.74322780513398</v>
      </c>
      <c r="R2085" t="s">
        <v>42926</v>
      </c>
      <c r="S2085" t="s">
        <v>42927</v>
      </c>
      <c r="T2085" t="s">
        <v>42928</v>
      </c>
      <c r="U2085" t="s">
        <v>42929</v>
      </c>
      <c r="V2085">
        <f>-530.830839303371 -18.90655752355 -99.9821326728832</f>
        <v>-649.71952949980414</v>
      </c>
      <c r="W2085" t="s">
        <v>42930</v>
      </c>
      <c r="X2085" t="s">
        <v>42931</v>
      </c>
      <c r="Y2085" t="s">
        <v>42932</v>
      </c>
    </row>
    <row r="2086" spans="1:25" x14ac:dyDescent="0.3">
      <c r="A2086">
        <v>104250</v>
      </c>
      <c r="B2086" t="s">
        <v>42933</v>
      </c>
      <c r="C2086" t="s">
        <v>42934</v>
      </c>
      <c r="D2086" t="s">
        <v>42935</v>
      </c>
      <c r="E2086" t="s">
        <v>42936</v>
      </c>
      <c r="F2086" t="s">
        <v>42937</v>
      </c>
      <c r="G2086" t="s">
        <v>42938</v>
      </c>
      <c r="H2086" t="s">
        <v>42939</v>
      </c>
      <c r="I2086" t="s">
        <v>42940</v>
      </c>
      <c r="J2086" t="s">
        <v>42941</v>
      </c>
      <c r="K2086" t="s">
        <v>42942</v>
      </c>
      <c r="L2086" t="s">
        <v>42943</v>
      </c>
      <c r="M2086" t="s">
        <v>42944</v>
      </c>
      <c r="N2086" t="s">
        <v>42945</v>
      </c>
      <c r="O2086">
        <f>-598.746510258588 -132.514714519032 -509.387195988409</f>
        <v>-1240.6484207660292</v>
      </c>
      <c r="P2086">
        <f>-631.083792403018 -171.915499920982 -231.933636164455</f>
        <v>-1034.932928488455</v>
      </c>
      <c r="Q2086">
        <f>-435.791860844374 -61.2327902294946 -291.590558783189</f>
        <v>-788.61520985705761</v>
      </c>
      <c r="R2086" t="s">
        <v>42946</v>
      </c>
      <c r="S2086" t="s">
        <v>42947</v>
      </c>
      <c r="T2086" t="s">
        <v>42948</v>
      </c>
      <c r="U2086" t="s">
        <v>42949</v>
      </c>
      <c r="V2086">
        <f>-531.794892283728 -18.7837281960428 -100.037399252969</f>
        <v>-650.6160197327398</v>
      </c>
      <c r="W2086" t="s">
        <v>42950</v>
      </c>
      <c r="X2086" t="s">
        <v>42951</v>
      </c>
      <c r="Y2086" t="s">
        <v>42952</v>
      </c>
    </row>
    <row r="2087" spans="1:25" x14ac:dyDescent="0.3">
      <c r="A2087">
        <v>104300</v>
      </c>
      <c r="B2087" t="s">
        <v>42953</v>
      </c>
      <c r="C2087" t="s">
        <v>42954</v>
      </c>
      <c r="D2087" t="s">
        <v>42955</v>
      </c>
      <c r="E2087" t="s">
        <v>42956</v>
      </c>
      <c r="F2087" t="s">
        <v>42957</v>
      </c>
      <c r="G2087" t="s">
        <v>42958</v>
      </c>
      <c r="H2087" t="s">
        <v>42959</v>
      </c>
      <c r="I2087" t="s">
        <v>42960</v>
      </c>
      <c r="J2087" t="s">
        <v>42961</v>
      </c>
      <c r="K2087" t="s">
        <v>42962</v>
      </c>
      <c r="L2087" t="s">
        <v>42963</v>
      </c>
      <c r="M2087" t="s">
        <v>42964</v>
      </c>
      <c r="N2087" t="s">
        <v>42965</v>
      </c>
      <c r="O2087">
        <f>-599.085873518316 -132.46765264326 -509.430368570462</f>
        <v>-1240.9838947320379</v>
      </c>
      <c r="P2087">
        <f>-631.595686529536 -172.009414294903 -232.01706628096</f>
        <v>-1035.6221671053991</v>
      </c>
      <c r="Q2087">
        <f>-436.333702934907 -61.2121314849824 -291.559300781701</f>
        <v>-789.10513520159043</v>
      </c>
      <c r="R2087" t="s">
        <v>42966</v>
      </c>
      <c r="S2087" t="s">
        <v>42967</v>
      </c>
      <c r="T2087" t="s">
        <v>42968</v>
      </c>
      <c r="U2087" t="s">
        <v>42969</v>
      </c>
      <c r="V2087">
        <f>-532.221959950393 -18.6676360115675 -100.049746748512</f>
        <v>-650.9393427104726</v>
      </c>
      <c r="W2087" t="s">
        <v>42970</v>
      </c>
      <c r="X2087" t="s">
        <v>42971</v>
      </c>
      <c r="Y2087" t="s">
        <v>42972</v>
      </c>
    </row>
    <row r="2088" spans="1:25" x14ac:dyDescent="0.3">
      <c r="A2088">
        <v>104350</v>
      </c>
      <c r="B2088" t="s">
        <v>42973</v>
      </c>
      <c r="C2088" t="s">
        <v>42974</v>
      </c>
      <c r="D2088" t="s">
        <v>42975</v>
      </c>
      <c r="E2088" t="s">
        <v>42976</v>
      </c>
      <c r="F2088" t="s">
        <v>42977</v>
      </c>
      <c r="G2088" t="s">
        <v>42978</v>
      </c>
      <c r="H2088" t="s">
        <v>42979</v>
      </c>
      <c r="I2088" t="s">
        <v>42980</v>
      </c>
      <c r="J2088" t="s">
        <v>42981</v>
      </c>
      <c r="K2088" t="s">
        <v>42982</v>
      </c>
      <c r="L2088" t="s">
        <v>42983</v>
      </c>
      <c r="M2088" t="s">
        <v>42984</v>
      </c>
      <c r="N2088" t="s">
        <v>42985</v>
      </c>
      <c r="O2088">
        <f>-600.189645615807 -132.575109088982 -509.276647941993</f>
        <v>-1242.041402646782</v>
      </c>
      <c r="P2088">
        <f>-632.985449284318 -172.165798245687 -231.90384063215</f>
        <v>-1037.055088162155</v>
      </c>
      <c r="Q2088">
        <f>-437.672094775542 -61.3917227227194 -291.321334844</f>
        <v>-790.38515234226134</v>
      </c>
      <c r="R2088" t="s">
        <v>42986</v>
      </c>
      <c r="S2088" t="s">
        <v>42987</v>
      </c>
      <c r="T2088" t="s">
        <v>42988</v>
      </c>
      <c r="U2088" t="s">
        <v>42989</v>
      </c>
      <c r="V2088">
        <f>-533.210795782623 -18.4819114953702 -100.056932482216</f>
        <v>-651.74963976020922</v>
      </c>
      <c r="W2088" t="s">
        <v>42990</v>
      </c>
      <c r="X2088" t="s">
        <v>42991</v>
      </c>
      <c r="Y2088" t="s">
        <v>42992</v>
      </c>
    </row>
    <row r="2089" spans="1:25" x14ac:dyDescent="0.3">
      <c r="A2089">
        <v>104400</v>
      </c>
      <c r="B2089" t="s">
        <v>42993</v>
      </c>
      <c r="C2089" t="s">
        <v>42994</v>
      </c>
      <c r="D2089" t="s">
        <v>42995</v>
      </c>
      <c r="E2089" t="s">
        <v>42996</v>
      </c>
      <c r="F2089" t="s">
        <v>42997</v>
      </c>
      <c r="G2089" t="s">
        <v>42998</v>
      </c>
      <c r="H2089" t="s">
        <v>42999</v>
      </c>
      <c r="I2089" t="s">
        <v>43000</v>
      </c>
      <c r="J2089" t="s">
        <v>43001</v>
      </c>
      <c r="K2089" t="s">
        <v>43002</v>
      </c>
      <c r="L2089" t="s">
        <v>43003</v>
      </c>
      <c r="M2089" t="s">
        <v>43004</v>
      </c>
      <c r="N2089" t="s">
        <v>43005</v>
      </c>
      <c r="O2089">
        <f>-600.892923480902 -132.746404465764 -509.201096588808</f>
        <v>-1242.8404245354741</v>
      </c>
      <c r="P2089">
        <f>-633.788509292728 -172.185835392606 -231.818598516781</f>
        <v>-1037.7929432021151</v>
      </c>
      <c r="Q2089">
        <f>-438.418497952421 -61.5256985806873 -291.260826825675</f>
        <v>-791.20502335878325</v>
      </c>
      <c r="R2089" t="s">
        <v>43006</v>
      </c>
      <c r="S2089" t="s">
        <v>43007</v>
      </c>
      <c r="T2089" t="s">
        <v>43008</v>
      </c>
      <c r="U2089" t="s">
        <v>43009</v>
      </c>
      <c r="V2089">
        <f>-533.751894998019 -18.4795710962194 -100.092575065983</f>
        <v>-652.32404116022144</v>
      </c>
      <c r="W2089" t="s">
        <v>43010</v>
      </c>
      <c r="X2089" t="s">
        <v>43011</v>
      </c>
      <c r="Y2089" t="s">
        <v>43012</v>
      </c>
    </row>
    <row r="2090" spans="1:25" x14ac:dyDescent="0.3">
      <c r="A2090">
        <v>104450</v>
      </c>
      <c r="B2090" t="s">
        <v>43013</v>
      </c>
      <c r="C2090" t="s">
        <v>43014</v>
      </c>
      <c r="D2090" t="s">
        <v>43015</v>
      </c>
      <c r="E2090" t="s">
        <v>43016</v>
      </c>
      <c r="F2090" t="s">
        <v>43017</v>
      </c>
      <c r="G2090" t="s">
        <v>43018</v>
      </c>
      <c r="H2090" t="s">
        <v>43019</v>
      </c>
      <c r="I2090" t="s">
        <v>43020</v>
      </c>
      <c r="J2090" t="s">
        <v>43021</v>
      </c>
      <c r="K2090" t="s">
        <v>43022</v>
      </c>
      <c r="L2090" t="s">
        <v>43023</v>
      </c>
      <c r="M2090" t="s">
        <v>43024</v>
      </c>
      <c r="N2090" t="s">
        <v>43025</v>
      </c>
      <c r="O2090">
        <f>-602.517614162057 -132.991108793827 -509.083981482299</f>
        <v>-1244.5927044381831</v>
      </c>
      <c r="P2090">
        <f>-635.424535293144 -172.1425386123 -231.662177952696</f>
        <v>-1039.2292518581401</v>
      </c>
      <c r="Q2090">
        <f>-440.104754860414 -61.4845067268184 -291.274142030456</f>
        <v>-792.86340361768839</v>
      </c>
      <c r="R2090" t="s">
        <v>43026</v>
      </c>
      <c r="S2090" t="s">
        <v>43027</v>
      </c>
      <c r="T2090" t="s">
        <v>43028</v>
      </c>
      <c r="U2090" t="s">
        <v>43029</v>
      </c>
      <c r="V2090">
        <f>-534.944177777335 -18.3680537469786 -100.208317482901</f>
        <v>-653.52054900721453</v>
      </c>
      <c r="W2090" t="s">
        <v>43030</v>
      </c>
      <c r="X2090" t="s">
        <v>43031</v>
      </c>
      <c r="Y2090" t="s">
        <v>43032</v>
      </c>
    </row>
    <row r="2091" spans="1:25" x14ac:dyDescent="0.3">
      <c r="A2091">
        <v>104500</v>
      </c>
      <c r="B2091" t="s">
        <v>43033</v>
      </c>
      <c r="C2091" t="s">
        <v>43034</v>
      </c>
      <c r="D2091" t="s">
        <v>43035</v>
      </c>
      <c r="E2091" t="s">
        <v>43036</v>
      </c>
      <c r="F2091" t="s">
        <v>43037</v>
      </c>
      <c r="G2091" t="s">
        <v>43038</v>
      </c>
      <c r="H2091" t="s">
        <v>43039</v>
      </c>
      <c r="I2091" t="s">
        <v>43040</v>
      </c>
      <c r="J2091" t="s">
        <v>43041</v>
      </c>
      <c r="K2091" t="s">
        <v>43042</v>
      </c>
      <c r="L2091" t="s">
        <v>43043</v>
      </c>
      <c r="M2091" t="s">
        <v>43044</v>
      </c>
      <c r="N2091" t="s">
        <v>43045</v>
      </c>
      <c r="O2091">
        <f>-603.286824223153 -133.163802739192 -509.018798993192</f>
        <v>-1245.469425955537</v>
      </c>
      <c r="P2091">
        <f>-636.106684355704 -172.207495904356 -231.57138930328</f>
        <v>-1039.8855695633401</v>
      </c>
      <c r="Q2091">
        <f>-440.889394522833 -61.4383352430027 -291.311508307892</f>
        <v>-793.63923807372771</v>
      </c>
      <c r="R2091" t="s">
        <v>43046</v>
      </c>
      <c r="S2091" t="s">
        <v>43047</v>
      </c>
      <c r="T2091" t="s">
        <v>43048</v>
      </c>
      <c r="U2091" t="s">
        <v>43049</v>
      </c>
      <c r="V2091">
        <f>-535.468261508738 -18.3825942761969 -100.278658706545</f>
        <v>-654.12951449147988</v>
      </c>
      <c r="W2091" t="s">
        <v>43050</v>
      </c>
      <c r="X2091" t="s">
        <v>43051</v>
      </c>
      <c r="Y2091" t="s">
        <v>43052</v>
      </c>
    </row>
    <row r="2092" spans="1:25" x14ac:dyDescent="0.3">
      <c r="A2092">
        <v>104550</v>
      </c>
      <c r="B2092" t="s">
        <v>43053</v>
      </c>
      <c r="C2092" t="s">
        <v>43054</v>
      </c>
      <c r="D2092" t="s">
        <v>43055</v>
      </c>
      <c r="E2092" t="s">
        <v>43056</v>
      </c>
      <c r="F2092" t="s">
        <v>43057</v>
      </c>
      <c r="G2092" t="s">
        <v>43058</v>
      </c>
      <c r="H2092" t="s">
        <v>43059</v>
      </c>
      <c r="I2092" t="s">
        <v>43060</v>
      </c>
      <c r="J2092" t="s">
        <v>43061</v>
      </c>
      <c r="K2092" t="s">
        <v>43062</v>
      </c>
      <c r="L2092" t="s">
        <v>43063</v>
      </c>
      <c r="M2092" t="s">
        <v>43064</v>
      </c>
      <c r="N2092" t="s">
        <v>43065</v>
      </c>
      <c r="O2092">
        <f>-604.746308755723 -133.675545008823 -508.929772367216</f>
        <v>-1247.351626131762</v>
      </c>
      <c r="P2092">
        <f>-637.309551214794 -172.436426091293 -231.412584609063</f>
        <v>-1041.1585619151501</v>
      </c>
      <c r="Q2092">
        <f>-442.251314256104 -61.5512586530667 -291.456896964677</f>
        <v>-795.25946987384782</v>
      </c>
      <c r="R2092" t="s">
        <v>43066</v>
      </c>
      <c r="S2092" t="s">
        <v>43067</v>
      </c>
      <c r="T2092" t="s">
        <v>43068</v>
      </c>
      <c r="U2092" t="s">
        <v>43069</v>
      </c>
      <c r="V2092">
        <f>-536.356546987656 -18.6459454816882 -100.406318663224</f>
        <v>-655.40881113256819</v>
      </c>
      <c r="W2092" t="s">
        <v>43070</v>
      </c>
      <c r="X2092" t="s">
        <v>43071</v>
      </c>
      <c r="Y2092" t="s">
        <v>43072</v>
      </c>
    </row>
    <row r="2093" spans="1:25" x14ac:dyDescent="0.3">
      <c r="A2093">
        <v>104600</v>
      </c>
      <c r="B2093" t="s">
        <v>43073</v>
      </c>
      <c r="C2093" t="s">
        <v>43074</v>
      </c>
      <c r="D2093" t="s">
        <v>43075</v>
      </c>
      <c r="E2093" t="s">
        <v>43076</v>
      </c>
      <c r="F2093" t="s">
        <v>43077</v>
      </c>
      <c r="G2093" t="s">
        <v>43078</v>
      </c>
      <c r="H2093" t="s">
        <v>43079</v>
      </c>
      <c r="I2093" t="s">
        <v>43080</v>
      </c>
      <c r="J2093" t="s">
        <v>43081</v>
      </c>
      <c r="K2093" t="s">
        <v>43082</v>
      </c>
      <c r="L2093" t="s">
        <v>43083</v>
      </c>
      <c r="M2093" t="s">
        <v>43084</v>
      </c>
      <c r="N2093" t="s">
        <v>43085</v>
      </c>
      <c r="O2093">
        <f>-605.391364449333 -133.984794435906 -508.890275112944</f>
        <v>-1248.2664339981829</v>
      </c>
      <c r="P2093">
        <f>-637.94454692872 -172.627863313618 -231.35542195302</f>
        <v>-1041.927832195358</v>
      </c>
      <c r="Q2093">
        <f>-442.897180023372 -61.7734893184829 -291.491460426955</f>
        <v>-796.1621297688099</v>
      </c>
      <c r="R2093" t="s">
        <v>43086</v>
      </c>
      <c r="S2093" t="s">
        <v>43087</v>
      </c>
      <c r="T2093" t="s">
        <v>43088</v>
      </c>
      <c r="U2093" t="s">
        <v>43089</v>
      </c>
      <c r="V2093">
        <f>-536.748226609575 -18.8199591878797 -100.462181768246</f>
        <v>-656.03036756570066</v>
      </c>
      <c r="W2093" t="s">
        <v>43090</v>
      </c>
      <c r="X2093" t="s">
        <v>43091</v>
      </c>
      <c r="Y2093" t="s">
        <v>43092</v>
      </c>
    </row>
    <row r="2094" spans="1:25" x14ac:dyDescent="0.3">
      <c r="A2094">
        <v>104650</v>
      </c>
      <c r="B2094" t="s">
        <v>43093</v>
      </c>
      <c r="C2094" t="s">
        <v>43094</v>
      </c>
      <c r="D2094" t="s">
        <v>43095</v>
      </c>
      <c r="E2094" t="s">
        <v>43096</v>
      </c>
      <c r="F2094" t="s">
        <v>43097</v>
      </c>
      <c r="G2094" t="s">
        <v>43098</v>
      </c>
      <c r="H2094" t="s">
        <v>43099</v>
      </c>
      <c r="I2094" t="s">
        <v>43100</v>
      </c>
      <c r="J2094" t="s">
        <v>43101</v>
      </c>
      <c r="K2094" t="s">
        <v>43102</v>
      </c>
      <c r="L2094" t="s">
        <v>43103</v>
      </c>
      <c r="M2094" t="s">
        <v>43104</v>
      </c>
      <c r="N2094" t="s">
        <v>43105</v>
      </c>
      <c r="O2094">
        <f>-606.739847993395 -134.476039387886 -508.857554513851</f>
        <v>-1250.073441895132</v>
      </c>
      <c r="P2094">
        <f>-639.292768982525 -173.026590572973 -231.309818588288</f>
        <v>-1043.629178143786</v>
      </c>
      <c r="Q2094">
        <f>-444.198296596759 -62.2501324891205 -291.437414807526</f>
        <v>-797.88584389340554</v>
      </c>
      <c r="R2094" t="s">
        <v>43106</v>
      </c>
      <c r="S2094" t="s">
        <v>43107</v>
      </c>
      <c r="T2094" t="s">
        <v>43108</v>
      </c>
      <c r="U2094" t="s">
        <v>43109</v>
      </c>
      <c r="V2094">
        <f>-537.401134819012 -19.1588844104976 -100.544783193612</f>
        <v>-657.10480242312167</v>
      </c>
      <c r="W2094" t="s">
        <v>43110</v>
      </c>
      <c r="X2094" t="s">
        <v>43111</v>
      </c>
      <c r="Y2094" t="s">
        <v>43112</v>
      </c>
    </row>
    <row r="2095" spans="1:25" x14ac:dyDescent="0.3">
      <c r="A2095">
        <v>104700</v>
      </c>
      <c r="B2095" t="s">
        <v>43113</v>
      </c>
      <c r="C2095" t="s">
        <v>43114</v>
      </c>
      <c r="D2095" t="s">
        <v>43115</v>
      </c>
      <c r="E2095" t="s">
        <v>43116</v>
      </c>
      <c r="F2095" t="s">
        <v>43117</v>
      </c>
      <c r="G2095" t="s">
        <v>43118</v>
      </c>
      <c r="H2095" t="s">
        <v>43119</v>
      </c>
      <c r="I2095" t="s">
        <v>43120</v>
      </c>
      <c r="J2095" t="s">
        <v>43121</v>
      </c>
      <c r="K2095" t="s">
        <v>43122</v>
      </c>
      <c r="L2095" t="s">
        <v>43123</v>
      </c>
      <c r="M2095" t="s">
        <v>43124</v>
      </c>
      <c r="N2095" t="s">
        <v>43125</v>
      </c>
      <c r="O2095">
        <f>-607.322158566769 -134.682369078827 -508.90205779949</f>
        <v>-1250.906585445086</v>
      </c>
      <c r="P2095">
        <f>-639.889703758086 -173.272666129817 -231.361515446092</f>
        <v>-1044.5238853339949</v>
      </c>
      <c r="Q2095">
        <f>-444.799961696351 -62.476222329527 -291.466586394788</f>
        <v>-798.74277042066592</v>
      </c>
      <c r="R2095" t="s">
        <v>43126</v>
      </c>
      <c r="S2095" t="s">
        <v>43127</v>
      </c>
      <c r="T2095" t="s">
        <v>43128</v>
      </c>
      <c r="U2095" t="s">
        <v>43129</v>
      </c>
      <c r="V2095">
        <f>-537.638517330944 -19.3630567416812 -100.59192274654</f>
        <v>-657.59349681916524</v>
      </c>
      <c r="W2095" t="s">
        <v>43130</v>
      </c>
      <c r="X2095" t="s">
        <v>43131</v>
      </c>
      <c r="Y2095" t="s">
        <v>43132</v>
      </c>
    </row>
    <row r="2096" spans="1:25" x14ac:dyDescent="0.3">
      <c r="A2096">
        <v>104750</v>
      </c>
      <c r="B2096" t="s">
        <v>43133</v>
      </c>
      <c r="C2096" t="s">
        <v>43134</v>
      </c>
      <c r="D2096" t="s">
        <v>43135</v>
      </c>
      <c r="E2096" t="s">
        <v>43136</v>
      </c>
      <c r="F2096" t="s">
        <v>43137</v>
      </c>
      <c r="G2096" t="s">
        <v>43138</v>
      </c>
      <c r="H2096" t="s">
        <v>43139</v>
      </c>
      <c r="I2096" t="s">
        <v>43140</v>
      </c>
      <c r="J2096" t="s">
        <v>43141</v>
      </c>
      <c r="K2096" t="s">
        <v>43142</v>
      </c>
      <c r="L2096" t="s">
        <v>43143</v>
      </c>
      <c r="M2096" t="s">
        <v>43144</v>
      </c>
      <c r="N2096" t="s">
        <v>43145</v>
      </c>
      <c r="O2096">
        <f>-608.573239164705 -134.886863674769 -509.099666995486</f>
        <v>-1252.55976983496</v>
      </c>
      <c r="P2096">
        <f>-641.038267642046 -173.734848101237 -231.583173786674</f>
        <v>-1046.3562895299569</v>
      </c>
      <c r="Q2096">
        <f>-446.000673327485 -62.8076139899308 -291.616551110808</f>
        <v>-800.42483842822389</v>
      </c>
      <c r="R2096" t="s">
        <v>43146</v>
      </c>
      <c r="S2096" t="s">
        <v>43147</v>
      </c>
      <c r="T2096" t="s">
        <v>43148</v>
      </c>
      <c r="U2096" t="s">
        <v>43149</v>
      </c>
      <c r="V2096">
        <f>-538.338067126918 -19.6316828227041 -100.641743824654</f>
        <v>-658.61149377427603</v>
      </c>
      <c r="W2096" t="s">
        <v>43150</v>
      </c>
      <c r="X2096" t="s">
        <v>43151</v>
      </c>
      <c r="Y2096" t="s">
        <v>43152</v>
      </c>
    </row>
    <row r="2097" spans="1:25" x14ac:dyDescent="0.3">
      <c r="A2097">
        <v>104800</v>
      </c>
      <c r="B2097" t="s">
        <v>43153</v>
      </c>
      <c r="C2097" t="s">
        <v>43154</v>
      </c>
      <c r="D2097" t="s">
        <v>43155</v>
      </c>
      <c r="E2097" t="s">
        <v>43156</v>
      </c>
      <c r="F2097" t="s">
        <v>43157</v>
      </c>
      <c r="G2097" t="s">
        <v>43158</v>
      </c>
      <c r="H2097" t="s">
        <v>43159</v>
      </c>
      <c r="I2097" t="s">
        <v>43160</v>
      </c>
      <c r="J2097" t="s">
        <v>43161</v>
      </c>
      <c r="K2097" t="s">
        <v>43162</v>
      </c>
      <c r="L2097" t="s">
        <v>43163</v>
      </c>
      <c r="M2097" t="s">
        <v>43164</v>
      </c>
      <c r="N2097" t="s">
        <v>43165</v>
      </c>
      <c r="O2097">
        <f>-609.621650608538 -134.992997683171 -509.343046957048</f>
        <v>-1253.9576952487569</v>
      </c>
      <c r="P2097">
        <f>-641.790407563095 -174.181818380741 -231.839948491986</f>
        <v>-1047.812174435822</v>
      </c>
      <c r="Q2097">
        <f>-446.807021034782 -63.1848353675396 -291.920418494799</f>
        <v>-801.9122748971206</v>
      </c>
      <c r="R2097" t="s">
        <v>43166</v>
      </c>
      <c r="S2097" t="s">
        <v>43167</v>
      </c>
      <c r="T2097" t="s">
        <v>43168</v>
      </c>
      <c r="U2097" t="s">
        <v>43169</v>
      </c>
      <c r="V2097">
        <f>-538.837908500872 -20.0092474590197 -100.713661138103</f>
        <v>-659.56081709799469</v>
      </c>
      <c r="W2097" t="s">
        <v>43170</v>
      </c>
      <c r="X2097" t="s">
        <v>43171</v>
      </c>
      <c r="Y2097" t="s">
        <v>43172</v>
      </c>
    </row>
    <row r="2098" spans="1:25" x14ac:dyDescent="0.3">
      <c r="A2098">
        <v>104850</v>
      </c>
      <c r="B2098" t="s">
        <v>43173</v>
      </c>
      <c r="C2098" t="s">
        <v>43174</v>
      </c>
      <c r="D2098" t="s">
        <v>43175</v>
      </c>
      <c r="E2098" t="s">
        <v>43176</v>
      </c>
      <c r="F2098" t="s">
        <v>43177</v>
      </c>
      <c r="G2098" t="s">
        <v>43178</v>
      </c>
      <c r="H2098" t="s">
        <v>43179</v>
      </c>
      <c r="I2098" t="s">
        <v>43180</v>
      </c>
      <c r="J2098" t="s">
        <v>43181</v>
      </c>
      <c r="K2098" t="s">
        <v>43182</v>
      </c>
      <c r="L2098" t="s">
        <v>43183</v>
      </c>
      <c r="M2098" t="s">
        <v>43184</v>
      </c>
      <c r="N2098" t="s">
        <v>43185</v>
      </c>
      <c r="O2098">
        <f>-610.031596921684 -135.093829776119 -509.454306737784</f>
        <v>-1254.5797334355871</v>
      </c>
      <c r="P2098">
        <f>-642.010457091961 -174.396651590566 -231.945286225486</f>
        <v>-1048.3523949080129</v>
      </c>
      <c r="Q2098">
        <f>-447.012868969197 -63.4666096652295 -292.103791678576</f>
        <v>-802.58327031300246</v>
      </c>
      <c r="R2098" t="s">
        <v>43186</v>
      </c>
      <c r="S2098" t="s">
        <v>43187</v>
      </c>
      <c r="T2098" t="s">
        <v>43188</v>
      </c>
      <c r="U2098" t="s">
        <v>43189</v>
      </c>
      <c r="V2098">
        <f>-538.987727599457 -20.2658506738071 -100.739854724591</f>
        <v>-659.99343299785505</v>
      </c>
      <c r="W2098" t="s">
        <v>43190</v>
      </c>
      <c r="X2098" t="s">
        <v>43191</v>
      </c>
      <c r="Y2098" t="s">
        <v>43192</v>
      </c>
    </row>
    <row r="2099" spans="1:25" x14ac:dyDescent="0.3">
      <c r="A2099">
        <v>104900</v>
      </c>
      <c r="B2099" t="s">
        <v>43193</v>
      </c>
      <c r="C2099" t="s">
        <v>43194</v>
      </c>
      <c r="D2099" t="s">
        <v>43195</v>
      </c>
      <c r="E2099" t="s">
        <v>43196</v>
      </c>
      <c r="F2099" t="s">
        <v>43197</v>
      </c>
      <c r="G2099" t="s">
        <v>43198</v>
      </c>
      <c r="H2099" t="s">
        <v>43199</v>
      </c>
      <c r="I2099" t="s">
        <v>43200</v>
      </c>
      <c r="J2099" t="s">
        <v>43201</v>
      </c>
      <c r="K2099" t="s">
        <v>43202</v>
      </c>
      <c r="L2099" t="s">
        <v>43203</v>
      </c>
      <c r="M2099" t="s">
        <v>43204</v>
      </c>
      <c r="N2099" t="s">
        <v>43205</v>
      </c>
      <c r="O2099">
        <f>-610.434799710369 -135.164955322949 -509.554797965035</f>
        <v>-1255.154552998353</v>
      </c>
      <c r="P2099">
        <f>-642.187714350076 -174.507079743341 -232.025466687718</f>
        <v>-1048.720260781135</v>
      </c>
      <c r="Q2099">
        <f>-447.172304398317 -63.6660964362222 -292.289329276428</f>
        <v>-803.12773011096715</v>
      </c>
      <c r="R2099" t="s">
        <v>43206</v>
      </c>
      <c r="S2099" t="s">
        <v>43207</v>
      </c>
      <c r="T2099" t="s">
        <v>43208</v>
      </c>
      <c r="U2099" t="s">
        <v>43209</v>
      </c>
      <c r="V2099">
        <f>-539.103534259808 -20.4877796773053 -100.763257108158</f>
        <v>-660.35457104527131</v>
      </c>
      <c r="W2099" t="s">
        <v>43210</v>
      </c>
      <c r="X2099" t="s">
        <v>43211</v>
      </c>
      <c r="Y2099" t="s">
        <v>43212</v>
      </c>
    </row>
    <row r="2100" spans="1:25" x14ac:dyDescent="0.3">
      <c r="A2100">
        <v>104950</v>
      </c>
      <c r="B2100" t="s">
        <v>43213</v>
      </c>
      <c r="C2100" t="s">
        <v>43214</v>
      </c>
      <c r="D2100" t="s">
        <v>43215</v>
      </c>
      <c r="E2100" t="s">
        <v>43216</v>
      </c>
      <c r="F2100" t="s">
        <v>43217</v>
      </c>
      <c r="G2100" t="s">
        <v>43218</v>
      </c>
      <c r="H2100" t="s">
        <v>43219</v>
      </c>
      <c r="I2100" t="s">
        <v>43220</v>
      </c>
      <c r="J2100" t="s">
        <v>43221</v>
      </c>
      <c r="K2100" t="s">
        <v>43222</v>
      </c>
      <c r="L2100" t="s">
        <v>43223</v>
      </c>
      <c r="M2100" t="s">
        <v>43224</v>
      </c>
      <c r="N2100" t="s">
        <v>43225</v>
      </c>
      <c r="O2100">
        <f>-611.095568031255 -135.417574385064 -509.791652658154</f>
        <v>-1256.3047950744731</v>
      </c>
      <c r="P2100">
        <f>-642.428436806354 -174.94008744522 -232.2402171325</f>
        <v>-1049.6087413840739</v>
      </c>
      <c r="Q2100">
        <f>-447.429271436078 -64.1557767157847 -292.660841918107</f>
        <v>-804.24589006996962</v>
      </c>
      <c r="R2100" t="s">
        <v>43226</v>
      </c>
      <c r="S2100" t="s">
        <v>43227</v>
      </c>
      <c r="T2100" t="s">
        <v>43228</v>
      </c>
      <c r="U2100" t="s">
        <v>43229</v>
      </c>
      <c r="V2100">
        <f>-539.129799240645 -20.9462846151687 -100.825432372373</f>
        <v>-660.90151622818667</v>
      </c>
      <c r="W2100" t="s">
        <v>43230</v>
      </c>
      <c r="X2100" t="s">
        <v>43231</v>
      </c>
      <c r="Y2100" t="s">
        <v>43232</v>
      </c>
    </row>
    <row r="2101" spans="1:25" x14ac:dyDescent="0.3">
      <c r="A2101">
        <v>105000</v>
      </c>
      <c r="B2101" t="s">
        <v>43233</v>
      </c>
      <c r="C2101" t="s">
        <v>43234</v>
      </c>
      <c r="D2101" t="s">
        <v>43235</v>
      </c>
      <c r="E2101" t="s">
        <v>43236</v>
      </c>
      <c r="F2101" t="s">
        <v>43237</v>
      </c>
      <c r="G2101" t="s">
        <v>43238</v>
      </c>
      <c r="H2101" t="s">
        <v>43239</v>
      </c>
      <c r="I2101" t="s">
        <v>43240</v>
      </c>
      <c r="J2101" t="s">
        <v>43241</v>
      </c>
      <c r="K2101" t="s">
        <v>43242</v>
      </c>
      <c r="L2101" t="s">
        <v>43243</v>
      </c>
      <c r="M2101" t="s">
        <v>43244</v>
      </c>
      <c r="N2101" t="s">
        <v>43245</v>
      </c>
      <c r="O2101">
        <f>-611.350005796879 -135.614703174228 -509.897320615839</f>
        <v>-1256.8620295869459</v>
      </c>
      <c r="P2101">
        <f>-642.447233026262 -175.296516419951 -232.342043983147</f>
        <v>-1050.0857934293599</v>
      </c>
      <c r="Q2101">
        <f>-447.504764161372 -64.4552662305737 -292.840517974213</f>
        <v>-804.80054836615864</v>
      </c>
      <c r="R2101" t="s">
        <v>43246</v>
      </c>
      <c r="S2101" t="s">
        <v>43247</v>
      </c>
      <c r="T2101" t="s">
        <v>43248</v>
      </c>
      <c r="U2101" t="s">
        <v>43249</v>
      </c>
      <c r="V2101">
        <f>-539.070242852029 -21.1355871776086 -100.833460797306</f>
        <v>-661.03929082694356</v>
      </c>
      <c r="W2101" t="s">
        <v>43250</v>
      </c>
      <c r="X2101" t="s">
        <v>43251</v>
      </c>
      <c r="Y2101" t="s">
        <v>43252</v>
      </c>
    </row>
    <row r="2102" spans="1:25" x14ac:dyDescent="0.3">
      <c r="A2102">
        <v>105050</v>
      </c>
      <c r="B2102" t="s">
        <v>43253</v>
      </c>
      <c r="C2102" t="s">
        <v>43254</v>
      </c>
      <c r="D2102" t="s">
        <v>43255</v>
      </c>
      <c r="E2102" t="s">
        <v>43256</v>
      </c>
      <c r="F2102" t="s">
        <v>43257</v>
      </c>
      <c r="G2102" t="s">
        <v>43258</v>
      </c>
      <c r="H2102" t="s">
        <v>43259</v>
      </c>
      <c r="I2102" t="s">
        <v>43260</v>
      </c>
      <c r="J2102" t="s">
        <v>43261</v>
      </c>
      <c r="K2102" t="s">
        <v>43262</v>
      </c>
      <c r="L2102" t="s">
        <v>43263</v>
      </c>
      <c r="M2102" t="s">
        <v>43264</v>
      </c>
      <c r="N2102" t="s">
        <v>43265</v>
      </c>
      <c r="O2102">
        <f>-611.90394028542 -136.27712655088 -510.030525736858</f>
        <v>-1258.211592573158</v>
      </c>
      <c r="P2102">
        <f>-642.532606897246 -176.211807997447 -232.459546296978</f>
        <v>-1051.2039611916709</v>
      </c>
      <c r="Q2102">
        <f>-447.759540185355 -65.1436598072892 -293.088007334316</f>
        <v>-805.99120732696019</v>
      </c>
      <c r="R2102" t="s">
        <v>43266</v>
      </c>
      <c r="S2102" t="s">
        <v>43267</v>
      </c>
      <c r="T2102" t="s">
        <v>43268</v>
      </c>
      <c r="U2102" t="s">
        <v>43269</v>
      </c>
      <c r="V2102">
        <f>-538.850301350339 -21.3682854087419 -100.840047214741</f>
        <v>-661.058633973822</v>
      </c>
      <c r="W2102" t="s">
        <v>43270</v>
      </c>
      <c r="X2102" t="s">
        <v>43271</v>
      </c>
      <c r="Y2102" t="s">
        <v>43272</v>
      </c>
    </row>
    <row r="2103" spans="1:25" x14ac:dyDescent="0.3">
      <c r="A2103">
        <v>105100</v>
      </c>
      <c r="B2103" t="s">
        <v>43273</v>
      </c>
      <c r="C2103" t="s">
        <v>43274</v>
      </c>
      <c r="D2103" t="s">
        <v>43275</v>
      </c>
      <c r="E2103" t="s">
        <v>43276</v>
      </c>
      <c r="F2103" t="s">
        <v>43277</v>
      </c>
      <c r="G2103" t="s">
        <v>43278</v>
      </c>
      <c r="H2103" t="s">
        <v>43279</v>
      </c>
      <c r="I2103" t="s">
        <v>43280</v>
      </c>
      <c r="J2103" t="s">
        <v>43281</v>
      </c>
      <c r="K2103" t="s">
        <v>43282</v>
      </c>
      <c r="L2103" t="s">
        <v>43283</v>
      </c>
      <c r="M2103" t="s">
        <v>43284</v>
      </c>
      <c r="N2103" t="s">
        <v>43285</v>
      </c>
      <c r="O2103">
        <f>-612.297023458043 -136.682212136281 -510.023029317052</f>
        <v>-1259.002264911376</v>
      </c>
      <c r="P2103">
        <f>-642.676633510795 -176.744052919028 -232.44298655155</f>
        <v>-1051.8636729813729</v>
      </c>
      <c r="Q2103">
        <f>-448.033808668536 -65.5016593500213 -293.17023924917</f>
        <v>-806.70570726772723</v>
      </c>
      <c r="R2103" t="s">
        <v>43286</v>
      </c>
      <c r="S2103" t="s">
        <v>43287</v>
      </c>
      <c r="T2103" t="s">
        <v>43288</v>
      </c>
      <c r="U2103" t="s">
        <v>43289</v>
      </c>
      <c r="V2103">
        <f>-538.724402038275 -21.5389523155354 -100.828978335828</f>
        <v>-661.0923326896384</v>
      </c>
      <c r="W2103" t="s">
        <v>43290</v>
      </c>
      <c r="X2103" t="s">
        <v>43291</v>
      </c>
      <c r="Y2103" t="s">
        <v>43292</v>
      </c>
    </row>
    <row r="2104" spans="1:25" x14ac:dyDescent="0.3">
      <c r="A2104">
        <v>105150</v>
      </c>
      <c r="B2104" t="s">
        <v>43293</v>
      </c>
      <c r="C2104" t="s">
        <v>43294</v>
      </c>
      <c r="D2104" t="s">
        <v>43295</v>
      </c>
      <c r="E2104" t="s">
        <v>43296</v>
      </c>
      <c r="F2104" t="s">
        <v>43297</v>
      </c>
      <c r="G2104" t="s">
        <v>43298</v>
      </c>
      <c r="H2104" t="s">
        <v>43299</v>
      </c>
      <c r="I2104" t="s">
        <v>43300</v>
      </c>
      <c r="J2104" t="s">
        <v>43301</v>
      </c>
      <c r="K2104" t="s">
        <v>43302</v>
      </c>
      <c r="L2104" t="s">
        <v>43303</v>
      </c>
      <c r="M2104" t="s">
        <v>43304</v>
      </c>
      <c r="N2104" t="s">
        <v>43305</v>
      </c>
      <c r="O2104">
        <f>-612.874823049608 -137.259728892837 -510.067547957141</f>
        <v>-1260.2020998995861</v>
      </c>
      <c r="P2104">
        <f>-642.543763123053 -177.547428414908 -232.443289849077</f>
        <v>-1052.5344813870381</v>
      </c>
      <c r="Q2104">
        <f>-448.148781848588 -65.9616326498553 -293.334599142134</f>
        <v>-807.44501364057737</v>
      </c>
      <c r="R2104" t="s">
        <v>43306</v>
      </c>
      <c r="S2104" t="s">
        <v>43307</v>
      </c>
      <c r="T2104" t="s">
        <v>43308</v>
      </c>
      <c r="U2104" t="s">
        <v>43309</v>
      </c>
      <c r="V2104">
        <f>-538.334262663557 -21.6314576635868 -100.786226259339</f>
        <v>-660.75194658648275</v>
      </c>
      <c r="W2104" t="s">
        <v>43310</v>
      </c>
      <c r="X2104" t="s">
        <v>43311</v>
      </c>
      <c r="Y2104" t="s">
        <v>43312</v>
      </c>
    </row>
    <row r="2105" spans="1:25" x14ac:dyDescent="0.3">
      <c r="A2105">
        <v>105200</v>
      </c>
      <c r="B2105" t="s">
        <v>43313</v>
      </c>
      <c r="C2105" t="s">
        <v>43314</v>
      </c>
      <c r="D2105" t="s">
        <v>43315</v>
      </c>
      <c r="E2105" t="s">
        <v>43316</v>
      </c>
      <c r="F2105" t="s">
        <v>43317</v>
      </c>
      <c r="G2105" t="s">
        <v>43318</v>
      </c>
      <c r="H2105" t="s">
        <v>43319</v>
      </c>
      <c r="I2105" t="s">
        <v>43320</v>
      </c>
      <c r="J2105" t="s">
        <v>43321</v>
      </c>
      <c r="K2105" t="s">
        <v>43322</v>
      </c>
      <c r="L2105" t="s">
        <v>43323</v>
      </c>
      <c r="M2105" t="s">
        <v>43324</v>
      </c>
      <c r="N2105" t="s">
        <v>43325</v>
      </c>
      <c r="O2105">
        <f>-613.524815339303 -138.043578904454 -509.999675521212</f>
        <v>-1261.5680697649691</v>
      </c>
      <c r="P2105">
        <f>-642.688150691577 -178.733440138779 -232.380578855007</f>
        <v>-1053.802169685363</v>
      </c>
      <c r="Q2105">
        <f>-448.517587824021 -66.8078590158225 -293.364221554425</f>
        <v>-808.68966839426844</v>
      </c>
      <c r="R2105" t="s">
        <v>43326</v>
      </c>
      <c r="S2105" t="s">
        <v>43327</v>
      </c>
      <c r="T2105" t="s">
        <v>43328</v>
      </c>
      <c r="U2105" t="s">
        <v>43329</v>
      </c>
      <c r="V2105">
        <f>-537.643238855863 -21.7745176724102 -100.678467535112</f>
        <v>-660.09622406338519</v>
      </c>
      <c r="W2105" t="s">
        <v>43330</v>
      </c>
      <c r="X2105" t="s">
        <v>43331</v>
      </c>
      <c r="Y2105" t="s">
        <v>43332</v>
      </c>
    </row>
    <row r="2106" spans="1:25" x14ac:dyDescent="0.3">
      <c r="A2106">
        <v>105250</v>
      </c>
      <c r="B2106" t="s">
        <v>43333</v>
      </c>
      <c r="C2106" t="s">
        <v>43334</v>
      </c>
      <c r="D2106" t="s">
        <v>43335</v>
      </c>
      <c r="E2106" t="s">
        <v>43336</v>
      </c>
      <c r="F2106" t="s">
        <v>43337</v>
      </c>
      <c r="G2106" t="s">
        <v>43338</v>
      </c>
      <c r="H2106" t="s">
        <v>43339</v>
      </c>
      <c r="I2106" t="s">
        <v>43340</v>
      </c>
      <c r="J2106" t="s">
        <v>43341</v>
      </c>
      <c r="K2106" t="s">
        <v>43342</v>
      </c>
      <c r="L2106" t="s">
        <v>43343</v>
      </c>
      <c r="M2106" t="s">
        <v>43344</v>
      </c>
      <c r="N2106" t="s">
        <v>43345</v>
      </c>
      <c r="O2106">
        <f>-614.020235377847 -138.725321561498 -509.872252888787</f>
        <v>-1262.6178098281321</v>
      </c>
      <c r="P2106">
        <f>-642.989960201095 -179.542127796925 -232.251446475747</f>
        <v>-1054.7835344737668</v>
      </c>
      <c r="Q2106">
        <f>-448.894659203582 -67.515947989149 -293.289896696245</f>
        <v>-809.70050388897607</v>
      </c>
      <c r="R2106" t="s">
        <v>43346</v>
      </c>
      <c r="S2106" t="s">
        <v>43347</v>
      </c>
      <c r="T2106" t="s">
        <v>43348</v>
      </c>
      <c r="U2106" t="s">
        <v>43349</v>
      </c>
      <c r="V2106">
        <f>-537.192677328477 -22.1650190509044 -100.577647576122</f>
        <v>-659.93534395550341</v>
      </c>
      <c r="W2106" t="s">
        <v>43350</v>
      </c>
      <c r="X2106" t="s">
        <v>43351</v>
      </c>
      <c r="Y2106" t="s">
        <v>43352</v>
      </c>
    </row>
    <row r="2107" spans="1:25" x14ac:dyDescent="0.3">
      <c r="A2107">
        <v>105300</v>
      </c>
      <c r="B2107" t="s">
        <v>43353</v>
      </c>
      <c r="C2107" t="s">
        <v>43354</v>
      </c>
      <c r="D2107" t="s">
        <v>43355</v>
      </c>
      <c r="E2107" t="s">
        <v>43356</v>
      </c>
      <c r="F2107" t="s">
        <v>43357</v>
      </c>
      <c r="G2107" t="s">
        <v>43358</v>
      </c>
      <c r="H2107" t="s">
        <v>43359</v>
      </c>
      <c r="I2107" t="s">
        <v>43360</v>
      </c>
      <c r="J2107" t="s">
        <v>43361</v>
      </c>
      <c r="K2107" t="s">
        <v>43362</v>
      </c>
      <c r="L2107" t="s">
        <v>43363</v>
      </c>
      <c r="M2107" t="s">
        <v>43364</v>
      </c>
      <c r="N2107" t="s">
        <v>43365</v>
      </c>
      <c r="O2107">
        <f>-614.511835527801 -139.344245353874 -509.772888410118</f>
        <v>-1263.6289692917931</v>
      </c>
      <c r="P2107">
        <f>-643.298231761217 -180.188546464545 -232.136801582403</f>
        <v>-1055.623579808165</v>
      </c>
      <c r="Q2107">
        <f>-449.243370592141 -68.1599146164831 -293.299623007343</f>
        <v>-810.702908215967</v>
      </c>
      <c r="R2107" t="s">
        <v>43366</v>
      </c>
      <c r="S2107" t="s">
        <v>43367</v>
      </c>
      <c r="T2107" t="s">
        <v>43368</v>
      </c>
      <c r="U2107" t="s">
        <v>43369</v>
      </c>
      <c r="V2107">
        <f>-536.833411090561 -22.3080001496564 -100.511691513138</f>
        <v>-659.65310275335537</v>
      </c>
      <c r="W2107" t="s">
        <v>43370</v>
      </c>
      <c r="X2107" t="s">
        <v>43371</v>
      </c>
      <c r="Y2107" t="s">
        <v>43372</v>
      </c>
    </row>
    <row r="2108" spans="1:25" x14ac:dyDescent="0.3">
      <c r="A2108">
        <v>105350</v>
      </c>
      <c r="B2108" t="s">
        <v>43373</v>
      </c>
      <c r="C2108" t="s">
        <v>43374</v>
      </c>
      <c r="D2108" t="s">
        <v>43375</v>
      </c>
      <c r="E2108" t="s">
        <v>43376</v>
      </c>
      <c r="F2108" t="s">
        <v>43377</v>
      </c>
      <c r="G2108" t="s">
        <v>43378</v>
      </c>
      <c r="H2108" t="s">
        <v>43379</v>
      </c>
      <c r="I2108" t="s">
        <v>43380</v>
      </c>
      <c r="J2108" t="s">
        <v>43381</v>
      </c>
      <c r="K2108" t="s">
        <v>43382</v>
      </c>
      <c r="L2108" t="s">
        <v>43383</v>
      </c>
      <c r="M2108" t="s">
        <v>43384</v>
      </c>
      <c r="N2108" t="s">
        <v>43385</v>
      </c>
      <c r="O2108">
        <f>-615.6373113564 -139.958611396264 -509.643910777377</f>
        <v>-1265.2398335300411</v>
      </c>
      <c r="P2108">
        <f>-644.085063816547 -180.742076707718 -231.964327899401</f>
        <v>-1056.7914684236659</v>
      </c>
      <c r="Q2108">
        <f>-450.138573191019 -68.6718170957406 -293.393421726523</f>
        <v>-812.20381201328257</v>
      </c>
      <c r="R2108" t="s">
        <v>43386</v>
      </c>
      <c r="S2108" t="s">
        <v>43387</v>
      </c>
      <c r="T2108" t="s">
        <v>43388</v>
      </c>
      <c r="U2108" t="s">
        <v>43389</v>
      </c>
      <c r="V2108">
        <f>-536.722368050029 -22.2080447824528 -100.426986799725</f>
        <v>-659.35739963220681</v>
      </c>
      <c r="W2108" t="s">
        <v>43390</v>
      </c>
      <c r="X2108" t="s">
        <v>43391</v>
      </c>
      <c r="Y2108" t="s">
        <v>43392</v>
      </c>
    </row>
    <row r="2109" spans="1:25" x14ac:dyDescent="0.3">
      <c r="A2109">
        <v>105400</v>
      </c>
      <c r="B2109" t="s">
        <v>43393</v>
      </c>
      <c r="C2109" t="s">
        <v>43394</v>
      </c>
      <c r="D2109" t="s">
        <v>43395</v>
      </c>
      <c r="E2109" t="s">
        <v>43396</v>
      </c>
      <c r="F2109" t="s">
        <v>43397</v>
      </c>
      <c r="G2109" t="s">
        <v>43398</v>
      </c>
      <c r="H2109" t="s">
        <v>43399</v>
      </c>
      <c r="I2109" t="s">
        <v>43400</v>
      </c>
      <c r="J2109" t="s">
        <v>43401</v>
      </c>
      <c r="K2109" t="s">
        <v>43402</v>
      </c>
      <c r="L2109" t="s">
        <v>43403</v>
      </c>
      <c r="M2109" t="s">
        <v>43404</v>
      </c>
      <c r="N2109" t="s">
        <v>43405</v>
      </c>
      <c r="O2109">
        <f>-616.962802120502 -140.29554808528 -509.70910701349</f>
        <v>-1266.9674572192721</v>
      </c>
      <c r="P2109">
        <f>-645.001194062094 -181.315086836403 -232.022548125845</f>
        <v>-1058.338829024342</v>
      </c>
      <c r="Q2109">
        <f>-451.24594834518 -68.9358132683124 -293.490257072361</f>
        <v>-813.67201868585335</v>
      </c>
      <c r="R2109" t="s">
        <v>43406</v>
      </c>
      <c r="S2109" t="s">
        <v>43407</v>
      </c>
      <c r="T2109" t="s">
        <v>43408</v>
      </c>
      <c r="U2109" t="s">
        <v>43409</v>
      </c>
      <c r="V2109">
        <f>-537.196259031793 -22.2780596580624 -100.446900269141</f>
        <v>-659.92121895899641</v>
      </c>
      <c r="W2109" t="s">
        <v>43410</v>
      </c>
      <c r="X2109" t="s">
        <v>43411</v>
      </c>
      <c r="Y2109" t="s">
        <v>43412</v>
      </c>
    </row>
    <row r="2110" spans="1:25" x14ac:dyDescent="0.3">
      <c r="A2110">
        <v>105450</v>
      </c>
      <c r="B2110" t="s">
        <v>43413</v>
      </c>
      <c r="C2110" t="s">
        <v>43414</v>
      </c>
      <c r="D2110" t="s">
        <v>43415</v>
      </c>
      <c r="E2110" t="s">
        <v>43416</v>
      </c>
      <c r="F2110" t="s">
        <v>43417</v>
      </c>
      <c r="G2110" t="s">
        <v>43418</v>
      </c>
      <c r="H2110" t="s">
        <v>43419</v>
      </c>
      <c r="I2110" t="s">
        <v>43420</v>
      </c>
      <c r="J2110" t="s">
        <v>43421</v>
      </c>
      <c r="K2110" t="s">
        <v>43422</v>
      </c>
      <c r="L2110" t="s">
        <v>43423</v>
      </c>
      <c r="M2110" t="s">
        <v>43424</v>
      </c>
      <c r="N2110" t="s">
        <v>43425</v>
      </c>
      <c r="O2110">
        <f>-617.318364776163 -140.435716530837 -509.819718451779</f>
        <v>-1267.5737997587789</v>
      </c>
      <c r="P2110">
        <f>-645.260279685998 -181.791913106071 -232.173274817095</f>
        <v>-1059.2254676091638</v>
      </c>
      <c r="Q2110">
        <f>-451.511026839689 -69.3655717494239 -293.574845930146</f>
        <v>-814.45144451925898</v>
      </c>
      <c r="R2110" t="s">
        <v>43426</v>
      </c>
      <c r="S2110" t="s">
        <v>43427</v>
      </c>
      <c r="T2110" t="s">
        <v>43428</v>
      </c>
      <c r="U2110" t="s">
        <v>43429</v>
      </c>
      <c r="V2110">
        <f>-537.485841720263 -22.4179859905821 -100.455236049446</f>
        <v>-660.35906376029106</v>
      </c>
      <c r="W2110" t="s">
        <v>43430</v>
      </c>
      <c r="X2110" t="s">
        <v>43431</v>
      </c>
      <c r="Y2110" t="s">
        <v>43432</v>
      </c>
    </row>
    <row r="2111" spans="1:25" x14ac:dyDescent="0.3">
      <c r="A2111">
        <v>105500</v>
      </c>
      <c r="B2111" t="s">
        <v>43433</v>
      </c>
      <c r="C2111" t="s">
        <v>43434</v>
      </c>
      <c r="D2111" t="s">
        <v>43435</v>
      </c>
      <c r="E2111" t="s">
        <v>43436</v>
      </c>
      <c r="F2111" t="s">
        <v>43437</v>
      </c>
      <c r="G2111" t="s">
        <v>43438</v>
      </c>
      <c r="H2111" t="s">
        <v>43439</v>
      </c>
      <c r="I2111" t="s">
        <v>43440</v>
      </c>
      <c r="J2111" t="s">
        <v>43441</v>
      </c>
      <c r="K2111" t="s">
        <v>43442</v>
      </c>
      <c r="L2111" t="s">
        <v>43443</v>
      </c>
      <c r="M2111" t="s">
        <v>43444</v>
      </c>
      <c r="N2111" t="s">
        <v>43445</v>
      </c>
      <c r="O2111">
        <f>-617.719480321109 -140.582791917224 -509.897902074683</f>
        <v>-1268.2001743130159</v>
      </c>
      <c r="P2111">
        <f>-645.703751427502 -182.305108863992 -232.31068386427</f>
        <v>-1060.3195441557641</v>
      </c>
      <c r="Q2111">
        <f>-452.017161399261 -69.723738047619 -293.625024291709</f>
        <v>-815.365923738589</v>
      </c>
      <c r="R2111" t="s">
        <v>43446</v>
      </c>
      <c r="S2111" t="s">
        <v>43447</v>
      </c>
      <c r="T2111" t="s">
        <v>43448</v>
      </c>
      <c r="U2111" t="s">
        <v>43449</v>
      </c>
      <c r="V2111">
        <f>-537.921964148008 -22.4221969826763 -100.460481576788</f>
        <v>-660.80464270747223</v>
      </c>
      <c r="W2111" t="s">
        <v>43450</v>
      </c>
      <c r="X2111" t="s">
        <v>43451</v>
      </c>
      <c r="Y2111" t="s">
        <v>43452</v>
      </c>
    </row>
    <row r="2112" spans="1:25" x14ac:dyDescent="0.3">
      <c r="A2112">
        <v>105550</v>
      </c>
      <c r="B2112" t="s">
        <v>43453</v>
      </c>
      <c r="C2112" t="s">
        <v>43454</v>
      </c>
      <c r="D2112" t="s">
        <v>43455</v>
      </c>
      <c r="E2112" t="s">
        <v>43456</v>
      </c>
      <c r="F2112" t="s">
        <v>43457</v>
      </c>
      <c r="G2112" t="s">
        <v>43458</v>
      </c>
      <c r="H2112" t="s">
        <v>43459</v>
      </c>
      <c r="I2112" t="s">
        <v>43460</v>
      </c>
      <c r="J2112" t="s">
        <v>43461</v>
      </c>
      <c r="K2112" t="s">
        <v>43462</v>
      </c>
      <c r="L2112" t="s">
        <v>43463</v>
      </c>
      <c r="M2112" t="s">
        <v>43464</v>
      </c>
      <c r="N2112" t="s">
        <v>43465</v>
      </c>
      <c r="O2112">
        <f>-618.628716624481 -140.749625989174 -509.856315802996</f>
        <v>-1269.234658416651</v>
      </c>
      <c r="P2112">
        <f>-646.617025512374 -182.722304538986 -232.307196384207</f>
        <v>-1061.646526435567</v>
      </c>
      <c r="Q2112">
        <f>-452.938563649139 -70.0400924136693 -293.461457973141</f>
        <v>-816.44011403594936</v>
      </c>
      <c r="R2112" t="s">
        <v>43466</v>
      </c>
      <c r="S2112" t="s">
        <v>43467</v>
      </c>
      <c r="T2112" t="s">
        <v>43468</v>
      </c>
      <c r="U2112" t="s">
        <v>43469</v>
      </c>
      <c r="V2112">
        <f>-538.668491518484 -22.3874133013414 -100.496763420488</f>
        <v>-661.55266824031344</v>
      </c>
      <c r="W2112" t="s">
        <v>43470</v>
      </c>
      <c r="X2112" t="s">
        <v>43471</v>
      </c>
      <c r="Y2112" t="s">
        <v>43472</v>
      </c>
    </row>
    <row r="2113" spans="1:25" x14ac:dyDescent="0.3">
      <c r="A2113">
        <v>105600</v>
      </c>
      <c r="B2113" t="s">
        <v>43473</v>
      </c>
      <c r="C2113" t="s">
        <v>43474</v>
      </c>
      <c r="D2113" t="s">
        <v>43475</v>
      </c>
      <c r="E2113" t="s">
        <v>43476</v>
      </c>
      <c r="F2113" t="s">
        <v>43477</v>
      </c>
      <c r="G2113" t="s">
        <v>43478</v>
      </c>
      <c r="H2113" t="s">
        <v>43479</v>
      </c>
      <c r="I2113" t="s">
        <v>43480</v>
      </c>
      <c r="J2113" t="s">
        <v>43481</v>
      </c>
      <c r="K2113" t="s">
        <v>43482</v>
      </c>
      <c r="L2113" t="s">
        <v>43483</v>
      </c>
      <c r="M2113" t="s">
        <v>43484</v>
      </c>
      <c r="N2113" t="s">
        <v>43485</v>
      </c>
      <c r="O2113">
        <f>-619.04737628972 -140.889065573793 -509.767051153362</f>
        <v>-1269.703493016875</v>
      </c>
      <c r="P2113">
        <f>-647.001887339281 -182.699880508651 -232.190075249763</f>
        <v>-1061.8918430976948</v>
      </c>
      <c r="Q2113">
        <f>-453.292995632689 -70.0783180621834 -293.36065835916</f>
        <v>-816.73197205403244</v>
      </c>
      <c r="R2113" t="s">
        <v>43486</v>
      </c>
      <c r="S2113" t="s">
        <v>43487</v>
      </c>
      <c r="T2113" t="s">
        <v>43488</v>
      </c>
      <c r="U2113" t="s">
        <v>43489</v>
      </c>
      <c r="V2113">
        <f>-538.882318729423 -22.3485322880188 -100.500198703628</f>
        <v>-661.73104972106978</v>
      </c>
      <c r="W2113" t="s">
        <v>43490</v>
      </c>
      <c r="X2113" t="s">
        <v>43491</v>
      </c>
      <c r="Y2113" t="s">
        <v>43492</v>
      </c>
    </row>
    <row r="2114" spans="1:25" x14ac:dyDescent="0.3">
      <c r="A2114">
        <v>105650</v>
      </c>
      <c r="B2114" t="s">
        <v>43493</v>
      </c>
      <c r="C2114" t="s">
        <v>43494</v>
      </c>
      <c r="D2114" t="s">
        <v>43495</v>
      </c>
      <c r="E2114" t="s">
        <v>43496</v>
      </c>
      <c r="F2114" t="s">
        <v>43497</v>
      </c>
      <c r="G2114" t="s">
        <v>43498</v>
      </c>
      <c r="H2114" t="s">
        <v>43499</v>
      </c>
      <c r="I2114" t="s">
        <v>43500</v>
      </c>
      <c r="J2114" t="s">
        <v>43501</v>
      </c>
      <c r="K2114" t="s">
        <v>43502</v>
      </c>
      <c r="L2114" t="s">
        <v>43503</v>
      </c>
      <c r="M2114" t="s">
        <v>43504</v>
      </c>
      <c r="N2114" t="s">
        <v>43505</v>
      </c>
      <c r="O2114">
        <f>-619.521356166921 -141.133814070822 -509.621966568845</f>
        <v>-1270.277136806588</v>
      </c>
      <c r="P2114">
        <f>-647.44593103481 -182.696436381085 -232.004689349377</f>
        <v>-1062.1470567652721</v>
      </c>
      <c r="Q2114">
        <f>-453.826804155668 -69.988741684354 -293.30008512519</f>
        <v>-817.11563096521195</v>
      </c>
      <c r="R2114" t="s">
        <v>43506</v>
      </c>
      <c r="S2114" t="s">
        <v>43507</v>
      </c>
      <c r="T2114" t="s">
        <v>43508</v>
      </c>
      <c r="U2114" t="s">
        <v>43509</v>
      </c>
      <c r="V2114">
        <f>-539.155251102953 -22.2497116079217 -100.500588342228</f>
        <v>-661.90555105310261</v>
      </c>
      <c r="W2114" t="s">
        <v>43510</v>
      </c>
      <c r="X2114" t="s">
        <v>43511</v>
      </c>
      <c r="Y2114" t="s">
        <v>43512</v>
      </c>
    </row>
    <row r="2115" spans="1:25" x14ac:dyDescent="0.3">
      <c r="A2115">
        <v>105700</v>
      </c>
      <c r="B2115" t="s">
        <v>43513</v>
      </c>
      <c r="C2115" t="s">
        <v>43514</v>
      </c>
      <c r="D2115" t="s">
        <v>43515</v>
      </c>
      <c r="E2115" t="s">
        <v>43516</v>
      </c>
      <c r="F2115" t="s">
        <v>43517</v>
      </c>
      <c r="G2115" t="s">
        <v>43518</v>
      </c>
      <c r="H2115" t="s">
        <v>43519</v>
      </c>
      <c r="I2115" t="s">
        <v>43520</v>
      </c>
      <c r="J2115" t="s">
        <v>43521</v>
      </c>
      <c r="K2115" t="s">
        <v>43522</v>
      </c>
      <c r="L2115" t="s">
        <v>43523</v>
      </c>
      <c r="M2115" t="s">
        <v>43524</v>
      </c>
      <c r="N2115" t="s">
        <v>43525</v>
      </c>
      <c r="O2115">
        <f>-619.688197010767 -141.267998187379 -509.542973383152</f>
        <v>-1270.4991685812979</v>
      </c>
      <c r="P2115">
        <f>-647.552899527826 -182.920212207487 -231.93317635258</f>
        <v>-1062.406288087893</v>
      </c>
      <c r="Q2115">
        <f>-454.030913183248 -70.0615967894146 -293.25769685862</f>
        <v>-817.35020683128255</v>
      </c>
      <c r="R2115" t="s">
        <v>43526</v>
      </c>
      <c r="S2115" t="s">
        <v>43527</v>
      </c>
      <c r="T2115" t="s">
        <v>43528</v>
      </c>
      <c r="U2115" t="s">
        <v>43529</v>
      </c>
      <c r="V2115">
        <f>-539.1573464085 -22.2851008103376 -100.503805357971</f>
        <v>-661.94625257680855</v>
      </c>
      <c r="W2115" t="s">
        <v>43530</v>
      </c>
      <c r="X2115" t="s">
        <v>43531</v>
      </c>
      <c r="Y2115" t="s">
        <v>43532</v>
      </c>
    </row>
    <row r="2116" spans="1:25" x14ac:dyDescent="0.3">
      <c r="A2116">
        <v>105750</v>
      </c>
      <c r="B2116" t="s">
        <v>43533</v>
      </c>
      <c r="C2116" t="s">
        <v>43534</v>
      </c>
      <c r="D2116" t="s">
        <v>43535</v>
      </c>
      <c r="E2116" t="s">
        <v>43536</v>
      </c>
      <c r="F2116" t="s">
        <v>43537</v>
      </c>
      <c r="G2116" t="s">
        <v>43538</v>
      </c>
      <c r="H2116" t="s">
        <v>43539</v>
      </c>
      <c r="I2116" t="s">
        <v>43540</v>
      </c>
      <c r="J2116" t="s">
        <v>43541</v>
      </c>
      <c r="K2116" t="s">
        <v>43542</v>
      </c>
      <c r="L2116" t="s">
        <v>43543</v>
      </c>
      <c r="M2116" t="s">
        <v>43544</v>
      </c>
      <c r="N2116" t="s">
        <v>43545</v>
      </c>
      <c r="O2116">
        <f>-619.635323527552 -141.347559158848 -509.599326350294</f>
        <v>-1270.5822090366939</v>
      </c>
      <c r="P2116">
        <f>-647.542925845913 -183.164352066917 -232.018467647496</f>
        <v>-1062.725745560326</v>
      </c>
      <c r="Q2116">
        <f>-454.123799658364 -70.0990128294548 -293.28664886101</f>
        <v>-817.50946134882884</v>
      </c>
      <c r="R2116" t="s">
        <v>43546</v>
      </c>
      <c r="S2116" t="s">
        <v>43547</v>
      </c>
      <c r="T2116" t="s">
        <v>43548</v>
      </c>
      <c r="U2116" t="s">
        <v>43549</v>
      </c>
      <c r="V2116">
        <f>-538.977992232918 -22.3435411032665 -100.489585520052</f>
        <v>-661.81111885623659</v>
      </c>
      <c r="W2116" t="s">
        <v>43550</v>
      </c>
      <c r="X2116" t="s">
        <v>43551</v>
      </c>
      <c r="Y2116" t="s">
        <v>43552</v>
      </c>
    </row>
    <row r="2117" spans="1:25" x14ac:dyDescent="0.3">
      <c r="A2117">
        <v>105800</v>
      </c>
      <c r="B2117" t="s">
        <v>43553</v>
      </c>
      <c r="C2117" t="s">
        <v>43554</v>
      </c>
      <c r="D2117" t="s">
        <v>43555</v>
      </c>
      <c r="E2117" t="s">
        <v>43556</v>
      </c>
      <c r="F2117" t="s">
        <v>43557</v>
      </c>
      <c r="G2117" t="s">
        <v>43558</v>
      </c>
      <c r="H2117" t="s">
        <v>43559</v>
      </c>
      <c r="I2117" t="s">
        <v>43560</v>
      </c>
      <c r="J2117" t="s">
        <v>43561</v>
      </c>
      <c r="K2117" t="s">
        <v>43562</v>
      </c>
      <c r="L2117" t="s">
        <v>43563</v>
      </c>
      <c r="M2117" t="s">
        <v>43564</v>
      </c>
      <c r="N2117" t="s">
        <v>43565</v>
      </c>
      <c r="O2117">
        <f>-619.565984093164 -141.232289679715 -509.675183934066</f>
        <v>-1270.4734577069451</v>
      </c>
      <c r="P2117">
        <f>-647.6095787138 -183.075510500855 -232.112020398625</f>
        <v>-1062.7971096132801</v>
      </c>
      <c r="Q2117">
        <f>-454.131181654862 -70.0813630153129 -293.324575764766</f>
        <v>-817.5371204349409</v>
      </c>
      <c r="R2117" t="s">
        <v>43566</v>
      </c>
      <c r="S2117" t="s">
        <v>43567</v>
      </c>
      <c r="T2117" t="s">
        <v>43568</v>
      </c>
      <c r="U2117" t="s">
        <v>43569</v>
      </c>
      <c r="V2117">
        <f>-539.139067363585 -22.2750576841581 -100.492776584963</f>
        <v>-661.90690163270619</v>
      </c>
      <c r="W2117" t="s">
        <v>43570</v>
      </c>
      <c r="X2117" t="s">
        <v>43571</v>
      </c>
      <c r="Y2117" t="s">
        <v>43572</v>
      </c>
    </row>
    <row r="2118" spans="1:25" x14ac:dyDescent="0.3">
      <c r="A2118">
        <v>105850</v>
      </c>
      <c r="B2118" t="s">
        <v>43573</v>
      </c>
      <c r="C2118" t="s">
        <v>43574</v>
      </c>
      <c r="D2118" t="s">
        <v>43575</v>
      </c>
      <c r="E2118" t="s">
        <v>43576</v>
      </c>
      <c r="F2118" t="s">
        <v>43577</v>
      </c>
      <c r="G2118" t="s">
        <v>43578</v>
      </c>
      <c r="H2118" t="s">
        <v>43579</v>
      </c>
      <c r="I2118" t="s">
        <v>43580</v>
      </c>
      <c r="J2118" t="s">
        <v>43581</v>
      </c>
      <c r="K2118" t="s">
        <v>43582</v>
      </c>
      <c r="L2118" t="s">
        <v>43583</v>
      </c>
      <c r="M2118" t="s">
        <v>43584</v>
      </c>
      <c r="N2118" t="s">
        <v>43585</v>
      </c>
      <c r="O2118">
        <f>-619.390349715537 -140.918621814259 -509.855389097395</f>
        <v>-1270.1643606271909</v>
      </c>
      <c r="P2118">
        <f>-647.911587356432 -183.015090557728 -232.379316233875</f>
        <v>-1063.3059941480351</v>
      </c>
      <c r="Q2118">
        <f>-454.038654756586 -70.5593873181792 -293.334588611213</f>
        <v>-817.93263068597821</v>
      </c>
      <c r="R2118" t="s">
        <v>43586</v>
      </c>
      <c r="S2118" t="s">
        <v>43587</v>
      </c>
      <c r="T2118" t="s">
        <v>43588</v>
      </c>
      <c r="U2118" t="s">
        <v>43589</v>
      </c>
      <c r="V2118">
        <f>-539.660821221737 -22.3487427100645 -100.531271173371</f>
        <v>-662.5408351051725</v>
      </c>
      <c r="W2118" t="s">
        <v>43590</v>
      </c>
      <c r="X2118" t="s">
        <v>43591</v>
      </c>
      <c r="Y2118" t="s">
        <v>43592</v>
      </c>
    </row>
    <row r="2119" spans="1:25" x14ac:dyDescent="0.3">
      <c r="A2119">
        <v>105900</v>
      </c>
      <c r="B2119" t="s">
        <v>43593</v>
      </c>
      <c r="C2119" t="s">
        <v>43594</v>
      </c>
      <c r="D2119" t="s">
        <v>43595</v>
      </c>
      <c r="E2119" t="s">
        <v>43596</v>
      </c>
      <c r="F2119" t="s">
        <v>43597</v>
      </c>
      <c r="G2119" t="s">
        <v>43598</v>
      </c>
      <c r="H2119" t="s">
        <v>43599</v>
      </c>
      <c r="I2119" t="s">
        <v>43600</v>
      </c>
      <c r="J2119" t="s">
        <v>43601</v>
      </c>
      <c r="K2119" t="s">
        <v>43602</v>
      </c>
      <c r="L2119" t="s">
        <v>43603</v>
      </c>
      <c r="M2119" t="s">
        <v>43604</v>
      </c>
      <c r="N2119" t="s">
        <v>43605</v>
      </c>
      <c r="O2119">
        <f>-619.149772458052 -140.734241603536 -509.992432648047</f>
        <v>-1269.876446709635</v>
      </c>
      <c r="P2119">
        <f>-648.073151846833 -183.015626565867 -232.586008539314</f>
        <v>-1063.6747869520141</v>
      </c>
      <c r="Q2119">
        <f>-453.871867829454 -71.0103923415991 -293.325130191732</f>
        <v>-818.20739036278508</v>
      </c>
      <c r="R2119" t="s">
        <v>43606</v>
      </c>
      <c r="S2119" t="s">
        <v>43607</v>
      </c>
      <c r="T2119" t="s">
        <v>43608</v>
      </c>
      <c r="U2119" t="s">
        <v>43609</v>
      </c>
      <c r="V2119">
        <f>-539.993876635932 -22.3915463531107 -100.550722105349</f>
        <v>-662.93614509439169</v>
      </c>
      <c r="W2119" t="s">
        <v>43610</v>
      </c>
      <c r="X2119" t="s">
        <v>43611</v>
      </c>
      <c r="Y2119" t="s">
        <v>43612</v>
      </c>
    </row>
    <row r="2120" spans="1:25" x14ac:dyDescent="0.3">
      <c r="A2120">
        <v>105950</v>
      </c>
      <c r="B2120" t="s">
        <v>43613</v>
      </c>
      <c r="C2120" t="s">
        <v>43614</v>
      </c>
      <c r="D2120" t="s">
        <v>43615</v>
      </c>
      <c r="E2120" t="s">
        <v>43616</v>
      </c>
      <c r="F2120" t="s">
        <v>43617</v>
      </c>
      <c r="G2120" t="s">
        <v>43618</v>
      </c>
      <c r="H2120" t="s">
        <v>43619</v>
      </c>
      <c r="I2120" t="s">
        <v>43620</v>
      </c>
      <c r="J2120" t="s">
        <v>43621</v>
      </c>
      <c r="K2120" t="s">
        <v>43622</v>
      </c>
      <c r="L2120" t="s">
        <v>43623</v>
      </c>
      <c r="M2120" t="s">
        <v>43624</v>
      </c>
      <c r="N2120" t="s">
        <v>43625</v>
      </c>
      <c r="O2120">
        <f>-618.711248430588 -140.348041225368 -510.256047933055</f>
        <v>-1269.3153375890111</v>
      </c>
      <c r="P2120">
        <f>-648.572982523411 -183.226496783931 -233.040879378858</f>
        <v>-1064.8403586862</v>
      </c>
      <c r="Q2120">
        <f>-453.758390993961 -71.9116010432158 -293.0805709926</f>
        <v>-818.7505630297768</v>
      </c>
      <c r="R2120" t="s">
        <v>43626</v>
      </c>
      <c r="S2120" t="s">
        <v>43627</v>
      </c>
      <c r="T2120" t="s">
        <v>43628</v>
      </c>
      <c r="U2120" t="s">
        <v>43629</v>
      </c>
      <c r="V2120">
        <f>-540.618844813055 -22.4635499218298 -100.583635188645</f>
        <v>-663.66602992352978</v>
      </c>
      <c r="W2120" t="s">
        <v>43630</v>
      </c>
      <c r="X2120" t="s">
        <v>43631</v>
      </c>
      <c r="Y2120" t="s">
        <v>43632</v>
      </c>
    </row>
    <row r="2121" spans="1:25" x14ac:dyDescent="0.3">
      <c r="A2121">
        <v>106000</v>
      </c>
      <c r="B2121" t="s">
        <v>43633</v>
      </c>
      <c r="C2121" t="s">
        <v>43634</v>
      </c>
      <c r="D2121" t="s">
        <v>43635</v>
      </c>
      <c r="E2121" t="s">
        <v>43636</v>
      </c>
      <c r="F2121" t="s">
        <v>43637</v>
      </c>
      <c r="G2121" t="s">
        <v>43638</v>
      </c>
      <c r="H2121" t="s">
        <v>43639</v>
      </c>
      <c r="I2121" t="s">
        <v>43640</v>
      </c>
      <c r="J2121" t="s">
        <v>43641</v>
      </c>
      <c r="K2121" t="s">
        <v>43642</v>
      </c>
      <c r="L2121" t="s">
        <v>43643</v>
      </c>
      <c r="M2121" t="s">
        <v>43644</v>
      </c>
      <c r="N2121" t="s">
        <v>43645</v>
      </c>
      <c r="O2121">
        <f>-618.583078042351 -140.271799507131 -510.35084691161</f>
        <v>-1269.2057244610919</v>
      </c>
      <c r="P2121">
        <f>-648.944256445638 -183.289554971303 -233.211471214343</f>
        <v>-1065.445282631284</v>
      </c>
      <c r="Q2121">
        <f>-453.800704890097 -72.4150770489632 -292.996913857437</f>
        <v>-819.2126957964972</v>
      </c>
      <c r="R2121" t="s">
        <v>43646</v>
      </c>
      <c r="S2121" t="s">
        <v>43647</v>
      </c>
      <c r="T2121" t="s">
        <v>43648</v>
      </c>
      <c r="U2121" t="s">
        <v>43649</v>
      </c>
      <c r="V2121">
        <f>-540.877112337659 -22.5917806666325 -100.591945630141</f>
        <v>-664.06083863443257</v>
      </c>
      <c r="W2121" t="s">
        <v>43650</v>
      </c>
      <c r="X2121" t="s">
        <v>43651</v>
      </c>
      <c r="Y2121" t="s">
        <v>43652</v>
      </c>
    </row>
    <row r="2122" spans="1:25" x14ac:dyDescent="0.3">
      <c r="A2122">
        <v>106050</v>
      </c>
      <c r="B2122" t="s">
        <v>43653</v>
      </c>
      <c r="C2122" t="s">
        <v>43654</v>
      </c>
      <c r="D2122" t="s">
        <v>43655</v>
      </c>
      <c r="E2122" t="s">
        <v>43656</v>
      </c>
      <c r="F2122" t="s">
        <v>43657</v>
      </c>
      <c r="G2122" t="s">
        <v>43658</v>
      </c>
      <c r="H2122" t="s">
        <v>43659</v>
      </c>
      <c r="I2122" t="s">
        <v>43660</v>
      </c>
      <c r="J2122" t="s">
        <v>43661</v>
      </c>
      <c r="K2122" t="s">
        <v>43662</v>
      </c>
      <c r="L2122" t="s">
        <v>43663</v>
      </c>
      <c r="M2122" t="s">
        <v>43664</v>
      </c>
      <c r="N2122" t="s">
        <v>43665</v>
      </c>
      <c r="O2122">
        <f>-618.073904763245 -140.167271962057 -510.571811898623</f>
        <v>-1268.8129886239251</v>
      </c>
      <c r="P2122">
        <f>-649.156660276448 -183.306857210117 -233.531316780609</f>
        <v>-1065.9948342671739</v>
      </c>
      <c r="Q2122">
        <f>-453.485556867891 -73.2060396309471 -293.021850044165</f>
        <v>-819.7134465430031</v>
      </c>
      <c r="R2122" t="s">
        <v>43666</v>
      </c>
      <c r="S2122" t="s">
        <v>43667</v>
      </c>
      <c r="T2122" t="s">
        <v>43668</v>
      </c>
      <c r="U2122" t="s">
        <v>43669</v>
      </c>
      <c r="V2122">
        <f>-541.121114326908 -22.9810096534129 -100.606845480206</f>
        <v>-664.70896946052699</v>
      </c>
      <c r="W2122" t="s">
        <v>43670</v>
      </c>
      <c r="X2122" t="s">
        <v>43671</v>
      </c>
      <c r="Y2122" t="s">
        <v>43672</v>
      </c>
    </row>
    <row r="2123" spans="1:25" x14ac:dyDescent="0.3">
      <c r="A2123">
        <v>106100</v>
      </c>
      <c r="B2123" t="s">
        <v>43673</v>
      </c>
      <c r="C2123" t="s">
        <v>43674</v>
      </c>
      <c r="D2123" t="s">
        <v>43675</v>
      </c>
      <c r="E2123" t="s">
        <v>43676</v>
      </c>
      <c r="F2123" t="s">
        <v>43677</v>
      </c>
      <c r="G2123" t="s">
        <v>43678</v>
      </c>
      <c r="H2123" t="s">
        <v>43679</v>
      </c>
      <c r="I2123" t="s">
        <v>43680</v>
      </c>
      <c r="J2123" t="s">
        <v>43681</v>
      </c>
      <c r="K2123" t="s">
        <v>43682</v>
      </c>
      <c r="L2123" t="s">
        <v>43683</v>
      </c>
      <c r="M2123" t="s">
        <v>43684</v>
      </c>
      <c r="N2123" t="s">
        <v>43685</v>
      </c>
      <c r="O2123">
        <f>-617.762913368099 -140.099368939731 -510.705173537345</f>
        <v>-1268.5674558451751</v>
      </c>
      <c r="P2123">
        <f>-649.190509821268 -183.314770274267 -233.715411817548</f>
        <v>-1066.2206919130831</v>
      </c>
      <c r="Q2123">
        <f>-453.321521603405 -73.488467292495 -293.063206203896</f>
        <v>-819.87319509979602</v>
      </c>
      <c r="R2123" t="s">
        <v>43686</v>
      </c>
      <c r="S2123" t="s">
        <v>43687</v>
      </c>
      <c r="T2123" t="s">
        <v>43688</v>
      </c>
      <c r="U2123" t="s">
        <v>43689</v>
      </c>
      <c r="V2123">
        <f>-541.388203569761 -23.0093498830588 -100.613254238575</f>
        <v>-665.0108076913948</v>
      </c>
      <c r="W2123" t="s">
        <v>43690</v>
      </c>
      <c r="X2123" t="s">
        <v>43691</v>
      </c>
      <c r="Y2123" t="s">
        <v>43692</v>
      </c>
    </row>
    <row r="2124" spans="1:25" x14ac:dyDescent="0.3">
      <c r="A2124">
        <v>106150</v>
      </c>
      <c r="B2124" t="s">
        <v>43693</v>
      </c>
      <c r="C2124" t="s">
        <v>43694</v>
      </c>
      <c r="D2124" t="s">
        <v>43695</v>
      </c>
      <c r="E2124" t="s">
        <v>43696</v>
      </c>
      <c r="F2124" t="s">
        <v>43697</v>
      </c>
      <c r="G2124" t="s">
        <v>43698</v>
      </c>
      <c r="H2124" t="s">
        <v>43699</v>
      </c>
      <c r="I2124" t="s">
        <v>43700</v>
      </c>
      <c r="J2124" t="s">
        <v>43701</v>
      </c>
      <c r="K2124" t="s">
        <v>43702</v>
      </c>
      <c r="L2124" t="s">
        <v>43703</v>
      </c>
      <c r="M2124" t="s">
        <v>43704</v>
      </c>
      <c r="N2124" t="s">
        <v>43705</v>
      </c>
      <c r="O2124">
        <f>-617.210837947675 -140.131570517221 -510.850746714328</f>
        <v>-1268.193155179224</v>
      </c>
      <c r="P2124">
        <f>-649.084183947067 -183.773033178744 -233.978693346933</f>
        <v>-1066.835910472744</v>
      </c>
      <c r="Q2124">
        <f>-452.963086676529 -74.0888402135884 -292.753422222934</f>
        <v>-819.80534911305131</v>
      </c>
      <c r="R2124" t="s">
        <v>43706</v>
      </c>
      <c r="S2124" t="s">
        <v>43707</v>
      </c>
      <c r="T2124" t="s">
        <v>43708</v>
      </c>
      <c r="U2124" t="s">
        <v>43709</v>
      </c>
      <c r="V2124">
        <f>-541.706680329191 -23.4134928285516 -100.638016694682</f>
        <v>-665.75818985242472</v>
      </c>
      <c r="W2124" t="s">
        <v>43710</v>
      </c>
      <c r="X2124" t="s">
        <v>43711</v>
      </c>
      <c r="Y2124" t="s">
        <v>43712</v>
      </c>
    </row>
    <row r="2125" spans="1:25" x14ac:dyDescent="0.3">
      <c r="A2125">
        <v>106200</v>
      </c>
      <c r="B2125" t="s">
        <v>43713</v>
      </c>
      <c r="C2125" t="s">
        <v>43714</v>
      </c>
      <c r="D2125" t="s">
        <v>43715</v>
      </c>
      <c r="E2125" t="s">
        <v>43716</v>
      </c>
      <c r="F2125" t="s">
        <v>43717</v>
      </c>
      <c r="G2125" t="s">
        <v>43718</v>
      </c>
      <c r="H2125" t="s">
        <v>43719</v>
      </c>
      <c r="I2125" t="s">
        <v>43720</v>
      </c>
      <c r="J2125" t="s">
        <v>43721</v>
      </c>
      <c r="K2125" t="s">
        <v>43722</v>
      </c>
      <c r="L2125" t="s">
        <v>43723</v>
      </c>
      <c r="M2125" t="s">
        <v>43724</v>
      </c>
      <c r="N2125" t="s">
        <v>43725</v>
      </c>
      <c r="O2125">
        <f>-616.930189768552 -140.183611255662 -510.882252885813</f>
        <v>-1267.9960539100271</v>
      </c>
      <c r="P2125">
        <f>-648.914682735708 -183.899242829155 -234.034806068617</f>
        <v>-1066.8487316334799</v>
      </c>
      <c r="Q2125">
        <f>-452.708829429705 -74.2267410495801 -292.547566732638</f>
        <v>-819.48313721192312</v>
      </c>
      <c r="R2125" t="s">
        <v>43726</v>
      </c>
      <c r="S2125" t="s">
        <v>43727</v>
      </c>
      <c r="T2125" t="s">
        <v>43728</v>
      </c>
      <c r="U2125" t="s">
        <v>43729</v>
      </c>
      <c r="V2125">
        <f>-541.800571690905 -23.5435404725604 -100.652698488488</f>
        <v>-665.99681065195341</v>
      </c>
      <c r="W2125" t="s">
        <v>43730</v>
      </c>
      <c r="X2125" t="s">
        <v>43731</v>
      </c>
      <c r="Y2125" t="s">
        <v>43732</v>
      </c>
    </row>
    <row r="2126" spans="1:25" x14ac:dyDescent="0.3">
      <c r="A2126">
        <v>106250</v>
      </c>
      <c r="B2126" t="s">
        <v>43733</v>
      </c>
      <c r="C2126" t="s">
        <v>43734</v>
      </c>
      <c r="D2126" t="s">
        <v>43735</v>
      </c>
      <c r="E2126" t="s">
        <v>43736</v>
      </c>
      <c r="F2126" t="s">
        <v>43737</v>
      </c>
      <c r="G2126" t="s">
        <v>43738</v>
      </c>
      <c r="H2126" t="s">
        <v>43739</v>
      </c>
      <c r="I2126" t="s">
        <v>43740</v>
      </c>
      <c r="J2126" t="s">
        <v>43741</v>
      </c>
      <c r="K2126" t="s">
        <v>43742</v>
      </c>
      <c r="L2126" t="s">
        <v>43743</v>
      </c>
      <c r="M2126" t="s">
        <v>43744</v>
      </c>
      <c r="N2126" t="s">
        <v>43745</v>
      </c>
      <c r="O2126">
        <f>-616.338507906712 -140.309121882325 -510.799797355831</f>
        <v>-1267.447427144868</v>
      </c>
      <c r="P2126">
        <f>-648.788255700352 -183.66582530896 -233.949987218564</f>
        <v>-1066.404068227876</v>
      </c>
      <c r="Q2126">
        <f>-452.422640960063 -74.0656893119713 -292.061166649262</f>
        <v>-818.5494969212964</v>
      </c>
      <c r="R2126" t="s">
        <v>43746</v>
      </c>
      <c r="S2126" t="s">
        <v>43747</v>
      </c>
      <c r="T2126" t="s">
        <v>43748</v>
      </c>
      <c r="U2126" t="s">
        <v>43749</v>
      </c>
      <c r="V2126">
        <f>-541.898163021332 -23.7937225673786 -100.646846343555</f>
        <v>-666.33873193226566</v>
      </c>
      <c r="W2126" t="s">
        <v>43750</v>
      </c>
      <c r="X2126" t="s">
        <v>43751</v>
      </c>
      <c r="Y2126" t="s">
        <v>43752</v>
      </c>
    </row>
    <row r="2127" spans="1:25" x14ac:dyDescent="0.3">
      <c r="A2127">
        <v>106300</v>
      </c>
      <c r="B2127" t="s">
        <v>43753</v>
      </c>
      <c r="C2127" t="s">
        <v>43754</v>
      </c>
      <c r="D2127" t="s">
        <v>43755</v>
      </c>
      <c r="E2127" t="s">
        <v>43756</v>
      </c>
      <c r="F2127" t="s">
        <v>43757</v>
      </c>
      <c r="G2127" t="s">
        <v>43758</v>
      </c>
      <c r="H2127" t="s">
        <v>43759</v>
      </c>
      <c r="I2127" t="s">
        <v>43760</v>
      </c>
      <c r="J2127" t="s">
        <v>43761</v>
      </c>
      <c r="K2127" t="s">
        <v>43762</v>
      </c>
      <c r="L2127" t="s">
        <v>43763</v>
      </c>
      <c r="M2127" t="s">
        <v>43764</v>
      </c>
      <c r="N2127" t="s">
        <v>43765</v>
      </c>
      <c r="O2127">
        <f>-615.96550783323 -140.494603888957 -510.639448516122</f>
        <v>-1267.0995602383091</v>
      </c>
      <c r="P2127">
        <f>-648.787944301519 -183.509596406969 -233.78031474603</f>
        <v>-1066.0778554545179</v>
      </c>
      <c r="Q2127">
        <f>-452.383707357403 -73.9382410485491 -291.815044822075</f>
        <v>-818.13699322802699</v>
      </c>
      <c r="R2127" t="s">
        <v>43766</v>
      </c>
      <c r="S2127" t="s">
        <v>43767</v>
      </c>
      <c r="T2127" t="s">
        <v>43768</v>
      </c>
      <c r="U2127" t="s">
        <v>43769</v>
      </c>
      <c r="V2127">
        <f>-541.90933442586 -23.9158610572085 -100.651843726435</f>
        <v>-666.47703920950357</v>
      </c>
      <c r="W2127" t="s">
        <v>43770</v>
      </c>
      <c r="X2127" t="s">
        <v>43771</v>
      </c>
      <c r="Y2127" t="s">
        <v>43772</v>
      </c>
    </row>
    <row r="2128" spans="1:25" x14ac:dyDescent="0.3">
      <c r="A2128">
        <v>106350</v>
      </c>
      <c r="B2128" t="s">
        <v>43773</v>
      </c>
      <c r="C2128" t="s">
        <v>43774</v>
      </c>
      <c r="D2128" t="s">
        <v>43775</v>
      </c>
      <c r="E2128" t="s">
        <v>43776</v>
      </c>
      <c r="F2128" t="s">
        <v>43777</v>
      </c>
      <c r="G2128" t="s">
        <v>43778</v>
      </c>
      <c r="H2128" t="s">
        <v>43779</v>
      </c>
      <c r="I2128" t="s">
        <v>43780</v>
      </c>
      <c r="J2128" t="s">
        <v>43781</v>
      </c>
      <c r="K2128" t="s">
        <v>43782</v>
      </c>
      <c r="L2128" t="s">
        <v>43783</v>
      </c>
      <c r="M2128" t="s">
        <v>43784</v>
      </c>
      <c r="N2128" t="s">
        <v>43785</v>
      </c>
      <c r="O2128">
        <f>-615.15325340106 -140.824402345918 -510.289326317044</f>
        <v>-1266.2669820640222</v>
      </c>
      <c r="P2128">
        <f>-648.749180199061 -183.159413453992 -233.418054188026</f>
        <v>-1065.326647841079</v>
      </c>
      <c r="Q2128">
        <f>-452.290792477467 -73.6134739985905 -291.316846526681</f>
        <v>-817.22111300273855</v>
      </c>
      <c r="R2128" t="s">
        <v>43786</v>
      </c>
      <c r="S2128" t="s">
        <v>43787</v>
      </c>
      <c r="T2128" t="s">
        <v>43788</v>
      </c>
      <c r="U2128" t="s">
        <v>43789</v>
      </c>
      <c r="V2128">
        <f>-541.901362139001 -24.0315281491685 -100.638729938792</f>
        <v>-666.5716202269615</v>
      </c>
      <c r="W2128" t="s">
        <v>43790</v>
      </c>
      <c r="X2128" t="s">
        <v>43791</v>
      </c>
      <c r="Y2128" t="s">
        <v>43792</v>
      </c>
    </row>
    <row r="2129" spans="1:25" x14ac:dyDescent="0.3">
      <c r="A2129">
        <v>106400</v>
      </c>
      <c r="B2129" t="s">
        <v>43793</v>
      </c>
      <c r="C2129" t="s">
        <v>43794</v>
      </c>
      <c r="D2129" t="s">
        <v>43795</v>
      </c>
      <c r="E2129" t="s">
        <v>43796</v>
      </c>
      <c r="F2129" t="s">
        <v>43797</v>
      </c>
      <c r="G2129" t="s">
        <v>43798</v>
      </c>
      <c r="H2129" t="s">
        <v>43799</v>
      </c>
      <c r="I2129" t="s">
        <v>43800</v>
      </c>
      <c r="J2129" t="s">
        <v>43801</v>
      </c>
      <c r="K2129" t="s">
        <v>43802</v>
      </c>
      <c r="L2129" t="s">
        <v>43803</v>
      </c>
      <c r="M2129" t="s">
        <v>43804</v>
      </c>
      <c r="N2129" t="s">
        <v>43805</v>
      </c>
      <c r="O2129">
        <f>-614.762215666054 -140.919442965577 -510.260716754355</f>
        <v>-1265.942375385986</v>
      </c>
      <c r="P2129">
        <f>-648.804206040891 -183.07143307498 -233.416079983016</f>
        <v>-1065.2917190988871</v>
      </c>
      <c r="Q2129">
        <f>-452.319737247714 -73.4595560340476 -291.101377051852</f>
        <v>-816.88067033361358</v>
      </c>
      <c r="R2129" t="s">
        <v>43806</v>
      </c>
      <c r="S2129" t="s">
        <v>43807</v>
      </c>
      <c r="T2129" t="s">
        <v>43808</v>
      </c>
      <c r="U2129" t="s">
        <v>43809</v>
      </c>
      <c r="V2129">
        <f>-541.866805768932 -24.1962438923251 -100.640864686309</f>
        <v>-666.70391434756607</v>
      </c>
      <c r="W2129" t="s">
        <v>43810</v>
      </c>
      <c r="X2129" t="s">
        <v>43811</v>
      </c>
      <c r="Y2129" t="s">
        <v>43812</v>
      </c>
    </row>
    <row r="2130" spans="1:25" x14ac:dyDescent="0.3">
      <c r="A2130">
        <v>106450</v>
      </c>
      <c r="B2130" t="s">
        <v>43813</v>
      </c>
      <c r="C2130" t="s">
        <v>43814</v>
      </c>
      <c r="D2130" t="s">
        <v>43815</v>
      </c>
      <c r="E2130" t="s">
        <v>43816</v>
      </c>
      <c r="F2130" t="s">
        <v>43817</v>
      </c>
      <c r="G2130" t="s">
        <v>43818</v>
      </c>
      <c r="H2130" t="s">
        <v>43819</v>
      </c>
      <c r="I2130" t="s">
        <v>43820</v>
      </c>
      <c r="J2130" t="s">
        <v>43821</v>
      </c>
      <c r="K2130" t="s">
        <v>43822</v>
      </c>
      <c r="L2130" t="s">
        <v>43823</v>
      </c>
      <c r="M2130" t="s">
        <v>43824</v>
      </c>
      <c r="N2130" t="s">
        <v>43825</v>
      </c>
      <c r="O2130">
        <f>-613.926759136573 -140.661011584884 -510.560252040258</f>
        <v>-1265.1480227617149</v>
      </c>
      <c r="P2130">
        <f>-648.70710623898 -183.194386709887 -233.865731442674</f>
        <v>-1065.767224391541</v>
      </c>
      <c r="Q2130">
        <f>-452.178682812571 -73.2861947434753 -290.833553287543</f>
        <v>-816.29843084358936</v>
      </c>
      <c r="R2130" t="s">
        <v>43826</v>
      </c>
      <c r="S2130" t="s">
        <v>43827</v>
      </c>
      <c r="T2130" t="s">
        <v>43828</v>
      </c>
      <c r="U2130" t="s">
        <v>43829</v>
      </c>
      <c r="V2130">
        <f>-541.824757304244 -24.4642341032127 -100.672995894576</f>
        <v>-666.96198730203275</v>
      </c>
      <c r="W2130" t="s">
        <v>43830</v>
      </c>
      <c r="X2130" t="s">
        <v>43831</v>
      </c>
      <c r="Y2130" t="s">
        <v>43832</v>
      </c>
    </row>
    <row r="2131" spans="1:25" x14ac:dyDescent="0.3">
      <c r="A2131">
        <v>106500</v>
      </c>
      <c r="B2131" t="s">
        <v>43833</v>
      </c>
      <c r="C2131" t="s">
        <v>43834</v>
      </c>
      <c r="D2131" t="s">
        <v>43835</v>
      </c>
      <c r="E2131" t="s">
        <v>43836</v>
      </c>
      <c r="F2131" t="s">
        <v>43837</v>
      </c>
      <c r="G2131" t="s">
        <v>43838</v>
      </c>
      <c r="H2131" t="s">
        <v>43839</v>
      </c>
      <c r="I2131" t="s">
        <v>43840</v>
      </c>
      <c r="J2131" t="s">
        <v>43841</v>
      </c>
      <c r="K2131" t="s">
        <v>43842</v>
      </c>
      <c r="L2131" t="s">
        <v>43843</v>
      </c>
      <c r="M2131" t="s">
        <v>43844</v>
      </c>
      <c r="N2131" t="s">
        <v>43845</v>
      </c>
      <c r="O2131">
        <f>-613.434136616676 -140.417443501683 -510.816777539556</f>
        <v>-1264.6683576579151</v>
      </c>
      <c r="P2131">
        <f>-648.475527343191 -183.386891652056 -234.222716186836</f>
        <v>-1066.0851351820829</v>
      </c>
      <c r="Q2131">
        <f>-451.952381362133 -73.2719670193637 -290.808086151257</f>
        <v>-816.03243453275377</v>
      </c>
      <c r="R2131" t="s">
        <v>43846</v>
      </c>
      <c r="S2131" t="s">
        <v>43847</v>
      </c>
      <c r="T2131" t="s">
        <v>43848</v>
      </c>
      <c r="U2131" t="s">
        <v>43849</v>
      </c>
      <c r="V2131">
        <f>-541.780450247721 -24.6644966159952 -100.685538793909</f>
        <v>-667.13048565762517</v>
      </c>
      <c r="W2131" t="s">
        <v>43850</v>
      </c>
      <c r="X2131" t="s">
        <v>43851</v>
      </c>
      <c r="Y2131" t="s">
        <v>43852</v>
      </c>
    </row>
    <row r="2132" spans="1:25" x14ac:dyDescent="0.3">
      <c r="A2132">
        <v>106550</v>
      </c>
      <c r="B2132" t="s">
        <v>43853</v>
      </c>
      <c r="C2132" t="s">
        <v>43854</v>
      </c>
      <c r="D2132" t="s">
        <v>43855</v>
      </c>
      <c r="E2132" t="s">
        <v>43856</v>
      </c>
      <c r="F2132" t="s">
        <v>43857</v>
      </c>
      <c r="G2132" t="s">
        <v>43858</v>
      </c>
      <c r="H2132" t="s">
        <v>43859</v>
      </c>
      <c r="I2132" t="s">
        <v>43860</v>
      </c>
      <c r="J2132" t="s">
        <v>43861</v>
      </c>
      <c r="K2132" t="s">
        <v>43862</v>
      </c>
      <c r="L2132" t="s">
        <v>43863</v>
      </c>
      <c r="M2132" t="s">
        <v>43864</v>
      </c>
      <c r="N2132" t="s">
        <v>43865</v>
      </c>
      <c r="O2132">
        <f>-612.479343240058 -139.877001110533 -511.503563049801</f>
        <v>-1263.8599074003921</v>
      </c>
      <c r="P2132">
        <f>-647.742063157132 -183.716653889941 -235.074181429132</f>
        <v>-1066.532898476205</v>
      </c>
      <c r="Q2132">
        <f>-451.37702707656 -73.0117971445875 -291.053734775373</f>
        <v>-815.44255899652057</v>
      </c>
      <c r="R2132" t="s">
        <v>43866</v>
      </c>
      <c r="S2132" t="s">
        <v>43867</v>
      </c>
      <c r="T2132" t="s">
        <v>43868</v>
      </c>
      <c r="U2132" t="s">
        <v>43869</v>
      </c>
      <c r="V2132">
        <f>-541.417099363443 -25.1155571426671 -100.711965476465</f>
        <v>-667.24462198257504</v>
      </c>
      <c r="W2132" t="s">
        <v>43870</v>
      </c>
      <c r="X2132" t="s">
        <v>43871</v>
      </c>
      <c r="Y2132" t="s">
        <v>43872</v>
      </c>
    </row>
    <row r="2133" spans="1:25" x14ac:dyDescent="0.3">
      <c r="A2133">
        <v>106600</v>
      </c>
      <c r="B2133" t="s">
        <v>43873</v>
      </c>
      <c r="C2133" t="s">
        <v>43874</v>
      </c>
      <c r="D2133" t="s">
        <v>43875</v>
      </c>
      <c r="E2133" t="s">
        <v>43876</v>
      </c>
      <c r="F2133" t="s">
        <v>43877</v>
      </c>
      <c r="G2133" t="s">
        <v>43878</v>
      </c>
      <c r="H2133" t="s">
        <v>43879</v>
      </c>
      <c r="I2133" t="s">
        <v>43880</v>
      </c>
      <c r="J2133" t="s">
        <v>43881</v>
      </c>
      <c r="K2133" t="s">
        <v>43882</v>
      </c>
      <c r="L2133" t="s">
        <v>43883</v>
      </c>
      <c r="M2133" t="s">
        <v>43884</v>
      </c>
      <c r="N2133" t="s">
        <v>43885</v>
      </c>
      <c r="O2133">
        <f>-612.065478598773 -139.588240170704 -511.864004332297</f>
        <v>-1263.517723101774</v>
      </c>
      <c r="P2133">
        <f>-647.294696692453 -183.862520518512 -235.4995914565</f>
        <v>-1066.6568086674652</v>
      </c>
      <c r="Q2133">
        <f>-451.044661990401 -72.8445652015239 -291.261866261015</f>
        <v>-815.1510934529399</v>
      </c>
      <c r="R2133" t="s">
        <v>43886</v>
      </c>
      <c r="S2133" t="s">
        <v>43887</v>
      </c>
      <c r="T2133" t="s">
        <v>43888</v>
      </c>
      <c r="U2133" t="s">
        <v>43889</v>
      </c>
      <c r="V2133">
        <f>-541.200189965929 -25.2801564008719 -100.732998503075</f>
        <v>-667.21334486987587</v>
      </c>
      <c r="W2133" t="s">
        <v>43890</v>
      </c>
      <c r="X2133" t="s">
        <v>43891</v>
      </c>
      <c r="Y2133" t="s">
        <v>43892</v>
      </c>
    </row>
    <row r="2134" spans="1:25" x14ac:dyDescent="0.3">
      <c r="A2134">
        <v>106650</v>
      </c>
      <c r="B2134" t="s">
        <v>43893</v>
      </c>
      <c r="C2134" t="s">
        <v>43894</v>
      </c>
      <c r="D2134" t="s">
        <v>43895</v>
      </c>
      <c r="E2134" t="s">
        <v>43896</v>
      </c>
      <c r="F2134" t="s">
        <v>43897</v>
      </c>
      <c r="G2134" t="s">
        <v>43898</v>
      </c>
      <c r="H2134" t="s">
        <v>43899</v>
      </c>
      <c r="I2134" t="s">
        <v>43900</v>
      </c>
      <c r="J2134" t="s">
        <v>43901</v>
      </c>
      <c r="K2134" t="s">
        <v>43902</v>
      </c>
      <c r="L2134" t="s">
        <v>43903</v>
      </c>
      <c r="M2134" t="s">
        <v>43904</v>
      </c>
      <c r="N2134" t="s">
        <v>43905</v>
      </c>
      <c r="O2134">
        <f>-611.069385802364 -138.978116711908 -512.511903696498</f>
        <v>-1262.55940621077</v>
      </c>
      <c r="P2134">
        <f>-646.069176950157 -184.061108273433 -236.24902707646</f>
        <v>-1066.3793123000501</v>
      </c>
      <c r="Q2134">
        <f>-450.12062680428 -72.3925942491969 -291.772164337523</f>
        <v>-814.28538539099986</v>
      </c>
      <c r="R2134" t="s">
        <v>43906</v>
      </c>
      <c r="S2134" t="s">
        <v>43907</v>
      </c>
      <c r="T2134" t="s">
        <v>43908</v>
      </c>
      <c r="U2134" t="s">
        <v>43909</v>
      </c>
      <c r="V2134">
        <f>-540.611196880076 -25.5938544318906 -100.77823823666</f>
        <v>-666.98328954862654</v>
      </c>
      <c r="W2134" t="s">
        <v>43910</v>
      </c>
      <c r="X2134" t="s">
        <v>43911</v>
      </c>
      <c r="Y2134" t="s">
        <v>43912</v>
      </c>
    </row>
    <row r="2135" spans="1:25" x14ac:dyDescent="0.3">
      <c r="A2135">
        <v>106700</v>
      </c>
      <c r="B2135" t="s">
        <v>43913</v>
      </c>
      <c r="C2135" t="s">
        <v>43914</v>
      </c>
      <c r="D2135" t="s">
        <v>43915</v>
      </c>
      <c r="E2135" t="s">
        <v>43916</v>
      </c>
      <c r="F2135" t="s">
        <v>43917</v>
      </c>
      <c r="G2135" t="s">
        <v>43918</v>
      </c>
      <c r="H2135" t="s">
        <v>43919</v>
      </c>
      <c r="I2135" t="s">
        <v>43920</v>
      </c>
      <c r="J2135" t="s">
        <v>43921</v>
      </c>
      <c r="K2135" t="s">
        <v>43922</v>
      </c>
      <c r="L2135" t="s">
        <v>43923</v>
      </c>
      <c r="M2135" t="s">
        <v>43924</v>
      </c>
      <c r="N2135" t="s">
        <v>43925</v>
      </c>
      <c r="O2135">
        <f>-610.605205093366 -138.61341373166 -512.804236719507</f>
        <v>-1262.0228555445328</v>
      </c>
      <c r="P2135">
        <f>-645.401112274585 -184.054369023947 -236.574322894198</f>
        <v>-1066.0298041927301</v>
      </c>
      <c r="Q2135">
        <f>-449.624382609171 -72.0480729167944 -292.023094740975</f>
        <v>-813.69555026694036</v>
      </c>
      <c r="R2135" t="s">
        <v>43926</v>
      </c>
      <c r="S2135" t="s">
        <v>43927</v>
      </c>
      <c r="T2135" t="s">
        <v>43928</v>
      </c>
      <c r="U2135" t="s">
        <v>43929</v>
      </c>
      <c r="V2135">
        <f>-540.295436832762 -25.6443055987929 -100.797448000132</f>
        <v>-666.73719043168694</v>
      </c>
      <c r="W2135" t="s">
        <v>43930</v>
      </c>
      <c r="X2135" t="s">
        <v>43931</v>
      </c>
      <c r="Y2135" t="s">
        <v>43932</v>
      </c>
    </row>
    <row r="2136" spans="1:25" x14ac:dyDescent="0.3">
      <c r="A2136">
        <v>106750</v>
      </c>
      <c r="B2136" t="s">
        <v>43933</v>
      </c>
      <c r="C2136" t="s">
        <v>43934</v>
      </c>
      <c r="D2136" t="s">
        <v>43935</v>
      </c>
      <c r="E2136" t="s">
        <v>43936</v>
      </c>
      <c r="F2136" t="s">
        <v>43937</v>
      </c>
      <c r="G2136" t="s">
        <v>43938</v>
      </c>
      <c r="H2136" t="s">
        <v>43939</v>
      </c>
      <c r="I2136" t="s">
        <v>43940</v>
      </c>
      <c r="J2136" t="s">
        <v>43941</v>
      </c>
      <c r="K2136" t="s">
        <v>43942</v>
      </c>
      <c r="L2136" t="s">
        <v>43943</v>
      </c>
      <c r="M2136" t="s">
        <v>43944</v>
      </c>
      <c r="N2136" t="s">
        <v>43945</v>
      </c>
      <c r="O2136">
        <f>-609.701919392765 -137.793103531772 -513.416514679993</f>
        <v>-1260.9115376045302</v>
      </c>
      <c r="P2136">
        <f>-643.960470328673 -183.915486483294 -237.232360934943</f>
        <v>-1065.10831774691</v>
      </c>
      <c r="Q2136">
        <f>-448.502201149579 -71.2735659165915 -292.517034160132</f>
        <v>-812.29280122630257</v>
      </c>
      <c r="R2136" t="s">
        <v>43946</v>
      </c>
      <c r="S2136" t="s">
        <v>43947</v>
      </c>
      <c r="T2136" t="s">
        <v>43948</v>
      </c>
      <c r="U2136" t="s">
        <v>43949</v>
      </c>
      <c r="V2136">
        <f>-539.622136764965 -25.7692099690507 -100.873945643112</f>
        <v>-666.26529237712771</v>
      </c>
      <c r="W2136" t="s">
        <v>43950</v>
      </c>
      <c r="X2136" t="s">
        <v>43951</v>
      </c>
      <c r="Y2136" t="s">
        <v>43952</v>
      </c>
    </row>
    <row r="2137" spans="1:25" x14ac:dyDescent="0.3">
      <c r="A2137">
        <v>106800</v>
      </c>
      <c r="B2137" t="s">
        <v>43953</v>
      </c>
      <c r="C2137" t="s">
        <v>43954</v>
      </c>
      <c r="D2137" t="s">
        <v>43955</v>
      </c>
      <c r="E2137" t="s">
        <v>43956</v>
      </c>
      <c r="F2137" t="s">
        <v>43957</v>
      </c>
      <c r="G2137" t="s">
        <v>43958</v>
      </c>
      <c r="H2137" t="s">
        <v>43959</v>
      </c>
      <c r="I2137" t="s">
        <v>43960</v>
      </c>
      <c r="J2137" t="s">
        <v>43961</v>
      </c>
      <c r="K2137" t="s">
        <v>43962</v>
      </c>
      <c r="L2137" t="s">
        <v>43963</v>
      </c>
      <c r="M2137" t="s">
        <v>43964</v>
      </c>
      <c r="N2137" t="s">
        <v>43965</v>
      </c>
      <c r="O2137">
        <f>-609.227138675941 -137.45847026942 -513.627477917026</f>
        <v>-1260.3130868623871</v>
      </c>
      <c r="P2137">
        <f>-643.170915754027 -183.907859996724 -237.459413577873</f>
        <v>-1064.538189328624</v>
      </c>
      <c r="Q2137">
        <f>-447.931761358028 -70.9273879362686 -292.827167460597</f>
        <v>-811.6863167548936</v>
      </c>
      <c r="R2137" t="s">
        <v>43966</v>
      </c>
      <c r="S2137" t="s">
        <v>43967</v>
      </c>
      <c r="T2137" t="s">
        <v>43968</v>
      </c>
      <c r="U2137" t="s">
        <v>43969</v>
      </c>
      <c r="V2137">
        <f>-539.278089457811 -25.9193568254718 -100.915779730159</f>
        <v>-666.11322601344182</v>
      </c>
      <c r="W2137" t="s">
        <v>43970</v>
      </c>
      <c r="X2137" t="s">
        <v>43971</v>
      </c>
      <c r="Y2137" t="s">
        <v>43972</v>
      </c>
    </row>
    <row r="2138" spans="1:25" x14ac:dyDescent="0.3">
      <c r="A2138">
        <v>106850</v>
      </c>
      <c r="B2138" t="s">
        <v>43973</v>
      </c>
      <c r="C2138" t="s">
        <v>43974</v>
      </c>
      <c r="D2138" t="s">
        <v>43975</v>
      </c>
      <c r="E2138" t="s">
        <v>43976</v>
      </c>
      <c r="F2138" t="s">
        <v>43977</v>
      </c>
      <c r="G2138" t="s">
        <v>43978</v>
      </c>
      <c r="H2138" t="s">
        <v>43979</v>
      </c>
      <c r="I2138" t="s">
        <v>43980</v>
      </c>
      <c r="J2138" t="s">
        <v>43981</v>
      </c>
      <c r="K2138" t="s">
        <v>43982</v>
      </c>
      <c r="L2138" t="s">
        <v>43983</v>
      </c>
      <c r="M2138" t="s">
        <v>43984</v>
      </c>
      <c r="N2138" t="s">
        <v>43985</v>
      </c>
      <c r="O2138">
        <f>-608.377596253675 -136.97949078831 -513.878274486499</f>
        <v>-1259.2353615284842</v>
      </c>
      <c r="P2138">
        <f>-641.446993365554 -183.831990302535 -237.672031032385</f>
        <v>-1062.9510147004739</v>
      </c>
      <c r="Q2138">
        <f>-446.679981620091 -70.1719635537743 -293.311851769628</f>
        <v>-810.16379694349325</v>
      </c>
      <c r="R2138" t="s">
        <v>43986</v>
      </c>
      <c r="S2138" t="s">
        <v>43987</v>
      </c>
      <c r="T2138" t="s">
        <v>43988</v>
      </c>
      <c r="U2138" t="s">
        <v>43989</v>
      </c>
      <c r="V2138">
        <f>-538.649716954017 -26.1630287425855 -100.965143509943</f>
        <v>-665.77788920654552</v>
      </c>
      <c r="W2138" t="s">
        <v>43990</v>
      </c>
      <c r="X2138" t="s">
        <v>43991</v>
      </c>
      <c r="Y2138" t="s">
        <v>43992</v>
      </c>
    </row>
    <row r="2139" spans="1:25" x14ac:dyDescent="0.3">
      <c r="A2139">
        <v>106900</v>
      </c>
      <c r="B2139" t="s">
        <v>43993</v>
      </c>
      <c r="C2139" t="s">
        <v>43994</v>
      </c>
      <c r="D2139" t="s">
        <v>43995</v>
      </c>
      <c r="E2139" t="s">
        <v>43996</v>
      </c>
      <c r="F2139" t="s">
        <v>43997</v>
      </c>
      <c r="G2139" t="s">
        <v>43998</v>
      </c>
      <c r="H2139" t="s">
        <v>43999</v>
      </c>
      <c r="I2139" t="s">
        <v>44000</v>
      </c>
      <c r="J2139" t="s">
        <v>44001</v>
      </c>
      <c r="K2139" t="s">
        <v>44002</v>
      </c>
      <c r="L2139" t="s">
        <v>44003</v>
      </c>
      <c r="M2139" t="s">
        <v>44004</v>
      </c>
      <c r="N2139" t="s">
        <v>44005</v>
      </c>
      <c r="O2139">
        <f>-608.118466673851 -136.960719484729 -513.928840234467</f>
        <v>-1259.008026393047</v>
      </c>
      <c r="P2139">
        <f>-640.750102442364 -183.880560406871 -237.682123040741</f>
        <v>-1062.3127858899761</v>
      </c>
      <c r="Q2139">
        <f>-446.20223589243 -69.9457101086177 -293.52540442976</f>
        <v>-809.67335043080766</v>
      </c>
      <c r="R2139" t="s">
        <v>44006</v>
      </c>
      <c r="S2139" t="s">
        <v>44007</v>
      </c>
      <c r="T2139" t="s">
        <v>44008</v>
      </c>
      <c r="U2139" t="s">
        <v>44009</v>
      </c>
      <c r="V2139">
        <f>-538.412625893263 -26.2837961767427 -100.975672558913</f>
        <v>-665.67209462891879</v>
      </c>
      <c r="W2139" t="s">
        <v>44010</v>
      </c>
      <c r="X2139" t="s">
        <v>44011</v>
      </c>
      <c r="Y2139" t="s">
        <v>44012</v>
      </c>
    </row>
    <row r="2140" spans="1:25" x14ac:dyDescent="0.3">
      <c r="A2140">
        <v>106950</v>
      </c>
      <c r="B2140" t="s">
        <v>44013</v>
      </c>
      <c r="C2140" t="s">
        <v>44014</v>
      </c>
      <c r="D2140" t="s">
        <v>44015</v>
      </c>
      <c r="E2140" t="s">
        <v>44016</v>
      </c>
      <c r="F2140" t="s">
        <v>44017</v>
      </c>
      <c r="G2140" t="s">
        <v>44018</v>
      </c>
      <c r="H2140" t="s">
        <v>44019</v>
      </c>
      <c r="I2140" t="s">
        <v>44020</v>
      </c>
      <c r="J2140" t="s">
        <v>44021</v>
      </c>
      <c r="K2140" t="s">
        <v>44022</v>
      </c>
      <c r="L2140" t="s">
        <v>44023</v>
      </c>
      <c r="M2140" t="s">
        <v>44024</v>
      </c>
      <c r="N2140" t="s">
        <v>44025</v>
      </c>
      <c r="O2140">
        <f>-607.220933685023 -136.955879371416 -513.998807484081</f>
        <v>-1258.17562054052</v>
      </c>
      <c r="P2140">
        <f>-639.491360213291 -183.818396758476 -237.699889042075</f>
        <v>-1061.009646013842</v>
      </c>
      <c r="Q2140">
        <f>-445.317328953667 -69.4428891834937 -293.942352404079</f>
        <v>-808.70257054123965</v>
      </c>
      <c r="R2140" t="s">
        <v>44026</v>
      </c>
      <c r="S2140" t="s">
        <v>44027</v>
      </c>
      <c r="T2140" t="s">
        <v>44028</v>
      </c>
      <c r="U2140" t="s">
        <v>44029</v>
      </c>
      <c r="V2140">
        <f>-538.046992851086 -26.5049287218762 -101.010235658104</f>
        <v>-665.56215723106618</v>
      </c>
      <c r="W2140" t="s">
        <v>44030</v>
      </c>
      <c r="X2140" t="s">
        <v>44031</v>
      </c>
      <c r="Y2140" t="s">
        <v>44032</v>
      </c>
    </row>
    <row r="2141" spans="1:25" x14ac:dyDescent="0.3">
      <c r="A2141">
        <v>107000</v>
      </c>
      <c r="B2141" t="s">
        <v>44033</v>
      </c>
      <c r="C2141" t="s">
        <v>44034</v>
      </c>
      <c r="D2141" t="s">
        <v>44035</v>
      </c>
      <c r="E2141" t="s">
        <v>44036</v>
      </c>
      <c r="F2141" t="s">
        <v>44037</v>
      </c>
      <c r="G2141" t="s">
        <v>44038</v>
      </c>
      <c r="H2141" t="s">
        <v>44039</v>
      </c>
      <c r="I2141" t="s">
        <v>44040</v>
      </c>
      <c r="J2141" t="s">
        <v>44041</v>
      </c>
      <c r="K2141" t="s">
        <v>44042</v>
      </c>
      <c r="L2141" t="s">
        <v>44043</v>
      </c>
      <c r="M2141" t="s">
        <v>44044</v>
      </c>
      <c r="N2141" t="s">
        <v>44045</v>
      </c>
      <c r="O2141">
        <f>-606.048884596936 -137.302742660623 -513.845212180486</f>
        <v>-1257.1968394380451</v>
      </c>
      <c r="P2141">
        <f>-638.414044225207 -184.06934628314 -237.541048655213</f>
        <v>-1060.0244391635601</v>
      </c>
      <c r="Q2141">
        <f>-444.583340216144 -69.1898363029459 -293.940455368517</f>
        <v>-807.71363188760688</v>
      </c>
      <c r="R2141" t="s">
        <v>44046</v>
      </c>
      <c r="S2141" t="s">
        <v>44047</v>
      </c>
      <c r="T2141" t="s">
        <v>44048</v>
      </c>
      <c r="U2141" t="s">
        <v>44049</v>
      </c>
      <c r="V2141">
        <f>-537.797314952164 -26.6061528295277 -100.996756661676</f>
        <v>-665.40022444336773</v>
      </c>
      <c r="W2141" t="s">
        <v>44050</v>
      </c>
      <c r="X2141" t="s">
        <v>44051</v>
      </c>
      <c r="Y2141" t="s">
        <v>44052</v>
      </c>
    </row>
    <row r="2142" spans="1:25" x14ac:dyDescent="0.3">
      <c r="A2142">
        <v>107050</v>
      </c>
      <c r="B2142" t="s">
        <v>44053</v>
      </c>
      <c r="C2142" t="s">
        <v>44054</v>
      </c>
      <c r="D2142" t="s">
        <v>44055</v>
      </c>
      <c r="E2142" t="s">
        <v>44056</v>
      </c>
      <c r="F2142" t="s">
        <v>44057</v>
      </c>
      <c r="G2142" t="s">
        <v>44058</v>
      </c>
      <c r="H2142" t="s">
        <v>44059</v>
      </c>
      <c r="I2142" t="s">
        <v>44060</v>
      </c>
      <c r="J2142" t="s">
        <v>44061</v>
      </c>
      <c r="K2142" t="s">
        <v>44062</v>
      </c>
      <c r="L2142" t="s">
        <v>44063</v>
      </c>
      <c r="M2142" t="s">
        <v>44064</v>
      </c>
      <c r="N2142" t="s">
        <v>44065</v>
      </c>
      <c r="O2142">
        <f>-605.596045775787 -137.597399157652 -513.655175711552</f>
        <v>-1256.8486206449911</v>
      </c>
      <c r="P2142">
        <f>-638.032361204773 -184.18302571346 -237.328752006208</f>
        <v>-1059.5441389244411</v>
      </c>
      <c r="Q2142">
        <f>-444.300258447839 -69.1278330462305 -293.708842258116</f>
        <v>-807.13693375218554</v>
      </c>
      <c r="R2142" t="s">
        <v>44066</v>
      </c>
      <c r="S2142" t="s">
        <v>44067</v>
      </c>
      <c r="T2142" t="s">
        <v>44068</v>
      </c>
      <c r="U2142" t="s">
        <v>44069</v>
      </c>
      <c r="V2142">
        <f>-537.61073022606 -26.6934459172676 -100.982696022539</f>
        <v>-665.28687216586661</v>
      </c>
      <c r="W2142" t="s">
        <v>44070</v>
      </c>
      <c r="X2142" t="s">
        <v>44071</v>
      </c>
      <c r="Y2142" t="s">
        <v>44072</v>
      </c>
    </row>
    <row r="2143" spans="1:25" x14ac:dyDescent="0.3">
      <c r="A2143">
        <v>107100</v>
      </c>
      <c r="B2143" t="s">
        <v>44073</v>
      </c>
      <c r="C2143" t="s">
        <v>44074</v>
      </c>
      <c r="D2143" t="s">
        <v>44075</v>
      </c>
      <c r="E2143" t="s">
        <v>44076</v>
      </c>
      <c r="F2143" t="s">
        <v>44077</v>
      </c>
      <c r="G2143" t="s">
        <v>44078</v>
      </c>
      <c r="H2143" t="s">
        <v>44079</v>
      </c>
      <c r="I2143" t="s">
        <v>44080</v>
      </c>
      <c r="J2143" t="s">
        <v>44081</v>
      </c>
      <c r="K2143" t="s">
        <v>44082</v>
      </c>
      <c r="L2143" t="s">
        <v>44083</v>
      </c>
      <c r="M2143" t="s">
        <v>44084</v>
      </c>
      <c r="N2143" t="s">
        <v>44085</v>
      </c>
      <c r="O2143">
        <f>-604.972119976994 -138.24749824929 -513.225286678305</f>
        <v>-1256.4449049045888</v>
      </c>
      <c r="P2143">
        <f>-637.705682482856 -184.372134796079 -236.856844619706</f>
        <v>-1058.934661898641</v>
      </c>
      <c r="Q2143">
        <f>-444.122474174598 -69.1348053702568 -293.375953736474</f>
        <v>-806.63323328132878</v>
      </c>
      <c r="R2143" t="s">
        <v>44086</v>
      </c>
      <c r="S2143" t="s">
        <v>44087</v>
      </c>
      <c r="T2143" t="s">
        <v>44088</v>
      </c>
      <c r="U2143" t="s">
        <v>44089</v>
      </c>
      <c r="V2143">
        <f>-537.355471177815 -26.7790860484129 -100.942423904938</f>
        <v>-665.07698113116589</v>
      </c>
      <c r="W2143" t="s">
        <v>44090</v>
      </c>
      <c r="X2143" t="s">
        <v>44091</v>
      </c>
      <c r="Y2143" t="s">
        <v>44092</v>
      </c>
    </row>
    <row r="2144" spans="1:25" x14ac:dyDescent="0.3">
      <c r="A2144">
        <v>107150</v>
      </c>
      <c r="B2144" t="s">
        <v>44093</v>
      </c>
      <c r="C2144" t="s">
        <v>44094</v>
      </c>
      <c r="D2144" t="s">
        <v>44095</v>
      </c>
      <c r="E2144" t="s">
        <v>44096</v>
      </c>
      <c r="F2144" t="s">
        <v>44097</v>
      </c>
      <c r="G2144" t="s">
        <v>44098</v>
      </c>
      <c r="H2144" t="s">
        <v>44099</v>
      </c>
      <c r="I2144" t="s">
        <v>44100</v>
      </c>
      <c r="J2144" t="s">
        <v>44101</v>
      </c>
      <c r="K2144" t="s">
        <v>44102</v>
      </c>
      <c r="L2144" t="s">
        <v>44103</v>
      </c>
      <c r="M2144" t="s">
        <v>44104</v>
      </c>
      <c r="N2144" t="s">
        <v>44105</v>
      </c>
      <c r="O2144">
        <f>-604.727735125039 -138.598809189881 -512.958772707997</f>
        <v>-1256.2853170229168</v>
      </c>
      <c r="P2144">
        <f>-637.70836377677 -184.424789608684 -236.569928140098</f>
        <v>-1058.7030815255521</v>
      </c>
      <c r="Q2144">
        <f>-444.205705546882 -69.2161178795495 -293.422009951645</f>
        <v>-806.84383337807651</v>
      </c>
      <c r="R2144" t="s">
        <v>44106</v>
      </c>
      <c r="S2144" t="s">
        <v>44107</v>
      </c>
      <c r="T2144" t="s">
        <v>44108</v>
      </c>
      <c r="U2144" t="s">
        <v>44109</v>
      </c>
      <c r="V2144">
        <f>-537.146090570549 -26.8527921691853 -100.909087244668</f>
        <v>-664.90796998440214</v>
      </c>
      <c r="W2144" t="s">
        <v>44110</v>
      </c>
      <c r="X2144" t="s">
        <v>44111</v>
      </c>
      <c r="Y2144" t="s">
        <v>44112</v>
      </c>
    </row>
    <row r="2145" spans="1:25" x14ac:dyDescent="0.3">
      <c r="A2145">
        <v>107200</v>
      </c>
      <c r="B2145" t="s">
        <v>44113</v>
      </c>
      <c r="C2145" t="s">
        <v>44114</v>
      </c>
      <c r="D2145" t="s">
        <v>44115</v>
      </c>
      <c r="E2145" t="s">
        <v>44116</v>
      </c>
      <c r="F2145" t="s">
        <v>44117</v>
      </c>
      <c r="G2145" t="s">
        <v>44118</v>
      </c>
      <c r="H2145" t="s">
        <v>44119</v>
      </c>
      <c r="I2145" t="s">
        <v>44120</v>
      </c>
      <c r="J2145" t="s">
        <v>44121</v>
      </c>
      <c r="K2145" t="s">
        <v>44122</v>
      </c>
      <c r="L2145" t="s">
        <v>44123</v>
      </c>
      <c r="M2145" t="s">
        <v>44124</v>
      </c>
      <c r="N2145" t="s">
        <v>44125</v>
      </c>
      <c r="O2145">
        <f>-604.488613690312 -138.92288159567 -512.670624983797</f>
        <v>-1256.0821202697789</v>
      </c>
      <c r="P2145">
        <f>-637.533457208188 -184.454721341862 -236.240777096226</f>
        <v>-1058.2289556462761</v>
      </c>
      <c r="Q2145">
        <f>-444.038887204853 -69.44950931428 -293.530638267288</f>
        <v>-807.01903478642089</v>
      </c>
      <c r="R2145" t="s">
        <v>44126</v>
      </c>
      <c r="S2145" t="s">
        <v>44127</v>
      </c>
      <c r="T2145" t="s">
        <v>44128</v>
      </c>
      <c r="U2145" t="s">
        <v>44129</v>
      </c>
      <c r="V2145">
        <f>-536.925662450347 -26.9398955859238 -100.86774559784</f>
        <v>-664.73330363411071</v>
      </c>
      <c r="W2145" t="s">
        <v>44130</v>
      </c>
      <c r="X2145" t="s">
        <v>44131</v>
      </c>
      <c r="Y2145" t="s">
        <v>44132</v>
      </c>
    </row>
    <row r="2146" spans="1:25" x14ac:dyDescent="0.3">
      <c r="A2146">
        <v>107250</v>
      </c>
      <c r="B2146" t="s">
        <v>44133</v>
      </c>
      <c r="C2146" t="s">
        <v>44134</v>
      </c>
      <c r="D2146" t="s">
        <v>44135</v>
      </c>
      <c r="E2146" t="s">
        <v>44136</v>
      </c>
      <c r="F2146" t="s">
        <v>44137</v>
      </c>
      <c r="G2146" t="s">
        <v>44138</v>
      </c>
      <c r="H2146" t="s">
        <v>44139</v>
      </c>
      <c r="I2146" t="s">
        <v>44140</v>
      </c>
      <c r="J2146" t="s">
        <v>44141</v>
      </c>
      <c r="K2146" t="s">
        <v>44142</v>
      </c>
      <c r="L2146" t="s">
        <v>44143</v>
      </c>
      <c r="M2146" t="s">
        <v>44144</v>
      </c>
      <c r="N2146" t="s">
        <v>44145</v>
      </c>
      <c r="O2146">
        <f>-604.320820037333 -139.644584603658 -512.053462104941</f>
        <v>-1256.018866745932</v>
      </c>
      <c r="P2146">
        <f>-637.318288548538 -184.438570949528 -235.497397942787</f>
        <v>-1057.2542574408531</v>
      </c>
      <c r="Q2146">
        <f>-443.577045012861 -70.2284157036015 -293.538879840305</f>
        <v>-807.34434055676752</v>
      </c>
      <c r="R2146" t="s">
        <v>44146</v>
      </c>
      <c r="S2146" t="s">
        <v>44147</v>
      </c>
      <c r="T2146" t="s">
        <v>44148</v>
      </c>
      <c r="U2146" t="s">
        <v>44149</v>
      </c>
      <c r="V2146">
        <f>-536.650864843851 -27.1131941848926 -100.804451294773</f>
        <v>-664.56851032351653</v>
      </c>
      <c r="W2146" t="s">
        <v>44150</v>
      </c>
      <c r="X2146" t="s">
        <v>44151</v>
      </c>
      <c r="Y2146" t="s">
        <v>44152</v>
      </c>
    </row>
    <row r="2147" spans="1:25" x14ac:dyDescent="0.3">
      <c r="A2147">
        <v>107300</v>
      </c>
      <c r="B2147" t="s">
        <v>44153</v>
      </c>
      <c r="C2147" t="s">
        <v>44154</v>
      </c>
      <c r="D2147" t="s">
        <v>44155</v>
      </c>
      <c r="E2147" t="s">
        <v>44156</v>
      </c>
      <c r="F2147" t="s">
        <v>44157</v>
      </c>
      <c r="G2147" t="s">
        <v>44158</v>
      </c>
      <c r="H2147" t="s">
        <v>44159</v>
      </c>
      <c r="I2147" t="s">
        <v>44160</v>
      </c>
      <c r="J2147" t="s">
        <v>44161</v>
      </c>
      <c r="K2147" t="s">
        <v>44162</v>
      </c>
      <c r="L2147" t="s">
        <v>44163</v>
      </c>
      <c r="M2147" t="s">
        <v>44164</v>
      </c>
      <c r="N2147" t="s">
        <v>44165</v>
      </c>
      <c r="O2147">
        <f>-604.338615689947 -140.277481665487 -511.508467630386</f>
        <v>-1256.1245649858201</v>
      </c>
      <c r="P2147">
        <f>-637.561756523946 -184.325765825517 -234.859723436304</f>
        <v>-1056.7472457857671</v>
      </c>
      <c r="Q2147">
        <f>-443.413416719197 -70.9569207371283 -293.189959548365</f>
        <v>-807.56029700469026</v>
      </c>
      <c r="R2147" t="s">
        <v>44166</v>
      </c>
      <c r="S2147" t="s">
        <v>44167</v>
      </c>
      <c r="T2147" t="s">
        <v>44168</v>
      </c>
      <c r="U2147" t="s">
        <v>44169</v>
      </c>
      <c r="V2147">
        <f>-536.454003656242 -27.1879712301343 -100.731614151049</f>
        <v>-664.37358903742529</v>
      </c>
      <c r="W2147" t="s">
        <v>44170</v>
      </c>
      <c r="X2147" t="s">
        <v>44171</v>
      </c>
      <c r="Y2147" t="s">
        <v>44172</v>
      </c>
    </row>
    <row r="2148" spans="1:25" x14ac:dyDescent="0.3">
      <c r="A2148">
        <v>107350</v>
      </c>
      <c r="B2148" t="s">
        <v>44173</v>
      </c>
      <c r="C2148" t="s">
        <v>44174</v>
      </c>
      <c r="D2148" t="s">
        <v>44175</v>
      </c>
      <c r="E2148" t="s">
        <v>44176</v>
      </c>
      <c r="F2148" t="s">
        <v>44177</v>
      </c>
      <c r="G2148" t="s">
        <v>44178</v>
      </c>
      <c r="H2148" t="s">
        <v>44179</v>
      </c>
      <c r="I2148" t="s">
        <v>44180</v>
      </c>
      <c r="J2148" t="s">
        <v>44181</v>
      </c>
      <c r="K2148" t="s">
        <v>44182</v>
      </c>
      <c r="L2148" t="s">
        <v>44183</v>
      </c>
      <c r="M2148" t="s">
        <v>44184</v>
      </c>
      <c r="N2148" t="s">
        <v>44185</v>
      </c>
      <c r="O2148">
        <f>-604.430706367522 -140.434768803107 -511.272931260729</f>
        <v>-1256.1384064313579</v>
      </c>
      <c r="P2148">
        <f>-637.780448432749 -184.173160259422 -234.590185398054</f>
        <v>-1056.543794090225</v>
      </c>
      <c r="Q2148">
        <f>-443.42390763587 -71.2031325696566 -293.001288106683</f>
        <v>-807.62832831220965</v>
      </c>
      <c r="R2148" t="s">
        <v>44186</v>
      </c>
      <c r="S2148" t="s">
        <v>44187</v>
      </c>
      <c r="T2148" t="s">
        <v>44188</v>
      </c>
      <c r="U2148" t="s">
        <v>44189</v>
      </c>
      <c r="V2148">
        <f>-536.414914741303 -27.1563310884712 -100.692638460267</f>
        <v>-664.26388429004123</v>
      </c>
      <c r="W2148" t="s">
        <v>44190</v>
      </c>
      <c r="X2148" t="s">
        <v>44191</v>
      </c>
      <c r="Y2148" t="s">
        <v>44192</v>
      </c>
    </row>
    <row r="2149" spans="1:25" x14ac:dyDescent="0.3">
      <c r="A2149">
        <v>107400</v>
      </c>
      <c r="B2149" t="s">
        <v>44193</v>
      </c>
      <c r="C2149" t="s">
        <v>44194</v>
      </c>
      <c r="D2149" t="s">
        <v>44195</v>
      </c>
      <c r="E2149" t="s">
        <v>44196</v>
      </c>
      <c r="F2149" t="s">
        <v>44197</v>
      </c>
      <c r="G2149" t="s">
        <v>44198</v>
      </c>
      <c r="H2149" t="s">
        <v>44199</v>
      </c>
      <c r="I2149" t="s">
        <v>44200</v>
      </c>
      <c r="J2149" t="s">
        <v>44201</v>
      </c>
      <c r="K2149" t="s">
        <v>44202</v>
      </c>
      <c r="L2149" t="s">
        <v>44203</v>
      </c>
      <c r="M2149" t="s">
        <v>44204</v>
      </c>
      <c r="N2149" t="s">
        <v>44205</v>
      </c>
      <c r="O2149">
        <f>-604.316172576975 -140.74538995919 -510.695465504077</f>
        <v>-1255.7570280402419</v>
      </c>
      <c r="P2149">
        <f>-637.93025517128 -183.75561705224 -233.930478425485</f>
        <v>-1055.616350649005</v>
      </c>
      <c r="Q2149">
        <f>-443.215320946939 -71.612633543843 -292.740777575059</f>
        <v>-807.568732065841</v>
      </c>
      <c r="R2149" t="s">
        <v>44206</v>
      </c>
      <c r="S2149" t="s">
        <v>44207</v>
      </c>
      <c r="T2149" t="s">
        <v>44208</v>
      </c>
      <c r="U2149" t="s">
        <v>44209</v>
      </c>
      <c r="V2149">
        <f>-536.385547405206 -27.0007216284398 -100.618290006934</f>
        <v>-664.00455904057981</v>
      </c>
      <c r="W2149" t="s">
        <v>44210</v>
      </c>
      <c r="X2149" t="s">
        <v>44211</v>
      </c>
      <c r="Y2149" t="s">
        <v>44212</v>
      </c>
    </row>
    <row r="2150" spans="1:25" x14ac:dyDescent="0.3">
      <c r="A2150">
        <v>107450</v>
      </c>
      <c r="B2150" t="s">
        <v>44213</v>
      </c>
      <c r="C2150" t="s">
        <v>44214</v>
      </c>
      <c r="D2150" t="s">
        <v>44215</v>
      </c>
      <c r="E2150" t="s">
        <v>44216</v>
      </c>
      <c r="F2150" t="s">
        <v>44217</v>
      </c>
      <c r="G2150" t="s">
        <v>44218</v>
      </c>
      <c r="H2150" t="s">
        <v>44219</v>
      </c>
      <c r="I2150" t="s">
        <v>44220</v>
      </c>
      <c r="J2150" t="s">
        <v>44221</v>
      </c>
      <c r="K2150" t="s">
        <v>44222</v>
      </c>
      <c r="L2150" t="s">
        <v>44223</v>
      </c>
      <c r="M2150" t="s">
        <v>44224</v>
      </c>
      <c r="N2150" t="s">
        <v>44225</v>
      </c>
      <c r="O2150">
        <f>-604.315531715765 -140.931043612466 -510.347260082079</f>
        <v>-1255.59383541031</v>
      </c>
      <c r="P2150">
        <f>-637.962566036671 -183.429326191447 -233.507237203974</f>
        <v>-1054.899129432092</v>
      </c>
      <c r="Q2150">
        <f>-443.066952053516 -71.7257574316827 -292.55394173303</f>
        <v>-807.34665121822866</v>
      </c>
      <c r="R2150" t="s">
        <v>44226</v>
      </c>
      <c r="S2150" t="s">
        <v>44227</v>
      </c>
      <c r="T2150" t="s">
        <v>44228</v>
      </c>
      <c r="U2150" t="s">
        <v>44229</v>
      </c>
      <c r="V2150">
        <f>-536.334001724412 -26.8306875378985 -100.571826330779</f>
        <v>-663.73651559308951</v>
      </c>
      <c r="W2150" t="s">
        <v>44230</v>
      </c>
      <c r="X2150" t="s">
        <v>44231</v>
      </c>
      <c r="Y2150" t="s">
        <v>44232</v>
      </c>
    </row>
    <row r="2151" spans="1:25" x14ac:dyDescent="0.3">
      <c r="A2151">
        <v>107500</v>
      </c>
      <c r="B2151" t="s">
        <v>44233</v>
      </c>
      <c r="C2151" t="s">
        <v>44234</v>
      </c>
      <c r="D2151" t="s">
        <v>44235</v>
      </c>
      <c r="E2151" t="s">
        <v>44236</v>
      </c>
      <c r="F2151" t="s">
        <v>44237</v>
      </c>
      <c r="G2151" t="s">
        <v>44238</v>
      </c>
      <c r="H2151" t="s">
        <v>44239</v>
      </c>
      <c r="I2151" t="s">
        <v>44240</v>
      </c>
      <c r="J2151" t="s">
        <v>44241</v>
      </c>
      <c r="K2151" t="s">
        <v>44242</v>
      </c>
      <c r="L2151" t="s">
        <v>44243</v>
      </c>
      <c r="M2151" t="s">
        <v>44244</v>
      </c>
      <c r="N2151" t="s">
        <v>44245</v>
      </c>
      <c r="O2151">
        <f>-604.381978846497 -141.169650696357 -509.986376323592</f>
        <v>-1255.5380058664459</v>
      </c>
      <c r="P2151">
        <f>-637.970186418825 -183.148384565729 -233.059926328278</f>
        <v>-1054.178497312832</v>
      </c>
      <c r="Q2151">
        <f>-442.901180570251 -71.8614622801747 -292.320611708</f>
        <v>-807.08325455842566</v>
      </c>
      <c r="R2151" t="s">
        <v>44246</v>
      </c>
      <c r="S2151" t="s">
        <v>44247</v>
      </c>
      <c r="T2151" t="s">
        <v>44248</v>
      </c>
      <c r="U2151" t="s">
        <v>44249</v>
      </c>
      <c r="V2151">
        <f>-536.203507455436 -26.6514739983368 -100.518265458915</f>
        <v>-663.37324691268782</v>
      </c>
      <c r="W2151" t="s">
        <v>44250</v>
      </c>
      <c r="X2151" t="s">
        <v>44251</v>
      </c>
      <c r="Y2151" t="s">
        <v>44252</v>
      </c>
    </row>
    <row r="2152" spans="1:25" x14ac:dyDescent="0.3">
      <c r="A2152">
        <v>107550</v>
      </c>
      <c r="B2152" t="s">
        <v>44253</v>
      </c>
      <c r="C2152" t="s">
        <v>44254</v>
      </c>
      <c r="D2152" t="s">
        <v>44255</v>
      </c>
      <c r="E2152" t="s">
        <v>44256</v>
      </c>
      <c r="F2152" t="s">
        <v>44257</v>
      </c>
      <c r="G2152" t="s">
        <v>44258</v>
      </c>
      <c r="H2152" t="s">
        <v>44259</v>
      </c>
      <c r="I2152" t="s">
        <v>44260</v>
      </c>
      <c r="J2152" t="s">
        <v>44261</v>
      </c>
      <c r="K2152" t="s">
        <v>44262</v>
      </c>
      <c r="L2152" t="s">
        <v>44263</v>
      </c>
      <c r="M2152" t="s">
        <v>44264</v>
      </c>
      <c r="N2152" t="s">
        <v>44265</v>
      </c>
      <c r="O2152">
        <f>-604.481971046322 -141.623901138317 -509.315313726117</f>
        <v>-1255.4211859107559</v>
      </c>
      <c r="P2152">
        <f>-637.839213633118 -182.791522165741 -232.239206049417</f>
        <v>-1052.8699418482759</v>
      </c>
      <c r="Q2152">
        <f>-442.675280572034 -71.9471198826859 -292.014974348569</f>
        <v>-806.63737480328894</v>
      </c>
      <c r="R2152" t="s">
        <v>44266</v>
      </c>
      <c r="S2152" t="s">
        <v>44267</v>
      </c>
      <c r="T2152" t="s">
        <v>44268</v>
      </c>
      <c r="U2152" t="s">
        <v>44269</v>
      </c>
      <c r="V2152">
        <f>-535.853010631926 -26.0430524049616 -100.417319745042</f>
        <v>-662.3133827819297</v>
      </c>
      <c r="W2152" t="s">
        <v>44270</v>
      </c>
      <c r="X2152" t="s">
        <v>44271</v>
      </c>
      <c r="Y2152" t="s">
        <v>44272</v>
      </c>
    </row>
    <row r="2153" spans="1:25" x14ac:dyDescent="0.3">
      <c r="A2153">
        <v>107600</v>
      </c>
      <c r="B2153" t="s">
        <v>44273</v>
      </c>
      <c r="C2153" t="s">
        <v>44274</v>
      </c>
      <c r="D2153" t="s">
        <v>44275</v>
      </c>
      <c r="E2153" t="s">
        <v>44276</v>
      </c>
      <c r="F2153" t="s">
        <v>44277</v>
      </c>
      <c r="G2153" t="s">
        <v>44278</v>
      </c>
      <c r="H2153" t="s">
        <v>44279</v>
      </c>
      <c r="I2153" t="s">
        <v>44280</v>
      </c>
      <c r="J2153" t="s">
        <v>44281</v>
      </c>
      <c r="K2153" t="s">
        <v>44282</v>
      </c>
      <c r="L2153" t="s">
        <v>44283</v>
      </c>
      <c r="M2153" t="s">
        <v>44284</v>
      </c>
      <c r="N2153" t="s">
        <v>44285</v>
      </c>
      <c r="O2153">
        <f>-604.575137828558 -141.795403737186 -509.006939296683</f>
        <v>-1255.3774808624271</v>
      </c>
      <c r="P2153">
        <f>-637.738790389988 -182.670249246285 -231.864226047651</f>
        <v>-1052.2732656839241</v>
      </c>
      <c r="Q2153">
        <f>-442.631417089336 -71.897621257232 -291.956502657352</f>
        <v>-806.48554100392016</v>
      </c>
      <c r="R2153" t="s">
        <v>44286</v>
      </c>
      <c r="S2153" t="s">
        <v>44287</v>
      </c>
      <c r="T2153" t="s">
        <v>44288</v>
      </c>
      <c r="U2153" t="s">
        <v>44289</v>
      </c>
      <c r="V2153">
        <f>-535.706396702786 -25.6258468836409 -100.360052097674</f>
        <v>-661.69229568410094</v>
      </c>
      <c r="W2153" t="s">
        <v>44290</v>
      </c>
      <c r="X2153" t="s">
        <v>44291</v>
      </c>
      <c r="Y2153" t="s">
        <v>44292</v>
      </c>
    </row>
    <row r="2154" spans="1:25" x14ac:dyDescent="0.3">
      <c r="A2154">
        <v>107650</v>
      </c>
      <c r="B2154" t="s">
        <v>44293</v>
      </c>
      <c r="C2154" t="s">
        <v>44294</v>
      </c>
      <c r="D2154" t="s">
        <v>44295</v>
      </c>
      <c r="E2154" t="s">
        <v>44296</v>
      </c>
      <c r="F2154" t="s">
        <v>44297</v>
      </c>
      <c r="G2154" t="s">
        <v>44298</v>
      </c>
      <c r="H2154" t="s">
        <v>44299</v>
      </c>
      <c r="I2154" t="s">
        <v>44300</v>
      </c>
      <c r="J2154" t="s">
        <v>44301</v>
      </c>
      <c r="K2154" t="s">
        <v>44302</v>
      </c>
      <c r="L2154" t="s">
        <v>44303</v>
      </c>
      <c r="M2154" t="s">
        <v>44304</v>
      </c>
      <c r="N2154" t="s">
        <v>44305</v>
      </c>
      <c r="O2154">
        <f>-604.83848183656 -142.011467900501 -508.448878825555</f>
        <v>-1255.2988285626161</v>
      </c>
      <c r="P2154">
        <f>-637.265433431965 -182.460937167029 -231.156698925767</f>
        <v>-1050.8830695247609</v>
      </c>
      <c r="Q2154">
        <f>-442.481346834799 -71.3769842200641 -291.720686115308</f>
        <v>-805.57901717017114</v>
      </c>
      <c r="R2154" t="s">
        <v>44306</v>
      </c>
      <c r="S2154" t="s">
        <v>44307</v>
      </c>
      <c r="T2154" t="s">
        <v>44308</v>
      </c>
      <c r="U2154" t="s">
        <v>44309</v>
      </c>
      <c r="V2154">
        <f>-535.357625945214 -24.7539818665236 -100.266882389184</f>
        <v>-660.37849020092165</v>
      </c>
      <c r="W2154" t="s">
        <v>44310</v>
      </c>
      <c r="X2154" t="s">
        <v>44311</v>
      </c>
      <c r="Y2154" t="s">
        <v>44312</v>
      </c>
    </row>
    <row r="2155" spans="1:25" x14ac:dyDescent="0.3">
      <c r="A2155">
        <v>107700</v>
      </c>
      <c r="B2155" t="s">
        <v>44313</v>
      </c>
      <c r="C2155" t="s">
        <v>44314</v>
      </c>
      <c r="D2155" t="s">
        <v>44315</v>
      </c>
      <c r="E2155" t="s">
        <v>44316</v>
      </c>
      <c r="F2155" t="s">
        <v>44317</v>
      </c>
      <c r="G2155" t="s">
        <v>44318</v>
      </c>
      <c r="H2155" t="s">
        <v>44319</v>
      </c>
      <c r="I2155" t="s">
        <v>44320</v>
      </c>
      <c r="J2155" t="s">
        <v>44321</v>
      </c>
      <c r="K2155" t="s">
        <v>44322</v>
      </c>
      <c r="L2155" t="s">
        <v>44323</v>
      </c>
      <c r="M2155" t="s">
        <v>44324</v>
      </c>
      <c r="N2155" t="s">
        <v>44325</v>
      </c>
      <c r="O2155">
        <f>-604.879926336596 -142.094684841038 -508.225839600339</f>
        <v>-1255.2004507779729</v>
      </c>
      <c r="P2155">
        <f>-636.977962415969 -182.320939509805 -230.862998093472</f>
        <v>-1050.1619000192461</v>
      </c>
      <c r="Q2155">
        <f>-442.40778235795 -70.9559569878888 -291.598035938601</f>
        <v>-804.9617752844398</v>
      </c>
      <c r="R2155" t="s">
        <v>44326</v>
      </c>
      <c r="S2155" t="s">
        <v>44327</v>
      </c>
      <c r="T2155" t="s">
        <v>44328</v>
      </c>
      <c r="U2155" t="s">
        <v>44329</v>
      </c>
      <c r="V2155">
        <f>-535.170037857431 -24.3086196056706 -100.233176641966</f>
        <v>-659.71183410506762</v>
      </c>
      <c r="W2155" t="s">
        <v>44330</v>
      </c>
      <c r="X2155" t="s">
        <v>44331</v>
      </c>
      <c r="Y2155" t="s">
        <v>44332</v>
      </c>
    </row>
    <row r="2156" spans="1:25" x14ac:dyDescent="0.3">
      <c r="A2156">
        <v>107750</v>
      </c>
      <c r="B2156" t="s">
        <v>44333</v>
      </c>
      <c r="C2156" t="s">
        <v>44334</v>
      </c>
      <c r="D2156" t="s">
        <v>44335</v>
      </c>
      <c r="E2156" t="s">
        <v>44336</v>
      </c>
      <c r="F2156" t="s">
        <v>44337</v>
      </c>
      <c r="G2156" t="s">
        <v>44338</v>
      </c>
      <c r="H2156" t="s">
        <v>44339</v>
      </c>
      <c r="I2156" t="s">
        <v>44340</v>
      </c>
      <c r="J2156" t="s">
        <v>44341</v>
      </c>
      <c r="K2156" t="s">
        <v>44342</v>
      </c>
      <c r="L2156" t="s">
        <v>44343</v>
      </c>
      <c r="M2156" t="s">
        <v>44344</v>
      </c>
      <c r="N2156" t="s">
        <v>44345</v>
      </c>
      <c r="O2156">
        <f>-604.603922799587 -141.91247164627 -508.081707473045</f>
        <v>-1254.5981019189021</v>
      </c>
      <c r="P2156">
        <f>-636.02194033843 -182.163901247243 -230.644634539766</f>
        <v>-1048.830476125439</v>
      </c>
      <c r="Q2156">
        <f>-442.095556181074 -69.8339465446752 -291.661994688139</f>
        <v>-803.59149741388819</v>
      </c>
      <c r="R2156" t="s">
        <v>44346</v>
      </c>
      <c r="S2156" t="s">
        <v>44347</v>
      </c>
      <c r="T2156" t="s">
        <v>44348</v>
      </c>
      <c r="U2156" t="s">
        <v>44349</v>
      </c>
      <c r="V2156">
        <f>-534.856704133932 -23.1607277398998 -100.172631317213</f>
        <v>-658.19006319104483</v>
      </c>
      <c r="W2156" t="s">
        <v>44350</v>
      </c>
      <c r="X2156" t="s">
        <v>44351</v>
      </c>
      <c r="Y2156" t="s">
        <v>44352</v>
      </c>
    </row>
    <row r="2157" spans="1:25" x14ac:dyDescent="0.3">
      <c r="A2157">
        <v>107800</v>
      </c>
      <c r="B2157" t="s">
        <v>44353</v>
      </c>
      <c r="C2157" t="s">
        <v>44354</v>
      </c>
      <c r="D2157" t="s">
        <v>44355</v>
      </c>
      <c r="E2157" t="s">
        <v>44356</v>
      </c>
      <c r="F2157" t="s">
        <v>44357</v>
      </c>
      <c r="G2157" t="s">
        <v>44358</v>
      </c>
      <c r="H2157" t="s">
        <v>44359</v>
      </c>
      <c r="I2157" t="s">
        <v>44360</v>
      </c>
      <c r="J2157" t="s">
        <v>44361</v>
      </c>
      <c r="K2157" t="s">
        <v>44362</v>
      </c>
      <c r="L2157" t="s">
        <v>44363</v>
      </c>
      <c r="M2157" t="s">
        <v>44364</v>
      </c>
      <c r="N2157" t="s">
        <v>44365</v>
      </c>
      <c r="O2157">
        <f>-604.538785124809 -141.791322511127 -508.192383402593</f>
        <v>-1254.5224910385291</v>
      </c>
      <c r="P2157">
        <f>-635.642970448696 -182.33890282022 -230.763078830788</f>
        <v>-1048.7449520997041</v>
      </c>
      <c r="Q2157">
        <f>-442.049465943908 -69.4595112007778 -291.823395356879</f>
        <v>-803.33237250156481</v>
      </c>
      <c r="R2157" t="s">
        <v>44366</v>
      </c>
      <c r="S2157" t="s">
        <v>44367</v>
      </c>
      <c r="T2157" t="s">
        <v>44368</v>
      </c>
      <c r="U2157" t="s">
        <v>44369</v>
      </c>
      <c r="V2157">
        <f>-534.590337397735 -22.6326934861977 -100.142719047614</f>
        <v>-657.3657499315467</v>
      </c>
      <c r="W2157" t="s">
        <v>44370</v>
      </c>
      <c r="X2157" t="s">
        <v>44371</v>
      </c>
      <c r="Y2157" t="s">
        <v>44372</v>
      </c>
    </row>
    <row r="2158" spans="1:25" x14ac:dyDescent="0.3">
      <c r="A2158">
        <v>107850</v>
      </c>
      <c r="B2158" t="s">
        <v>44373</v>
      </c>
      <c r="C2158" t="s">
        <v>44374</v>
      </c>
      <c r="D2158" t="s">
        <v>44375</v>
      </c>
      <c r="E2158" t="s">
        <v>44376</v>
      </c>
      <c r="F2158" t="s">
        <v>44377</v>
      </c>
      <c r="G2158" t="s">
        <v>44378</v>
      </c>
      <c r="H2158" t="s">
        <v>44379</v>
      </c>
      <c r="I2158" t="s">
        <v>44380</v>
      </c>
      <c r="J2158" t="s">
        <v>44381</v>
      </c>
      <c r="K2158" t="s">
        <v>44382</v>
      </c>
      <c r="L2158" t="s">
        <v>44383</v>
      </c>
      <c r="M2158" t="s">
        <v>44384</v>
      </c>
      <c r="N2158" t="s">
        <v>44385</v>
      </c>
      <c r="O2158">
        <f>-604.20054774787 -141.555561663094 -508.393351616596</f>
        <v>-1254.1494610275599</v>
      </c>
      <c r="P2158">
        <f>-634.919958726556 -182.843137597582 -231.030169979404</f>
        <v>-1048.7932663035419</v>
      </c>
      <c r="Q2158">
        <f>-441.826853091222 -69.1415180589879 -292.149887965095</f>
        <v>-803.11825911530491</v>
      </c>
      <c r="R2158" t="s">
        <v>44386</v>
      </c>
      <c r="S2158" t="s">
        <v>44387</v>
      </c>
      <c r="T2158" t="s">
        <v>44388</v>
      </c>
      <c r="U2158" t="s">
        <v>44389</v>
      </c>
      <c r="V2158">
        <f>-534.18617200692 -21.8742702786203 -100.114693425902</f>
        <v>-656.17513571144229</v>
      </c>
      <c r="W2158" t="s">
        <v>44390</v>
      </c>
      <c r="X2158" t="s">
        <v>44391</v>
      </c>
      <c r="Y2158" t="s">
        <v>44392</v>
      </c>
    </row>
    <row r="2159" spans="1:25" x14ac:dyDescent="0.3">
      <c r="A2159">
        <v>107900</v>
      </c>
      <c r="B2159" t="s">
        <v>44393</v>
      </c>
      <c r="C2159" t="s">
        <v>44394</v>
      </c>
      <c r="D2159" t="s">
        <v>44395</v>
      </c>
      <c r="E2159" t="s">
        <v>44396</v>
      </c>
      <c r="F2159" t="s">
        <v>44397</v>
      </c>
      <c r="G2159" t="s">
        <v>44398</v>
      </c>
      <c r="H2159" t="s">
        <v>44399</v>
      </c>
      <c r="I2159" t="s">
        <v>44400</v>
      </c>
      <c r="J2159" t="s">
        <v>44401</v>
      </c>
      <c r="K2159" t="s">
        <v>44402</v>
      </c>
      <c r="L2159" t="s">
        <v>44403</v>
      </c>
      <c r="M2159" t="s">
        <v>44404</v>
      </c>
      <c r="N2159" t="s">
        <v>44405</v>
      </c>
      <c r="O2159">
        <f>-604.033975179847 -141.526245092792 -508.43031086561</f>
        <v>-1253.990531138249</v>
      </c>
      <c r="P2159">
        <f>-634.679588673383 -183.050477369876 -231.094475881814</f>
        <v>-1048.8245419250729</v>
      </c>
      <c r="Q2159">
        <f>-441.707295983686 -69.1370975485888 -292.201091066134</f>
        <v>-803.04548459840885</v>
      </c>
      <c r="R2159" t="s">
        <v>44406</v>
      </c>
      <c r="S2159" t="s">
        <v>44407</v>
      </c>
      <c r="T2159" t="s">
        <v>44408</v>
      </c>
      <c r="U2159" t="s">
        <v>44409</v>
      </c>
      <c r="V2159">
        <f>-534.01069328522 -21.7603080212493 -100.116520650135</f>
        <v>-655.88752195660436</v>
      </c>
      <c r="W2159" t="s">
        <v>44410</v>
      </c>
      <c r="X2159" t="s">
        <v>44411</v>
      </c>
      <c r="Y2159" t="s">
        <v>44412</v>
      </c>
    </row>
    <row r="2160" spans="1:25" x14ac:dyDescent="0.3">
      <c r="A2160">
        <v>107950</v>
      </c>
      <c r="B2160" t="s">
        <v>44413</v>
      </c>
      <c r="C2160" t="s">
        <v>44414</v>
      </c>
      <c r="D2160" t="s">
        <v>44415</v>
      </c>
      <c r="E2160" t="s">
        <v>44416</v>
      </c>
      <c r="F2160" t="s">
        <v>44417</v>
      </c>
      <c r="G2160" t="s">
        <v>44418</v>
      </c>
      <c r="H2160" t="s">
        <v>44419</v>
      </c>
      <c r="I2160" t="s">
        <v>44420</v>
      </c>
      <c r="J2160" t="s">
        <v>44421</v>
      </c>
      <c r="K2160" t="s">
        <v>44422</v>
      </c>
      <c r="L2160" t="s">
        <v>44423</v>
      </c>
      <c r="M2160" t="s">
        <v>44424</v>
      </c>
      <c r="N2160" t="s">
        <v>44425</v>
      </c>
      <c r="O2160">
        <f>-603.657118366535 -141.009717789576 -508.517790232604</f>
        <v>-1253.1846263887151</v>
      </c>
      <c r="P2160">
        <f>-633.835525573547 -182.570278368316 -231.13605879843</f>
        <v>-1047.541862740293</v>
      </c>
      <c r="Q2160">
        <f>-441.020863632883 -68.3602939391453 -292.186126333688</f>
        <v>-801.56728390571629</v>
      </c>
      <c r="R2160" t="s">
        <v>44426</v>
      </c>
      <c r="S2160" t="s">
        <v>44427</v>
      </c>
      <c r="T2160" t="s">
        <v>44428</v>
      </c>
      <c r="U2160" t="s">
        <v>44429</v>
      </c>
      <c r="V2160">
        <f>-533.799770460535 -21.3413008564039 -100.13912913295</f>
        <v>-655.28020044988887</v>
      </c>
      <c r="W2160" t="s">
        <v>44430</v>
      </c>
      <c r="X2160" t="s">
        <v>44431</v>
      </c>
      <c r="Y2160" t="s">
        <v>44432</v>
      </c>
    </row>
    <row r="2161" spans="1:25" x14ac:dyDescent="0.3">
      <c r="A2161">
        <v>108000</v>
      </c>
      <c r="B2161" t="s">
        <v>44433</v>
      </c>
      <c r="C2161" t="s">
        <v>44434</v>
      </c>
      <c r="D2161" t="s">
        <v>44435</v>
      </c>
      <c r="E2161" t="s">
        <v>44436</v>
      </c>
      <c r="F2161" t="s">
        <v>44437</v>
      </c>
      <c r="G2161" t="s">
        <v>44438</v>
      </c>
      <c r="H2161" t="s">
        <v>44439</v>
      </c>
      <c r="I2161" t="s">
        <v>44440</v>
      </c>
      <c r="J2161" t="s">
        <v>44441</v>
      </c>
      <c r="K2161" t="s">
        <v>44442</v>
      </c>
      <c r="L2161" t="s">
        <v>44443</v>
      </c>
      <c r="M2161" t="s">
        <v>44444</v>
      </c>
      <c r="N2161" t="s">
        <v>44445</v>
      </c>
      <c r="O2161">
        <f>-603.773706893897 -140.699890027814 -508.562577151356</f>
        <v>-1253.0361740730671</v>
      </c>
      <c r="P2161">
        <f>-633.677002674882 -182.141399921189 -231.133374132924</f>
        <v>-1046.9517767289949</v>
      </c>
      <c r="Q2161">
        <f>-440.968790488655 -67.7967142427028 -292.267193223107</f>
        <v>-801.03269795446477</v>
      </c>
      <c r="R2161" t="s">
        <v>44446</v>
      </c>
      <c r="S2161" t="s">
        <v>44447</v>
      </c>
      <c r="T2161" t="s">
        <v>44448</v>
      </c>
      <c r="U2161" t="s">
        <v>44449</v>
      </c>
      <c r="V2161">
        <f>-533.686251852688 -21.1149919205745 -100.148253911245</f>
        <v>-654.94949768450749</v>
      </c>
      <c r="W2161" t="s">
        <v>44450</v>
      </c>
      <c r="X2161" t="s">
        <v>44451</v>
      </c>
      <c r="Y2161" t="s">
        <v>44452</v>
      </c>
    </row>
    <row r="2162" spans="1:25" x14ac:dyDescent="0.3">
      <c r="A2162">
        <v>108050</v>
      </c>
      <c r="B2162" t="s">
        <v>44453</v>
      </c>
      <c r="C2162" t="s">
        <v>44454</v>
      </c>
      <c r="D2162" t="s">
        <v>44455</v>
      </c>
      <c r="E2162" t="s">
        <v>44456</v>
      </c>
      <c r="F2162" t="s">
        <v>44457</v>
      </c>
      <c r="G2162" t="s">
        <v>44458</v>
      </c>
      <c r="H2162" t="s">
        <v>44459</v>
      </c>
      <c r="I2162" t="s">
        <v>44460</v>
      </c>
      <c r="J2162" t="s">
        <v>44461</v>
      </c>
      <c r="K2162" t="s">
        <v>44462</v>
      </c>
      <c r="L2162" t="s">
        <v>44463</v>
      </c>
      <c r="M2162" t="s">
        <v>44464</v>
      </c>
      <c r="N2162" t="s">
        <v>44465</v>
      </c>
      <c r="O2162">
        <f>-604.49762175113 -139.983650934503 -508.590688009265</f>
        <v>-1253.0719606948981</v>
      </c>
      <c r="P2162">
        <f>-633.614082808868 -181.245691115425 -231.051019147228</f>
        <v>-1045.9107930715211</v>
      </c>
      <c r="Q2162">
        <f>-441.182715149472 -66.656230985076 -292.597533477571</f>
        <v>-800.436479612119</v>
      </c>
      <c r="R2162" t="s">
        <v>44466</v>
      </c>
      <c r="S2162" t="s">
        <v>44467</v>
      </c>
      <c r="T2162" t="s">
        <v>44468</v>
      </c>
      <c r="U2162" t="s">
        <v>44469</v>
      </c>
      <c r="V2162">
        <f>-533.317129247069 -20.4183408128188 -100.179136209252</f>
        <v>-653.91460626913977</v>
      </c>
      <c r="W2162" t="s">
        <v>44470</v>
      </c>
      <c r="X2162" t="s">
        <v>44471</v>
      </c>
      <c r="Y2162" t="s">
        <v>44472</v>
      </c>
    </row>
    <row r="2163" spans="1:25" x14ac:dyDescent="0.3">
      <c r="A2163">
        <v>108100</v>
      </c>
      <c r="B2163" t="s">
        <v>44473</v>
      </c>
      <c r="C2163" t="s">
        <v>44474</v>
      </c>
      <c r="D2163" t="s">
        <v>44475</v>
      </c>
      <c r="E2163" t="s">
        <v>44476</v>
      </c>
      <c r="F2163" t="s">
        <v>44477</v>
      </c>
      <c r="G2163" t="s">
        <v>44478</v>
      </c>
      <c r="H2163" t="s">
        <v>44479</v>
      </c>
      <c r="I2163" t="s">
        <v>44480</v>
      </c>
      <c r="J2163" t="s">
        <v>44481</v>
      </c>
      <c r="K2163" t="s">
        <v>44482</v>
      </c>
      <c r="L2163" t="s">
        <v>44483</v>
      </c>
      <c r="M2163" t="s">
        <v>44484</v>
      </c>
      <c r="N2163" t="s">
        <v>44485</v>
      </c>
      <c r="O2163">
        <f>-604.007194047861 -139.379569831937 -508.577364691881</f>
        <v>-1251.9641285716791</v>
      </c>
      <c r="P2163">
        <f>-632.785289454386 -180.183058216553 -230.934744650123</f>
        <v>-1043.9030923210621</v>
      </c>
      <c r="Q2163">
        <f>-440.49280496553 -65.7558959656913 -293.212128745296</f>
        <v>-799.46082967651728</v>
      </c>
      <c r="R2163" t="s">
        <v>44486</v>
      </c>
      <c r="S2163" t="s">
        <v>44487</v>
      </c>
      <c r="T2163" t="s">
        <v>44488</v>
      </c>
      <c r="U2163" t="s">
        <v>44489</v>
      </c>
      <c r="V2163">
        <f>-532.80650163374 -19.952903492217 -100.17608532909</f>
        <v>-652.9354904550471</v>
      </c>
      <c r="W2163" t="s">
        <v>44490</v>
      </c>
      <c r="X2163" t="s">
        <v>44491</v>
      </c>
      <c r="Y2163" t="s">
        <v>44492</v>
      </c>
    </row>
    <row r="2164" spans="1:25" x14ac:dyDescent="0.3">
      <c r="A2164">
        <v>108150</v>
      </c>
      <c r="B2164" t="s">
        <v>44493</v>
      </c>
      <c r="C2164" t="s">
        <v>44494</v>
      </c>
      <c r="D2164" t="s">
        <v>44495</v>
      </c>
      <c r="E2164" t="s">
        <v>44496</v>
      </c>
      <c r="F2164" t="s">
        <v>44497</v>
      </c>
      <c r="G2164" t="s">
        <v>44498</v>
      </c>
      <c r="H2164" t="s">
        <v>44499</v>
      </c>
      <c r="I2164" t="s">
        <v>44500</v>
      </c>
      <c r="J2164" t="s">
        <v>44501</v>
      </c>
      <c r="K2164" t="s">
        <v>44502</v>
      </c>
      <c r="L2164" t="s">
        <v>44503</v>
      </c>
      <c r="M2164" t="s">
        <v>44504</v>
      </c>
      <c r="N2164" t="s">
        <v>44505</v>
      </c>
      <c r="O2164">
        <f>-603.740201404034 -139.107740666826 -508.494363287245</f>
        <v>-1251.342305358105</v>
      </c>
      <c r="P2164">
        <f>-632.362032814387 -179.681911865097 -230.801833236771</f>
        <v>-1042.845777916255</v>
      </c>
      <c r="Q2164">
        <f>-440.086406333413 -65.371032999712 -293.345321174049</f>
        <v>-798.80276050717396</v>
      </c>
      <c r="R2164" t="s">
        <v>44506</v>
      </c>
      <c r="S2164" t="s">
        <v>44507</v>
      </c>
      <c r="T2164" t="s">
        <v>44508</v>
      </c>
      <c r="U2164" t="s">
        <v>44509</v>
      </c>
      <c r="V2164">
        <f>-532.517126135948 -19.7717654139005 -100.155552813484</f>
        <v>-652.44444436333254</v>
      </c>
      <c r="W2164" t="s">
        <v>44510</v>
      </c>
      <c r="X2164" t="s">
        <v>44511</v>
      </c>
      <c r="Y2164" t="s">
        <v>44512</v>
      </c>
    </row>
    <row r="2165" spans="1:25" x14ac:dyDescent="0.3">
      <c r="A2165">
        <v>108200</v>
      </c>
      <c r="B2165" t="s">
        <v>44513</v>
      </c>
      <c r="C2165" t="s">
        <v>44514</v>
      </c>
      <c r="D2165" t="s">
        <v>44515</v>
      </c>
      <c r="E2165" t="s">
        <v>44516</v>
      </c>
      <c r="F2165" t="s">
        <v>44517</v>
      </c>
      <c r="G2165" t="s">
        <v>44518</v>
      </c>
      <c r="H2165" t="s">
        <v>44519</v>
      </c>
      <c r="I2165" t="s">
        <v>44520</v>
      </c>
      <c r="J2165" t="s">
        <v>44521</v>
      </c>
      <c r="K2165" t="s">
        <v>44522</v>
      </c>
      <c r="L2165" t="s">
        <v>44523</v>
      </c>
      <c r="M2165" t="s">
        <v>44524</v>
      </c>
      <c r="N2165" t="s">
        <v>44525</v>
      </c>
      <c r="O2165">
        <f>-603.519542725027 -138.801237745293 -508.441745517469</f>
        <v>-1250.7625259877889</v>
      </c>
      <c r="P2165">
        <f>-632.047310690419 -179.217041902352 -230.716537307839</f>
        <v>-1041.98088990061</v>
      </c>
      <c r="Q2165">
        <f>-439.760211979791 -64.9910432568886 -293.379313347199</f>
        <v>-798.13056858387858</v>
      </c>
      <c r="R2165" t="s">
        <v>44526</v>
      </c>
      <c r="S2165" t="s">
        <v>44527</v>
      </c>
      <c r="T2165" t="s">
        <v>44528</v>
      </c>
      <c r="U2165" t="s">
        <v>44529</v>
      </c>
      <c r="V2165">
        <f>-532.236299933043 -19.5069433027506 -100.143056805847</f>
        <v>-651.88630004164065</v>
      </c>
      <c r="W2165" t="s">
        <v>44530</v>
      </c>
      <c r="X2165" t="s">
        <v>44531</v>
      </c>
      <c r="Y2165" t="s">
        <v>44532</v>
      </c>
    </row>
    <row r="2166" spans="1:25" x14ac:dyDescent="0.3">
      <c r="A2166">
        <v>108250</v>
      </c>
      <c r="B2166" t="s">
        <v>44533</v>
      </c>
      <c r="C2166" t="s">
        <v>44534</v>
      </c>
      <c r="D2166" t="s">
        <v>44535</v>
      </c>
      <c r="E2166" t="s">
        <v>44536</v>
      </c>
      <c r="F2166" t="s">
        <v>44537</v>
      </c>
      <c r="G2166" t="s">
        <v>44538</v>
      </c>
      <c r="H2166" t="s">
        <v>44539</v>
      </c>
      <c r="I2166" t="s">
        <v>44540</v>
      </c>
      <c r="J2166" t="s">
        <v>44541</v>
      </c>
      <c r="K2166" t="s">
        <v>44542</v>
      </c>
      <c r="L2166" t="s">
        <v>44543</v>
      </c>
      <c r="M2166" t="s">
        <v>44544</v>
      </c>
      <c r="N2166" t="s">
        <v>44545</v>
      </c>
      <c r="O2166">
        <f>-603.043283493559 -138.088279984939 -508.425453429273</f>
        <v>-1249.557016907771</v>
      </c>
      <c r="P2166">
        <f>-631.194276096232 -178.727078159877 -230.694282618805</f>
        <v>-1040.6156368749139</v>
      </c>
      <c r="Q2166">
        <f>-438.97220571954 -64.381893511666 -293.33985755106</f>
        <v>-796.69395678226601</v>
      </c>
      <c r="R2166" t="s">
        <v>44546</v>
      </c>
      <c r="S2166" t="s">
        <v>44547</v>
      </c>
      <c r="T2166" t="s">
        <v>44548</v>
      </c>
      <c r="U2166" t="s">
        <v>44549</v>
      </c>
      <c r="V2166">
        <f>-531.907835536459 -19.0741223333798 -100.10242134584</f>
        <v>-651.08437921567872</v>
      </c>
      <c r="W2166" t="s">
        <v>44550</v>
      </c>
      <c r="X2166" t="s">
        <v>44551</v>
      </c>
      <c r="Y2166" t="s">
        <v>44552</v>
      </c>
    </row>
    <row r="2167" spans="1:25" x14ac:dyDescent="0.3">
      <c r="A2167">
        <v>108300</v>
      </c>
      <c r="B2167" t="s">
        <v>44553</v>
      </c>
      <c r="C2167" t="s">
        <v>44554</v>
      </c>
      <c r="D2167" t="s">
        <v>44555</v>
      </c>
      <c r="E2167" t="s">
        <v>44556</v>
      </c>
      <c r="F2167" t="s">
        <v>44557</v>
      </c>
      <c r="G2167" t="s">
        <v>44558</v>
      </c>
      <c r="H2167" t="s">
        <v>44559</v>
      </c>
      <c r="I2167" t="s">
        <v>44560</v>
      </c>
      <c r="J2167" t="s">
        <v>44561</v>
      </c>
      <c r="K2167" t="s">
        <v>44562</v>
      </c>
      <c r="L2167" t="s">
        <v>44563</v>
      </c>
      <c r="M2167" t="s">
        <v>44564</v>
      </c>
      <c r="N2167" t="s">
        <v>44565</v>
      </c>
      <c r="O2167">
        <f>-602.895305920215 -137.794262551513 -508.341522993225</f>
        <v>-1249.0310914649531</v>
      </c>
      <c r="P2167">
        <f>-630.667602683592 -178.667903389971 -230.606855422049</f>
        <v>-1039.942361495612</v>
      </c>
      <c r="Q2167">
        <f>-438.58828129654 -64.1645921117265 -293.40060794693</f>
        <v>-796.1534813551965</v>
      </c>
      <c r="R2167" t="s">
        <v>44566</v>
      </c>
      <c r="S2167" t="s">
        <v>44567</v>
      </c>
      <c r="T2167" t="s">
        <v>44568</v>
      </c>
      <c r="U2167" t="s">
        <v>44569</v>
      </c>
      <c r="V2167">
        <f>-531.711725981867 -18.8084923202964 -100.063281706418</f>
        <v>-650.58350000858138</v>
      </c>
      <c r="W2167" t="s">
        <v>44570</v>
      </c>
      <c r="X2167" t="s">
        <v>44571</v>
      </c>
      <c r="Y2167" t="s">
        <v>44572</v>
      </c>
    </row>
    <row r="2168" spans="1:25" x14ac:dyDescent="0.3">
      <c r="A2168">
        <v>108350</v>
      </c>
      <c r="B2168" t="s">
        <v>44573</v>
      </c>
      <c r="C2168" t="s">
        <v>44574</v>
      </c>
      <c r="D2168" t="s">
        <v>44575</v>
      </c>
      <c r="E2168" t="s">
        <v>44576</v>
      </c>
      <c r="F2168" t="s">
        <v>44577</v>
      </c>
      <c r="G2168" t="s">
        <v>44578</v>
      </c>
      <c r="H2168" t="s">
        <v>44579</v>
      </c>
      <c r="I2168" t="s">
        <v>44580</v>
      </c>
      <c r="J2168" t="s">
        <v>44581</v>
      </c>
      <c r="K2168" t="s">
        <v>44582</v>
      </c>
      <c r="L2168" t="s">
        <v>44583</v>
      </c>
      <c r="M2168" t="s">
        <v>44584</v>
      </c>
      <c r="N2168" t="s">
        <v>44585</v>
      </c>
      <c r="O2168">
        <f>-602.562455438104 -137.219992298341 -508.133928985067</f>
        <v>-1247.9163767215121</v>
      </c>
      <c r="P2168">
        <f>-629.225346566776 -177.776530703126 -230.243924691173</f>
        <v>-1037.2458019610749</v>
      </c>
      <c r="Q2168">
        <f>-437.519500847208 -63.0723374678682 -293.808069367176</f>
        <v>-794.39990768225221</v>
      </c>
      <c r="R2168" t="s">
        <v>44586</v>
      </c>
      <c r="S2168" t="s">
        <v>44587</v>
      </c>
      <c r="T2168" t="s">
        <v>44588</v>
      </c>
      <c r="U2168" t="s">
        <v>44589</v>
      </c>
      <c r="V2168">
        <f>-531.237201454175 -17.9420254063771 -99.9657605949617</f>
        <v>-649.14498745551373</v>
      </c>
      <c r="W2168" t="s">
        <v>44590</v>
      </c>
      <c r="X2168" t="s">
        <v>44591</v>
      </c>
      <c r="Y2168" t="s">
        <v>44592</v>
      </c>
    </row>
    <row r="2169" spans="1:25" x14ac:dyDescent="0.3">
      <c r="A2169">
        <v>108400</v>
      </c>
      <c r="B2169" t="s">
        <v>44593</v>
      </c>
      <c r="C2169" t="s">
        <v>44594</v>
      </c>
      <c r="D2169" t="s">
        <v>44595</v>
      </c>
      <c r="E2169" t="s">
        <v>44596</v>
      </c>
      <c r="F2169" t="s">
        <v>44597</v>
      </c>
      <c r="G2169" t="s">
        <v>44598</v>
      </c>
      <c r="H2169" t="s">
        <v>44599</v>
      </c>
      <c r="I2169" t="s">
        <v>44600</v>
      </c>
      <c r="J2169" t="s">
        <v>44601</v>
      </c>
      <c r="K2169" t="s">
        <v>44602</v>
      </c>
      <c r="L2169" t="s">
        <v>44603</v>
      </c>
      <c r="M2169" t="s">
        <v>44604</v>
      </c>
      <c r="N2169" t="s">
        <v>44605</v>
      </c>
      <c r="O2169">
        <f>-601.870677847379 -136.553829013163 -507.806720816282</f>
        <v>-1246.2312276768241</v>
      </c>
      <c r="P2169">
        <f>-628.182849710622 -176.281034489698 -229.763624188299</f>
        <v>-1034.2275083886188</v>
      </c>
      <c r="Q2169">
        <f>-436.803567674718 -61.5314792591989 -294.22258333173</f>
        <v>-792.55763026564694</v>
      </c>
      <c r="R2169" t="s">
        <v>44606</v>
      </c>
      <c r="S2169" t="s">
        <v>44607</v>
      </c>
      <c r="T2169" t="s">
        <v>44608</v>
      </c>
      <c r="U2169" t="s">
        <v>44609</v>
      </c>
      <c r="V2169">
        <f>-530.661682197751 -16.7030020115576 -99.854533375325</f>
        <v>-647.21921758463361</v>
      </c>
      <c r="W2169" t="s">
        <v>44610</v>
      </c>
      <c r="X2169" t="s">
        <v>44611</v>
      </c>
      <c r="Y2169" t="s">
        <v>44612</v>
      </c>
    </row>
    <row r="2170" spans="1:25" x14ac:dyDescent="0.3">
      <c r="A2170">
        <v>108450</v>
      </c>
      <c r="B2170" t="s">
        <v>44613</v>
      </c>
      <c r="C2170" t="s">
        <v>44614</v>
      </c>
      <c r="D2170" t="s">
        <v>44615</v>
      </c>
      <c r="E2170" t="s">
        <v>44616</v>
      </c>
      <c r="F2170" t="s">
        <v>44617</v>
      </c>
      <c r="G2170" t="s">
        <v>44618</v>
      </c>
      <c r="H2170" t="s">
        <v>44619</v>
      </c>
      <c r="I2170" t="s">
        <v>44620</v>
      </c>
      <c r="J2170" t="s">
        <v>44621</v>
      </c>
      <c r="K2170" t="s">
        <v>44622</v>
      </c>
      <c r="L2170" t="s">
        <v>44623</v>
      </c>
      <c r="M2170" t="s">
        <v>44624</v>
      </c>
      <c r="N2170" t="s">
        <v>44625</v>
      </c>
      <c r="O2170">
        <f>-601.26383330344 -136.195327187848 -507.431280203394</f>
        <v>-1244.890440694682</v>
      </c>
      <c r="P2170">
        <f>-627.762337864958 -175.360476765798 -229.325994775194</f>
        <v>-1032.44880940595</v>
      </c>
      <c r="Q2170">
        <f>-436.463393670158 -60.6521352963396 -294.096490167776</f>
        <v>-791.21201913427353</v>
      </c>
      <c r="R2170" t="s">
        <v>44626</v>
      </c>
      <c r="S2170" t="s">
        <v>44627</v>
      </c>
      <c r="T2170" t="s">
        <v>44628</v>
      </c>
      <c r="U2170" t="s">
        <v>44629</v>
      </c>
      <c r="V2170">
        <f>-530.22251744013 -15.4630784299902 -99.7173651360838</f>
        <v>-645.40296100620401</v>
      </c>
      <c r="W2170" t="s">
        <v>44630</v>
      </c>
      <c r="X2170" t="s">
        <v>44631</v>
      </c>
      <c r="Y2170" t="s">
        <v>44632</v>
      </c>
    </row>
    <row r="2171" spans="1:25" x14ac:dyDescent="0.3">
      <c r="A2171">
        <v>108500</v>
      </c>
      <c r="B2171" t="s">
        <v>44633</v>
      </c>
      <c r="C2171" t="s">
        <v>44634</v>
      </c>
      <c r="D2171" t="s">
        <v>44635</v>
      </c>
      <c r="E2171" t="s">
        <v>44636</v>
      </c>
      <c r="F2171" t="s">
        <v>44637</v>
      </c>
      <c r="G2171" t="s">
        <v>44638</v>
      </c>
      <c r="H2171" t="s">
        <v>44639</v>
      </c>
      <c r="I2171" t="s">
        <v>44640</v>
      </c>
      <c r="J2171" t="s">
        <v>44641</v>
      </c>
      <c r="K2171" t="s">
        <v>44642</v>
      </c>
      <c r="L2171" t="s">
        <v>44643</v>
      </c>
      <c r="M2171" t="s">
        <v>44644</v>
      </c>
      <c r="N2171" t="s">
        <v>44645</v>
      </c>
      <c r="O2171">
        <f>-600.879240790355 -136.172545580532 -507.223149621158</f>
        <v>-1244.2749359920449</v>
      </c>
      <c r="P2171">
        <f>-627.707419979291 -175.225839213556 -229.133877970158</f>
        <v>-1032.0671371630051</v>
      </c>
      <c r="Q2171">
        <f>-436.361260825889 -60.545275123985 -293.81444228103</f>
        <v>-790.72097823090394</v>
      </c>
      <c r="R2171" t="s">
        <v>44646</v>
      </c>
      <c r="S2171" t="s">
        <v>44647</v>
      </c>
      <c r="T2171" t="s">
        <v>44648</v>
      </c>
      <c r="U2171" t="s">
        <v>44649</v>
      </c>
      <c r="V2171">
        <f>-530.151221312318 -14.9086938287946 -99.6367448537192</f>
        <v>-644.69665999483175</v>
      </c>
      <c r="W2171" t="s">
        <v>44650</v>
      </c>
      <c r="X2171" t="s">
        <v>44651</v>
      </c>
      <c r="Y2171" t="s">
        <v>44652</v>
      </c>
    </row>
    <row r="2172" spans="1:25" x14ac:dyDescent="0.3">
      <c r="A2172">
        <v>108550</v>
      </c>
      <c r="B2172" t="s">
        <v>44653</v>
      </c>
      <c r="C2172" t="s">
        <v>44654</v>
      </c>
      <c r="D2172" t="s">
        <v>44655</v>
      </c>
      <c r="E2172" t="s">
        <v>44656</v>
      </c>
      <c r="F2172" t="s">
        <v>44657</v>
      </c>
      <c r="G2172" t="s">
        <v>44658</v>
      </c>
      <c r="H2172" t="s">
        <v>44659</v>
      </c>
      <c r="I2172" t="s">
        <v>44660</v>
      </c>
      <c r="J2172" t="s">
        <v>44661</v>
      </c>
      <c r="K2172" t="s">
        <v>44662</v>
      </c>
      <c r="L2172" t="s">
        <v>44663</v>
      </c>
      <c r="M2172" t="s">
        <v>44664</v>
      </c>
      <c r="N2172" t="s">
        <v>44665</v>
      </c>
      <c r="O2172">
        <f>-600.600565797571 -136.296917565907 -506.985977428222</f>
        <v>-1243.8834607916999</v>
      </c>
      <c r="P2172">
        <f>-627.732298080272 -175.25492156254 -228.912739160767</f>
        <v>-1031.899958803579</v>
      </c>
      <c r="Q2172">
        <f>-436.310539234582 -60.6547867177342 -293.511875918142</f>
        <v>-790.4772018704582</v>
      </c>
      <c r="R2172" t="s">
        <v>44666</v>
      </c>
      <c r="S2172" t="s">
        <v>44667</v>
      </c>
      <c r="T2172" t="s">
        <v>44668</v>
      </c>
      <c r="U2172" t="s">
        <v>44669</v>
      </c>
      <c r="V2172">
        <f>-530.187377516876 -14.4897911249845 -99.5558435629557</f>
        <v>-644.2330122048163</v>
      </c>
      <c r="W2172" t="s">
        <v>44670</v>
      </c>
      <c r="X2172" t="s">
        <v>44671</v>
      </c>
      <c r="Y2172" t="s">
        <v>44672</v>
      </c>
    </row>
    <row r="2173" spans="1:25" x14ac:dyDescent="0.3">
      <c r="A2173">
        <v>108600</v>
      </c>
      <c r="B2173" t="s">
        <v>44673</v>
      </c>
      <c r="C2173" t="s">
        <v>44674</v>
      </c>
      <c r="D2173" t="s">
        <v>44675</v>
      </c>
      <c r="E2173" t="s">
        <v>44676</v>
      </c>
      <c r="F2173" t="s">
        <v>44677</v>
      </c>
      <c r="G2173" t="s">
        <v>44678</v>
      </c>
      <c r="H2173" t="s">
        <v>44679</v>
      </c>
      <c r="I2173" t="s">
        <v>44680</v>
      </c>
      <c r="J2173" t="s">
        <v>44681</v>
      </c>
      <c r="K2173" t="s">
        <v>44682</v>
      </c>
      <c r="L2173" t="s">
        <v>44683</v>
      </c>
      <c r="M2173" t="s">
        <v>44684</v>
      </c>
      <c r="N2173" t="s">
        <v>44685</v>
      </c>
      <c r="O2173">
        <f>-600.375452346908 -136.512302311496 -506.72833956475</f>
        <v>-1243.6160942231541</v>
      </c>
      <c r="P2173">
        <f>-627.759100964286 -175.360643661154 -228.664370649446</f>
        <v>-1031.7841152748858</v>
      </c>
      <c r="Q2173">
        <f>-436.228179437081 -60.9269482869749 -293.235279181411</f>
        <v>-790.39040690546688</v>
      </c>
      <c r="R2173" t="s">
        <v>44686</v>
      </c>
      <c r="S2173" t="s">
        <v>44687</v>
      </c>
      <c r="T2173" t="s">
        <v>44688</v>
      </c>
      <c r="U2173" t="s">
        <v>44689</v>
      </c>
      <c r="V2173">
        <f>-530.199584646877 -14.2003877777356 -99.5054844790129</f>
        <v>-643.90545690362558</v>
      </c>
      <c r="W2173" t="s">
        <v>44690</v>
      </c>
      <c r="X2173" t="s">
        <v>44691</v>
      </c>
      <c r="Y2173" t="s">
        <v>44692</v>
      </c>
    </row>
    <row r="2174" spans="1:25" x14ac:dyDescent="0.3">
      <c r="A2174">
        <v>108650</v>
      </c>
      <c r="B2174" t="s">
        <v>44693</v>
      </c>
      <c r="C2174" t="s">
        <v>44694</v>
      </c>
      <c r="D2174" t="s">
        <v>44695</v>
      </c>
      <c r="E2174" t="s">
        <v>44696</v>
      </c>
      <c r="F2174" t="s">
        <v>44697</v>
      </c>
      <c r="G2174" t="s">
        <v>44698</v>
      </c>
      <c r="H2174" t="s">
        <v>44699</v>
      </c>
      <c r="I2174" t="s">
        <v>44700</v>
      </c>
      <c r="J2174" t="s">
        <v>44701</v>
      </c>
      <c r="K2174" t="s">
        <v>44702</v>
      </c>
      <c r="L2174" t="s">
        <v>44703</v>
      </c>
      <c r="M2174" t="s">
        <v>44704</v>
      </c>
      <c r="N2174" t="s">
        <v>44705</v>
      </c>
      <c r="O2174">
        <f>-599.729927691585 -137.260091353069 -506.20958307443</f>
        <v>-1243.1996021190839</v>
      </c>
      <c r="P2174">
        <f>-627.403704230813 -175.390678620805 -228.075046751564</f>
        <v>-1030.869429603182</v>
      </c>
      <c r="Q2174">
        <f>-435.894143329675 -61.2530081815539 -293.23007216489</f>
        <v>-790.37722367611889</v>
      </c>
      <c r="R2174" t="s">
        <v>44706</v>
      </c>
      <c r="S2174" t="s">
        <v>44707</v>
      </c>
      <c r="T2174" t="s">
        <v>44708</v>
      </c>
      <c r="U2174" t="s">
        <v>44709</v>
      </c>
      <c r="V2174">
        <f>-530.262885109322 -14.0043522487522 -99.4743973543882</f>
        <v>-643.74163471246243</v>
      </c>
      <c r="W2174" t="s">
        <v>44710</v>
      </c>
      <c r="X2174" t="s">
        <v>44711</v>
      </c>
      <c r="Y2174" t="s">
        <v>44712</v>
      </c>
    </row>
    <row r="2175" spans="1:25" x14ac:dyDescent="0.3">
      <c r="A2175">
        <v>108700</v>
      </c>
      <c r="B2175" t="s">
        <v>44713</v>
      </c>
      <c r="C2175" t="s">
        <v>44714</v>
      </c>
      <c r="D2175" t="s">
        <v>44715</v>
      </c>
      <c r="E2175" t="s">
        <v>44716</v>
      </c>
      <c r="F2175" t="s">
        <v>44717</v>
      </c>
      <c r="G2175" t="s">
        <v>44718</v>
      </c>
      <c r="H2175" t="s">
        <v>44719</v>
      </c>
      <c r="I2175" t="s">
        <v>44720</v>
      </c>
      <c r="J2175" t="s">
        <v>44721</v>
      </c>
      <c r="K2175" t="s">
        <v>44722</v>
      </c>
      <c r="L2175" t="s">
        <v>44723</v>
      </c>
      <c r="M2175" t="s">
        <v>44724</v>
      </c>
      <c r="N2175" t="s">
        <v>44725</v>
      </c>
      <c r="O2175">
        <f>-599.494561396871 -137.557822090774 -505.964344056706</f>
        <v>-1243.0167275443509</v>
      </c>
      <c r="P2175">
        <f>-627.190863824279 -175.093098940439 -227.751062326615</f>
        <v>-1030.035025091333</v>
      </c>
      <c r="Q2175">
        <f>-435.838947899056 -61.1686352816346 -293.736836027626</f>
        <v>-790.74441920831657</v>
      </c>
      <c r="R2175" t="s">
        <v>44726</v>
      </c>
      <c r="S2175" t="s">
        <v>44727</v>
      </c>
      <c r="T2175" t="s">
        <v>44728</v>
      </c>
      <c r="U2175" t="s">
        <v>44729</v>
      </c>
      <c r="V2175">
        <f>-530.291399068861 -13.9523545749043 -99.4785190904063</f>
        <v>-643.72227273417161</v>
      </c>
      <c r="W2175" t="s">
        <v>44730</v>
      </c>
      <c r="X2175" t="s">
        <v>44731</v>
      </c>
      <c r="Y2175" t="s">
        <v>44732</v>
      </c>
    </row>
    <row r="2176" spans="1:25" x14ac:dyDescent="0.3">
      <c r="A2176">
        <v>108750</v>
      </c>
      <c r="B2176" t="s">
        <v>44733</v>
      </c>
      <c r="C2176" t="s">
        <v>44734</v>
      </c>
      <c r="D2176" t="s">
        <v>44735</v>
      </c>
      <c r="E2176" t="s">
        <v>44736</v>
      </c>
      <c r="F2176" t="s">
        <v>44737</v>
      </c>
      <c r="G2176" t="s">
        <v>44738</v>
      </c>
      <c r="H2176" t="s">
        <v>44739</v>
      </c>
      <c r="I2176" t="s">
        <v>44740</v>
      </c>
      <c r="J2176" t="s">
        <v>44741</v>
      </c>
      <c r="K2176" t="s">
        <v>44742</v>
      </c>
      <c r="L2176" t="s">
        <v>44743</v>
      </c>
      <c r="M2176" t="s">
        <v>44744</v>
      </c>
      <c r="N2176" t="s">
        <v>44745</v>
      </c>
      <c r="O2176">
        <f>-599.350827957858 -138.136865661051 -505.613612208047</f>
        <v>-1243.1013058269559</v>
      </c>
      <c r="P2176">
        <f>-626.883711958263 -174.60906363805 -227.242856388933</f>
        <v>-1028.7356319852461</v>
      </c>
      <c r="Q2176">
        <f>-435.756226446032 -61.2624317769673 -294.855027801613</f>
        <v>-791.8736860246122</v>
      </c>
      <c r="R2176" t="s">
        <v>44746</v>
      </c>
      <c r="S2176" t="s">
        <v>44747</v>
      </c>
      <c r="T2176" t="s">
        <v>44748</v>
      </c>
      <c r="U2176" t="s">
        <v>44749</v>
      </c>
      <c r="V2176">
        <f>-530.107468380066 -14.0416709128244 -99.5305995993517</f>
        <v>-643.6797388922422</v>
      </c>
      <c r="W2176" t="s">
        <v>44750</v>
      </c>
      <c r="X2176" t="s">
        <v>44751</v>
      </c>
      <c r="Y2176" t="s">
        <v>44752</v>
      </c>
    </row>
    <row r="2177" spans="1:25" x14ac:dyDescent="0.3">
      <c r="A2177">
        <v>108800</v>
      </c>
      <c r="B2177" t="s">
        <v>44753</v>
      </c>
      <c r="C2177" t="s">
        <v>44754</v>
      </c>
      <c r="D2177" t="s">
        <v>44755</v>
      </c>
      <c r="E2177" t="s">
        <v>44756</v>
      </c>
      <c r="F2177" t="s">
        <v>44757</v>
      </c>
      <c r="G2177" t="s">
        <v>44758</v>
      </c>
      <c r="H2177" t="s">
        <v>44759</v>
      </c>
      <c r="I2177" t="s">
        <v>44760</v>
      </c>
      <c r="J2177" t="s">
        <v>44761</v>
      </c>
      <c r="K2177" t="s">
        <v>44762</v>
      </c>
      <c r="L2177" t="s">
        <v>44763</v>
      </c>
      <c r="M2177" t="s">
        <v>44764</v>
      </c>
      <c r="N2177" t="s">
        <v>44765</v>
      </c>
      <c r="O2177">
        <f>-599.55239330012 -138.299338341845 -505.447310445984</f>
        <v>-1243.2990420879489</v>
      </c>
      <c r="P2177">
        <f>-627.102941896832 -174.526283995558 -227.046247633882</f>
        <v>-1028.6754735262721</v>
      </c>
      <c r="Q2177">
        <f>-435.876786488008 -61.5429535122671 -294.986063668508</f>
        <v>-792.40580366878316</v>
      </c>
      <c r="R2177" t="s">
        <v>44766</v>
      </c>
      <c r="S2177" t="s">
        <v>44767</v>
      </c>
      <c r="T2177" t="s">
        <v>44768</v>
      </c>
      <c r="U2177" t="s">
        <v>44769</v>
      </c>
      <c r="V2177">
        <f>-530.111109542158 -14.1053171035842 -99.5469403451611</f>
        <v>-643.76336699090336</v>
      </c>
      <c r="W2177" t="s">
        <v>44770</v>
      </c>
      <c r="X2177" t="s">
        <v>44771</v>
      </c>
      <c r="Y2177" t="s">
        <v>44772</v>
      </c>
    </row>
    <row r="2178" spans="1:25" x14ac:dyDescent="0.3">
      <c r="A2178">
        <v>108850</v>
      </c>
      <c r="B2178" t="s">
        <v>44773</v>
      </c>
      <c r="C2178" t="s">
        <v>44774</v>
      </c>
      <c r="D2178" t="s">
        <v>44775</v>
      </c>
      <c r="E2178" t="s">
        <v>44776</v>
      </c>
      <c r="F2178" t="s">
        <v>44777</v>
      </c>
      <c r="G2178" t="s">
        <v>44778</v>
      </c>
      <c r="H2178" t="s">
        <v>44779</v>
      </c>
      <c r="I2178" t="s">
        <v>44780</v>
      </c>
      <c r="J2178" t="s">
        <v>44781</v>
      </c>
      <c r="K2178" t="s">
        <v>44782</v>
      </c>
      <c r="L2178" t="s">
        <v>44783</v>
      </c>
      <c r="M2178" t="s">
        <v>44784</v>
      </c>
      <c r="N2178" t="s">
        <v>44785</v>
      </c>
      <c r="O2178">
        <f>-599.910053440373 -138.458084585217 -505.303746981991</f>
        <v>-1243.6718850075808</v>
      </c>
      <c r="P2178">
        <f>-627.653510434462 -175.05568052878 -226.970344812857</f>
        <v>-1029.6795357760991</v>
      </c>
      <c r="Q2178">
        <f>-436.041810795828 -62.5095893340022 -294.548370164488</f>
        <v>-793.0997702943182</v>
      </c>
      <c r="R2178" t="s">
        <v>44786</v>
      </c>
      <c r="S2178" t="s">
        <v>44787</v>
      </c>
      <c r="T2178" t="s">
        <v>44788</v>
      </c>
      <c r="U2178" t="s">
        <v>44789</v>
      </c>
      <c r="V2178">
        <f>-530.093028130477 -14.3158047626375 -99.4960659366238</f>
        <v>-643.90489882973839</v>
      </c>
      <c r="W2178" t="s">
        <v>44790</v>
      </c>
      <c r="X2178" t="s">
        <v>44791</v>
      </c>
      <c r="Y2178" t="s">
        <v>44792</v>
      </c>
    </row>
    <row r="2179" spans="1:25" x14ac:dyDescent="0.3">
      <c r="A2179">
        <v>108900</v>
      </c>
      <c r="B2179" t="s">
        <v>44793</v>
      </c>
      <c r="C2179" t="s">
        <v>44794</v>
      </c>
      <c r="D2179" t="s">
        <v>44795</v>
      </c>
      <c r="E2179" t="s">
        <v>44796</v>
      </c>
      <c r="F2179" t="s">
        <v>44797</v>
      </c>
      <c r="G2179" t="s">
        <v>44798</v>
      </c>
      <c r="H2179" t="s">
        <v>44799</v>
      </c>
      <c r="I2179" t="s">
        <v>44800</v>
      </c>
      <c r="J2179" t="s">
        <v>44801</v>
      </c>
      <c r="K2179" t="s">
        <v>44802</v>
      </c>
      <c r="L2179" t="s">
        <v>44803</v>
      </c>
      <c r="M2179" t="s">
        <v>44804</v>
      </c>
      <c r="N2179" t="s">
        <v>44805</v>
      </c>
      <c r="O2179">
        <f>-599.951494710614 -138.49527980742 -505.331936193632</f>
        <v>-1243.778710711666</v>
      </c>
      <c r="P2179">
        <f>-627.901594768227 -175.392550485047 -227.058772551787</f>
        <v>-1030.352917805061</v>
      </c>
      <c r="Q2179">
        <f>-436.090362304551 -63.0389715852266 -294.390920491205</f>
        <v>-793.52025438098258</v>
      </c>
      <c r="R2179" t="s">
        <v>44806</v>
      </c>
      <c r="S2179" t="s">
        <v>44807</v>
      </c>
      <c r="T2179" t="s">
        <v>44808</v>
      </c>
      <c r="U2179" t="s">
        <v>44809</v>
      </c>
      <c r="V2179">
        <f>-530.049836145316 -14.5326989834398 -99.4837887147137</f>
        <v>-644.06632384346949</v>
      </c>
      <c r="W2179" t="s">
        <v>44810</v>
      </c>
      <c r="X2179" t="s">
        <v>44811</v>
      </c>
      <c r="Y2179" t="s">
        <v>44812</v>
      </c>
    </row>
    <row r="2180" spans="1:25" x14ac:dyDescent="0.3">
      <c r="A2180">
        <v>108950</v>
      </c>
      <c r="B2180" t="s">
        <v>44813</v>
      </c>
      <c r="C2180" t="s">
        <v>44814</v>
      </c>
      <c r="D2180" t="s">
        <v>44815</v>
      </c>
      <c r="E2180" t="s">
        <v>44816</v>
      </c>
      <c r="F2180" t="s">
        <v>44817</v>
      </c>
      <c r="G2180" t="s">
        <v>44818</v>
      </c>
      <c r="H2180" t="s">
        <v>44819</v>
      </c>
      <c r="I2180" t="s">
        <v>44820</v>
      </c>
      <c r="J2180" t="s">
        <v>44821</v>
      </c>
      <c r="K2180" t="s">
        <v>44822</v>
      </c>
      <c r="L2180" t="s">
        <v>44823</v>
      </c>
      <c r="M2180" t="s">
        <v>44824</v>
      </c>
      <c r="N2180" t="s">
        <v>44825</v>
      </c>
      <c r="O2180">
        <f>-600.48637679784 -138.815349933393 -505.253138934262</f>
        <v>-1244.5548656654951</v>
      </c>
      <c r="P2180">
        <f>-628.387840371759 -175.481533019582 -226.94455272389</f>
        <v>-1030.813926115231</v>
      </c>
      <c r="Q2180">
        <f>-436.549207703074 -63.5981222884416 -294.978129865391</f>
        <v>-795.12545985690656</v>
      </c>
      <c r="R2180" t="s">
        <v>44826</v>
      </c>
      <c r="S2180" t="s">
        <v>44827</v>
      </c>
      <c r="T2180" t="s">
        <v>44828</v>
      </c>
      <c r="U2180" t="s">
        <v>44829</v>
      </c>
      <c r="V2180">
        <f>-529.83201641634 -15.099444268546 -99.4590539276844</f>
        <v>-644.39051461257043</v>
      </c>
      <c r="W2180" t="s">
        <v>44830</v>
      </c>
      <c r="X2180" t="s">
        <v>44831</v>
      </c>
      <c r="Y2180" t="s">
        <v>44832</v>
      </c>
    </row>
    <row r="2181" spans="1:25" x14ac:dyDescent="0.3">
      <c r="A2181">
        <v>109000</v>
      </c>
      <c r="B2181" t="s">
        <v>44833</v>
      </c>
      <c r="C2181" t="s">
        <v>44834</v>
      </c>
      <c r="D2181" t="s">
        <v>44835</v>
      </c>
      <c r="E2181" t="s">
        <v>44836</v>
      </c>
      <c r="F2181" t="s">
        <v>44837</v>
      </c>
      <c r="G2181" t="s">
        <v>44838</v>
      </c>
      <c r="H2181" t="s">
        <v>44839</v>
      </c>
      <c r="I2181" t="s">
        <v>44840</v>
      </c>
      <c r="J2181" t="s">
        <v>44841</v>
      </c>
      <c r="K2181" t="s">
        <v>44842</v>
      </c>
      <c r="L2181" t="s">
        <v>44843</v>
      </c>
      <c r="M2181" t="s">
        <v>44844</v>
      </c>
      <c r="N2181" t="s">
        <v>44845</v>
      </c>
      <c r="O2181">
        <f>-600.606425474679 -138.915886450596 -505.225108115052</f>
        <v>-1244.7474200403269</v>
      </c>
      <c r="P2181">
        <f>-628.372040956565 -175.448982247692 -226.885297575918</f>
        <v>-1030.706320780175</v>
      </c>
      <c r="Q2181">
        <f>-436.57617195523 -63.6678939204935 -295.206895503187</f>
        <v>-795.45096137891051</v>
      </c>
      <c r="R2181" t="s">
        <v>44846</v>
      </c>
      <c r="S2181" t="s">
        <v>44847</v>
      </c>
      <c r="T2181" t="s">
        <v>44848</v>
      </c>
      <c r="U2181" t="s">
        <v>44849</v>
      </c>
      <c r="V2181">
        <f>-529.705245817065 -15.2973054561594 -99.4540715850674</f>
        <v>-644.45662285829178</v>
      </c>
      <c r="W2181" t="s">
        <v>44850</v>
      </c>
      <c r="X2181" t="s">
        <v>44851</v>
      </c>
      <c r="Y2181" t="s">
        <v>44852</v>
      </c>
    </row>
    <row r="2182" spans="1:25" x14ac:dyDescent="0.3">
      <c r="A2182">
        <v>109050</v>
      </c>
      <c r="B2182" t="s">
        <v>44853</v>
      </c>
      <c r="C2182" t="s">
        <v>44854</v>
      </c>
      <c r="D2182" t="s">
        <v>44855</v>
      </c>
      <c r="E2182" t="s">
        <v>44856</v>
      </c>
      <c r="F2182" t="s">
        <v>44857</v>
      </c>
      <c r="G2182" t="s">
        <v>44858</v>
      </c>
      <c r="H2182" t="s">
        <v>44859</v>
      </c>
      <c r="I2182" t="s">
        <v>44860</v>
      </c>
      <c r="J2182" t="s">
        <v>44861</v>
      </c>
      <c r="K2182" t="s">
        <v>44862</v>
      </c>
      <c r="L2182" t="s">
        <v>44863</v>
      </c>
      <c r="M2182" t="s">
        <v>44864</v>
      </c>
      <c r="N2182" t="s">
        <v>44865</v>
      </c>
      <c r="O2182">
        <f>-601.235776598964 -139.614113501323 -505.03872128711</f>
        <v>-1245.8886113873968</v>
      </c>
      <c r="P2182">
        <f>-628.137908753233 -175.513758275384 -226.531829534179</f>
        <v>-1030.1834965627959</v>
      </c>
      <c r="Q2182">
        <f>-436.398481725573 -64.4346659213466 -296.144466536121</f>
        <v>-796.9776141830406</v>
      </c>
      <c r="R2182" t="s">
        <v>44866</v>
      </c>
      <c r="S2182" t="s">
        <v>44867</v>
      </c>
      <c r="T2182" t="s">
        <v>44868</v>
      </c>
      <c r="U2182" t="s">
        <v>44869</v>
      </c>
      <c r="V2182">
        <f>-528.859667597509 -16.1680376812869 -99.4247298921646</f>
        <v>-644.45243517096048</v>
      </c>
      <c r="W2182" t="s">
        <v>44870</v>
      </c>
      <c r="X2182" t="s">
        <v>44871</v>
      </c>
      <c r="Y2182" t="s">
        <v>44872</v>
      </c>
    </row>
    <row r="2183" spans="1:25" x14ac:dyDescent="0.3">
      <c r="A2183">
        <v>109100</v>
      </c>
      <c r="B2183" t="s">
        <v>44873</v>
      </c>
      <c r="C2183" t="s">
        <v>44874</v>
      </c>
      <c r="D2183" t="s">
        <v>44875</v>
      </c>
      <c r="E2183" t="s">
        <v>44876</v>
      </c>
      <c r="F2183" t="s">
        <v>44877</v>
      </c>
      <c r="G2183" t="s">
        <v>44878</v>
      </c>
      <c r="H2183" t="s">
        <v>44879</v>
      </c>
      <c r="I2183" t="s">
        <v>44880</v>
      </c>
      <c r="J2183" t="s">
        <v>44881</v>
      </c>
      <c r="K2183" t="s">
        <v>44882</v>
      </c>
      <c r="L2183" t="s">
        <v>44883</v>
      </c>
      <c r="M2183" t="s">
        <v>44884</v>
      </c>
      <c r="N2183" t="s">
        <v>44885</v>
      </c>
      <c r="O2183">
        <f>-601.599095138291 -139.86879928413 -505.052430964738</f>
        <v>-1246.5203253871589</v>
      </c>
      <c r="P2183">
        <f>-627.782096486488 -175.506548325612 -226.443516869975</f>
        <v>-1029.732161682075</v>
      </c>
      <c r="Q2183">
        <f>-436.010612334725 -64.7787253416741 -296.526549279713</f>
        <v>-797.31588695611208</v>
      </c>
      <c r="R2183" t="s">
        <v>44886</v>
      </c>
      <c r="S2183" t="s">
        <v>44887</v>
      </c>
      <c r="T2183" t="s">
        <v>44888</v>
      </c>
      <c r="U2183" t="s">
        <v>44889</v>
      </c>
      <c r="V2183">
        <f>-528.520499048456 -16.3811805636892 -99.4231918561661</f>
        <v>-644.32487146831136</v>
      </c>
      <c r="W2183" t="s">
        <v>44890</v>
      </c>
      <c r="X2183" t="s">
        <v>44891</v>
      </c>
      <c r="Y2183" t="s">
        <v>44892</v>
      </c>
    </row>
    <row r="2184" spans="1:25" x14ac:dyDescent="0.3">
      <c r="A2184">
        <v>109150</v>
      </c>
      <c r="B2184" t="s">
        <v>44893</v>
      </c>
      <c r="C2184" t="s">
        <v>44894</v>
      </c>
      <c r="D2184" t="s">
        <v>44895</v>
      </c>
      <c r="E2184" t="s">
        <v>44896</v>
      </c>
      <c r="F2184" t="s">
        <v>44897</v>
      </c>
      <c r="G2184" t="s">
        <v>44898</v>
      </c>
      <c r="H2184" t="s">
        <v>44899</v>
      </c>
      <c r="I2184" t="s">
        <v>44900</v>
      </c>
      <c r="J2184" t="s">
        <v>44901</v>
      </c>
      <c r="K2184" t="s">
        <v>44902</v>
      </c>
      <c r="L2184" t="s">
        <v>44903</v>
      </c>
      <c r="M2184" t="s">
        <v>44904</v>
      </c>
      <c r="N2184" t="s">
        <v>44905</v>
      </c>
      <c r="O2184">
        <f>-602.230502094009 -140.110106430871 -505.133218432811</f>
        <v>-1247.473826957691</v>
      </c>
      <c r="P2184">
        <f>-627.199680840293 -175.794254639698 -226.418723848536</f>
        <v>-1029.4126593285271</v>
      </c>
      <c r="Q2184">
        <f>-435.615519179139 -65.1185675032611 -297.093114398649</f>
        <v>-797.82720108104911</v>
      </c>
      <c r="R2184" t="s">
        <v>44906</v>
      </c>
      <c r="S2184" t="s">
        <v>44907</v>
      </c>
      <c r="T2184" t="s">
        <v>44908</v>
      </c>
      <c r="U2184" t="s">
        <v>44909</v>
      </c>
      <c r="V2184">
        <f>-527.790266637435 -16.8736090661023 -99.3913575102081</f>
        <v>-644.0552332137454</v>
      </c>
      <c r="W2184" t="s">
        <v>44910</v>
      </c>
      <c r="X2184" t="s">
        <v>44911</v>
      </c>
      <c r="Y2184" t="s">
        <v>44912</v>
      </c>
    </row>
    <row r="2185" spans="1:25" x14ac:dyDescent="0.3">
      <c r="A2185">
        <v>109200</v>
      </c>
      <c r="B2185" t="s">
        <v>44913</v>
      </c>
      <c r="C2185" t="s">
        <v>44914</v>
      </c>
      <c r="D2185" t="s">
        <v>44915</v>
      </c>
      <c r="E2185" t="s">
        <v>44916</v>
      </c>
      <c r="F2185" t="s">
        <v>44917</v>
      </c>
      <c r="G2185" t="s">
        <v>44918</v>
      </c>
      <c r="H2185" t="s">
        <v>44919</v>
      </c>
      <c r="I2185" t="s">
        <v>44920</v>
      </c>
      <c r="J2185" t="s">
        <v>44921</v>
      </c>
      <c r="K2185" t="s">
        <v>44922</v>
      </c>
      <c r="L2185" t="s">
        <v>44923</v>
      </c>
      <c r="M2185" t="s">
        <v>44924</v>
      </c>
      <c r="N2185" t="s">
        <v>44925</v>
      </c>
      <c r="O2185">
        <f>-602.717508137716 -140.181370731491 -505.270731218353</f>
        <v>-1248.1696100875599</v>
      </c>
      <c r="P2185">
        <f>-626.644169881435 -176.409882403245 -226.535023887914</f>
        <v>-1029.5890761725941</v>
      </c>
      <c r="Q2185">
        <f>-435.431489419597 -65.315119054007 -297.557691008771</f>
        <v>-798.30429948237497</v>
      </c>
      <c r="R2185" t="s">
        <v>44926</v>
      </c>
      <c r="S2185" t="s">
        <v>44927</v>
      </c>
      <c r="T2185" t="s">
        <v>44928</v>
      </c>
      <c r="U2185" t="s">
        <v>44929</v>
      </c>
      <c r="V2185">
        <f>-526.932790630831 -17.1586917872282 -99.3737351132916</f>
        <v>-643.46521753135085</v>
      </c>
      <c r="W2185" t="s">
        <v>44930</v>
      </c>
      <c r="X2185" t="s">
        <v>44931</v>
      </c>
      <c r="Y2185" t="s">
        <v>44932</v>
      </c>
    </row>
    <row r="2186" spans="1:25" x14ac:dyDescent="0.3">
      <c r="A2186">
        <v>109250</v>
      </c>
      <c r="B2186" t="s">
        <v>44933</v>
      </c>
      <c r="C2186" t="s">
        <v>44934</v>
      </c>
      <c r="D2186" t="s">
        <v>44935</v>
      </c>
      <c r="E2186" t="s">
        <v>44936</v>
      </c>
      <c r="F2186" t="s">
        <v>44937</v>
      </c>
      <c r="G2186" t="s">
        <v>44938</v>
      </c>
      <c r="H2186" t="s">
        <v>44939</v>
      </c>
      <c r="I2186" t="s">
        <v>44940</v>
      </c>
      <c r="J2186" t="s">
        <v>44941</v>
      </c>
      <c r="K2186" t="s">
        <v>44942</v>
      </c>
      <c r="L2186" t="s">
        <v>44943</v>
      </c>
      <c r="M2186" t="s">
        <v>44944</v>
      </c>
      <c r="N2186" t="s">
        <v>44945</v>
      </c>
      <c r="O2186">
        <f>-603.021887487692 -140.003365576507 -505.220700093194</f>
        <v>-1248.2459531573929</v>
      </c>
      <c r="P2186">
        <f>-626.269231971755 -176.359311630724 -226.444039532674</f>
        <v>-1029.0725831351529</v>
      </c>
      <c r="Q2186">
        <f>-435.311267184433 -64.9792156157814 -297.704491290269</f>
        <v>-797.99497409048342</v>
      </c>
      <c r="R2186" t="s">
        <v>44946</v>
      </c>
      <c r="S2186" t="s">
        <v>44947</v>
      </c>
      <c r="T2186" t="s">
        <v>44948</v>
      </c>
      <c r="U2186" t="s">
        <v>44949</v>
      </c>
      <c r="V2186">
        <f>-526.385297322521 -16.8676917204493 -99.3620325898351</f>
        <v>-642.61502163280534</v>
      </c>
      <c r="W2186" t="s">
        <v>44950</v>
      </c>
      <c r="X2186" t="s">
        <v>44951</v>
      </c>
      <c r="Y2186" t="s">
        <v>44952</v>
      </c>
    </row>
    <row r="2187" spans="1:25" x14ac:dyDescent="0.3">
      <c r="A2187">
        <v>109300</v>
      </c>
      <c r="B2187" t="s">
        <v>44953</v>
      </c>
      <c r="C2187" t="s">
        <v>44954</v>
      </c>
      <c r="D2187" t="s">
        <v>44955</v>
      </c>
      <c r="E2187" t="s">
        <v>44956</v>
      </c>
      <c r="F2187" t="s">
        <v>44957</v>
      </c>
      <c r="G2187" t="s">
        <v>44958</v>
      </c>
      <c r="H2187" t="s">
        <v>44959</v>
      </c>
      <c r="I2187" t="s">
        <v>44960</v>
      </c>
      <c r="J2187" t="s">
        <v>44961</v>
      </c>
      <c r="K2187" t="s">
        <v>44962</v>
      </c>
      <c r="L2187" t="s">
        <v>44963</v>
      </c>
      <c r="M2187" t="s">
        <v>44964</v>
      </c>
      <c r="N2187" t="s">
        <v>44965</v>
      </c>
      <c r="O2187">
        <f>-603.363445082982 -139.960439565343 -505.085921447896</f>
        <v>-1248.409806096221</v>
      </c>
      <c r="P2187">
        <f>-625.936198443106 -176.257885083824 -226.246290465561</f>
        <v>-1028.440373992491</v>
      </c>
      <c r="Q2187">
        <f>-435.154337814878 -64.8178589064814 -297.883867856584</f>
        <v>-797.85606457794347</v>
      </c>
      <c r="R2187" t="s">
        <v>44966</v>
      </c>
      <c r="S2187" t="s">
        <v>44967</v>
      </c>
      <c r="T2187" t="s">
        <v>44968</v>
      </c>
      <c r="U2187" t="s">
        <v>44969</v>
      </c>
      <c r="V2187">
        <f>-525.670119482545 -16.91562125064 -99.2944611033288</f>
        <v>-641.88020183651383</v>
      </c>
      <c r="W2187" t="s">
        <v>44970</v>
      </c>
      <c r="X2187" t="s">
        <v>44971</v>
      </c>
      <c r="Y2187" t="s">
        <v>44972</v>
      </c>
    </row>
    <row r="2188" spans="1:25" x14ac:dyDescent="0.3">
      <c r="A2188">
        <v>109350</v>
      </c>
      <c r="B2188" t="s">
        <v>44973</v>
      </c>
      <c r="C2188" t="s">
        <v>44974</v>
      </c>
      <c r="D2188" t="s">
        <v>44975</v>
      </c>
      <c r="E2188" t="s">
        <v>44976</v>
      </c>
      <c r="F2188" t="s">
        <v>44977</v>
      </c>
      <c r="G2188" t="s">
        <v>44978</v>
      </c>
      <c r="H2188" t="s">
        <v>44979</v>
      </c>
      <c r="I2188" t="s">
        <v>44980</v>
      </c>
      <c r="J2188" t="s">
        <v>44981</v>
      </c>
      <c r="K2188" t="s">
        <v>44982</v>
      </c>
      <c r="L2188" t="s">
        <v>44983</v>
      </c>
      <c r="M2188" t="s">
        <v>44984</v>
      </c>
      <c r="N2188" t="s">
        <v>44985</v>
      </c>
      <c r="O2188">
        <f>-603.986913923039 -139.819560350552 -504.766031973807</f>
        <v>-1248.572506247398</v>
      </c>
      <c r="P2188">
        <f>-625.536179772441 -175.718749919435 -225.793990720081</f>
        <v>-1027.0489204119569</v>
      </c>
      <c r="Q2188">
        <f>-434.932644037107 -64.7140058260479 -298.572499463716</f>
        <v>-798.21914932687093</v>
      </c>
      <c r="R2188" t="s">
        <v>44986</v>
      </c>
      <c r="S2188" t="s">
        <v>44987</v>
      </c>
      <c r="T2188" t="s">
        <v>44988</v>
      </c>
      <c r="U2188" t="s">
        <v>44989</v>
      </c>
      <c r="V2188">
        <f>-524.257045577345 -16.4144000329711 -99.1614387364918</f>
        <v>-639.83288434680799</v>
      </c>
      <c r="W2188" t="s">
        <v>44990</v>
      </c>
      <c r="X2188" t="s">
        <v>44991</v>
      </c>
      <c r="Y2188" t="s">
        <v>44992</v>
      </c>
    </row>
    <row r="2189" spans="1:25" x14ac:dyDescent="0.3">
      <c r="A2189">
        <v>109400</v>
      </c>
      <c r="B2189" t="s">
        <v>44993</v>
      </c>
      <c r="C2189" t="s">
        <v>44994</v>
      </c>
      <c r="D2189" t="s">
        <v>44995</v>
      </c>
      <c r="E2189" t="s">
        <v>44996</v>
      </c>
      <c r="F2189" t="s">
        <v>44997</v>
      </c>
      <c r="G2189" t="s">
        <v>44998</v>
      </c>
      <c r="H2189" t="s">
        <v>44999</v>
      </c>
      <c r="I2189" t="s">
        <v>45000</v>
      </c>
      <c r="J2189" t="s">
        <v>45001</v>
      </c>
      <c r="K2189" t="s">
        <v>45002</v>
      </c>
      <c r="L2189" t="s">
        <v>45003</v>
      </c>
      <c r="M2189" t="s">
        <v>45004</v>
      </c>
      <c r="N2189" t="s">
        <v>45005</v>
      </c>
      <c r="O2189">
        <f>-604.259500557565 -139.621487364467 -504.698052679501</f>
        <v>-1248.5790406015331</v>
      </c>
      <c r="P2189">
        <f>-625.558094282615 -175.439362560618 -225.696069268238</f>
        <v>-1026.6935261114711</v>
      </c>
      <c r="Q2189">
        <f>-434.890150240781 -64.7633220776411 -298.806146397343</f>
        <v>-798.45961871576515</v>
      </c>
      <c r="R2189" t="s">
        <v>45006</v>
      </c>
      <c r="S2189" t="s">
        <v>45007</v>
      </c>
      <c r="T2189" t="s">
        <v>45008</v>
      </c>
      <c r="U2189" t="s">
        <v>45009</v>
      </c>
      <c r="V2189">
        <f>-523.661405463602 -16.0416572143813 -99.1088790701726</f>
        <v>-638.81194174815596</v>
      </c>
      <c r="W2189" t="s">
        <v>45010</v>
      </c>
      <c r="X2189" t="s">
        <v>45011</v>
      </c>
      <c r="Y2189" t="s">
        <v>45012</v>
      </c>
    </row>
    <row r="2190" spans="1:25" x14ac:dyDescent="0.3">
      <c r="A2190">
        <v>109450</v>
      </c>
      <c r="B2190" t="s">
        <v>45013</v>
      </c>
      <c r="C2190" t="s">
        <v>45014</v>
      </c>
      <c r="D2190" t="s">
        <v>45015</v>
      </c>
      <c r="E2190" t="s">
        <v>45016</v>
      </c>
      <c r="F2190" t="s">
        <v>45017</v>
      </c>
      <c r="G2190" t="s">
        <v>45018</v>
      </c>
      <c r="H2190" t="s">
        <v>45019</v>
      </c>
      <c r="I2190" t="s">
        <v>45020</v>
      </c>
      <c r="J2190" t="s">
        <v>45021</v>
      </c>
      <c r="K2190" t="s">
        <v>45022</v>
      </c>
      <c r="L2190" t="s">
        <v>45023</v>
      </c>
      <c r="M2190" t="s">
        <v>45024</v>
      </c>
      <c r="N2190" t="s">
        <v>45025</v>
      </c>
      <c r="O2190">
        <f>-604.964607457568 -139.229928026387 -504.680896244609</f>
        <v>-1248.8754317285641</v>
      </c>
      <c r="P2190">
        <f>-625.931848224529 -175.473576990699 -225.709053984607</f>
        <v>-1027.1144791998349</v>
      </c>
      <c r="Q2190">
        <f>-434.903742989983 -65.3878567282045 -298.77026527336</f>
        <v>-799.06186499154751</v>
      </c>
      <c r="R2190" t="s">
        <v>45026</v>
      </c>
      <c r="S2190" t="s">
        <v>45027</v>
      </c>
      <c r="T2190" t="s">
        <v>45028</v>
      </c>
      <c r="U2190" t="s">
        <v>45029</v>
      </c>
      <c r="V2190">
        <f>-522.480606490059 -15.5919910956063 -99.0491985125639</f>
        <v>-637.1217960982292</v>
      </c>
      <c r="W2190" t="s">
        <v>45030</v>
      </c>
      <c r="X2190" t="s">
        <v>45031</v>
      </c>
      <c r="Y2190" t="s">
        <v>45032</v>
      </c>
    </row>
    <row r="2191" spans="1:25" x14ac:dyDescent="0.3">
      <c r="A2191">
        <v>109500</v>
      </c>
      <c r="B2191" t="s">
        <v>45033</v>
      </c>
      <c r="C2191" t="s">
        <v>45034</v>
      </c>
      <c r="D2191" t="s">
        <v>45035</v>
      </c>
      <c r="E2191" t="s">
        <v>45036</v>
      </c>
      <c r="F2191" t="s">
        <v>45037</v>
      </c>
      <c r="G2191" t="s">
        <v>45038</v>
      </c>
      <c r="H2191" t="s">
        <v>45039</v>
      </c>
      <c r="I2191" t="s">
        <v>45040</v>
      </c>
      <c r="J2191" t="s">
        <v>45041</v>
      </c>
      <c r="K2191" t="s">
        <v>45042</v>
      </c>
      <c r="L2191" t="s">
        <v>45043</v>
      </c>
      <c r="M2191" t="s">
        <v>45044</v>
      </c>
      <c r="N2191" t="s">
        <v>45045</v>
      </c>
      <c r="O2191">
        <f>-605.364731137143 -138.991278817918 -504.652947537586</f>
        <v>-1249.0089574926469</v>
      </c>
      <c r="P2191">
        <f>-626.171067536375 -175.582338170622 -225.714290062899</f>
        <v>-1027.467695769896</v>
      </c>
      <c r="Q2191">
        <f>-434.950602583859 -65.8027638100475 -298.732841042586</f>
        <v>-799.48620743649258</v>
      </c>
      <c r="R2191" t="s">
        <v>45046</v>
      </c>
      <c r="S2191" t="s">
        <v>45047</v>
      </c>
      <c r="T2191" t="s">
        <v>45048</v>
      </c>
      <c r="U2191" t="s">
        <v>45049</v>
      </c>
      <c r="V2191">
        <f>-521.980298324133 -15.301170055518 -99.0010212225752</f>
        <v>-636.28248960222618</v>
      </c>
      <c r="W2191" t="s">
        <v>45050</v>
      </c>
      <c r="X2191" t="s">
        <v>45051</v>
      </c>
      <c r="Y2191" t="s">
        <v>45052</v>
      </c>
    </row>
    <row r="2192" spans="1:25" x14ac:dyDescent="0.3">
      <c r="A2192">
        <v>109550</v>
      </c>
      <c r="B2192" t="s">
        <v>45053</v>
      </c>
      <c r="C2192" t="s">
        <v>45054</v>
      </c>
      <c r="D2192" t="s">
        <v>45055</v>
      </c>
      <c r="E2192" t="s">
        <v>45056</v>
      </c>
      <c r="F2192" t="s">
        <v>45057</v>
      </c>
      <c r="G2192" t="s">
        <v>45058</v>
      </c>
      <c r="H2192" t="s">
        <v>45059</v>
      </c>
      <c r="I2192" t="s">
        <v>45060</v>
      </c>
      <c r="J2192" t="s">
        <v>45061</v>
      </c>
      <c r="K2192" t="s">
        <v>45062</v>
      </c>
      <c r="L2192" t="s">
        <v>45063</v>
      </c>
      <c r="M2192" t="s">
        <v>45064</v>
      </c>
      <c r="N2192" t="s">
        <v>45065</v>
      </c>
      <c r="O2192">
        <f>-605.808463677602 -138.171995526435 -504.677969370079</f>
        <v>-1248.658428574116</v>
      </c>
      <c r="P2192">
        <f>-625.862045108475 -175.195289956712 -225.741256736678</f>
        <v>-1026.7985918018649</v>
      </c>
      <c r="Q2192">
        <f>-434.44880207533 -65.9041937259658 -298.987496320501</f>
        <v>-799.34049212179684</v>
      </c>
      <c r="R2192" t="s">
        <v>45066</v>
      </c>
      <c r="S2192" t="s">
        <v>45067</v>
      </c>
      <c r="T2192" t="s">
        <v>45068</v>
      </c>
      <c r="U2192" t="s">
        <v>45069</v>
      </c>
      <c r="V2192">
        <f>-520.936770687009 -14.7664420903343 -98.9332446406221</f>
        <v>-634.6364574179654</v>
      </c>
      <c r="W2192" t="s">
        <v>45070</v>
      </c>
      <c r="X2192" t="s">
        <v>45071</v>
      </c>
      <c r="Y2192" t="s">
        <v>45072</v>
      </c>
    </row>
    <row r="2193" spans="1:25" x14ac:dyDescent="0.3">
      <c r="A2193">
        <v>109600</v>
      </c>
      <c r="B2193" t="s">
        <v>45073</v>
      </c>
      <c r="C2193" t="s">
        <v>45074</v>
      </c>
      <c r="D2193" t="s">
        <v>45075</v>
      </c>
      <c r="E2193" t="s">
        <v>45076</v>
      </c>
      <c r="F2193" t="s">
        <v>45077</v>
      </c>
      <c r="G2193" t="s">
        <v>45078</v>
      </c>
      <c r="H2193" t="s">
        <v>45079</v>
      </c>
      <c r="I2193" t="s">
        <v>45080</v>
      </c>
      <c r="J2193" t="s">
        <v>45081</v>
      </c>
      <c r="K2193" t="s">
        <v>45082</v>
      </c>
      <c r="L2193" t="s">
        <v>45083</v>
      </c>
      <c r="M2193" t="s">
        <v>45084</v>
      </c>
      <c r="N2193" t="s">
        <v>45085</v>
      </c>
      <c r="O2193">
        <f>-605.87122246535 -137.83527908902 -504.696214529379</f>
        <v>-1248.4027160837491</v>
      </c>
      <c r="P2193">
        <f>-625.353741521898 -174.868551164894 -225.720199154321</f>
        <v>-1025.942491841113</v>
      </c>
      <c r="Q2193">
        <f>-433.986166410494 -65.6887197584947 -299.25059648425</f>
        <v>-798.92548265323876</v>
      </c>
      <c r="R2193" t="s">
        <v>45086</v>
      </c>
      <c r="S2193" t="s">
        <v>45087</v>
      </c>
      <c r="T2193" t="s">
        <v>45088</v>
      </c>
      <c r="U2193" t="s">
        <v>45089</v>
      </c>
      <c r="V2193">
        <f>-520.411405857334 -14.5738548456288 -98.8928305570048</f>
        <v>-633.87809125996762</v>
      </c>
      <c r="W2193" t="s">
        <v>45090</v>
      </c>
      <c r="X2193" t="s">
        <v>45091</v>
      </c>
      <c r="Y2193" t="s">
        <v>45092</v>
      </c>
    </row>
    <row r="2194" spans="1:25" x14ac:dyDescent="0.3">
      <c r="A2194">
        <v>109650</v>
      </c>
      <c r="B2194" t="s">
        <v>45093</v>
      </c>
      <c r="C2194" t="s">
        <v>45094</v>
      </c>
      <c r="D2194" t="s">
        <v>45095</v>
      </c>
      <c r="E2194" t="s">
        <v>45096</v>
      </c>
      <c r="F2194" t="s">
        <v>45097</v>
      </c>
      <c r="G2194" t="s">
        <v>45098</v>
      </c>
      <c r="H2194" t="s">
        <v>45099</v>
      </c>
      <c r="I2194" t="s">
        <v>45100</v>
      </c>
      <c r="J2194" t="s">
        <v>45101</v>
      </c>
      <c r="K2194" t="s">
        <v>45102</v>
      </c>
      <c r="L2194" t="s">
        <v>45103</v>
      </c>
      <c r="M2194" t="s">
        <v>45104</v>
      </c>
      <c r="N2194" t="s">
        <v>45105</v>
      </c>
      <c r="O2194">
        <f>-605.790466486318 -137.197265838214 -504.671237342759</f>
        <v>-1247.6589696672909</v>
      </c>
      <c r="P2194">
        <f>-624.146610824974 -174.435013967342 -225.646138848442</f>
        <v>-1024.227763640758</v>
      </c>
      <c r="Q2194">
        <f>-433.179668690374 -64.9114354217531 -299.704738178691</f>
        <v>-797.79584229081809</v>
      </c>
      <c r="R2194" t="s">
        <v>45106</v>
      </c>
      <c r="S2194" t="s">
        <v>45107</v>
      </c>
      <c r="T2194" t="s">
        <v>45108</v>
      </c>
      <c r="U2194" t="s">
        <v>45109</v>
      </c>
      <c r="V2194">
        <f>-519.488467792971 -14.1491390249334 -98.8032485360578</f>
        <v>-632.44085535396232</v>
      </c>
      <c r="W2194" t="s">
        <v>45110</v>
      </c>
      <c r="X2194" t="s">
        <v>45111</v>
      </c>
      <c r="Y2194" t="s">
        <v>45112</v>
      </c>
    </row>
    <row r="2195" spans="1:25" x14ac:dyDescent="0.3">
      <c r="A2195">
        <v>109700</v>
      </c>
      <c r="B2195" t="s">
        <v>45113</v>
      </c>
      <c r="C2195" t="s">
        <v>45114</v>
      </c>
      <c r="D2195" t="s">
        <v>45115</v>
      </c>
      <c r="E2195" t="s">
        <v>45116</v>
      </c>
      <c r="F2195" t="s">
        <v>45117</v>
      </c>
      <c r="G2195" t="s">
        <v>45118</v>
      </c>
      <c r="H2195" t="s">
        <v>45119</v>
      </c>
      <c r="I2195" t="s">
        <v>45120</v>
      </c>
      <c r="J2195" t="s">
        <v>45121</v>
      </c>
      <c r="K2195" t="s">
        <v>45122</v>
      </c>
      <c r="L2195" t="s">
        <v>45123</v>
      </c>
      <c r="M2195" t="s">
        <v>45124</v>
      </c>
      <c r="N2195" t="s">
        <v>45125</v>
      </c>
      <c r="O2195">
        <f>-605.681098387913 -136.825556386069 -504.691952776945</f>
        <v>-1247.1986075509271</v>
      </c>
      <c r="P2195">
        <f>-623.629190842923 -174.177420534384 -225.655478926126</f>
        <v>-1023.462090303433</v>
      </c>
      <c r="Q2195">
        <f>-432.868961013357 -64.4133239115281 -299.891477828529</f>
        <v>-797.17376275341417</v>
      </c>
      <c r="R2195" t="s">
        <v>45126</v>
      </c>
      <c r="S2195" t="s">
        <v>45127</v>
      </c>
      <c r="T2195" t="s">
        <v>45128</v>
      </c>
      <c r="U2195" t="s">
        <v>45129</v>
      </c>
      <c r="V2195">
        <f>-519.059324500782 -13.7927851796712 -98.7734279018939</f>
        <v>-631.62553758234719</v>
      </c>
      <c r="W2195" t="s">
        <v>45130</v>
      </c>
      <c r="X2195" t="s">
        <v>45131</v>
      </c>
      <c r="Y2195" t="s">
        <v>45132</v>
      </c>
    </row>
    <row r="2196" spans="1:25" x14ac:dyDescent="0.3">
      <c r="A2196">
        <v>109750</v>
      </c>
      <c r="B2196" t="s">
        <v>45133</v>
      </c>
      <c r="C2196" t="s">
        <v>45134</v>
      </c>
      <c r="D2196" t="s">
        <v>45135</v>
      </c>
      <c r="E2196" t="s">
        <v>45136</v>
      </c>
      <c r="F2196" t="s">
        <v>45137</v>
      </c>
      <c r="G2196" t="s">
        <v>45138</v>
      </c>
      <c r="H2196" t="s">
        <v>45139</v>
      </c>
      <c r="I2196" t="s">
        <v>45140</v>
      </c>
      <c r="J2196" t="s">
        <v>45141</v>
      </c>
      <c r="K2196" t="s">
        <v>45142</v>
      </c>
      <c r="L2196" t="s">
        <v>45143</v>
      </c>
      <c r="M2196" t="s">
        <v>45144</v>
      </c>
      <c r="N2196" t="s">
        <v>45145</v>
      </c>
      <c r="O2196">
        <f>-605.21882027378 -136.297962261769 -504.758617453067</f>
        <v>-1246.2753999886161</v>
      </c>
      <c r="P2196">
        <f>-622.988725539954 -173.952024306426 -225.751537876667</f>
        <v>-1022.692287723047</v>
      </c>
      <c r="Q2196">
        <f>-432.506224664665 -63.8581909781065 -300.21106171743</f>
        <v>-796.5754773602016</v>
      </c>
      <c r="R2196" t="s">
        <v>45146</v>
      </c>
      <c r="S2196" t="s">
        <v>45147</v>
      </c>
      <c r="T2196" t="s">
        <v>45148</v>
      </c>
      <c r="U2196" t="s">
        <v>45149</v>
      </c>
      <c r="V2196">
        <f>-518.387633891756 -13.1580637015077 -98.7301043770233</f>
        <v>-630.27580197028692</v>
      </c>
      <c r="W2196" t="s">
        <v>45150</v>
      </c>
      <c r="X2196" t="s">
        <v>45151</v>
      </c>
      <c r="Y2196" t="s">
        <v>45152</v>
      </c>
    </row>
    <row r="2197" spans="1:25" x14ac:dyDescent="0.3">
      <c r="A2197">
        <v>109800</v>
      </c>
      <c r="B2197" t="s">
        <v>45153</v>
      </c>
      <c r="C2197" t="s">
        <v>45154</v>
      </c>
      <c r="D2197" t="s">
        <v>45155</v>
      </c>
      <c r="E2197" t="s">
        <v>45156</v>
      </c>
      <c r="F2197" t="s">
        <v>45157</v>
      </c>
      <c r="G2197" t="s">
        <v>45158</v>
      </c>
      <c r="H2197" t="s">
        <v>45159</v>
      </c>
      <c r="I2197" t="s">
        <v>45160</v>
      </c>
      <c r="J2197" t="s">
        <v>45161</v>
      </c>
      <c r="K2197" t="s">
        <v>45162</v>
      </c>
      <c r="L2197" t="s">
        <v>45163</v>
      </c>
      <c r="M2197" t="s">
        <v>45164</v>
      </c>
      <c r="N2197" t="s">
        <v>45165</v>
      </c>
      <c r="O2197">
        <f>-604.971411798322 -136.167788355709 -504.786079538803</f>
        <v>-1245.925279692834</v>
      </c>
      <c r="P2197">
        <f>-622.917221846124 -173.90777645727 -225.801789783228</f>
        <v>-1022.6267880866219</v>
      </c>
      <c r="Q2197">
        <f>-432.459191648363 -63.7603911417114 -300.245149242398</f>
        <v>-796.4647320324724</v>
      </c>
      <c r="R2197" t="s">
        <v>45166</v>
      </c>
      <c r="S2197" t="s">
        <v>45167</v>
      </c>
      <c r="T2197" t="s">
        <v>45168</v>
      </c>
      <c r="U2197" t="s">
        <v>45169</v>
      </c>
      <c r="V2197">
        <f>-518.214234945702 -12.8782795901138 -98.6949763177244</f>
        <v>-629.78749085354013</v>
      </c>
      <c r="W2197" t="s">
        <v>45170</v>
      </c>
      <c r="X2197" t="s">
        <v>45171</v>
      </c>
      <c r="Y2197" t="s">
        <v>45172</v>
      </c>
    </row>
    <row r="2198" spans="1:25" x14ac:dyDescent="0.3">
      <c r="A2198">
        <v>109850</v>
      </c>
      <c r="B2198" t="s">
        <v>45173</v>
      </c>
      <c r="C2198" t="s">
        <v>45174</v>
      </c>
      <c r="D2198" t="s">
        <v>45175</v>
      </c>
      <c r="E2198" t="s">
        <v>45176</v>
      </c>
      <c r="F2198" t="s">
        <v>45177</v>
      </c>
      <c r="G2198" t="s">
        <v>45178</v>
      </c>
      <c r="H2198" t="s">
        <v>45179</v>
      </c>
      <c r="I2198" t="s">
        <v>45180</v>
      </c>
      <c r="J2198" t="s">
        <v>45181</v>
      </c>
      <c r="K2198" t="s">
        <v>45182</v>
      </c>
      <c r="L2198" t="s">
        <v>45183</v>
      </c>
      <c r="M2198" t="s">
        <v>45184</v>
      </c>
      <c r="N2198" t="s">
        <v>45185</v>
      </c>
      <c r="O2198">
        <f>-604.386614350796 -136.143999141631 -504.912292535775</f>
        <v>-1245.4429060282018</v>
      </c>
      <c r="P2198">
        <f>-622.783411544407 -174.149903428388 -225.99360082442</f>
        <v>-1022.9269157972151</v>
      </c>
      <c r="Q2198">
        <f>-432.154054863103 -63.9535149499125 -299.924384480657</f>
        <v>-796.03195429367247</v>
      </c>
      <c r="R2198" t="s">
        <v>45186</v>
      </c>
      <c r="S2198" t="s">
        <v>45187</v>
      </c>
      <c r="T2198" t="s">
        <v>45188</v>
      </c>
      <c r="U2198" t="s">
        <v>45189</v>
      </c>
      <c r="V2198">
        <f>-518.016420266589 -12.6091578334626 -98.6875653303259</f>
        <v>-629.31314343037752</v>
      </c>
      <c r="W2198" t="s">
        <v>45190</v>
      </c>
      <c r="X2198" t="s">
        <v>45191</v>
      </c>
      <c r="Y2198" t="s">
        <v>45192</v>
      </c>
    </row>
    <row r="2199" spans="1:25" x14ac:dyDescent="0.3">
      <c r="A2199">
        <v>109900</v>
      </c>
      <c r="B2199" t="s">
        <v>45193</v>
      </c>
      <c r="C2199" t="s">
        <v>45194</v>
      </c>
      <c r="D2199" t="s">
        <v>45195</v>
      </c>
      <c r="E2199" t="s">
        <v>45196</v>
      </c>
      <c r="F2199" t="s">
        <v>45197</v>
      </c>
      <c r="G2199" t="s">
        <v>45198</v>
      </c>
      <c r="H2199" t="s">
        <v>45199</v>
      </c>
      <c r="I2199" t="s">
        <v>45200</v>
      </c>
      <c r="J2199" t="s">
        <v>45201</v>
      </c>
      <c r="K2199" t="s">
        <v>45202</v>
      </c>
      <c r="L2199" t="s">
        <v>45203</v>
      </c>
      <c r="M2199" t="s">
        <v>45204</v>
      </c>
      <c r="N2199" t="s">
        <v>45205</v>
      </c>
      <c r="O2199">
        <f>-604.144711707981 -136.159234122737 -504.936623388191</f>
        <v>-1245.2405692189088</v>
      </c>
      <c r="P2199">
        <f>-622.819950412822 -174.370489741876 -226.064401922098</f>
        <v>-1023.254842076796</v>
      </c>
      <c r="Q2199">
        <f>-432.139670876118 -64.0051663906538 -299.611086762648</f>
        <v>-795.7559240294197</v>
      </c>
      <c r="R2199" t="s">
        <v>45206</v>
      </c>
      <c r="S2199" t="s">
        <v>45207</v>
      </c>
      <c r="T2199" t="s">
        <v>45208</v>
      </c>
      <c r="U2199" t="s">
        <v>45209</v>
      </c>
      <c r="V2199">
        <f>-518.032692834296 -12.4080625177457 -98.69300553715</f>
        <v>-629.13376088919176</v>
      </c>
      <c r="W2199" t="s">
        <v>45210</v>
      </c>
      <c r="X2199" t="s">
        <v>45211</v>
      </c>
      <c r="Y2199" t="s">
        <v>45212</v>
      </c>
    </row>
    <row r="2200" spans="1:25" x14ac:dyDescent="0.3">
      <c r="A2200">
        <v>109950</v>
      </c>
      <c r="B2200" t="s">
        <v>45213</v>
      </c>
      <c r="C2200" t="s">
        <v>45214</v>
      </c>
      <c r="D2200" t="s">
        <v>45215</v>
      </c>
      <c r="E2200" t="s">
        <v>45216</v>
      </c>
      <c r="F2200" t="s">
        <v>45217</v>
      </c>
      <c r="G2200" t="s">
        <v>45218</v>
      </c>
      <c r="H2200" t="s">
        <v>45219</v>
      </c>
      <c r="I2200" t="s">
        <v>45220</v>
      </c>
      <c r="J2200" t="s">
        <v>45221</v>
      </c>
      <c r="K2200" t="s">
        <v>45222</v>
      </c>
      <c r="L2200" t="s">
        <v>45223</v>
      </c>
      <c r="M2200" t="s">
        <v>45224</v>
      </c>
      <c r="N2200" t="s">
        <v>45225</v>
      </c>
      <c r="O2200">
        <f>-603.696328292348 -136.20208704112 -504.951733606196</f>
        <v>-1244.850148939664</v>
      </c>
      <c r="P2200">
        <f>-622.725576096097 -174.603288020752 -226.129582655981</f>
        <v>-1023.45844677283</v>
      </c>
      <c r="Q2200">
        <f>-432.095343210285 -63.6800510053099 -298.962871286282</f>
        <v>-794.73826550187687</v>
      </c>
      <c r="R2200" t="s">
        <v>45226</v>
      </c>
      <c r="S2200" t="s">
        <v>45227</v>
      </c>
      <c r="T2200" t="s">
        <v>45228</v>
      </c>
      <c r="U2200" t="s">
        <v>45229</v>
      </c>
      <c r="V2200">
        <f>-518.068062223555 -12.0518849882924 -98.7480542835999</f>
        <v>-628.86800149544729</v>
      </c>
      <c r="W2200" t="s">
        <v>45230</v>
      </c>
      <c r="X2200" t="s">
        <v>45231</v>
      </c>
      <c r="Y2200" t="s">
        <v>45232</v>
      </c>
    </row>
    <row r="2201" spans="1:25" x14ac:dyDescent="0.3">
      <c r="A2201">
        <v>110000</v>
      </c>
      <c r="B2201" t="s">
        <v>45233</v>
      </c>
      <c r="C2201" t="s">
        <v>45234</v>
      </c>
      <c r="D2201" t="s">
        <v>45235</v>
      </c>
      <c r="E2201" t="s">
        <v>45236</v>
      </c>
      <c r="F2201" t="s">
        <v>45237</v>
      </c>
      <c r="G2201" t="s">
        <v>45238</v>
      </c>
      <c r="H2201" t="s">
        <v>45239</v>
      </c>
      <c r="I2201" t="s">
        <v>45240</v>
      </c>
      <c r="J2201" t="s">
        <v>45241</v>
      </c>
      <c r="K2201" t="s">
        <v>45242</v>
      </c>
      <c r="L2201" t="s">
        <v>45243</v>
      </c>
      <c r="M2201" t="s">
        <v>45244</v>
      </c>
      <c r="N2201" t="s">
        <v>45245</v>
      </c>
      <c r="O2201">
        <f>-603.522525197056 -136.309258935023 -504.921590595991</f>
        <v>-1244.75337472807</v>
      </c>
      <c r="P2201">
        <f>-622.576821901406 -174.604670717315 -226.086607364861</f>
        <v>-1023.268099983582</v>
      </c>
      <c r="Q2201">
        <f>-432.043444877234 -63.3312056137388 -298.638302271491</f>
        <v>-794.01295276246378</v>
      </c>
      <c r="R2201" t="s">
        <v>45246</v>
      </c>
      <c r="S2201" t="s">
        <v>45247</v>
      </c>
      <c r="T2201" t="s">
        <v>45248</v>
      </c>
      <c r="U2201" t="s">
        <v>45249</v>
      </c>
      <c r="V2201">
        <f>-518.140437650164 -11.8999710557146 -98.7667668573419</f>
        <v>-628.80717556322043</v>
      </c>
      <c r="W2201" t="s">
        <v>45250</v>
      </c>
      <c r="X2201" t="s">
        <v>45251</v>
      </c>
      <c r="Y2201" t="s">
        <v>45252</v>
      </c>
    </row>
    <row r="2202" spans="1:25" x14ac:dyDescent="0.3">
      <c r="A2202">
        <v>110050</v>
      </c>
      <c r="B2202" t="s">
        <v>45253</v>
      </c>
      <c r="C2202" t="s">
        <v>45254</v>
      </c>
      <c r="D2202" t="s">
        <v>45255</v>
      </c>
      <c r="E2202" t="s">
        <v>45256</v>
      </c>
      <c r="F2202" t="s">
        <v>45257</v>
      </c>
      <c r="G2202" t="s">
        <v>45258</v>
      </c>
      <c r="H2202" t="s">
        <v>45259</v>
      </c>
      <c r="I2202" t="s">
        <v>45260</v>
      </c>
      <c r="J2202" t="s">
        <v>45261</v>
      </c>
      <c r="K2202" t="s">
        <v>45262</v>
      </c>
      <c r="L2202" t="s">
        <v>45263</v>
      </c>
      <c r="M2202" t="s">
        <v>45264</v>
      </c>
      <c r="N2202" t="s">
        <v>45265</v>
      </c>
      <c r="O2202">
        <f>-603.140552742142 -136.766688652502 -504.812708118215</f>
        <v>-1244.7199495128589</v>
      </c>
      <c r="P2202">
        <f>-622.383429925989 -174.733600031221 -225.94567719974</f>
        <v>-1023.06270715695</v>
      </c>
      <c r="Q2202">
        <f>-432.174315883251 -62.6715597646139 -298.133617327966</f>
        <v>-792.97949297583091</v>
      </c>
      <c r="R2202" t="s">
        <v>45266</v>
      </c>
      <c r="S2202" t="s">
        <v>45267</v>
      </c>
      <c r="T2202" t="s">
        <v>45268</v>
      </c>
      <c r="U2202" t="s">
        <v>45269</v>
      </c>
      <c r="V2202">
        <f>-518.244747636918 -11.7224817803194 -98.7876758944475</f>
        <v>-628.75490531168487</v>
      </c>
      <c r="W2202" t="s">
        <v>45270</v>
      </c>
      <c r="X2202" t="s">
        <v>45271</v>
      </c>
      <c r="Y2202" t="s">
        <v>45272</v>
      </c>
    </row>
    <row r="2203" spans="1:25" x14ac:dyDescent="0.3">
      <c r="A2203">
        <v>110100</v>
      </c>
      <c r="B2203" t="s">
        <v>45273</v>
      </c>
      <c r="C2203" t="s">
        <v>45274</v>
      </c>
      <c r="D2203" t="s">
        <v>45275</v>
      </c>
      <c r="E2203" t="s">
        <v>45276</v>
      </c>
      <c r="F2203" t="s">
        <v>45277</v>
      </c>
      <c r="G2203" t="s">
        <v>45278</v>
      </c>
      <c r="H2203" t="s">
        <v>45279</v>
      </c>
      <c r="I2203" t="s">
        <v>45280</v>
      </c>
      <c r="J2203" t="s">
        <v>45281</v>
      </c>
      <c r="K2203" t="s">
        <v>45282</v>
      </c>
      <c r="L2203" t="s">
        <v>45283</v>
      </c>
      <c r="M2203" t="s">
        <v>45284</v>
      </c>
      <c r="N2203" t="s">
        <v>45285</v>
      </c>
      <c r="O2203">
        <f>-603.059699461983 -136.980169933112 -504.758028247197</f>
        <v>-1244.7978976422919</v>
      </c>
      <c r="P2203">
        <f>-622.356701347384 -174.912857084157 -225.890063747577</f>
        <v>-1023.1596221791181</v>
      </c>
      <c r="Q2203">
        <f>-432.310011822647 -62.5474096691082 -298.034650350759</f>
        <v>-792.89207184251427</v>
      </c>
      <c r="R2203" t="s">
        <v>45286</v>
      </c>
      <c r="S2203" t="s">
        <v>45287</v>
      </c>
      <c r="T2203" t="s">
        <v>45288</v>
      </c>
      <c r="U2203" t="s">
        <v>45289</v>
      </c>
      <c r="V2203">
        <f>-518.328125006011 -11.6334612057567 -98.7898069283848</f>
        <v>-628.75139314015246</v>
      </c>
      <c r="W2203" t="s">
        <v>45290</v>
      </c>
      <c r="X2203" t="s">
        <v>45291</v>
      </c>
      <c r="Y2203" t="s">
        <v>45292</v>
      </c>
    </row>
    <row r="2204" spans="1:25" x14ac:dyDescent="0.3">
      <c r="A2204">
        <v>110150</v>
      </c>
      <c r="B2204" t="s">
        <v>45293</v>
      </c>
      <c r="C2204" t="s">
        <v>45294</v>
      </c>
      <c r="D2204" t="s">
        <v>45295</v>
      </c>
      <c r="E2204" t="s">
        <v>45296</v>
      </c>
      <c r="F2204" t="s">
        <v>45297</v>
      </c>
      <c r="G2204" t="s">
        <v>45298</v>
      </c>
      <c r="H2204" t="s">
        <v>45299</v>
      </c>
      <c r="I2204" t="s">
        <v>45300</v>
      </c>
      <c r="J2204" t="s">
        <v>45301</v>
      </c>
      <c r="K2204" t="s">
        <v>45302</v>
      </c>
      <c r="L2204" t="s">
        <v>45303</v>
      </c>
      <c r="M2204" t="s">
        <v>45304</v>
      </c>
      <c r="N2204" t="s">
        <v>45305</v>
      </c>
      <c r="O2204">
        <f>-603.162006414284 -137.475404058002 -504.517916842427</f>
        <v>-1245.1553273147128</v>
      </c>
      <c r="P2204">
        <f>-622.555238863001 -175.525000643634 -225.672570544799</f>
        <v>-1023.752810051434</v>
      </c>
      <c r="Q2204">
        <f>-432.769593935585 -62.7068889378652 -297.797337890417</f>
        <v>-793.27382076386721</v>
      </c>
      <c r="R2204" t="s">
        <v>45306</v>
      </c>
      <c r="S2204" t="s">
        <v>45307</v>
      </c>
      <c r="T2204" t="s">
        <v>45308</v>
      </c>
      <c r="U2204" t="s">
        <v>45309</v>
      </c>
      <c r="V2204">
        <f>-518.448726715109 -11.5095950273903 -98.7917322720098</f>
        <v>-628.75005401450915</v>
      </c>
      <c r="W2204" t="s">
        <v>45310</v>
      </c>
      <c r="X2204" t="s">
        <v>45311</v>
      </c>
      <c r="Y2204" t="s">
        <v>45312</v>
      </c>
    </row>
    <row r="2205" spans="1:25" x14ac:dyDescent="0.3">
      <c r="A2205">
        <v>110200</v>
      </c>
      <c r="B2205" t="s">
        <v>45313</v>
      </c>
      <c r="C2205" t="s">
        <v>45314</v>
      </c>
      <c r="D2205" t="s">
        <v>45315</v>
      </c>
      <c r="E2205" t="s">
        <v>45316</v>
      </c>
      <c r="F2205" t="s">
        <v>45317</v>
      </c>
      <c r="G2205" t="s">
        <v>45318</v>
      </c>
      <c r="H2205" t="s">
        <v>45319</v>
      </c>
      <c r="I2205" t="s">
        <v>45320</v>
      </c>
      <c r="J2205" t="s">
        <v>45321</v>
      </c>
      <c r="K2205" t="s">
        <v>45322</v>
      </c>
      <c r="L2205" t="s">
        <v>45323</v>
      </c>
      <c r="M2205" t="s">
        <v>45324</v>
      </c>
      <c r="N2205" t="s">
        <v>45325</v>
      </c>
      <c r="O2205">
        <f>-603.267324355593 -137.779135174193 -504.411154178619</f>
        <v>-1245.457613708405</v>
      </c>
      <c r="P2205">
        <f>-622.588006558142 -175.948646485958 -225.577144974655</f>
        <v>-1024.113798018755</v>
      </c>
      <c r="Q2205">
        <f>-432.857252867451 -62.985051715084 -297.618752122667</f>
        <v>-793.46105670520205</v>
      </c>
      <c r="R2205" t="s">
        <v>45326</v>
      </c>
      <c r="S2205" t="s">
        <v>45327</v>
      </c>
      <c r="T2205" t="s">
        <v>45328</v>
      </c>
      <c r="U2205" t="s">
        <v>45329</v>
      </c>
      <c r="V2205">
        <f>-518.490975330184 -11.6235381057259 -98.7937056379354</f>
        <v>-628.90821907384532</v>
      </c>
      <c r="W2205" t="s">
        <v>45330</v>
      </c>
      <c r="X2205" t="s">
        <v>45331</v>
      </c>
      <c r="Y2205" t="s">
        <v>45332</v>
      </c>
    </row>
    <row r="2206" spans="1:25" x14ac:dyDescent="0.3">
      <c r="A2206">
        <v>110250</v>
      </c>
      <c r="B2206" t="s">
        <v>45333</v>
      </c>
      <c r="C2206" t="s">
        <v>45334</v>
      </c>
      <c r="D2206" t="s">
        <v>45335</v>
      </c>
      <c r="E2206" t="s">
        <v>45336</v>
      </c>
      <c r="F2206" t="s">
        <v>45337</v>
      </c>
      <c r="G2206" t="s">
        <v>45338</v>
      </c>
      <c r="H2206" t="s">
        <v>45339</v>
      </c>
      <c r="I2206" t="s">
        <v>45340</v>
      </c>
      <c r="J2206" t="s">
        <v>45341</v>
      </c>
      <c r="K2206" t="s">
        <v>45342</v>
      </c>
      <c r="L2206" t="s">
        <v>45343</v>
      </c>
      <c r="M2206" t="s">
        <v>45344</v>
      </c>
      <c r="N2206" t="s">
        <v>45345</v>
      </c>
      <c r="O2206">
        <f>-602.930330623997 -138.52179909611 -504.223849213782</f>
        <v>-1245.6759789338889</v>
      </c>
      <c r="P2206">
        <f>-622.140583797464 -177.018218375327 -225.427259723196</f>
        <v>-1024.5860618959871</v>
      </c>
      <c r="Q2206">
        <f>-432.445856102875 -63.7513357655262 -297.087086779153</f>
        <v>-793.28427864755417</v>
      </c>
      <c r="R2206" t="s">
        <v>45346</v>
      </c>
      <c r="S2206" t="s">
        <v>45347</v>
      </c>
      <c r="T2206" t="s">
        <v>45348</v>
      </c>
      <c r="U2206" t="s">
        <v>45349</v>
      </c>
      <c r="V2206">
        <f>-518.505212963726 -12.0194303293893 -98.7763959395024</f>
        <v>-629.30103923261765</v>
      </c>
      <c r="W2206" t="s">
        <v>45350</v>
      </c>
      <c r="X2206" t="s">
        <v>45351</v>
      </c>
      <c r="Y2206" t="s">
        <v>45352</v>
      </c>
    </row>
    <row r="2207" spans="1:25" x14ac:dyDescent="0.3">
      <c r="A2207">
        <v>110300</v>
      </c>
      <c r="B2207" t="s">
        <v>45353</v>
      </c>
      <c r="C2207" t="s">
        <v>45354</v>
      </c>
      <c r="D2207" t="s">
        <v>45355</v>
      </c>
      <c r="E2207" t="s">
        <v>45356</v>
      </c>
      <c r="F2207" t="s">
        <v>45357</v>
      </c>
      <c r="G2207" t="s">
        <v>45358</v>
      </c>
      <c r="H2207" t="s">
        <v>45359</v>
      </c>
      <c r="I2207" t="s">
        <v>45360</v>
      </c>
      <c r="J2207" t="s">
        <v>45361</v>
      </c>
      <c r="K2207" t="s">
        <v>45362</v>
      </c>
      <c r="L2207" t="s">
        <v>45363</v>
      </c>
      <c r="M2207" t="s">
        <v>45364</v>
      </c>
      <c r="N2207" t="s">
        <v>45365</v>
      </c>
      <c r="O2207">
        <f>-602.638848480133 -139.024175471402 -504.003065932222</f>
        <v>-1245.666089883757</v>
      </c>
      <c r="P2207">
        <f>-621.554274570788 -178.039513970775 -225.258481083418</f>
        <v>-1024.8522696249811</v>
      </c>
      <c r="Q2207">
        <f>-431.938439362766 -64.3566061852284 -296.466550737328</f>
        <v>-792.76159628532241</v>
      </c>
      <c r="R2207" t="s">
        <v>45366</v>
      </c>
      <c r="S2207" t="s">
        <v>45367</v>
      </c>
      <c r="T2207" t="s">
        <v>45368</v>
      </c>
      <c r="U2207" t="s">
        <v>45369</v>
      </c>
      <c r="V2207">
        <f>-518.537554370194 -12.4332937160311 -98.7623523657957</f>
        <v>-629.73320045202081</v>
      </c>
      <c r="W2207" t="s">
        <v>45370</v>
      </c>
      <c r="X2207" t="s">
        <v>45371</v>
      </c>
      <c r="Y2207" t="s">
        <v>45372</v>
      </c>
    </row>
    <row r="2208" spans="1:25" x14ac:dyDescent="0.3">
      <c r="A2208">
        <v>110350</v>
      </c>
      <c r="B2208" t="s">
        <v>45373</v>
      </c>
      <c r="C2208" t="s">
        <v>45374</v>
      </c>
      <c r="D2208" t="s">
        <v>45375</v>
      </c>
      <c r="E2208" t="s">
        <v>45376</v>
      </c>
      <c r="F2208" t="s">
        <v>45377</v>
      </c>
      <c r="G2208" t="s">
        <v>45378</v>
      </c>
      <c r="H2208" t="s">
        <v>45379</v>
      </c>
      <c r="I2208" t="s">
        <v>45380</v>
      </c>
      <c r="J2208" t="s">
        <v>45381</v>
      </c>
      <c r="K2208" t="s">
        <v>45382</v>
      </c>
      <c r="L2208" t="s">
        <v>45383</v>
      </c>
      <c r="M2208" t="s">
        <v>45384</v>
      </c>
      <c r="N2208" t="s">
        <v>45385</v>
      </c>
      <c r="O2208">
        <f>-601.847732011588 -140.38952012504 -503.722348638576</f>
        <v>-1245.9596007752041</v>
      </c>
      <c r="P2208">
        <f>-621.090888423377 -180.448485070114 -225.148298464541</f>
        <v>-1026.6876719580321</v>
      </c>
      <c r="Q2208">
        <f>-431.47121640292 -65.9487453793522 -295.024508331138</f>
        <v>-792.44447011341026</v>
      </c>
      <c r="R2208" t="s">
        <v>45386</v>
      </c>
      <c r="S2208" t="s">
        <v>45387</v>
      </c>
      <c r="T2208" t="s">
        <v>45388</v>
      </c>
      <c r="U2208" t="s">
        <v>45389</v>
      </c>
      <c r="V2208">
        <f>-519.134359277476 -13.5638340575965 -98.7732184926386</f>
        <v>-631.47141182771122</v>
      </c>
      <c r="W2208" t="s">
        <v>45390</v>
      </c>
      <c r="X2208" t="s">
        <v>45391</v>
      </c>
      <c r="Y2208" t="s">
        <v>45392</v>
      </c>
    </row>
    <row r="2209" spans="1:25" x14ac:dyDescent="0.3">
      <c r="A2209">
        <v>110400</v>
      </c>
      <c r="B2209" t="s">
        <v>45393</v>
      </c>
      <c r="C2209" t="s">
        <v>45394</v>
      </c>
      <c r="D2209" t="s">
        <v>45395</v>
      </c>
      <c r="E2209" t="s">
        <v>45396</v>
      </c>
      <c r="F2209" t="s">
        <v>45397</v>
      </c>
      <c r="G2209" t="s">
        <v>45398</v>
      </c>
      <c r="H2209" t="s">
        <v>45399</v>
      </c>
      <c r="I2209" t="s">
        <v>45400</v>
      </c>
      <c r="J2209" t="s">
        <v>45401</v>
      </c>
      <c r="K2209" t="s">
        <v>45402</v>
      </c>
      <c r="L2209" t="s">
        <v>45403</v>
      </c>
      <c r="M2209" t="s">
        <v>45404</v>
      </c>
      <c r="N2209" t="s">
        <v>45405</v>
      </c>
      <c r="O2209">
        <f>-600.410629898996 -141.683480189628 -503.990714416985</f>
        <v>-1246.084824505609</v>
      </c>
      <c r="P2209">
        <f>-621.28349839523 -182.312562419036 -225.616553692035</f>
        <v>-1029.212614506301</v>
      </c>
      <c r="Q2209">
        <f>-431.505618447621 -67.190030013599 -294.025206782573</f>
        <v>-792.72085524379304</v>
      </c>
      <c r="R2209" t="s">
        <v>45406</v>
      </c>
      <c r="S2209" t="s">
        <v>45407</v>
      </c>
      <c r="T2209" t="s">
        <v>45408</v>
      </c>
      <c r="U2209" t="s">
        <v>45409</v>
      </c>
      <c r="V2209">
        <f>-519.927599660233 -14.8124997833716 -98.7858220049541</f>
        <v>-633.52592144855862</v>
      </c>
      <c r="W2209" t="s">
        <v>45410</v>
      </c>
      <c r="X2209" t="s">
        <v>45411</v>
      </c>
      <c r="Y2209" t="s">
        <v>45412</v>
      </c>
    </row>
    <row r="2210" spans="1:25" x14ac:dyDescent="0.3">
      <c r="A2210">
        <v>110450</v>
      </c>
      <c r="B2210" t="s">
        <v>45413</v>
      </c>
      <c r="C2210" t="s">
        <v>45414</v>
      </c>
      <c r="D2210" t="s">
        <v>45415</v>
      </c>
      <c r="E2210" t="s">
        <v>45416</v>
      </c>
      <c r="F2210" t="s">
        <v>45417</v>
      </c>
      <c r="G2210" t="s">
        <v>45418</v>
      </c>
      <c r="H2210" t="s">
        <v>45419</v>
      </c>
      <c r="I2210" t="s">
        <v>45420</v>
      </c>
      <c r="J2210" t="s">
        <v>45421</v>
      </c>
      <c r="K2210" t="s">
        <v>45422</v>
      </c>
      <c r="L2210" t="s">
        <v>45423</v>
      </c>
      <c r="M2210" t="s">
        <v>45424</v>
      </c>
      <c r="N2210" t="s">
        <v>45425</v>
      </c>
      <c r="O2210">
        <f>-599.404680968516 -142.50299332844 -504.226762177302</f>
        <v>-1246.1344364742581</v>
      </c>
      <c r="P2210">
        <f>-621.42947100392 -183.501447386928 -225.995402060062</f>
        <v>-1030.92632045091</v>
      </c>
      <c r="Q2210">
        <f>-431.650611042982 -67.9009583829265 -293.590423640934</f>
        <v>-793.14199306684247</v>
      </c>
      <c r="R2210" t="s">
        <v>45426</v>
      </c>
      <c r="S2210" t="s">
        <v>45427</v>
      </c>
      <c r="T2210" t="s">
        <v>45428</v>
      </c>
      <c r="U2210" t="s">
        <v>45429</v>
      </c>
      <c r="V2210">
        <f>-520.302219224307 -15.6054701751559 -98.796931295845</f>
        <v>-634.70462069530788</v>
      </c>
      <c r="W2210" t="s">
        <v>45430</v>
      </c>
      <c r="X2210" t="s">
        <v>45431</v>
      </c>
      <c r="Y2210" t="s">
        <v>45432</v>
      </c>
    </row>
    <row r="2211" spans="1:25" x14ac:dyDescent="0.3">
      <c r="A2211">
        <v>110500</v>
      </c>
      <c r="B2211" t="s">
        <v>45433</v>
      </c>
      <c r="C2211" t="s">
        <v>45434</v>
      </c>
      <c r="D2211" t="s">
        <v>45435</v>
      </c>
      <c r="E2211" t="s">
        <v>45436</v>
      </c>
      <c r="F2211" t="s">
        <v>45437</v>
      </c>
      <c r="G2211" t="s">
        <v>45438</v>
      </c>
      <c r="H2211" t="s">
        <v>45439</v>
      </c>
      <c r="I2211" t="s">
        <v>45440</v>
      </c>
      <c r="J2211" t="s">
        <v>45441</v>
      </c>
      <c r="K2211" t="s">
        <v>45442</v>
      </c>
      <c r="L2211" t="s">
        <v>45443</v>
      </c>
      <c r="M2211" t="s">
        <v>45444</v>
      </c>
      <c r="N2211" t="s">
        <v>45445</v>
      </c>
      <c r="O2211">
        <f>-598.405309354277 -143.303830908451 -504.427603485385</f>
        <v>-1246.1367437481131</v>
      </c>
      <c r="P2211">
        <f>-621.488158895424 -184.925429128522 -226.374737851708</f>
        <v>-1032.788325875654</v>
      </c>
      <c r="Q2211">
        <f>-431.884922860038 -68.5143578079269 -293.065341571516</f>
        <v>-793.46462223948083</v>
      </c>
      <c r="R2211" t="s">
        <v>45446</v>
      </c>
      <c r="S2211" t="s">
        <v>45447</v>
      </c>
      <c r="T2211" t="s">
        <v>45448</v>
      </c>
      <c r="U2211" t="s">
        <v>45449</v>
      </c>
      <c r="V2211">
        <f>-520.715144805047 -16.3883278076178 -98.8255204905117</f>
        <v>-635.92899310317648</v>
      </c>
      <c r="W2211" t="s">
        <v>45450</v>
      </c>
      <c r="X2211" t="s">
        <v>45451</v>
      </c>
      <c r="Y2211" t="s">
        <v>45452</v>
      </c>
    </row>
    <row r="2212" spans="1:25" x14ac:dyDescent="0.3">
      <c r="A2212">
        <v>110550</v>
      </c>
      <c r="B2212" t="s">
        <v>45453</v>
      </c>
      <c r="C2212" t="s">
        <v>45454</v>
      </c>
      <c r="D2212" t="s">
        <v>45455</v>
      </c>
      <c r="E2212" t="s">
        <v>45456</v>
      </c>
      <c r="F2212" t="s">
        <v>45457</v>
      </c>
      <c r="G2212" t="s">
        <v>45458</v>
      </c>
      <c r="H2212" t="s">
        <v>45459</v>
      </c>
      <c r="I2212" t="s">
        <v>45460</v>
      </c>
      <c r="J2212" t="s">
        <v>45461</v>
      </c>
      <c r="K2212" t="s">
        <v>45462</v>
      </c>
      <c r="L2212" t="s">
        <v>45463</v>
      </c>
      <c r="M2212" t="s">
        <v>45464</v>
      </c>
      <c r="N2212" t="s">
        <v>45465</v>
      </c>
      <c r="O2212">
        <f>-596.079088829667 -145.101871554137 -504.758350219191</f>
        <v>-1245.939310602995</v>
      </c>
      <c r="P2212">
        <f>-620.803714300078 -187.990901330618 -227.039556332689</f>
        <v>-1035.834171963385</v>
      </c>
      <c r="Q2212">
        <f>-431.862815374962 -69.5675925629239 -292.045358919862</f>
        <v>-793.47576685774789</v>
      </c>
      <c r="R2212" t="s">
        <v>45466</v>
      </c>
      <c r="S2212" t="s">
        <v>45467</v>
      </c>
      <c r="T2212" t="s">
        <v>45468</v>
      </c>
      <c r="U2212" t="s">
        <v>45469</v>
      </c>
      <c r="V2212">
        <f>-521.588867716713 -18.3014988974255 -98.9715106979023</f>
        <v>-638.86187731204086</v>
      </c>
      <c r="W2212" t="s">
        <v>45470</v>
      </c>
      <c r="X2212" t="s">
        <v>45471</v>
      </c>
      <c r="Y2212" t="s">
        <v>45472</v>
      </c>
    </row>
    <row r="2213" spans="1:25" x14ac:dyDescent="0.3">
      <c r="A2213">
        <v>110600</v>
      </c>
      <c r="B2213" t="s">
        <v>45473</v>
      </c>
      <c r="C2213" t="s">
        <v>45474</v>
      </c>
      <c r="D2213" t="s">
        <v>45475</v>
      </c>
      <c r="E2213" t="s">
        <v>45476</v>
      </c>
      <c r="F2213" t="s">
        <v>45477</v>
      </c>
      <c r="G2213" t="s">
        <v>45478</v>
      </c>
      <c r="H2213" t="s">
        <v>45479</v>
      </c>
      <c r="I2213" t="s">
        <v>45480</v>
      </c>
      <c r="J2213" t="s">
        <v>45481</v>
      </c>
      <c r="K2213" t="s">
        <v>45482</v>
      </c>
      <c r="L2213" t="s">
        <v>45483</v>
      </c>
      <c r="M2213" t="s">
        <v>45484</v>
      </c>
      <c r="N2213" t="s">
        <v>45485</v>
      </c>
      <c r="O2213">
        <f>-594.797463017657 -146.044965733132 -504.855251804477</f>
        <v>-1245.6976805552661</v>
      </c>
      <c r="P2213">
        <f>-620.260714754576 -189.290395187928 -227.258339867059</f>
        <v>-1036.8094498095629</v>
      </c>
      <c r="Q2213">
        <f>-431.683424627936 -69.9163027828404 -291.577726457054</f>
        <v>-793.17745386783031</v>
      </c>
      <c r="R2213" t="s">
        <v>45486</v>
      </c>
      <c r="S2213" t="s">
        <v>45487</v>
      </c>
      <c r="T2213" t="s">
        <v>45488</v>
      </c>
      <c r="U2213" t="s">
        <v>45489</v>
      </c>
      <c r="V2213">
        <f>-522.058910065493 -19.5547378210781 -99.0929797451274</f>
        <v>-640.70662763169855</v>
      </c>
      <c r="W2213" t="s">
        <v>45490</v>
      </c>
      <c r="X2213" t="s">
        <v>45491</v>
      </c>
      <c r="Y2213" t="s">
        <v>45492</v>
      </c>
    </row>
    <row r="2214" spans="1:25" x14ac:dyDescent="0.3">
      <c r="A2214">
        <v>110650</v>
      </c>
      <c r="B2214" t="s">
        <v>45493</v>
      </c>
      <c r="C2214" t="s">
        <v>45494</v>
      </c>
      <c r="D2214" t="s">
        <v>45495</v>
      </c>
      <c r="E2214" t="s">
        <v>45496</v>
      </c>
      <c r="F2214" t="s">
        <v>45497</v>
      </c>
      <c r="G2214" t="s">
        <v>45498</v>
      </c>
      <c r="H2214" t="s">
        <v>45499</v>
      </c>
      <c r="I2214" t="s">
        <v>45500</v>
      </c>
      <c r="J2214" t="s">
        <v>45501</v>
      </c>
      <c r="K2214" t="s">
        <v>45502</v>
      </c>
      <c r="L2214" t="s">
        <v>45503</v>
      </c>
      <c r="M2214" t="s">
        <v>45504</v>
      </c>
      <c r="N2214" t="s">
        <v>45505</v>
      </c>
      <c r="O2214">
        <f>-591.65059869204 -147.865037343032 -505.065685933698</f>
        <v>-1244.58132196877</v>
      </c>
      <c r="P2214">
        <f>-618.85442360148 -191.353686126283 -227.671914716298</f>
        <v>-1037.8800244440611</v>
      </c>
      <c r="Q2214">
        <f>-430.982433553038 -70.290041761275 -290.887745198868</f>
        <v>-792.160220513181</v>
      </c>
      <c r="R2214" t="s">
        <v>45506</v>
      </c>
      <c r="S2214" t="s">
        <v>45507</v>
      </c>
      <c r="T2214" t="s">
        <v>45508</v>
      </c>
      <c r="U2214" t="s">
        <v>45509</v>
      </c>
      <c r="V2214">
        <f>-523.460853123887 -22.0298196936596 -99.3466925769781</f>
        <v>-644.83736539452468</v>
      </c>
      <c r="W2214" t="s">
        <v>45510</v>
      </c>
      <c r="X2214" t="s">
        <v>45511</v>
      </c>
      <c r="Y2214" t="s">
        <v>45512</v>
      </c>
    </row>
    <row r="2215" spans="1:25" x14ac:dyDescent="0.3">
      <c r="A2215">
        <v>110700</v>
      </c>
      <c r="B2215" t="s">
        <v>45513</v>
      </c>
      <c r="C2215" t="s">
        <v>45514</v>
      </c>
      <c r="D2215" t="s">
        <v>45515</v>
      </c>
      <c r="E2215" t="s">
        <v>45516</v>
      </c>
      <c r="F2215" t="s">
        <v>45517</v>
      </c>
      <c r="G2215" t="s">
        <v>45518</v>
      </c>
      <c r="H2215" t="s">
        <v>45519</v>
      </c>
      <c r="I2215" t="s">
        <v>45520</v>
      </c>
      <c r="J2215" t="s">
        <v>45521</v>
      </c>
      <c r="K2215" t="s">
        <v>45522</v>
      </c>
      <c r="L2215" t="s">
        <v>45523</v>
      </c>
      <c r="M2215" t="s">
        <v>45524</v>
      </c>
      <c r="N2215" t="s">
        <v>45525</v>
      </c>
      <c r="O2215">
        <f>-590.081415664348 -148.812087222525 -505.129042420709</f>
        <v>-1244.022545307582</v>
      </c>
      <c r="P2215">
        <f>-618.267484411355 -192.348946881721 -227.841013655537</f>
        <v>-1038.4574449486129</v>
      </c>
      <c r="Q2215">
        <f>-430.682158990844 -70.5122536752838 -290.41911649998</f>
        <v>-791.61352916610781</v>
      </c>
      <c r="R2215" t="s">
        <v>45526</v>
      </c>
      <c r="S2215" t="s">
        <v>45527</v>
      </c>
      <c r="T2215" t="s">
        <v>45528</v>
      </c>
      <c r="U2215" t="s">
        <v>45529</v>
      </c>
      <c r="V2215">
        <f>-524.222465902838 -23.3543650121483 -99.4817685466962</f>
        <v>-647.05859946168255</v>
      </c>
      <c r="W2215" t="s">
        <v>45530</v>
      </c>
      <c r="X2215" t="s">
        <v>45531</v>
      </c>
      <c r="Y2215" t="s">
        <v>45532</v>
      </c>
    </row>
    <row r="2216" spans="1:25" x14ac:dyDescent="0.3">
      <c r="A2216">
        <v>110750</v>
      </c>
      <c r="B2216" t="s">
        <v>45533</v>
      </c>
      <c r="C2216" t="s">
        <v>45534</v>
      </c>
      <c r="D2216" t="s">
        <v>45535</v>
      </c>
      <c r="E2216" t="s">
        <v>45536</v>
      </c>
      <c r="F2216" t="s">
        <v>45537</v>
      </c>
      <c r="G2216" t="s">
        <v>45538</v>
      </c>
      <c r="H2216" t="s">
        <v>45539</v>
      </c>
      <c r="I2216" t="s">
        <v>45540</v>
      </c>
      <c r="J2216" t="s">
        <v>45541</v>
      </c>
      <c r="K2216" t="s">
        <v>45542</v>
      </c>
      <c r="L2216" t="s">
        <v>45543</v>
      </c>
      <c r="M2216" t="s">
        <v>45544</v>
      </c>
      <c r="N2216" t="s">
        <v>45545</v>
      </c>
      <c r="O2216">
        <f>-586.741726059018 -150.876463628804 -505.058256209232</f>
        <v>-1242.676445897054</v>
      </c>
      <c r="P2216">
        <f>-617.389811973215 -194.662281557782 -228.070688906528</f>
        <v>-1040.1227824375251</v>
      </c>
      <c r="Q2216">
        <f>-430.233973414222 -71.3910727974994 -289.106840168858</f>
        <v>-790.73188638057945</v>
      </c>
      <c r="R2216" t="s">
        <v>45546</v>
      </c>
      <c r="S2216" t="s">
        <v>45547</v>
      </c>
      <c r="T2216" t="s">
        <v>45548</v>
      </c>
      <c r="U2216" t="s">
        <v>45549</v>
      </c>
      <c r="V2216">
        <f>-525.625900040295 -25.793854572205 -99.6171715334458</f>
        <v>-651.03692614594581</v>
      </c>
      <c r="W2216" t="s">
        <v>45550</v>
      </c>
      <c r="X2216" t="s">
        <v>45551</v>
      </c>
      <c r="Y2216" t="s">
        <v>45552</v>
      </c>
    </row>
    <row r="2217" spans="1:25" x14ac:dyDescent="0.3">
      <c r="A2217">
        <v>110800</v>
      </c>
      <c r="B2217" t="s">
        <v>45553</v>
      </c>
      <c r="C2217" t="s">
        <v>45554</v>
      </c>
      <c r="D2217" t="s">
        <v>45555</v>
      </c>
      <c r="E2217" t="s">
        <v>45556</v>
      </c>
      <c r="F2217" t="s">
        <v>45557</v>
      </c>
      <c r="G2217" t="s">
        <v>45558</v>
      </c>
      <c r="H2217" t="s">
        <v>45559</v>
      </c>
      <c r="I2217" t="s">
        <v>45560</v>
      </c>
      <c r="J2217" t="s">
        <v>45561</v>
      </c>
      <c r="K2217" t="s">
        <v>45562</v>
      </c>
      <c r="L2217" t="s">
        <v>45563</v>
      </c>
      <c r="M2217" t="s">
        <v>45564</v>
      </c>
      <c r="N2217" t="s">
        <v>45565</v>
      </c>
      <c r="O2217">
        <f>-584.839529437243 -151.922429473903 -504.939009839987</f>
        <v>-1241.7009687511329</v>
      </c>
      <c r="P2217">
        <f>-616.981087054205 -195.853221939923 -228.143745539585</f>
        <v>-1040.978054533713</v>
      </c>
      <c r="Q2217">
        <f>-429.966251919263 -71.9802237228505 -288.388396760642</f>
        <v>-790.33487240275554</v>
      </c>
      <c r="R2217" t="s">
        <v>45566</v>
      </c>
      <c r="S2217" t="s">
        <v>45567</v>
      </c>
      <c r="T2217" t="s">
        <v>45568</v>
      </c>
      <c r="U2217" t="s">
        <v>45569</v>
      </c>
      <c r="V2217">
        <f>-526.249048934178 -26.7407593663124 -99.5981224473453</f>
        <v>-652.58793074783568</v>
      </c>
      <c r="W2217" t="s">
        <v>45570</v>
      </c>
      <c r="X2217" t="s">
        <v>45571</v>
      </c>
      <c r="Y2217" t="s">
        <v>45572</v>
      </c>
    </row>
    <row r="2218" spans="1:25" x14ac:dyDescent="0.3">
      <c r="A2218">
        <v>110850</v>
      </c>
      <c r="B2218" t="s">
        <v>45573</v>
      </c>
      <c r="C2218" t="s">
        <v>45574</v>
      </c>
      <c r="D2218" t="s">
        <v>45575</v>
      </c>
      <c r="E2218" t="s">
        <v>45576</v>
      </c>
      <c r="F2218" t="s">
        <v>45577</v>
      </c>
      <c r="G2218" t="s">
        <v>45578</v>
      </c>
      <c r="H2218" t="s">
        <v>45579</v>
      </c>
      <c r="I2218" t="s">
        <v>45580</v>
      </c>
      <c r="J2218" t="s">
        <v>45581</v>
      </c>
      <c r="K2218" t="s">
        <v>45582</v>
      </c>
      <c r="L2218" t="s">
        <v>45583</v>
      </c>
      <c r="M2218" t="s">
        <v>45584</v>
      </c>
      <c r="N2218">
        <f>-602.617510961324 -2.25808794109435 -533.145279261829</f>
        <v>-1138.0208781642473</v>
      </c>
      <c r="O2218">
        <f>-581.587092547925 -154.140687876175 -504.383323328532</f>
        <v>-1240.1111037526321</v>
      </c>
      <c r="P2218">
        <f>-616.831204825768 -198.046912122734 -227.962008154292</f>
        <v>-1042.840125102794</v>
      </c>
      <c r="Q2218">
        <f>-429.79030489107 -73.4268555204517 -286.562677551656</f>
        <v>-789.77983796317767</v>
      </c>
      <c r="R2218" t="s">
        <v>45585</v>
      </c>
      <c r="S2218" t="s">
        <v>45586</v>
      </c>
      <c r="T2218" t="s">
        <v>45587</v>
      </c>
      <c r="U2218" t="s">
        <v>45588</v>
      </c>
      <c r="V2218">
        <f>-527.384283026034 -28.2331296722755 -99.4357015152511</f>
        <v>-655.05311421356066</v>
      </c>
      <c r="W2218" t="s">
        <v>45589</v>
      </c>
      <c r="X2218" t="s">
        <v>45590</v>
      </c>
      <c r="Y2218" t="s">
        <v>45591</v>
      </c>
    </row>
    <row r="2219" spans="1:25" x14ac:dyDescent="0.3">
      <c r="A2219">
        <v>110900</v>
      </c>
      <c r="B2219" t="s">
        <v>45592</v>
      </c>
      <c r="C2219" t="s">
        <v>45593</v>
      </c>
      <c r="D2219" t="s">
        <v>45594</v>
      </c>
      <c r="E2219" t="s">
        <v>45595</v>
      </c>
      <c r="F2219" t="s">
        <v>45596</v>
      </c>
      <c r="G2219" t="s">
        <v>45597</v>
      </c>
      <c r="H2219" t="s">
        <v>45598</v>
      </c>
      <c r="I2219" t="s">
        <v>45599</v>
      </c>
      <c r="J2219" t="s">
        <v>45600</v>
      </c>
      <c r="K2219" t="s">
        <v>45601</v>
      </c>
      <c r="L2219" t="s">
        <v>45602</v>
      </c>
      <c r="M2219" t="s">
        <v>45603</v>
      </c>
      <c r="N2219">
        <f>-599.729620729674 -4.78930163823316 -533.127216010606</f>
        <v>-1137.6461383785131</v>
      </c>
      <c r="O2219">
        <f>-578.262534771569 -156.476167020573 -503.639991566056</f>
        <v>-1238.378693358198</v>
      </c>
      <c r="P2219">
        <f>-616.410886392211 -199.923325699686 -227.531966243575</f>
        <v>-1043.8661783354719</v>
      </c>
      <c r="Q2219">
        <f>-429.124301211602 -74.9526628292647 -284.580973483879</f>
        <v>-788.65793752474565</v>
      </c>
      <c r="R2219" t="s">
        <v>45604</v>
      </c>
      <c r="S2219" t="s">
        <v>45605</v>
      </c>
      <c r="T2219" t="s">
        <v>45606</v>
      </c>
      <c r="U2219" t="s">
        <v>45607</v>
      </c>
      <c r="V2219">
        <f>-528.149469398512 -29.5305842194639 -99.1130735236532</f>
        <v>-656.79312714162904</v>
      </c>
      <c r="W2219" t="s">
        <v>45608</v>
      </c>
      <c r="X2219" t="s">
        <v>45609</v>
      </c>
      <c r="Y2219" t="s">
        <v>45610</v>
      </c>
    </row>
    <row r="2220" spans="1:25" x14ac:dyDescent="0.3">
      <c r="A2220">
        <v>110950</v>
      </c>
      <c r="B2220" t="s">
        <v>45611</v>
      </c>
      <c r="C2220" t="s">
        <v>45612</v>
      </c>
      <c r="D2220" t="s">
        <v>45613</v>
      </c>
      <c r="E2220" t="s">
        <v>45614</v>
      </c>
      <c r="F2220" t="s">
        <v>45615</v>
      </c>
      <c r="G2220" t="s">
        <v>45616</v>
      </c>
      <c r="H2220" t="s">
        <v>45617</v>
      </c>
      <c r="I2220" t="s">
        <v>45618</v>
      </c>
      <c r="J2220" t="s">
        <v>45619</v>
      </c>
      <c r="K2220" t="s">
        <v>45620</v>
      </c>
      <c r="L2220" t="s">
        <v>45621</v>
      </c>
      <c r="M2220" t="s">
        <v>45622</v>
      </c>
      <c r="N2220">
        <f>-598.26661896394 -5.94259417409876 -533.047183785889</f>
        <v>-1137.2563969239277</v>
      </c>
      <c r="O2220">
        <f>-576.534278064456 -157.50642862529 -503.157792971592</f>
        <v>-1237.198499661338</v>
      </c>
      <c r="P2220">
        <f>-615.804336946653 -200.75774397951 -227.176265971683</f>
        <v>-1043.738346897846</v>
      </c>
      <c r="Q2220">
        <f>-428.470529514873 -75.6143132861348 -283.688412210117</f>
        <v>-787.77325501112477</v>
      </c>
      <c r="R2220" t="s">
        <v>45623</v>
      </c>
      <c r="S2220" t="s">
        <v>45624</v>
      </c>
      <c r="T2220" t="s">
        <v>45625</v>
      </c>
      <c r="U2220" t="s">
        <v>45626</v>
      </c>
      <c r="V2220">
        <f>-528.251252696211 -29.9094929881685 -98.9274417148584</f>
        <v>-657.088187399238</v>
      </c>
      <c r="W2220" t="s">
        <v>45627</v>
      </c>
      <c r="X2220" t="s">
        <v>45628</v>
      </c>
      <c r="Y2220" t="s">
        <v>45629</v>
      </c>
    </row>
    <row r="2221" spans="1:25" x14ac:dyDescent="0.3">
      <c r="A2221">
        <v>111000</v>
      </c>
      <c r="B2221" t="s">
        <v>45630</v>
      </c>
      <c r="C2221" t="s">
        <v>45631</v>
      </c>
      <c r="D2221" t="s">
        <v>45632</v>
      </c>
      <c r="E2221" t="s">
        <v>45633</v>
      </c>
      <c r="F2221" t="s">
        <v>45634</v>
      </c>
      <c r="G2221" t="s">
        <v>45635</v>
      </c>
      <c r="H2221" t="s">
        <v>45636</v>
      </c>
      <c r="I2221" t="s">
        <v>45637</v>
      </c>
      <c r="J2221" t="s">
        <v>45638</v>
      </c>
      <c r="K2221" t="s">
        <v>45639</v>
      </c>
      <c r="L2221" t="s">
        <v>45640</v>
      </c>
      <c r="M2221" t="s">
        <v>45641</v>
      </c>
      <c r="N2221">
        <f>-596.823732097277 -6.96903342858604 -532.921772632021</f>
        <v>-1136.7145381578839</v>
      </c>
      <c r="O2221">
        <f>-574.775696618023 -158.39714017449 -502.59380082513</f>
        <v>-1235.766637617643</v>
      </c>
      <c r="P2221">
        <f>-614.91747021203 -201.46811039622 -226.709619546104</f>
        <v>-1043.095200154354</v>
      </c>
      <c r="Q2221">
        <f>-427.60582048629 -76.1574479488659 -282.924630565555</f>
        <v>-786.68789900071079</v>
      </c>
      <c r="R2221" t="s">
        <v>45642</v>
      </c>
      <c r="S2221" t="s">
        <v>45643</v>
      </c>
      <c r="T2221" t="s">
        <v>45644</v>
      </c>
      <c r="U2221" t="s">
        <v>45645</v>
      </c>
      <c r="V2221">
        <f>-528.265873495603 -30.1334771845691 -98.7493096266591</f>
        <v>-657.14866030683118</v>
      </c>
      <c r="W2221" t="s">
        <v>45646</v>
      </c>
      <c r="X2221" t="s">
        <v>45647</v>
      </c>
      <c r="Y2221" t="s">
        <v>45648</v>
      </c>
    </row>
    <row r="2222" spans="1:25" x14ac:dyDescent="0.3">
      <c r="A2222">
        <v>111050</v>
      </c>
      <c r="B2222" t="s">
        <v>45649</v>
      </c>
      <c r="C2222" t="s">
        <v>45650</v>
      </c>
      <c r="D2222" t="s">
        <v>45651</v>
      </c>
      <c r="E2222" t="s">
        <v>45652</v>
      </c>
      <c r="F2222" t="s">
        <v>45653</v>
      </c>
      <c r="G2222" t="s">
        <v>45654</v>
      </c>
      <c r="H2222" t="s">
        <v>45655</v>
      </c>
      <c r="I2222" t="s">
        <v>45656</v>
      </c>
      <c r="J2222" t="s">
        <v>45657</v>
      </c>
      <c r="K2222" t="s">
        <v>45658</v>
      </c>
      <c r="L2222" t="s">
        <v>45659</v>
      </c>
      <c r="M2222" t="s">
        <v>45660</v>
      </c>
      <c r="N2222">
        <f>-593.931399181389 -8.72216996406041 -532.640987265329</f>
        <v>-1135.2945564107786</v>
      </c>
      <c r="O2222">
        <f>-571.107112799174 -159.84536892701 -501.382840629122</f>
        <v>-1232.3353223553061</v>
      </c>
      <c r="P2222">
        <f>-612.25254465758 -202.252841653417 -225.54368722681</f>
        <v>-1040.0490735378071</v>
      </c>
      <c r="Q2222">
        <f>-425.185409276916 -76.4977611360332 -281.579931056984</f>
        <v>-783.26310146993319</v>
      </c>
      <c r="R2222" t="s">
        <v>45661</v>
      </c>
      <c r="S2222" t="s">
        <v>45662</v>
      </c>
      <c r="T2222" t="s">
        <v>45663</v>
      </c>
      <c r="U2222" t="s">
        <v>45664</v>
      </c>
      <c r="V2222">
        <f>-527.777516848224 -30.5132482517161 -98.4231818612428</f>
        <v>-656.71394696118284</v>
      </c>
      <c r="W2222" t="s">
        <v>45665</v>
      </c>
      <c r="X2222" t="s">
        <v>45666</v>
      </c>
      <c r="Y2222" t="s">
        <v>45667</v>
      </c>
    </row>
    <row r="2223" spans="1:25" x14ac:dyDescent="0.3">
      <c r="A2223">
        <v>111100</v>
      </c>
      <c r="B2223" t="s">
        <v>45668</v>
      </c>
      <c r="C2223" t="s">
        <v>45669</v>
      </c>
      <c r="D2223" t="s">
        <v>45670</v>
      </c>
      <c r="E2223" t="s">
        <v>45671</v>
      </c>
      <c r="F2223" t="s">
        <v>45672</v>
      </c>
      <c r="G2223" t="s">
        <v>45673</v>
      </c>
      <c r="H2223" t="s">
        <v>45674</v>
      </c>
      <c r="I2223" t="s">
        <v>45675</v>
      </c>
      <c r="J2223" t="s">
        <v>45676</v>
      </c>
      <c r="K2223" t="s">
        <v>45677</v>
      </c>
      <c r="L2223" t="s">
        <v>45678</v>
      </c>
      <c r="M2223" t="s">
        <v>45679</v>
      </c>
      <c r="N2223">
        <f>-592.640159232554 -9.47115290981174 -532.512896353479</f>
        <v>-1134.6242084958449</v>
      </c>
      <c r="O2223">
        <f>-569.288641601321 -160.421076658129 -500.793565124401</f>
        <v>-1230.5032833838511</v>
      </c>
      <c r="P2223">
        <f>-610.608395994041 -202.453340494854 -224.923025050584</f>
        <v>-1037.9847615394788</v>
      </c>
      <c r="Q2223">
        <f>-423.84254152717 -76.2833357807949 -281.031934926983</f>
        <v>-781.15781223494787</v>
      </c>
      <c r="R2223" t="s">
        <v>45680</v>
      </c>
      <c r="S2223" t="s">
        <v>45681</v>
      </c>
      <c r="T2223" t="s">
        <v>45682</v>
      </c>
      <c r="U2223" t="s">
        <v>45683</v>
      </c>
      <c r="V2223">
        <f>-527.242423491588 -30.5991588827678 -98.2642688462631</f>
        <v>-656.105851220619</v>
      </c>
      <c r="W2223" t="s">
        <v>45684</v>
      </c>
      <c r="X2223" t="s">
        <v>45685</v>
      </c>
      <c r="Y2223" t="s">
        <v>45686</v>
      </c>
    </row>
    <row r="2224" spans="1:25" x14ac:dyDescent="0.3">
      <c r="A2224">
        <v>111150</v>
      </c>
      <c r="B2224" t="s">
        <v>45687</v>
      </c>
      <c r="C2224" t="s">
        <v>45688</v>
      </c>
      <c r="D2224" t="s">
        <v>45689</v>
      </c>
      <c r="E2224" t="s">
        <v>45690</v>
      </c>
      <c r="F2224" t="s">
        <v>45691</v>
      </c>
      <c r="G2224" t="s">
        <v>45692</v>
      </c>
      <c r="H2224" t="s">
        <v>45693</v>
      </c>
      <c r="I2224" t="s">
        <v>45694</v>
      </c>
      <c r="J2224" t="s">
        <v>45695</v>
      </c>
      <c r="K2224" t="s">
        <v>45696</v>
      </c>
      <c r="L2224" t="s">
        <v>45697</v>
      </c>
      <c r="M2224" t="s">
        <v>45698</v>
      </c>
      <c r="N2224">
        <f>-590.340630772743 -10.6632915589767 -532.435732443987</f>
        <v>-1133.4396547757067</v>
      </c>
      <c r="O2224">
        <f>-565.810814056311 -161.243894495101 -499.830437800669</f>
        <v>-1226.8851463520809</v>
      </c>
      <c r="P2224">
        <f>-607.079497043951 -202.668101344685 -223.860454199619</f>
        <v>-1033.6080525882551</v>
      </c>
      <c r="Q2224">
        <f>-421.335154201909 -75.2304041081038 -280.491828800107</f>
        <v>-777.05738711011986</v>
      </c>
      <c r="R2224" t="s">
        <v>45699</v>
      </c>
      <c r="S2224" t="s">
        <v>45700</v>
      </c>
      <c r="T2224" t="s">
        <v>45701</v>
      </c>
      <c r="U2224" t="s">
        <v>45702</v>
      </c>
      <c r="V2224">
        <f>-525.420421281454 -30.6962827229845 -98.1732642965998</f>
        <v>-654.28996830103824</v>
      </c>
      <c r="W2224" t="s">
        <v>45703</v>
      </c>
      <c r="X2224" t="s">
        <v>45704</v>
      </c>
      <c r="Y2224" t="s">
        <v>45705</v>
      </c>
    </row>
    <row r="2225" spans="1:25" x14ac:dyDescent="0.3">
      <c r="A2225">
        <v>111200</v>
      </c>
      <c r="B2225" t="s">
        <v>45706</v>
      </c>
      <c r="C2225" t="s">
        <v>45707</v>
      </c>
      <c r="D2225" t="s">
        <v>45708</v>
      </c>
      <c r="E2225" t="s">
        <v>45709</v>
      </c>
      <c r="F2225" t="s">
        <v>45710</v>
      </c>
      <c r="G2225" t="s">
        <v>45711</v>
      </c>
      <c r="H2225" t="s">
        <v>45712</v>
      </c>
      <c r="I2225" t="s">
        <v>45713</v>
      </c>
      <c r="J2225" t="s">
        <v>45714</v>
      </c>
      <c r="K2225" t="s">
        <v>45715</v>
      </c>
      <c r="L2225" t="s">
        <v>45716</v>
      </c>
      <c r="M2225" t="s">
        <v>45717</v>
      </c>
      <c r="N2225">
        <f>-589.053571683857 -11.0057416338727 -532.445465661201</f>
        <v>-1132.5047789789305</v>
      </c>
      <c r="O2225">
        <f>-563.898333453565 -161.397154650816 -499.448172869255</f>
        <v>-1224.743660973636</v>
      </c>
      <c r="P2225">
        <f>-605.051328530437 -202.543687614588 -223.419122699614</f>
        <v>-1031.0141388446391</v>
      </c>
      <c r="Q2225">
        <f>-420.041990683344 -74.1916676989322 -280.391563724693</f>
        <v>-774.6252221069692</v>
      </c>
      <c r="R2225" t="s">
        <v>45718</v>
      </c>
      <c r="S2225" t="s">
        <v>45719</v>
      </c>
      <c r="T2225" t="s">
        <v>45720</v>
      </c>
      <c r="U2225" t="s">
        <v>45721</v>
      </c>
      <c r="V2225">
        <f>-524.476134697677 -30.6086222552462 -98.1757165351331</f>
        <v>-653.26047348805639</v>
      </c>
      <c r="W2225" t="s">
        <v>45722</v>
      </c>
      <c r="X2225" t="s">
        <v>45723</v>
      </c>
      <c r="Y2225" t="s">
        <v>45724</v>
      </c>
    </row>
    <row r="2226" spans="1:25" x14ac:dyDescent="0.3">
      <c r="A2226">
        <v>111250</v>
      </c>
      <c r="B2226" t="s">
        <v>45725</v>
      </c>
      <c r="C2226" t="s">
        <v>45726</v>
      </c>
      <c r="D2226" t="s">
        <v>45727</v>
      </c>
      <c r="E2226" t="s">
        <v>45728</v>
      </c>
      <c r="F2226" t="s">
        <v>45729</v>
      </c>
      <c r="G2226" t="s">
        <v>45730</v>
      </c>
      <c r="H2226" t="s">
        <v>45731</v>
      </c>
      <c r="I2226" t="s">
        <v>45732</v>
      </c>
      <c r="J2226" t="s">
        <v>45733</v>
      </c>
      <c r="K2226" t="s">
        <v>45734</v>
      </c>
      <c r="L2226" t="s">
        <v>45735</v>
      </c>
      <c r="M2226" t="s">
        <v>45736</v>
      </c>
      <c r="N2226">
        <f>-585.701479467161 -11.3165690478577 -532.580055224486</f>
        <v>-1129.5981037395047</v>
      </c>
      <c r="O2226">
        <f>-559.1758615049 -161.302225139575 -498.863480146895</f>
        <v>-1219.34156679137</v>
      </c>
      <c r="P2226">
        <f>-600.376538457343 -201.914534027776 -222.762600073209</f>
        <v>-1025.0536725583279</v>
      </c>
      <c r="Q2226">
        <f>-417.017600526523 -71.4321531683754 -280.229344147688</f>
        <v>-768.67909784258632</v>
      </c>
      <c r="R2226" t="s">
        <v>45737</v>
      </c>
      <c r="S2226" t="s">
        <v>45738</v>
      </c>
      <c r="T2226" t="s">
        <v>45739</v>
      </c>
      <c r="U2226" t="s">
        <v>45740</v>
      </c>
      <c r="V2226">
        <f>-522.815074765031 -30.0990072973336 -98.1417340196107</f>
        <v>-651.05581608197531</v>
      </c>
      <c r="W2226" t="s">
        <v>45741</v>
      </c>
      <c r="X2226" t="s">
        <v>45742</v>
      </c>
      <c r="Y2226" t="s">
        <v>45743</v>
      </c>
    </row>
    <row r="2227" spans="1:25" x14ac:dyDescent="0.3">
      <c r="A2227">
        <v>111300</v>
      </c>
      <c r="B2227" t="s">
        <v>45744</v>
      </c>
      <c r="C2227" t="s">
        <v>45745</v>
      </c>
      <c r="D2227" t="s">
        <v>45746</v>
      </c>
      <c r="E2227" t="s">
        <v>45747</v>
      </c>
      <c r="F2227" t="s">
        <v>45748</v>
      </c>
      <c r="G2227" t="s">
        <v>45749</v>
      </c>
      <c r="H2227" t="s">
        <v>45750</v>
      </c>
      <c r="I2227" t="s">
        <v>45751</v>
      </c>
      <c r="J2227" t="s">
        <v>45752</v>
      </c>
      <c r="K2227" t="s">
        <v>45753</v>
      </c>
      <c r="L2227" t="s">
        <v>45754</v>
      </c>
      <c r="M2227" t="s">
        <v>45755</v>
      </c>
      <c r="N2227">
        <f>-582.154132158947 -11.2487901530221 -532.566498622028</f>
        <v>-1125.9694209339973</v>
      </c>
      <c r="O2227">
        <f>-553.236257854995 -160.685745023031 -498.379011889418</f>
        <v>-1212.301014767444</v>
      </c>
      <c r="P2227">
        <f>-595.74300603956 -201.724347452477 -222.539269973386</f>
        <v>-1020.006623465423</v>
      </c>
      <c r="Q2227">
        <f>-414.112043697496 -68.5295841207421 -279.265322656915</f>
        <v>-761.90695047515305</v>
      </c>
      <c r="R2227" t="s">
        <v>45756</v>
      </c>
      <c r="S2227" t="s">
        <v>45757</v>
      </c>
      <c r="T2227" t="s">
        <v>45758</v>
      </c>
      <c r="U2227" t="s">
        <v>45759</v>
      </c>
      <c r="V2227">
        <f>-521.528506190515 -28.9891857138387 -98.043951295685</f>
        <v>-648.5616432000387</v>
      </c>
      <c r="W2227" t="s">
        <v>45760</v>
      </c>
      <c r="X2227" t="s">
        <v>45761</v>
      </c>
      <c r="Y2227" t="s">
        <v>45762</v>
      </c>
    </row>
    <row r="2228" spans="1:25" x14ac:dyDescent="0.3">
      <c r="A2228">
        <v>111350</v>
      </c>
      <c r="B2228" t="s">
        <v>45763</v>
      </c>
      <c r="C2228" t="s">
        <v>45764</v>
      </c>
      <c r="D2228" t="s">
        <v>45765</v>
      </c>
      <c r="E2228" t="s">
        <v>45766</v>
      </c>
      <c r="F2228" t="s">
        <v>45767</v>
      </c>
      <c r="G2228" t="s">
        <v>45768</v>
      </c>
      <c r="H2228" t="s">
        <v>45769</v>
      </c>
      <c r="I2228" t="s">
        <v>45770</v>
      </c>
      <c r="J2228" t="s">
        <v>45771</v>
      </c>
      <c r="K2228" t="s">
        <v>45772</v>
      </c>
      <c r="L2228" t="s">
        <v>45773</v>
      </c>
      <c r="M2228" t="s">
        <v>45774</v>
      </c>
      <c r="N2228">
        <f>-581.081299559711 -11.1559243681668 -532.572897653776</f>
        <v>-1124.8101215816537</v>
      </c>
      <c r="O2228">
        <f>-550.554492871287 -160.216491067644 -498.200103732941</f>
        <v>-1208.9710876718721</v>
      </c>
      <c r="P2228">
        <f>-593.29211841521 -202.068808812929 -222.51826734685</f>
        <v>-1017.879194574989</v>
      </c>
      <c r="Q2228">
        <f>-412.858849833614 -66.8843671071818 -278.353254924599</f>
        <v>-758.09647186539473</v>
      </c>
      <c r="R2228" t="s">
        <v>45775</v>
      </c>
      <c r="S2228" t="s">
        <v>45776</v>
      </c>
      <c r="T2228" t="s">
        <v>45777</v>
      </c>
      <c r="U2228" t="s">
        <v>45778</v>
      </c>
      <c r="V2228">
        <f>-521.160774849418 -28.1268141132268 -97.9982521079211</f>
        <v>-647.28584107056588</v>
      </c>
      <c r="W2228" t="s">
        <v>45779</v>
      </c>
      <c r="X2228" t="s">
        <v>45780</v>
      </c>
      <c r="Y2228" t="s">
        <v>45781</v>
      </c>
    </row>
    <row r="2229" spans="1:25" x14ac:dyDescent="0.3">
      <c r="A2229">
        <v>111400</v>
      </c>
      <c r="B2229" t="s">
        <v>45782</v>
      </c>
      <c r="C2229" t="s">
        <v>45783</v>
      </c>
      <c r="D2229" t="s">
        <v>45784</v>
      </c>
      <c r="E2229" t="s">
        <v>45785</v>
      </c>
      <c r="F2229" t="s">
        <v>45786</v>
      </c>
      <c r="G2229" t="s">
        <v>45787</v>
      </c>
      <c r="H2229" t="s">
        <v>45788</v>
      </c>
      <c r="I2229" t="s">
        <v>45789</v>
      </c>
      <c r="J2229" t="s">
        <v>45790</v>
      </c>
      <c r="K2229" t="s">
        <v>45791</v>
      </c>
      <c r="L2229" t="s">
        <v>45792</v>
      </c>
      <c r="M2229" t="s">
        <v>45793</v>
      </c>
      <c r="N2229">
        <f>-579.663071231436 -11.3445760740356 -532.448749937686</f>
        <v>-1123.4563972431574</v>
      </c>
      <c r="O2229">
        <f>-545.224043243104 -159.524830509053 -497.958508393124</f>
        <v>-1202.7073821452809</v>
      </c>
      <c r="P2229">
        <f>-587.143400843693 -203.274379498276 -222.445763709069</f>
        <v>-1012.8635440510382</v>
      </c>
      <c r="Q2229">
        <f>-409.882380231607 -63.4144801707585 -276.909260915294</f>
        <v>-750.20612131765949</v>
      </c>
      <c r="R2229" t="s">
        <v>45794</v>
      </c>
      <c r="S2229" t="s">
        <v>45795</v>
      </c>
      <c r="T2229" t="s">
        <v>45796</v>
      </c>
      <c r="U2229" t="s">
        <v>45797</v>
      </c>
      <c r="V2229">
        <f>-520.104248554477 -26.2740329702378 -97.8284015889877</f>
        <v>-644.20668311370252</v>
      </c>
      <c r="W2229" t="s">
        <v>45798</v>
      </c>
      <c r="X2229" t="s">
        <v>45799</v>
      </c>
      <c r="Y2229" t="s">
        <v>45800</v>
      </c>
    </row>
    <row r="2230" spans="1:25" x14ac:dyDescent="0.3">
      <c r="A2230">
        <v>111450</v>
      </c>
      <c r="B2230" t="s">
        <v>45801</v>
      </c>
      <c r="C2230" t="s">
        <v>45802</v>
      </c>
      <c r="D2230" t="s">
        <v>45803</v>
      </c>
      <c r="E2230" t="s">
        <v>45804</v>
      </c>
      <c r="F2230" t="s">
        <v>45805</v>
      </c>
      <c r="G2230" t="s">
        <v>45806</v>
      </c>
      <c r="H2230" t="s">
        <v>45807</v>
      </c>
      <c r="I2230" t="s">
        <v>45808</v>
      </c>
      <c r="J2230" t="s">
        <v>45809</v>
      </c>
      <c r="K2230" t="s">
        <v>45810</v>
      </c>
      <c r="L2230" t="s">
        <v>45811</v>
      </c>
      <c r="M2230" t="s">
        <v>45812</v>
      </c>
      <c r="N2230">
        <f>-579.149325522785 -11.3465524540939 -532.369519216653</f>
        <v>-1122.8653971935319</v>
      </c>
      <c r="O2230">
        <f>-542.652810808624 -159.060254540238 -497.931282551992</f>
        <v>-1199.644347900854</v>
      </c>
      <c r="P2230">
        <f>-583.586345179669 -203.42769342926 -222.368868564243</f>
        <v>-1009.382907173172</v>
      </c>
      <c r="Q2230">
        <f>-408.220747138176 -61.1661134979963 -276.748279924684</f>
        <v>-746.13514056085637</v>
      </c>
      <c r="R2230" t="s">
        <v>45813</v>
      </c>
      <c r="S2230" t="s">
        <v>45814</v>
      </c>
      <c r="T2230" t="s">
        <v>45815</v>
      </c>
      <c r="U2230" t="s">
        <v>45816</v>
      </c>
      <c r="V2230">
        <f>-519.441536812408 -25.5409689004418 -97.7483725618798</f>
        <v>-642.73087827472966</v>
      </c>
      <c r="W2230" t="s">
        <v>45817</v>
      </c>
      <c r="X2230" t="s">
        <v>45818</v>
      </c>
      <c r="Y2230" t="s">
        <v>45819</v>
      </c>
    </row>
    <row r="2231" spans="1:25" x14ac:dyDescent="0.3">
      <c r="A2231">
        <v>111500</v>
      </c>
      <c r="B2231" t="s">
        <v>45820</v>
      </c>
      <c r="C2231" t="s">
        <v>45821</v>
      </c>
      <c r="D2231" t="s">
        <v>45822</v>
      </c>
      <c r="E2231" t="s">
        <v>45823</v>
      </c>
      <c r="F2231" t="s">
        <v>45824</v>
      </c>
      <c r="G2231" t="s">
        <v>45825</v>
      </c>
      <c r="H2231" t="s">
        <v>45826</v>
      </c>
      <c r="I2231" t="s">
        <v>45827</v>
      </c>
      <c r="J2231" t="s">
        <v>45828</v>
      </c>
      <c r="K2231" t="s">
        <v>45829</v>
      </c>
      <c r="L2231" t="s">
        <v>45830</v>
      </c>
      <c r="M2231" t="s">
        <v>45831</v>
      </c>
      <c r="N2231">
        <f>-578.64039983159 -11.269836969378 -532.330039454692</f>
        <v>-1122.2402762556601</v>
      </c>
      <c r="O2231">
        <f>-540.098797044378 -158.481620647819 -498.005084010937</f>
        <v>-1196.585501703134</v>
      </c>
      <c r="P2231">
        <f>-579.841075593564 -203.126794244161 -222.31342604024</f>
        <v>-1005.281295877965</v>
      </c>
      <c r="Q2231">
        <f>-406.552017035671 -58.4908394473528 -277.084860590281</f>
        <v>-742.12771707330478</v>
      </c>
      <c r="R2231" t="s">
        <v>45832</v>
      </c>
      <c r="S2231" t="s">
        <v>45833</v>
      </c>
      <c r="T2231" t="s">
        <v>45834</v>
      </c>
      <c r="U2231" t="s">
        <v>45835</v>
      </c>
      <c r="V2231">
        <f>-518.716223597809 -24.9202498213162 -97.6849548491455</f>
        <v>-641.32142826827067</v>
      </c>
      <c r="W2231" t="s">
        <v>45836</v>
      </c>
      <c r="X2231" t="s">
        <v>45837</v>
      </c>
      <c r="Y2231" t="s">
        <v>45838</v>
      </c>
    </row>
    <row r="2232" spans="1:25" x14ac:dyDescent="0.3">
      <c r="A2232">
        <v>111550</v>
      </c>
      <c r="B2232" t="s">
        <v>45839</v>
      </c>
      <c r="C2232" t="s">
        <v>45840</v>
      </c>
      <c r="D2232" t="s">
        <v>45841</v>
      </c>
      <c r="E2232" t="s">
        <v>45842</v>
      </c>
      <c r="F2232" t="s">
        <v>45843</v>
      </c>
      <c r="G2232" t="s">
        <v>45844</v>
      </c>
      <c r="H2232" t="s">
        <v>45845</v>
      </c>
      <c r="I2232" t="s">
        <v>45846</v>
      </c>
      <c r="J2232" t="s">
        <v>45847</v>
      </c>
      <c r="K2232" t="s">
        <v>45848</v>
      </c>
      <c r="L2232" t="s">
        <v>45849</v>
      </c>
      <c r="M2232" t="s">
        <v>45850</v>
      </c>
      <c r="N2232">
        <f>-577.944737961086 -11.1659392460997 -532.284674911962</f>
        <v>-1121.3953521191479</v>
      </c>
      <c r="O2232">
        <f>-535.627746264283 -157.427644168018 -498.271837219446</f>
        <v>-1191.3272276517471</v>
      </c>
      <c r="P2232">
        <f>-572.231181613498 -202.227712352565 -222.170961123541</f>
        <v>-996.62985508960401</v>
      </c>
      <c r="Q2232">
        <f>-403.661161737494 -52.7142430970866 -278.547850018075</f>
        <v>-734.92325485265565</v>
      </c>
      <c r="R2232" t="s">
        <v>45851</v>
      </c>
      <c r="S2232" t="s">
        <v>45852</v>
      </c>
      <c r="T2232" t="s">
        <v>45853</v>
      </c>
      <c r="U2232" t="s">
        <v>45854</v>
      </c>
      <c r="V2232">
        <f>-517.292118251095 -23.9150056318967 -97.5979166265349</f>
        <v>-638.80504050952663</v>
      </c>
      <c r="W2232" t="s">
        <v>45855</v>
      </c>
      <c r="X2232" t="s">
        <v>45856</v>
      </c>
      <c r="Y2232" t="s">
        <v>45857</v>
      </c>
    </row>
    <row r="2233" spans="1:25" x14ac:dyDescent="0.3">
      <c r="A2233">
        <v>111600</v>
      </c>
      <c r="B2233" t="s">
        <v>45858</v>
      </c>
      <c r="C2233" t="s">
        <v>45859</v>
      </c>
      <c r="D2233" t="s">
        <v>45860</v>
      </c>
      <c r="E2233" t="s">
        <v>45861</v>
      </c>
      <c r="F2233" t="s">
        <v>45862</v>
      </c>
      <c r="G2233" t="s">
        <v>45863</v>
      </c>
      <c r="H2233" t="s">
        <v>45864</v>
      </c>
      <c r="I2233" t="s">
        <v>45865</v>
      </c>
      <c r="J2233" t="s">
        <v>45866</v>
      </c>
      <c r="K2233" t="s">
        <v>45867</v>
      </c>
      <c r="L2233" t="s">
        <v>45868</v>
      </c>
      <c r="M2233" t="s">
        <v>45869</v>
      </c>
      <c r="N2233">
        <f>-577.707140953587 -10.9869887958171 -532.258369925687</f>
        <v>-1120.9524996750911</v>
      </c>
      <c r="O2233">
        <f>-533.75867913584 -156.823035115385 -498.47518768643</f>
        <v>-1189.0569019376549</v>
      </c>
      <c r="P2233">
        <f>-568.619526571571 -201.749251943665 -222.169188509656</f>
        <v>-992.53796702489205</v>
      </c>
      <c r="Q2233">
        <f>-402.463617123636 -49.8414370728783 -279.307142506312</f>
        <v>-731.6121967028264</v>
      </c>
      <c r="R2233" t="s">
        <v>45870</v>
      </c>
      <c r="S2233" t="s">
        <v>45871</v>
      </c>
      <c r="T2233" t="s">
        <v>45872</v>
      </c>
      <c r="U2233" t="s">
        <v>45873</v>
      </c>
      <c r="V2233">
        <f>-516.620322682524 -23.6101145177872 -97.5370147520875</f>
        <v>-637.7674519523988</v>
      </c>
      <c r="W2233" t="s">
        <v>45874</v>
      </c>
      <c r="X2233" t="s">
        <v>45875</v>
      </c>
      <c r="Y2233" t="s">
        <v>45876</v>
      </c>
    </row>
    <row r="2234" spans="1:25" x14ac:dyDescent="0.3">
      <c r="A2234">
        <v>111650</v>
      </c>
      <c r="B2234" t="s">
        <v>45877</v>
      </c>
      <c r="C2234" t="s">
        <v>45878</v>
      </c>
      <c r="D2234" t="s">
        <v>45879</v>
      </c>
      <c r="E2234" t="s">
        <v>45880</v>
      </c>
      <c r="F2234" t="s">
        <v>45881</v>
      </c>
      <c r="G2234" t="s">
        <v>45882</v>
      </c>
      <c r="H2234" t="s">
        <v>45883</v>
      </c>
      <c r="I2234" t="s">
        <v>45884</v>
      </c>
      <c r="J2234" t="s">
        <v>45885</v>
      </c>
      <c r="K2234" t="s">
        <v>45886</v>
      </c>
      <c r="L2234" t="s">
        <v>45887</v>
      </c>
      <c r="M2234" t="s">
        <v>45888</v>
      </c>
      <c r="N2234">
        <f>-577.177845063057 -10.0043210136987 -532.303664090477</f>
        <v>-1119.4858301672327</v>
      </c>
      <c r="O2234">
        <f>-530.579521757837 -155.177193417458 -499.259230171507</f>
        <v>-1185.015945346802</v>
      </c>
      <c r="P2234">
        <f>-562.54727359028 -201.155782470219 -222.776694647126</f>
        <v>-986.47975070762504</v>
      </c>
      <c r="Q2234">
        <f>-400.435752297382 -45.1699151318667 -280.541945982124</f>
        <v>-726.14761341137273</v>
      </c>
      <c r="R2234" t="s">
        <v>45889</v>
      </c>
      <c r="S2234" t="s">
        <v>45890</v>
      </c>
      <c r="T2234" t="s">
        <v>45891</v>
      </c>
      <c r="U2234" t="s">
        <v>45892</v>
      </c>
      <c r="V2234">
        <f>-515.336665090962 -23.1594610770821 -97.4162575085248</f>
        <v>-635.91238367656899</v>
      </c>
      <c r="W2234" t="s">
        <v>45893</v>
      </c>
      <c r="X2234" t="s">
        <v>45894</v>
      </c>
      <c r="Y2234" t="s">
        <v>45895</v>
      </c>
    </row>
    <row r="2235" spans="1:25" x14ac:dyDescent="0.3">
      <c r="A2235">
        <v>111700</v>
      </c>
      <c r="B2235" t="s">
        <v>45896</v>
      </c>
      <c r="C2235" t="s">
        <v>45897</v>
      </c>
      <c r="D2235" t="s">
        <v>45898</v>
      </c>
      <c r="E2235" t="s">
        <v>45899</v>
      </c>
      <c r="F2235" t="s">
        <v>45900</v>
      </c>
      <c r="G2235" t="s">
        <v>45901</v>
      </c>
      <c r="H2235" t="s">
        <v>45902</v>
      </c>
      <c r="I2235" t="s">
        <v>45903</v>
      </c>
      <c r="J2235" t="s">
        <v>45904</v>
      </c>
      <c r="K2235" t="s">
        <v>45905</v>
      </c>
      <c r="L2235" t="s">
        <v>45906</v>
      </c>
      <c r="M2235" t="s">
        <v>45907</v>
      </c>
      <c r="N2235">
        <f>-577.037533066015 -8.48192148347607 -532.536823402562</f>
        <v>-1118.0562779520533</v>
      </c>
      <c r="O2235">
        <f>-528.546966682911 -153.235641761996 -500.370616519728</f>
        <v>-1182.153224964635</v>
      </c>
      <c r="P2235">
        <f>-558.889946773202 -201.09264931251 -224.023745170514</f>
        <v>-984.00634125622594</v>
      </c>
      <c r="Q2235">
        <f>-399.334723997414 -42.3733160494653 -281.459239599978</f>
        <v>-723.16727964685731</v>
      </c>
      <c r="R2235" t="s">
        <v>45908</v>
      </c>
      <c r="S2235" t="s">
        <v>45909</v>
      </c>
      <c r="T2235" t="s">
        <v>45910</v>
      </c>
      <c r="U2235" t="s">
        <v>45911</v>
      </c>
      <c r="V2235">
        <f>-514.35732799179 -22.6857029981816 -97.3883682144406</f>
        <v>-634.43139920441217</v>
      </c>
      <c r="W2235" t="s">
        <v>45912</v>
      </c>
      <c r="X2235" t="s">
        <v>45913</v>
      </c>
      <c r="Y2235" t="s">
        <v>45914</v>
      </c>
    </row>
    <row r="2236" spans="1:25" x14ac:dyDescent="0.3">
      <c r="A2236">
        <v>111750</v>
      </c>
      <c r="B2236" t="s">
        <v>45915</v>
      </c>
      <c r="C2236" t="s">
        <v>45916</v>
      </c>
      <c r="D2236" t="s">
        <v>45917</v>
      </c>
      <c r="E2236" t="s">
        <v>45918</v>
      </c>
      <c r="F2236" t="s">
        <v>45919</v>
      </c>
      <c r="G2236" t="s">
        <v>45920</v>
      </c>
      <c r="H2236" t="s">
        <v>45921</v>
      </c>
      <c r="I2236" t="s">
        <v>45922</v>
      </c>
      <c r="J2236" t="s">
        <v>45923</v>
      </c>
      <c r="K2236" t="s">
        <v>45924</v>
      </c>
      <c r="L2236" t="s">
        <v>45925</v>
      </c>
      <c r="M2236" t="s">
        <v>45926</v>
      </c>
      <c r="N2236">
        <f>-577.323837661273 -7.58290124445602 -532.609490313627</f>
        <v>-1117.5162292193561</v>
      </c>
      <c r="O2236">
        <f>-528.237355114708 -152.229370783137 -500.909753327652</f>
        <v>-1181.376479225497</v>
      </c>
      <c r="P2236">
        <f>-557.922764764961 -201.097848480103 -224.668441959236</f>
        <v>-983.68905520430008</v>
      </c>
      <c r="Q2236">
        <f>-399.191940978256 -41.4423711318518 -281.792774652215</f>
        <v>-722.4270867623228</v>
      </c>
      <c r="R2236" t="s">
        <v>45927</v>
      </c>
      <c r="S2236" t="s">
        <v>45928</v>
      </c>
      <c r="T2236" t="s">
        <v>45929</v>
      </c>
      <c r="U2236" t="s">
        <v>45930</v>
      </c>
      <c r="V2236">
        <f>-514.110874045481 -22.3470456144587 -97.3649886079127</f>
        <v>-633.82290826785231</v>
      </c>
      <c r="W2236" t="s">
        <v>45931</v>
      </c>
      <c r="X2236" t="s">
        <v>45932</v>
      </c>
      <c r="Y2236" t="s">
        <v>45933</v>
      </c>
    </row>
    <row r="2237" spans="1:25" x14ac:dyDescent="0.3">
      <c r="A2237">
        <v>111800</v>
      </c>
      <c r="B2237" t="s">
        <v>45934</v>
      </c>
      <c r="C2237" t="s">
        <v>45935</v>
      </c>
      <c r="D2237" t="s">
        <v>45936</v>
      </c>
      <c r="E2237" t="s">
        <v>45937</v>
      </c>
      <c r="F2237" t="s">
        <v>45938</v>
      </c>
      <c r="G2237" t="s">
        <v>45939</v>
      </c>
      <c r="H2237" t="s">
        <v>45940</v>
      </c>
      <c r="I2237" t="s">
        <v>45941</v>
      </c>
      <c r="J2237" t="s">
        <v>45942</v>
      </c>
      <c r="K2237" t="s">
        <v>45943</v>
      </c>
      <c r="L2237" t="s">
        <v>45944</v>
      </c>
      <c r="M2237" t="s">
        <v>45945</v>
      </c>
      <c r="N2237">
        <f>-578.015724479459 -5.76587087578127 -532.708845184006</f>
        <v>-1116.4904405392463</v>
      </c>
      <c r="O2237">
        <f>-528.141996737785 -150.3216508991 -501.848402786153</f>
        <v>-1180.312050423038</v>
      </c>
      <c r="P2237">
        <f>-556.958503614597 -200.886857612601 -225.820478924799</f>
        <v>-983.66584015199703</v>
      </c>
      <c r="Q2237">
        <f>-398.966122283951 -40.2589174389614 -282.261588610071</f>
        <v>-721.4866283329834</v>
      </c>
      <c r="R2237" t="s">
        <v>45946</v>
      </c>
      <c r="S2237" t="s">
        <v>45947</v>
      </c>
      <c r="T2237" t="s">
        <v>45948</v>
      </c>
      <c r="U2237" t="s">
        <v>45949</v>
      </c>
      <c r="V2237">
        <f>-513.961266208792 -21.5325322582516 -97.291133605394</f>
        <v>-632.78493207243764</v>
      </c>
      <c r="W2237" t="s">
        <v>45950</v>
      </c>
      <c r="X2237" t="s">
        <v>45951</v>
      </c>
      <c r="Y2237" t="s">
        <v>45952</v>
      </c>
    </row>
    <row r="2238" spans="1:25" x14ac:dyDescent="0.3">
      <c r="A2238">
        <v>111850</v>
      </c>
      <c r="B2238" t="s">
        <v>45953</v>
      </c>
      <c r="C2238" t="s">
        <v>45954</v>
      </c>
      <c r="D2238" t="s">
        <v>45955</v>
      </c>
      <c r="E2238" t="s">
        <v>45956</v>
      </c>
      <c r="F2238" t="s">
        <v>45957</v>
      </c>
      <c r="G2238" t="s">
        <v>45958</v>
      </c>
      <c r="H2238" t="s">
        <v>45959</v>
      </c>
      <c r="I2238" t="s">
        <v>45960</v>
      </c>
      <c r="J2238" t="s">
        <v>45961</v>
      </c>
      <c r="K2238" t="s">
        <v>45962</v>
      </c>
      <c r="L2238" t="s">
        <v>45963</v>
      </c>
      <c r="M2238" t="s">
        <v>45964</v>
      </c>
      <c r="N2238">
        <f>-578.431483563398 -4.81714805417823 -532.758042092901</f>
        <v>-1116.0066737104771</v>
      </c>
      <c r="O2238">
        <f>-528.375002361903 -149.393360810849 -502.256345932708</f>
        <v>-1180.0247091054598</v>
      </c>
      <c r="P2238">
        <f>-556.992922322356 -200.522402773498 -226.311766423464</f>
        <v>-983.82709151931795</v>
      </c>
      <c r="Q2238">
        <f>-398.962986968665 -39.841329251452 -282.495972660017</f>
        <v>-721.30028888013408</v>
      </c>
      <c r="R2238" t="s">
        <v>45965</v>
      </c>
      <c r="S2238" t="s">
        <v>45966</v>
      </c>
      <c r="T2238" t="s">
        <v>45967</v>
      </c>
      <c r="U2238" t="s">
        <v>45968</v>
      </c>
      <c r="V2238">
        <f>-514.120509868887 -21.0505699499113 -97.2616581019558</f>
        <v>-632.43273792075411</v>
      </c>
      <c r="W2238" t="s">
        <v>45969</v>
      </c>
      <c r="X2238" t="s">
        <v>45970</v>
      </c>
      <c r="Y2238" t="s">
        <v>45971</v>
      </c>
    </row>
    <row r="2239" spans="1:25" x14ac:dyDescent="0.3">
      <c r="A2239">
        <v>111900</v>
      </c>
      <c r="B2239" t="s">
        <v>45972</v>
      </c>
      <c r="C2239" t="s">
        <v>45973</v>
      </c>
      <c r="D2239" t="s">
        <v>45974</v>
      </c>
      <c r="E2239" t="s">
        <v>45975</v>
      </c>
      <c r="F2239" t="s">
        <v>45976</v>
      </c>
      <c r="G2239" t="s">
        <v>45977</v>
      </c>
      <c r="H2239" t="s">
        <v>45978</v>
      </c>
      <c r="I2239" t="s">
        <v>45979</v>
      </c>
      <c r="J2239" t="s">
        <v>45980</v>
      </c>
      <c r="K2239" t="s">
        <v>45981</v>
      </c>
      <c r="L2239" t="s">
        <v>45982</v>
      </c>
      <c r="M2239" t="s">
        <v>45983</v>
      </c>
      <c r="N2239">
        <f>-579.163175931287 -3.77948286158653 -532.809977999539</f>
        <v>-1115.7526367924124</v>
      </c>
      <c r="O2239">
        <f>-529.031977065123 -148.415929696467 -502.716652015718</f>
        <v>-1180.164558777308</v>
      </c>
      <c r="P2239">
        <f>-557.688323776349 -199.892200944974 -226.840571270671</f>
        <v>-984.42109599199398</v>
      </c>
      <c r="Q2239">
        <f>-399.326508350221 -39.4942018788302 -282.899218632052</f>
        <v>-721.7199288611032</v>
      </c>
      <c r="R2239" t="s">
        <v>45984</v>
      </c>
      <c r="S2239" t="s">
        <v>45985</v>
      </c>
      <c r="T2239" t="s">
        <v>45986</v>
      </c>
      <c r="U2239" t="s">
        <v>45987</v>
      </c>
      <c r="V2239">
        <f>-514.431004816142 -20.5472650943861 -97.2418358991537</f>
        <v>-632.22010580968185</v>
      </c>
      <c r="W2239" t="s">
        <v>45988</v>
      </c>
      <c r="X2239" t="s">
        <v>45989</v>
      </c>
      <c r="Y2239" t="s">
        <v>45990</v>
      </c>
    </row>
    <row r="2240" spans="1:25" x14ac:dyDescent="0.3">
      <c r="A2240">
        <v>111950</v>
      </c>
      <c r="B2240" t="s">
        <v>45991</v>
      </c>
      <c r="C2240" t="s">
        <v>45992</v>
      </c>
      <c r="D2240" t="s">
        <v>45993</v>
      </c>
      <c r="E2240" t="s">
        <v>45994</v>
      </c>
      <c r="F2240" t="s">
        <v>45995</v>
      </c>
      <c r="G2240" t="s">
        <v>45996</v>
      </c>
      <c r="H2240" t="s">
        <v>45997</v>
      </c>
      <c r="I2240" t="s">
        <v>45998</v>
      </c>
      <c r="J2240" t="s">
        <v>45999</v>
      </c>
      <c r="K2240" t="s">
        <v>46000</v>
      </c>
      <c r="L2240" t="s">
        <v>46001</v>
      </c>
      <c r="M2240" t="s">
        <v>46002</v>
      </c>
      <c r="N2240">
        <f>-581.30044715732 -1.83997815793964 -532.932438135595</f>
        <v>-1116.0728634508546</v>
      </c>
      <c r="O2240">
        <f>-531.69181024332 -146.802720245852 -503.562957090098</f>
        <v>-1182.0574875792699</v>
      </c>
      <c r="P2240">
        <f>-559.932070853333 -198.879895171486 -227.756878025482</f>
        <v>-986.56884405030098</v>
      </c>
      <c r="Q2240">
        <f>-400.588843345492 -39.4551334993507 -283.81029811587</f>
        <v>-723.8542749607127</v>
      </c>
      <c r="R2240" t="s">
        <v>46003</v>
      </c>
      <c r="S2240" t="s">
        <v>46004</v>
      </c>
      <c r="T2240" t="s">
        <v>46005</v>
      </c>
      <c r="U2240" t="s">
        <v>46006</v>
      </c>
      <c r="V2240">
        <f>-515.435924095741 -19.6210636915462 -97.2826642244783</f>
        <v>-632.33965201176545</v>
      </c>
      <c r="W2240" t="s">
        <v>46007</v>
      </c>
      <c r="X2240" t="s">
        <v>46008</v>
      </c>
      <c r="Y2240" t="s">
        <v>46009</v>
      </c>
    </row>
    <row r="2241" spans="1:25" x14ac:dyDescent="0.3">
      <c r="A2241">
        <v>112000</v>
      </c>
      <c r="B2241" t="s">
        <v>46010</v>
      </c>
      <c r="C2241" t="s">
        <v>46011</v>
      </c>
      <c r="D2241" t="s">
        <v>46012</v>
      </c>
      <c r="E2241" t="s">
        <v>46013</v>
      </c>
      <c r="F2241" t="s">
        <v>46014</v>
      </c>
      <c r="G2241" t="s">
        <v>46015</v>
      </c>
      <c r="H2241" t="s">
        <v>46016</v>
      </c>
      <c r="I2241" t="s">
        <v>46017</v>
      </c>
      <c r="J2241" t="s">
        <v>46018</v>
      </c>
      <c r="K2241" t="s">
        <v>46019</v>
      </c>
      <c r="L2241" t="s">
        <v>46020</v>
      </c>
      <c r="M2241" t="s">
        <v>46021</v>
      </c>
      <c r="N2241">
        <f>-583.65101113405 -0.142788065113564 -532.955880867843</f>
        <v>-1116.7496800670065</v>
      </c>
      <c r="O2241">
        <f>-535.806296237246 -145.753211194782 -503.883560126496</f>
        <v>-1185.443067558524</v>
      </c>
      <c r="P2241">
        <f>-563.25416458273 -197.714955824457 -227.975664924156</f>
        <v>-988.94478533134304</v>
      </c>
      <c r="Q2241">
        <f>-402.395990747776 -39.9728339233234 -284.461125050437</f>
        <v>-726.82994972153642</v>
      </c>
      <c r="R2241" t="s">
        <v>46022</v>
      </c>
      <c r="S2241" t="s">
        <v>46023</v>
      </c>
      <c r="T2241" t="s">
        <v>46024</v>
      </c>
      <c r="U2241" t="s">
        <v>46025</v>
      </c>
      <c r="V2241">
        <f>-517.040963407135 -19.4717697461083 -97.3827068545393</f>
        <v>-633.89544000778255</v>
      </c>
      <c r="W2241" t="s">
        <v>46026</v>
      </c>
      <c r="X2241" t="s">
        <v>46027</v>
      </c>
      <c r="Y2241" t="s">
        <v>46028</v>
      </c>
    </row>
    <row r="2242" spans="1:25" x14ac:dyDescent="0.3">
      <c r="A2242">
        <v>112050</v>
      </c>
      <c r="B2242" t="s">
        <v>46029</v>
      </c>
      <c r="C2242" t="s">
        <v>46030</v>
      </c>
      <c r="D2242" t="s">
        <v>46031</v>
      </c>
      <c r="E2242" t="s">
        <v>46032</v>
      </c>
      <c r="F2242" t="s">
        <v>46033</v>
      </c>
      <c r="G2242" t="s">
        <v>46034</v>
      </c>
      <c r="H2242" t="s">
        <v>46035</v>
      </c>
      <c r="I2242" t="s">
        <v>46036</v>
      </c>
      <c r="J2242" t="s">
        <v>46037</v>
      </c>
      <c r="K2242" t="s">
        <v>46038</v>
      </c>
      <c r="L2242" t="s">
        <v>46039</v>
      </c>
      <c r="M2242" t="s">
        <v>46040</v>
      </c>
      <c r="N2242" t="s">
        <v>46041</v>
      </c>
      <c r="O2242">
        <f>-538.206830369417 -145.410290064494 -503.831631940299</f>
        <v>-1187.44875237421</v>
      </c>
      <c r="P2242">
        <f>-565.583608106059 -196.734802023348 -227.797358945235</f>
        <v>-990.11576907464212</v>
      </c>
      <c r="Q2242">
        <f>-403.566086339959 -40.3219149024603 -284.664265629777</f>
        <v>-728.55226687219624</v>
      </c>
      <c r="R2242" t="s">
        <v>46042</v>
      </c>
      <c r="S2242" t="s">
        <v>46043</v>
      </c>
      <c r="T2242" t="s">
        <v>46044</v>
      </c>
      <c r="U2242" t="s">
        <v>46045</v>
      </c>
      <c r="V2242">
        <f>-518.065796572698 -19.4845779242869 -97.5028536706051</f>
        <v>-635.05322816758996</v>
      </c>
      <c r="W2242" t="s">
        <v>46046</v>
      </c>
      <c r="X2242" t="s">
        <v>46047</v>
      </c>
      <c r="Y2242" t="s">
        <v>46048</v>
      </c>
    </row>
    <row r="2243" spans="1:25" x14ac:dyDescent="0.3">
      <c r="A2243">
        <v>112100</v>
      </c>
      <c r="B2243" t="s">
        <v>46049</v>
      </c>
      <c r="C2243" t="s">
        <v>46050</v>
      </c>
      <c r="D2243" t="s">
        <v>46051</v>
      </c>
      <c r="E2243" t="s">
        <v>46052</v>
      </c>
      <c r="F2243" t="s">
        <v>46053</v>
      </c>
      <c r="G2243" t="s">
        <v>46054</v>
      </c>
      <c r="H2243" t="s">
        <v>46055</v>
      </c>
      <c r="I2243" t="s">
        <v>46056</v>
      </c>
      <c r="J2243" t="s">
        <v>46057</v>
      </c>
      <c r="K2243" t="s">
        <v>46058</v>
      </c>
      <c r="L2243" t="s">
        <v>46059</v>
      </c>
      <c r="M2243" t="s">
        <v>46060</v>
      </c>
      <c r="N2243" t="s">
        <v>46061</v>
      </c>
      <c r="O2243">
        <f>-541.108497208491 -145.207964553314 -503.745565121168</f>
        <v>-1190.062026882973</v>
      </c>
      <c r="P2243">
        <f>-568.74277528265 -195.486471523273 -227.544557976881</f>
        <v>-991.77380478280395</v>
      </c>
      <c r="Q2243">
        <f>-405.224285123363 -40.788219458303 -284.805214307031</f>
        <v>-730.81771888869707</v>
      </c>
      <c r="R2243" t="s">
        <v>46062</v>
      </c>
      <c r="S2243" t="s">
        <v>46063</v>
      </c>
      <c r="T2243" t="s">
        <v>46064</v>
      </c>
      <c r="U2243" t="s">
        <v>46065</v>
      </c>
      <c r="V2243">
        <f>-519.211050982871 -19.5377554150464 -97.6909325896378</f>
        <v>-636.43973898755519</v>
      </c>
      <c r="W2243" t="s">
        <v>46066</v>
      </c>
      <c r="X2243" t="s">
        <v>46067</v>
      </c>
      <c r="Y2243" t="s">
        <v>46068</v>
      </c>
    </row>
    <row r="2244" spans="1:25" x14ac:dyDescent="0.3">
      <c r="A2244">
        <v>112150</v>
      </c>
      <c r="B2244" t="s">
        <v>46069</v>
      </c>
      <c r="C2244" t="s">
        <v>46070</v>
      </c>
      <c r="D2244" t="s">
        <v>46071</v>
      </c>
      <c r="E2244" t="s">
        <v>46072</v>
      </c>
      <c r="F2244" t="s">
        <v>46073</v>
      </c>
      <c r="G2244" t="s">
        <v>46074</v>
      </c>
      <c r="H2244" t="s">
        <v>46075</v>
      </c>
      <c r="I2244" t="s">
        <v>46076</v>
      </c>
      <c r="J2244" t="s">
        <v>46077</v>
      </c>
      <c r="K2244" t="s">
        <v>46078</v>
      </c>
      <c r="L2244" t="s">
        <v>46079</v>
      </c>
      <c r="M2244" t="s">
        <v>46080</v>
      </c>
      <c r="N2244" t="s">
        <v>46081</v>
      </c>
      <c r="O2244">
        <f>-547.746525091746 -144.547893482991 -503.791563992372</f>
        <v>-1196.0859825671089</v>
      </c>
      <c r="P2244">
        <f>-576.876877173144 -192.294916442208 -227.29523743212</f>
        <v>-996.46703104747189</v>
      </c>
      <c r="Q2244">
        <f>-409.453198448427 -41.9322530427335 -284.817431835387</f>
        <v>-736.20288332654752</v>
      </c>
      <c r="R2244" t="s">
        <v>46082</v>
      </c>
      <c r="S2244" t="s">
        <v>46083</v>
      </c>
      <c r="T2244" t="s">
        <v>46084</v>
      </c>
      <c r="U2244" t="s">
        <v>46085</v>
      </c>
      <c r="V2244">
        <f>-521.763293646234 -19.972294353513 -98.1672270169353</f>
        <v>-639.90281501668233</v>
      </c>
      <c r="W2244" t="s">
        <v>46086</v>
      </c>
      <c r="X2244" t="s">
        <v>46087</v>
      </c>
      <c r="Y2244" t="s">
        <v>46088</v>
      </c>
    </row>
    <row r="2245" spans="1:25" x14ac:dyDescent="0.3">
      <c r="A2245">
        <v>112200</v>
      </c>
      <c r="B2245" t="s">
        <v>46089</v>
      </c>
      <c r="C2245" t="s">
        <v>46090</v>
      </c>
      <c r="D2245" t="s">
        <v>46091</v>
      </c>
      <c r="E2245" t="s">
        <v>46092</v>
      </c>
      <c r="F2245" t="s">
        <v>46093</v>
      </c>
      <c r="G2245" t="s">
        <v>46094</v>
      </c>
      <c r="H2245" t="s">
        <v>46095</v>
      </c>
      <c r="I2245" t="s">
        <v>46096</v>
      </c>
      <c r="J2245" t="s">
        <v>46097</v>
      </c>
      <c r="K2245" t="s">
        <v>46098</v>
      </c>
      <c r="L2245" t="s">
        <v>46099</v>
      </c>
      <c r="M2245" t="s">
        <v>46100</v>
      </c>
      <c r="N2245" t="s">
        <v>46101</v>
      </c>
      <c r="O2245">
        <f>-551.205774971537 -143.97331350657 -504.114182767876</f>
        <v>-1199.2932712459831</v>
      </c>
      <c r="P2245">
        <f>-581.822256704986 -191.037300253871 -227.661286241897</f>
        <v>-1000.5208432007539</v>
      </c>
      <c r="Q2245">
        <f>-412.302027561618 -42.8812283794186 -284.768150982105</f>
        <v>-739.95140692314158</v>
      </c>
      <c r="R2245" t="s">
        <v>46102</v>
      </c>
      <c r="S2245" t="s">
        <v>46103</v>
      </c>
      <c r="T2245" t="s">
        <v>46104</v>
      </c>
      <c r="U2245" t="s">
        <v>46105</v>
      </c>
      <c r="V2245">
        <f>-523.174751140256 -20.2284496364291 -98.3987185119526</f>
        <v>-641.80191928863769</v>
      </c>
      <c r="W2245" t="s">
        <v>46106</v>
      </c>
      <c r="X2245" t="s">
        <v>46107</v>
      </c>
      <c r="Y2245" t="s">
        <v>46108</v>
      </c>
    </row>
    <row r="2246" spans="1:25" x14ac:dyDescent="0.3">
      <c r="A2246">
        <v>112250</v>
      </c>
      <c r="B2246" t="s">
        <v>46109</v>
      </c>
      <c r="C2246" t="s">
        <v>46110</v>
      </c>
      <c r="D2246" t="s">
        <v>46111</v>
      </c>
      <c r="E2246" t="s">
        <v>46112</v>
      </c>
      <c r="F2246" t="s">
        <v>46113</v>
      </c>
      <c r="G2246" t="s">
        <v>46114</v>
      </c>
      <c r="H2246" t="s">
        <v>46115</v>
      </c>
      <c r="I2246" t="s">
        <v>46116</v>
      </c>
      <c r="J2246" t="s">
        <v>46117</v>
      </c>
      <c r="K2246" t="s">
        <v>46118</v>
      </c>
      <c r="L2246" t="s">
        <v>46119</v>
      </c>
      <c r="M2246" t="s">
        <v>46120</v>
      </c>
      <c r="N2246" t="s">
        <v>46121</v>
      </c>
      <c r="O2246">
        <f>-559.953628408315 -142.412420548977 -505.662350134755</f>
        <v>-1208.028399092047</v>
      </c>
      <c r="P2246">
        <f>-592.80859860744 -189.379488030421 -229.45005048954</f>
        <v>-1011.638137127401</v>
      </c>
      <c r="Q2246">
        <f>-418.626904861012 -45.9538101722401 -284.57195760407</f>
        <v>-749.1526726373221</v>
      </c>
      <c r="R2246" t="s">
        <v>46122</v>
      </c>
      <c r="S2246" t="s">
        <v>46123</v>
      </c>
      <c r="T2246" t="s">
        <v>46124</v>
      </c>
      <c r="U2246" t="s">
        <v>46125</v>
      </c>
      <c r="V2246">
        <f>-526.278859846862 -20.7654217890581 -98.8592156282637</f>
        <v>-645.90349726418378</v>
      </c>
      <c r="W2246" t="s">
        <v>46126</v>
      </c>
      <c r="X2246" t="s">
        <v>46127</v>
      </c>
      <c r="Y2246" t="s">
        <v>46128</v>
      </c>
    </row>
    <row r="2247" spans="1:25" x14ac:dyDescent="0.3">
      <c r="A2247">
        <v>112300</v>
      </c>
      <c r="B2247" t="s">
        <v>46129</v>
      </c>
      <c r="C2247" t="s">
        <v>46130</v>
      </c>
      <c r="D2247" t="s">
        <v>46131</v>
      </c>
      <c r="E2247" t="s">
        <v>46132</v>
      </c>
      <c r="F2247" t="s">
        <v>46133</v>
      </c>
      <c r="G2247" t="s">
        <v>46134</v>
      </c>
      <c r="H2247" t="s">
        <v>46135</v>
      </c>
      <c r="I2247" t="s">
        <v>46136</v>
      </c>
      <c r="J2247" t="s">
        <v>46137</v>
      </c>
      <c r="K2247" t="s">
        <v>46138</v>
      </c>
      <c r="L2247" t="s">
        <v>46139</v>
      </c>
      <c r="M2247" t="s">
        <v>46140</v>
      </c>
      <c r="N2247" t="s">
        <v>46141</v>
      </c>
      <c r="O2247">
        <f>-569.132805045428 -140.248173679443 -507.13992103368</f>
        <v>-1216.520899758551</v>
      </c>
      <c r="P2247">
        <f>-604.127360819826 -188.001181885333 -231.325451584598</f>
        <v>-1023.453994289757</v>
      </c>
      <c r="Q2247">
        <f>-424.598996429794 -50.7589890423747 -285.016569479799</f>
        <v>-760.37455495196764</v>
      </c>
      <c r="R2247" t="s">
        <v>46142</v>
      </c>
      <c r="S2247" t="s">
        <v>46143</v>
      </c>
      <c r="T2247" t="s">
        <v>46144</v>
      </c>
      <c r="U2247" t="s">
        <v>46145</v>
      </c>
      <c r="V2247">
        <f>-529.748349213898 -21.5142532127479 -99.2756267187519</f>
        <v>-650.53822914539785</v>
      </c>
      <c r="W2247" t="s">
        <v>46146</v>
      </c>
      <c r="X2247" t="s">
        <v>46147</v>
      </c>
      <c r="Y2247" t="s">
        <v>46148</v>
      </c>
    </row>
    <row r="2248" spans="1:25" x14ac:dyDescent="0.3">
      <c r="A2248">
        <v>112350</v>
      </c>
      <c r="B2248" t="s">
        <v>46149</v>
      </c>
      <c r="C2248" t="s">
        <v>46150</v>
      </c>
      <c r="D2248" t="s">
        <v>46151</v>
      </c>
      <c r="E2248" t="s">
        <v>46152</v>
      </c>
      <c r="F2248" t="s">
        <v>46153</v>
      </c>
      <c r="G2248" t="s">
        <v>46154</v>
      </c>
      <c r="H2248" t="s">
        <v>46155</v>
      </c>
      <c r="I2248" t="s">
        <v>46156</v>
      </c>
      <c r="J2248" t="s">
        <v>46157</v>
      </c>
      <c r="K2248" t="s">
        <v>46158</v>
      </c>
      <c r="L2248" t="s">
        <v>46159</v>
      </c>
      <c r="M2248" t="s">
        <v>46160</v>
      </c>
      <c r="N2248" t="s">
        <v>46161</v>
      </c>
      <c r="O2248">
        <f>-574.107518081898 -138.989436224256 -507.846590751098</f>
        <v>-1220.9435450572519</v>
      </c>
      <c r="P2248">
        <f>-609.856887755702 -187.134028677005 -232.197052624016</f>
        <v>-1029.187969056723</v>
      </c>
      <c r="Q2248">
        <f>-427.556957084504 -53.3704542580645 -285.324988449019</f>
        <v>-766.25239979158755</v>
      </c>
      <c r="R2248" t="s">
        <v>46162</v>
      </c>
      <c r="S2248" t="s">
        <v>46163</v>
      </c>
      <c r="T2248" t="s">
        <v>46164</v>
      </c>
      <c r="U2248" t="s">
        <v>46165</v>
      </c>
      <c r="V2248">
        <f>-531.483125770142 -21.9120938452475 -99.4328595682393</f>
        <v>-652.8280791836288</v>
      </c>
      <c r="W2248" t="s">
        <v>46166</v>
      </c>
      <c r="X2248" t="s">
        <v>46167</v>
      </c>
      <c r="Y2248" t="s">
        <v>46168</v>
      </c>
    </row>
    <row r="2249" spans="1:25" x14ac:dyDescent="0.3">
      <c r="A2249">
        <v>112400</v>
      </c>
      <c r="B2249" t="s">
        <v>46169</v>
      </c>
      <c r="C2249" t="s">
        <v>46170</v>
      </c>
      <c r="D2249" t="s">
        <v>46171</v>
      </c>
      <c r="E2249" t="s">
        <v>46172</v>
      </c>
      <c r="F2249" t="s">
        <v>46173</v>
      </c>
      <c r="G2249" t="s">
        <v>46174</v>
      </c>
      <c r="H2249" t="s">
        <v>46175</v>
      </c>
      <c r="I2249" t="s">
        <v>46176</v>
      </c>
      <c r="J2249" t="s">
        <v>46177</v>
      </c>
      <c r="K2249" t="s">
        <v>46178</v>
      </c>
      <c r="L2249" t="s">
        <v>46179</v>
      </c>
      <c r="M2249" t="s">
        <v>46180</v>
      </c>
      <c r="N2249" t="s">
        <v>46181</v>
      </c>
      <c r="O2249">
        <f>-579.34865202724 -137.51798974301 -508.576390156733</f>
        <v>-1225.4430319269829</v>
      </c>
      <c r="P2249">
        <f>-615.742514837138 -185.872943001719 -233.048013122725</f>
        <v>-1034.6634709615819</v>
      </c>
      <c r="Q2249">
        <f>-430.610840447737 -55.8105882206887 -285.570093106477</f>
        <v>-771.99152177490271</v>
      </c>
      <c r="R2249" t="s">
        <v>46182</v>
      </c>
      <c r="S2249" t="s">
        <v>46183</v>
      </c>
      <c r="T2249" t="s">
        <v>46184</v>
      </c>
      <c r="U2249" t="s">
        <v>46185</v>
      </c>
      <c r="V2249">
        <f>-533.286324621219 -22.319010165756 -99.5492373128852</f>
        <v>-655.15457209986027</v>
      </c>
      <c r="W2249" t="s">
        <v>46186</v>
      </c>
      <c r="X2249" t="s">
        <v>46187</v>
      </c>
      <c r="Y2249" t="s">
        <v>46188</v>
      </c>
    </row>
    <row r="2250" spans="1:25" x14ac:dyDescent="0.3">
      <c r="A2250">
        <v>112450</v>
      </c>
      <c r="B2250" t="s">
        <v>46189</v>
      </c>
      <c r="C2250" t="s">
        <v>46190</v>
      </c>
      <c r="D2250" t="s">
        <v>46191</v>
      </c>
      <c r="E2250" t="s">
        <v>46192</v>
      </c>
      <c r="F2250" t="s">
        <v>46193</v>
      </c>
      <c r="G2250" t="s">
        <v>46194</v>
      </c>
      <c r="H2250" t="s">
        <v>46195</v>
      </c>
      <c r="I2250" t="s">
        <v>46196</v>
      </c>
      <c r="J2250" t="s">
        <v>46197</v>
      </c>
      <c r="K2250" t="s">
        <v>46198</v>
      </c>
      <c r="L2250" t="s">
        <v>46199</v>
      </c>
      <c r="M2250" t="s">
        <v>46200</v>
      </c>
      <c r="N2250" t="s">
        <v>46201</v>
      </c>
      <c r="O2250">
        <f>-589.889498317897 -133.569755786984 -509.918465076644</f>
        <v>-1233.377719181525</v>
      </c>
      <c r="P2250">
        <f>-628.105511433041 -182.068519387994 -234.662326127551</f>
        <v>-1044.8363569485859</v>
      </c>
      <c r="Q2250">
        <f>-437.463922954528 -59.6620336423193 -285.858264880226</f>
        <v>-782.98422147707333</v>
      </c>
      <c r="R2250" t="s">
        <v>46202</v>
      </c>
      <c r="S2250" t="s">
        <v>46203</v>
      </c>
      <c r="T2250" t="s">
        <v>46204</v>
      </c>
      <c r="U2250" t="s">
        <v>46205</v>
      </c>
      <c r="V2250">
        <f>-536.765398439786 -22.6511062025324 -99.7666182377161</f>
        <v>-659.1831228800346</v>
      </c>
      <c r="W2250" t="s">
        <v>46206</v>
      </c>
      <c r="X2250" t="s">
        <v>46207</v>
      </c>
      <c r="Y2250" t="s">
        <v>46208</v>
      </c>
    </row>
    <row r="2251" spans="1:25" x14ac:dyDescent="0.3">
      <c r="A2251">
        <v>112500</v>
      </c>
      <c r="B2251" t="s">
        <v>46209</v>
      </c>
      <c r="C2251" t="s">
        <v>46210</v>
      </c>
      <c r="D2251" t="s">
        <v>46211</v>
      </c>
      <c r="E2251" t="s">
        <v>46212</v>
      </c>
      <c r="F2251" t="s">
        <v>46213</v>
      </c>
      <c r="G2251" t="s">
        <v>46214</v>
      </c>
      <c r="H2251" t="s">
        <v>46215</v>
      </c>
      <c r="I2251" t="s">
        <v>46216</v>
      </c>
      <c r="J2251" t="s">
        <v>46217</v>
      </c>
      <c r="K2251" t="s">
        <v>46218</v>
      </c>
      <c r="L2251" t="s">
        <v>46219</v>
      </c>
      <c r="M2251" t="s">
        <v>46220</v>
      </c>
      <c r="N2251" t="s">
        <v>46221</v>
      </c>
      <c r="O2251">
        <f>-594.842502008687 -131.258202077049 -510.603455562855</f>
        <v>-1236.704159648591</v>
      </c>
      <c r="P2251">
        <f>-634.320090309099 -180.153599430189 -235.595583170722</f>
        <v>-1050.0692729100099</v>
      </c>
      <c r="Q2251">
        <f>-441.304879893286 -61.1365200940863 -285.881225272501</f>
        <v>-788.32262525987335</v>
      </c>
      <c r="R2251" t="s">
        <v>46222</v>
      </c>
      <c r="S2251" t="s">
        <v>46223</v>
      </c>
      <c r="T2251" t="s">
        <v>46224</v>
      </c>
      <c r="U2251" t="s">
        <v>46225</v>
      </c>
      <c r="V2251">
        <f>-538.387558596688 -22.5893747407908 -99.8424211456647</f>
        <v>-660.81935448314357</v>
      </c>
      <c r="W2251" t="s">
        <v>46226</v>
      </c>
      <c r="X2251" t="s">
        <v>46227</v>
      </c>
      <c r="Y2251" t="s">
        <v>46228</v>
      </c>
    </row>
    <row r="2252" spans="1:25" x14ac:dyDescent="0.3">
      <c r="A2252">
        <v>112550</v>
      </c>
      <c r="B2252" t="s">
        <v>46229</v>
      </c>
      <c r="C2252" t="s">
        <v>46230</v>
      </c>
      <c r="D2252" t="s">
        <v>46231</v>
      </c>
      <c r="E2252" t="s">
        <v>46232</v>
      </c>
      <c r="F2252" t="s">
        <v>46233</v>
      </c>
      <c r="G2252" t="s">
        <v>46234</v>
      </c>
      <c r="H2252" t="s">
        <v>46235</v>
      </c>
      <c r="I2252" t="s">
        <v>46236</v>
      </c>
      <c r="J2252" t="s">
        <v>46237</v>
      </c>
      <c r="K2252" t="s">
        <v>46238</v>
      </c>
      <c r="L2252" t="s">
        <v>46239</v>
      </c>
      <c r="M2252" t="s">
        <v>46240</v>
      </c>
      <c r="N2252" t="s">
        <v>46241</v>
      </c>
      <c r="O2252">
        <f>-604.353701818378 -126.150596104389 -512.15019786215</f>
        <v>-1242.6544957849169</v>
      </c>
      <c r="P2252">
        <f>-646.6106391863 -176.047533859943 -237.73576245807</f>
        <v>-1060.393935504313</v>
      </c>
      <c r="Q2252">
        <f>-449.422602893594 -63.0602649354537 -285.686474508998</f>
        <v>-798.16934233804568</v>
      </c>
      <c r="R2252" t="s">
        <v>46242</v>
      </c>
      <c r="S2252" t="s">
        <v>46243</v>
      </c>
      <c r="T2252" t="s">
        <v>46244</v>
      </c>
      <c r="U2252" t="s">
        <v>46245</v>
      </c>
      <c r="V2252">
        <f>-541.65230798699 -22.4139906699429 -99.8952473465265</f>
        <v>-663.96154600345938</v>
      </c>
      <c r="W2252" t="s">
        <v>46246</v>
      </c>
      <c r="X2252" t="s">
        <v>46247</v>
      </c>
      <c r="Y2252" t="s">
        <v>46248</v>
      </c>
    </row>
    <row r="2253" spans="1:25" x14ac:dyDescent="0.3">
      <c r="A2253">
        <v>112600</v>
      </c>
      <c r="B2253" t="s">
        <v>46249</v>
      </c>
      <c r="C2253" t="s">
        <v>46250</v>
      </c>
      <c r="D2253" t="s">
        <v>46251</v>
      </c>
      <c r="E2253" t="s">
        <v>46252</v>
      </c>
      <c r="F2253" t="s">
        <v>46253</v>
      </c>
      <c r="G2253" t="s">
        <v>46254</v>
      </c>
      <c r="H2253" t="s">
        <v>46255</v>
      </c>
      <c r="I2253" t="s">
        <v>46256</v>
      </c>
      <c r="J2253" t="s">
        <v>46257</v>
      </c>
      <c r="K2253" t="s">
        <v>46258</v>
      </c>
      <c r="L2253" t="s">
        <v>46259</v>
      </c>
      <c r="M2253" t="s">
        <v>46260</v>
      </c>
      <c r="N2253" t="s">
        <v>46261</v>
      </c>
      <c r="O2253">
        <f>-608.802017195976 -123.386491627137 -512.828194272693</f>
        <v>-1245.016703095806</v>
      </c>
      <c r="P2253">
        <f>-652.456346996991 -173.429910469124 -238.65959879681</f>
        <v>-1064.5458562629251</v>
      </c>
      <c r="Q2253">
        <f>-453.302486641635 -63.464994595508 -285.498746731783</f>
        <v>-802.26622796892593</v>
      </c>
      <c r="R2253" t="s">
        <v>46262</v>
      </c>
      <c r="S2253" t="s">
        <v>46263</v>
      </c>
      <c r="T2253" t="s">
        <v>46264</v>
      </c>
      <c r="U2253" t="s">
        <v>46265</v>
      </c>
      <c r="V2253">
        <f>-543.335934789656 -22.0658311099883 -99.8502314772736</f>
        <v>-665.25199737691787</v>
      </c>
      <c r="W2253" t="s">
        <v>46266</v>
      </c>
      <c r="X2253" t="s">
        <v>46267</v>
      </c>
      <c r="Y2253" t="s">
        <v>46268</v>
      </c>
    </row>
    <row r="2254" spans="1:25" x14ac:dyDescent="0.3">
      <c r="A2254">
        <v>112650</v>
      </c>
      <c r="B2254" t="s">
        <v>46269</v>
      </c>
      <c r="C2254" t="s">
        <v>46270</v>
      </c>
      <c r="D2254" t="s">
        <v>46271</v>
      </c>
      <c r="E2254" t="s">
        <v>46272</v>
      </c>
      <c r="F2254" t="s">
        <v>46273</v>
      </c>
      <c r="G2254" t="s">
        <v>46274</v>
      </c>
      <c r="H2254" t="s">
        <v>46275</v>
      </c>
      <c r="I2254" t="s">
        <v>46276</v>
      </c>
      <c r="J2254" t="s">
        <v>46277</v>
      </c>
      <c r="K2254" t="s">
        <v>46278</v>
      </c>
      <c r="L2254" t="s">
        <v>46279</v>
      </c>
      <c r="M2254" t="s">
        <v>46280</v>
      </c>
      <c r="N2254" t="s">
        <v>46281</v>
      </c>
      <c r="O2254">
        <f>-617.352473290323 -117.463524367379 -513.674432173867</f>
        <v>-1248.4904298315691</v>
      </c>
      <c r="P2254">
        <f>-662.601084635634 -167.056722608343 -239.682511688171</f>
        <v>-1069.340318932148</v>
      </c>
      <c r="Q2254">
        <f>-459.786181631072 -63.4619308562023 -285.319427082306</f>
        <v>-808.56753956958028</v>
      </c>
      <c r="R2254" t="s">
        <v>46282</v>
      </c>
      <c r="S2254" t="s">
        <v>46283</v>
      </c>
      <c r="T2254" t="s">
        <v>46284</v>
      </c>
      <c r="U2254" t="s">
        <v>46285</v>
      </c>
      <c r="V2254">
        <f>-546.71601518472 -20.9443619920594 -99.6616335190631</f>
        <v>-667.32201069584255</v>
      </c>
      <c r="W2254" t="s">
        <v>46286</v>
      </c>
      <c r="X2254" t="s">
        <v>46287</v>
      </c>
      <c r="Y2254" t="s">
        <v>46288</v>
      </c>
    </row>
    <row r="2255" spans="1:25" x14ac:dyDescent="0.3">
      <c r="A2255">
        <v>112700</v>
      </c>
      <c r="B2255" t="s">
        <v>46289</v>
      </c>
      <c r="C2255" t="s">
        <v>46290</v>
      </c>
      <c r="D2255" t="s">
        <v>46291</v>
      </c>
      <c r="E2255" t="s">
        <v>46292</v>
      </c>
      <c r="F2255" t="s">
        <v>46293</v>
      </c>
      <c r="G2255" t="s">
        <v>46294</v>
      </c>
      <c r="H2255" t="s">
        <v>46295</v>
      </c>
      <c r="I2255" t="s">
        <v>46296</v>
      </c>
      <c r="J2255" t="s">
        <v>46297</v>
      </c>
      <c r="K2255" t="s">
        <v>46298</v>
      </c>
      <c r="L2255" t="s">
        <v>46299</v>
      </c>
      <c r="M2255" t="s">
        <v>46300</v>
      </c>
      <c r="N2255" t="s">
        <v>46301</v>
      </c>
      <c r="O2255">
        <f>-621.963169273544 -114.298879424548 -513.915092152716</f>
        <v>-1250.177140850808</v>
      </c>
      <c r="P2255">
        <f>-667.141360388832 -163.501308925531 -239.84084799656</f>
        <v>-1070.4835173109232</v>
      </c>
      <c r="Q2255">
        <f>-462.631433115817 -63.2532433670131 -285.387968951719</f>
        <v>-811.27264543454908</v>
      </c>
      <c r="R2255" t="s">
        <v>46302</v>
      </c>
      <c r="S2255" t="s">
        <v>46303</v>
      </c>
      <c r="T2255" t="s">
        <v>46304</v>
      </c>
      <c r="U2255" t="s">
        <v>46305</v>
      </c>
      <c r="V2255">
        <f>-548.797756862009 -20.1705923742438 -99.612302432356</f>
        <v>-668.58065166860888</v>
      </c>
      <c r="W2255" t="s">
        <v>46306</v>
      </c>
      <c r="X2255" t="s">
        <v>46307</v>
      </c>
      <c r="Y2255" t="s">
        <v>46308</v>
      </c>
    </row>
    <row r="2256" spans="1:25" x14ac:dyDescent="0.3">
      <c r="A2256">
        <v>112750</v>
      </c>
      <c r="B2256" t="s">
        <v>46309</v>
      </c>
      <c r="C2256" t="s">
        <v>46310</v>
      </c>
      <c r="D2256" t="s">
        <v>46311</v>
      </c>
      <c r="E2256" t="s">
        <v>46312</v>
      </c>
      <c r="F2256" t="s">
        <v>46313</v>
      </c>
      <c r="G2256" t="s">
        <v>46314</v>
      </c>
      <c r="H2256" t="s">
        <v>46315</v>
      </c>
      <c r="I2256" t="s">
        <v>46316</v>
      </c>
      <c r="J2256" t="s">
        <v>46317</v>
      </c>
      <c r="K2256" t="s">
        <v>46318</v>
      </c>
      <c r="L2256" t="s">
        <v>46319</v>
      </c>
      <c r="M2256" t="s">
        <v>46320</v>
      </c>
      <c r="N2256" t="s">
        <v>46321</v>
      </c>
      <c r="O2256">
        <f>-631.298396019496 -108.166751354822 -514.209969881216</f>
        <v>-1253.6751172555339</v>
      </c>
      <c r="P2256">
        <f>-676.031606567437 -156.229528274588 -239.860569600749</f>
        <v>-1072.121704442774</v>
      </c>
      <c r="Q2256">
        <f>-468.402403115908 -62.8023355762425 -285.796256654398</f>
        <v>-817.00099534654851</v>
      </c>
      <c r="R2256" t="s">
        <v>46322</v>
      </c>
      <c r="S2256" t="s">
        <v>46323</v>
      </c>
      <c r="T2256" t="s">
        <v>46324</v>
      </c>
      <c r="U2256" t="s">
        <v>46325</v>
      </c>
      <c r="V2256">
        <f>-553.964278685194 -18.405516782248 -99.5750492961965</f>
        <v>-671.94484476363857</v>
      </c>
      <c r="W2256" t="s">
        <v>46326</v>
      </c>
      <c r="X2256" t="s">
        <v>46327</v>
      </c>
      <c r="Y2256" t="s">
        <v>46328</v>
      </c>
    </row>
    <row r="2257" spans="1:25" x14ac:dyDescent="0.3">
      <c r="A2257">
        <v>112800</v>
      </c>
      <c r="B2257" t="s">
        <v>46329</v>
      </c>
      <c r="C2257" t="s">
        <v>46330</v>
      </c>
      <c r="D2257" t="s">
        <v>46331</v>
      </c>
      <c r="E2257" t="s">
        <v>46332</v>
      </c>
      <c r="F2257" t="s">
        <v>46333</v>
      </c>
      <c r="G2257" t="s">
        <v>46334</v>
      </c>
      <c r="H2257" t="s">
        <v>46335</v>
      </c>
      <c r="I2257" t="s">
        <v>46336</v>
      </c>
      <c r="J2257" t="s">
        <v>46337</v>
      </c>
      <c r="K2257" t="s">
        <v>46338</v>
      </c>
      <c r="L2257" t="s">
        <v>46339</v>
      </c>
      <c r="M2257" t="s">
        <v>46340</v>
      </c>
      <c r="N2257" t="s">
        <v>46341</v>
      </c>
      <c r="O2257">
        <f>-636.671078675198 -105.130572544851 -514.495154160492</f>
        <v>-1256.2968053805412</v>
      </c>
      <c r="P2257">
        <f>-681.18070243206 -152.786799086473 -240.038744384777</f>
        <v>-1074.0062459033099</v>
      </c>
      <c r="Q2257">
        <f>-472.066144026203 -62.8342595840049 -286.170965688805</f>
        <v>-821.07136929901299</v>
      </c>
      <c r="R2257" t="s">
        <v>46342</v>
      </c>
      <c r="S2257" t="s">
        <v>46343</v>
      </c>
      <c r="T2257" t="s">
        <v>46344</v>
      </c>
      <c r="U2257" t="s">
        <v>46345</v>
      </c>
      <c r="V2257">
        <f>-557.196624416791 -17.9161648522586 -99.4389222034442</f>
        <v>-674.55171147249382</v>
      </c>
      <c r="W2257" t="s">
        <v>46346</v>
      </c>
      <c r="X2257" t="s">
        <v>46347</v>
      </c>
      <c r="Y2257" t="s">
        <v>46348</v>
      </c>
    </row>
    <row r="2258" spans="1:25" x14ac:dyDescent="0.3">
      <c r="A2258">
        <v>112850</v>
      </c>
      <c r="B2258" t="s">
        <v>46349</v>
      </c>
      <c r="C2258" t="s">
        <v>46350</v>
      </c>
      <c r="D2258" t="s">
        <v>46351</v>
      </c>
      <c r="E2258" t="s">
        <v>46352</v>
      </c>
      <c r="F2258" t="s">
        <v>46353</v>
      </c>
      <c r="G2258" t="s">
        <v>46354</v>
      </c>
      <c r="H2258" t="s">
        <v>46355</v>
      </c>
      <c r="I2258" t="s">
        <v>46356</v>
      </c>
      <c r="J2258" t="s">
        <v>46357</v>
      </c>
      <c r="K2258" t="s">
        <v>46358</v>
      </c>
      <c r="L2258" t="s">
        <v>46359</v>
      </c>
      <c r="M2258" t="s">
        <v>46360</v>
      </c>
      <c r="N2258" t="s">
        <v>46361</v>
      </c>
      <c r="O2258">
        <f>-648.482535048028 -99.488316386753 -515.801441083605</f>
        <v>-1263.7722925183862</v>
      </c>
      <c r="P2258">
        <f>-694.071905226038 -147.333759174746 -241.555109380748</f>
        <v>-1082.960773781532</v>
      </c>
      <c r="Q2258">
        <f>-481.92883564266 -64.40963366592 -287.024231595045</f>
        <v>-833.36270090362495</v>
      </c>
      <c r="R2258" t="s">
        <v>46362</v>
      </c>
      <c r="S2258" t="s">
        <v>46363</v>
      </c>
      <c r="T2258" t="s">
        <v>46364</v>
      </c>
      <c r="U2258" t="s">
        <v>46365</v>
      </c>
      <c r="V2258">
        <f>-565.143842807623 -18.3384400922869 -99.1721775513336</f>
        <v>-682.65446045124338</v>
      </c>
      <c r="W2258" t="s">
        <v>46366</v>
      </c>
      <c r="X2258" t="s">
        <v>46367</v>
      </c>
      <c r="Y2258" t="s">
        <v>46368</v>
      </c>
    </row>
    <row r="2259" spans="1:25" x14ac:dyDescent="0.3">
      <c r="A2259">
        <v>112900</v>
      </c>
      <c r="B2259" t="s">
        <v>46369</v>
      </c>
      <c r="C2259" t="s">
        <v>46370</v>
      </c>
      <c r="D2259" t="s">
        <v>46371</v>
      </c>
      <c r="E2259" t="s">
        <v>46372</v>
      </c>
      <c r="F2259" t="s">
        <v>46373</v>
      </c>
      <c r="G2259" t="s">
        <v>46374</v>
      </c>
      <c r="H2259" t="s">
        <v>46375</v>
      </c>
      <c r="I2259" t="s">
        <v>46376</v>
      </c>
      <c r="J2259" t="s">
        <v>46377</v>
      </c>
      <c r="K2259" t="s">
        <v>46378</v>
      </c>
      <c r="L2259" t="s">
        <v>46379</v>
      </c>
      <c r="M2259" t="s">
        <v>46380</v>
      </c>
      <c r="N2259" t="s">
        <v>46381</v>
      </c>
      <c r="O2259">
        <f>-661.091085722284 -92.0049649576208 -518.159084263677</f>
        <v>-1271.2551349435817</v>
      </c>
      <c r="P2259">
        <f>-710.304168375184 -141.411743472714 -244.817467102494</f>
        <v>-1096.533378950392</v>
      </c>
      <c r="Q2259">
        <f>-494.82084392356 -66.0735582905572 -287.708271195714</f>
        <v>-848.60267340983125</v>
      </c>
      <c r="R2259" t="s">
        <v>46382</v>
      </c>
      <c r="S2259" t="s">
        <v>46383</v>
      </c>
      <c r="T2259" t="s">
        <v>46384</v>
      </c>
      <c r="U2259" t="s">
        <v>46385</v>
      </c>
      <c r="V2259">
        <f>-576.144579356199 -18.0482461225438 -99.06739390653</f>
        <v>-693.26021938527276</v>
      </c>
      <c r="W2259" t="s">
        <v>46386</v>
      </c>
      <c r="X2259" t="s">
        <v>46387</v>
      </c>
      <c r="Y2259" t="s">
        <v>46388</v>
      </c>
    </row>
    <row r="2260" spans="1:25" x14ac:dyDescent="0.3">
      <c r="A2260">
        <v>112950</v>
      </c>
      <c r="B2260" t="s">
        <v>46389</v>
      </c>
      <c r="C2260" t="s">
        <v>46390</v>
      </c>
      <c r="D2260" t="s">
        <v>46391</v>
      </c>
      <c r="E2260" t="s">
        <v>46392</v>
      </c>
      <c r="F2260" t="s">
        <v>46393</v>
      </c>
      <c r="G2260" t="s">
        <v>46394</v>
      </c>
      <c r="H2260" t="s">
        <v>46395</v>
      </c>
      <c r="I2260" t="s">
        <v>46396</v>
      </c>
      <c r="J2260" t="s">
        <v>46397</v>
      </c>
      <c r="K2260" t="s">
        <v>46398</v>
      </c>
      <c r="L2260" t="s">
        <v>46399</v>
      </c>
      <c r="M2260" t="s">
        <v>46400</v>
      </c>
      <c r="N2260" t="s">
        <v>46401</v>
      </c>
      <c r="O2260">
        <f>-667.650242127505 -87.6661519841236 -519.647502748109</f>
        <v>-1274.9638968597376</v>
      </c>
      <c r="P2260">
        <f>-719.479110589871 -138.00103903783 -246.959490593794</f>
        <v>-1104.439640221495</v>
      </c>
      <c r="Q2260">
        <f>-502.261669692472 -66.6818461570733 -287.931186697978</f>
        <v>-856.87470254752327</v>
      </c>
      <c r="R2260" t="s">
        <v>46402</v>
      </c>
      <c r="S2260" t="s">
        <v>46403</v>
      </c>
      <c r="T2260" t="s">
        <v>46404</v>
      </c>
      <c r="U2260" t="s">
        <v>46405</v>
      </c>
      <c r="V2260">
        <f>-582.849172049258 -18.0474669953987 -99.1181864879309</f>
        <v>-700.01482553258757</v>
      </c>
      <c r="W2260" t="s">
        <v>46406</v>
      </c>
      <c r="X2260" t="s">
        <v>46407</v>
      </c>
      <c r="Y2260" t="s">
        <v>46408</v>
      </c>
    </row>
    <row r="2261" spans="1:25" x14ac:dyDescent="0.3">
      <c r="A2261">
        <v>113000</v>
      </c>
      <c r="B2261" t="s">
        <v>46409</v>
      </c>
      <c r="C2261" t="s">
        <v>46410</v>
      </c>
      <c r="D2261" t="s">
        <v>46411</v>
      </c>
      <c r="E2261" t="s">
        <v>46412</v>
      </c>
      <c r="F2261" t="s">
        <v>46413</v>
      </c>
      <c r="G2261" t="s">
        <v>46414</v>
      </c>
      <c r="H2261" t="s">
        <v>46415</v>
      </c>
      <c r="I2261" t="s">
        <v>46416</v>
      </c>
      <c r="J2261" t="s">
        <v>46417</v>
      </c>
      <c r="K2261" t="s">
        <v>46418</v>
      </c>
      <c r="L2261" t="s">
        <v>46419</v>
      </c>
      <c r="M2261" t="s">
        <v>46420</v>
      </c>
      <c r="N2261" t="s">
        <v>46421</v>
      </c>
      <c r="O2261">
        <f>-674.249068104682 -83.3468720605861 -521.381352900245</f>
        <v>-1278.9772930655131</v>
      </c>
      <c r="P2261">
        <f>-729.29753411174 -134.532581903142 -249.48388131128</f>
        <v>-1113.3139973261618</v>
      </c>
      <c r="Q2261">
        <f>-510.282287325153 -67.4888906324554 -288.032223270687</f>
        <v>-865.80340122829534</v>
      </c>
      <c r="R2261" t="s">
        <v>46422</v>
      </c>
      <c r="S2261" t="s">
        <v>46423</v>
      </c>
      <c r="T2261" t="s">
        <v>46424</v>
      </c>
      <c r="U2261" t="s">
        <v>46425</v>
      </c>
      <c r="V2261">
        <f>-590.214695735425 -18.6084953799373 -99.2062113243719</f>
        <v>-708.02940243973421</v>
      </c>
      <c r="W2261" t="s">
        <v>46426</v>
      </c>
      <c r="X2261" t="s">
        <v>46427</v>
      </c>
      <c r="Y2261" t="s">
        <v>46428</v>
      </c>
    </row>
    <row r="2262" spans="1:25" x14ac:dyDescent="0.3">
      <c r="A2262">
        <v>113050</v>
      </c>
      <c r="B2262" t="s">
        <v>46429</v>
      </c>
      <c r="C2262" t="s">
        <v>46430</v>
      </c>
      <c r="D2262" t="s">
        <v>46431</v>
      </c>
      <c r="E2262" t="s">
        <v>46432</v>
      </c>
      <c r="F2262" t="s">
        <v>46433</v>
      </c>
      <c r="G2262" t="s">
        <v>46434</v>
      </c>
      <c r="H2262" t="s">
        <v>46435</v>
      </c>
      <c r="I2262" t="s">
        <v>46436</v>
      </c>
      <c r="J2262" t="s">
        <v>46437</v>
      </c>
      <c r="K2262" t="s">
        <v>46438</v>
      </c>
      <c r="L2262" t="s">
        <v>46439</v>
      </c>
      <c r="M2262" t="s">
        <v>46440</v>
      </c>
      <c r="N2262" t="s">
        <v>46441</v>
      </c>
      <c r="O2262">
        <f>-689.107968292881 -75.4167423132385 -525.854525265224</f>
        <v>-1290.3792358713436</v>
      </c>
      <c r="P2262">
        <f>-752.477677025731 -128.578811255064 -256.157210395396</f>
        <v>-1137.2136986761911</v>
      </c>
      <c r="Q2262">
        <f>-529.944675003799 -70.049275781606 -287.808655962029</f>
        <v>-887.80260674743397</v>
      </c>
      <c r="R2262" t="s">
        <v>46442</v>
      </c>
      <c r="S2262" t="s">
        <v>46443</v>
      </c>
      <c r="T2262" t="s">
        <v>46444</v>
      </c>
      <c r="U2262" t="s">
        <v>46445</v>
      </c>
      <c r="V2262">
        <f>-605.916013389262 -21.425480177501 -99.313822562352</f>
        <v>-726.65531612911502</v>
      </c>
      <c r="W2262" t="s">
        <v>46446</v>
      </c>
      <c r="X2262" t="s">
        <v>46447</v>
      </c>
      <c r="Y2262" t="s">
        <v>46448</v>
      </c>
    </row>
    <row r="2263" spans="1:25" x14ac:dyDescent="0.3">
      <c r="A2263">
        <v>113100</v>
      </c>
      <c r="B2263" t="s">
        <v>46449</v>
      </c>
      <c r="C2263" t="s">
        <v>46450</v>
      </c>
      <c r="D2263" t="s">
        <v>46451</v>
      </c>
      <c r="E2263" t="s">
        <v>46452</v>
      </c>
      <c r="F2263" t="s">
        <v>46453</v>
      </c>
      <c r="G2263" t="s">
        <v>46454</v>
      </c>
      <c r="H2263" t="s">
        <v>46455</v>
      </c>
      <c r="I2263" t="s">
        <v>46456</v>
      </c>
      <c r="J2263" t="s">
        <v>46457</v>
      </c>
      <c r="K2263" t="s">
        <v>46458</v>
      </c>
      <c r="L2263" t="s">
        <v>46459</v>
      </c>
      <c r="M2263" t="s">
        <v>46460</v>
      </c>
      <c r="N2263" t="s">
        <v>46461</v>
      </c>
      <c r="O2263">
        <f>-696.581395049241 -71.2138011816928 -529.014062012358</f>
        <v>-1296.8092582432919</v>
      </c>
      <c r="P2263">
        <f>-764.800690843344 -125.484594765931 -260.7243405749</f>
        <v>-1151.009626184175</v>
      </c>
      <c r="Q2263">
        <f>-540.694584272715 -70.8925753887365 -288.012961086615</f>
        <v>-899.6001207480665</v>
      </c>
      <c r="R2263" t="s">
        <v>46462</v>
      </c>
      <c r="S2263" t="s">
        <v>46463</v>
      </c>
      <c r="T2263" t="s">
        <v>46464</v>
      </c>
      <c r="U2263" t="s">
        <v>46465</v>
      </c>
      <c r="V2263">
        <f>-613.573994178021 -24.0327512125236 -99.6320995410126</f>
        <v>-737.23884493155731</v>
      </c>
      <c r="W2263" t="s">
        <v>46466</v>
      </c>
      <c r="X2263" t="s">
        <v>46467</v>
      </c>
      <c r="Y2263" t="s">
        <v>46468</v>
      </c>
    </row>
    <row r="2264" spans="1:25" x14ac:dyDescent="0.3">
      <c r="A2264">
        <v>113150</v>
      </c>
      <c r="B2264" t="s">
        <v>46469</v>
      </c>
      <c r="C2264" t="s">
        <v>46470</v>
      </c>
      <c r="D2264" t="s">
        <v>46471</v>
      </c>
      <c r="E2264" t="s">
        <v>46472</v>
      </c>
      <c r="F2264" t="s">
        <v>46473</v>
      </c>
      <c r="G2264" t="s">
        <v>46474</v>
      </c>
      <c r="H2264" t="s">
        <v>46475</v>
      </c>
      <c r="I2264" t="s">
        <v>46476</v>
      </c>
      <c r="J2264" t="s">
        <v>46477</v>
      </c>
      <c r="K2264" t="s">
        <v>46478</v>
      </c>
      <c r="L2264" t="s">
        <v>46479</v>
      </c>
      <c r="M2264" t="s">
        <v>46480</v>
      </c>
      <c r="N2264" t="s">
        <v>46481</v>
      </c>
      <c r="O2264">
        <f>-705.588968153939 -59.8810427655126 -536.56794339091</f>
        <v>-1302.0379543103618</v>
      </c>
      <c r="P2264">
        <f>-784.084098068051 -115.856236005997 -271.456969922886</f>
        <v>-1171.3973039969339</v>
      </c>
      <c r="Q2264">
        <f>-557.8038029441 -66.4476785491711 -288.90696740764</f>
        <v>-913.15844890091103</v>
      </c>
      <c r="R2264" t="s">
        <v>46482</v>
      </c>
      <c r="S2264" t="s">
        <v>46483</v>
      </c>
      <c r="T2264" t="s">
        <v>46484</v>
      </c>
      <c r="U2264" t="s">
        <v>46485</v>
      </c>
      <c r="V2264">
        <f>-627.324764202025 -28.8935509181579 -101.077408051808</f>
        <v>-757.29572317199086</v>
      </c>
      <c r="W2264" t="s">
        <v>46486</v>
      </c>
      <c r="X2264" t="s">
        <v>46487</v>
      </c>
      <c r="Y2264" t="s">
        <v>46488</v>
      </c>
    </row>
    <row r="2265" spans="1:25" x14ac:dyDescent="0.3">
      <c r="A2265">
        <v>113200</v>
      </c>
      <c r="B2265" t="s">
        <v>46489</v>
      </c>
      <c r="C2265" t="s">
        <v>46490</v>
      </c>
      <c r="D2265" t="s">
        <v>46491</v>
      </c>
      <c r="E2265" t="s">
        <v>46492</v>
      </c>
      <c r="F2265" t="s">
        <v>46493</v>
      </c>
      <c r="G2265" t="s">
        <v>46494</v>
      </c>
      <c r="H2265" t="s">
        <v>46495</v>
      </c>
      <c r="I2265" t="s">
        <v>46496</v>
      </c>
      <c r="J2265" t="s">
        <v>46497</v>
      </c>
      <c r="K2265" t="s">
        <v>46498</v>
      </c>
      <c r="L2265" t="s">
        <v>46499</v>
      </c>
      <c r="M2265" t="s">
        <v>46500</v>
      </c>
      <c r="N2265" t="s">
        <v>46501</v>
      </c>
      <c r="O2265">
        <f>-707.753212406639 -52.5725959775218 -540.196760706528</f>
        <v>-1300.5225690906889</v>
      </c>
      <c r="P2265">
        <f>-790.80074943836 -111.30181170305 -277.075971493561</f>
        <v>-1179.1785326349709</v>
      </c>
      <c r="Q2265">
        <f>-564.208600715765 -61.7400270697945 -289.244297651655</f>
        <v>-915.1929254372144</v>
      </c>
      <c r="R2265" t="s">
        <v>46502</v>
      </c>
      <c r="S2265" t="s">
        <v>46503</v>
      </c>
      <c r="T2265" t="s">
        <v>46504</v>
      </c>
      <c r="U2265" t="s">
        <v>46505</v>
      </c>
      <c r="V2265">
        <f>-632.030036436079 -26.5548359854138 -102.365090752723</f>
        <v>-760.94996317421578</v>
      </c>
      <c r="W2265" t="s">
        <v>46506</v>
      </c>
      <c r="X2265" t="s">
        <v>46507</v>
      </c>
      <c r="Y2265" t="s">
        <v>46508</v>
      </c>
    </row>
    <row r="2266" spans="1:25" x14ac:dyDescent="0.3">
      <c r="A2266">
        <v>113250</v>
      </c>
      <c r="B2266" t="s">
        <v>46509</v>
      </c>
      <c r="C2266" t="s">
        <v>46510</v>
      </c>
      <c r="D2266" t="s">
        <v>46511</v>
      </c>
      <c r="E2266" t="s">
        <v>46512</v>
      </c>
      <c r="F2266" t="s">
        <v>46513</v>
      </c>
      <c r="G2266" t="s">
        <v>46514</v>
      </c>
      <c r="H2266" t="s">
        <v>46515</v>
      </c>
      <c r="I2266" t="s">
        <v>46516</v>
      </c>
      <c r="J2266" t="s">
        <v>46517</v>
      </c>
      <c r="K2266" t="s">
        <v>46518</v>
      </c>
      <c r="L2266" t="s">
        <v>46519</v>
      </c>
      <c r="M2266" t="s">
        <v>46520</v>
      </c>
      <c r="N2266" t="s">
        <v>46521</v>
      </c>
      <c r="O2266">
        <f>-710.438793715892 -14.313531547697 -548.826445602072</f>
        <v>-1273.578770865661</v>
      </c>
      <c r="P2266">
        <f>-798.975655706034 -81.8501704501477 -289.63797882384</f>
        <v>-1170.4638049800217</v>
      </c>
      <c r="Q2266">
        <f>-572.990955935168 -28.2811449043461 -292.76489145228</f>
        <v>-894.03699229179415</v>
      </c>
      <c r="R2266" t="s">
        <v>46522</v>
      </c>
      <c r="S2266" t="s">
        <v>46523</v>
      </c>
      <c r="T2266" t="s">
        <v>46524</v>
      </c>
      <c r="U2266" t="s">
        <v>46525</v>
      </c>
      <c r="V2266" t="s">
        <v>46526</v>
      </c>
      <c r="W2266" t="s">
        <v>46527</v>
      </c>
      <c r="X2266" t="s">
        <v>46528</v>
      </c>
      <c r="Y2266" t="s">
        <v>46529</v>
      </c>
    </row>
    <row r="2267" spans="1:25" x14ac:dyDescent="0.3">
      <c r="A2267">
        <v>113300</v>
      </c>
      <c r="B2267" t="s">
        <v>46530</v>
      </c>
      <c r="C2267" t="s">
        <v>46531</v>
      </c>
      <c r="D2267" t="s">
        <v>46532</v>
      </c>
      <c r="E2267" t="s">
        <v>46533</v>
      </c>
      <c r="F2267" t="s">
        <v>46534</v>
      </c>
      <c r="G2267" t="s">
        <v>46535</v>
      </c>
      <c r="H2267" t="s">
        <v>46536</v>
      </c>
      <c r="I2267" t="s">
        <v>46537</v>
      </c>
      <c r="J2267" t="s">
        <v>46538</v>
      </c>
      <c r="K2267" t="s">
        <v>46539</v>
      </c>
      <c r="L2267" t="s">
        <v>46540</v>
      </c>
      <c r="M2267" t="s">
        <v>46541</v>
      </c>
      <c r="N2267" t="s">
        <v>46542</v>
      </c>
      <c r="O2267">
        <f>-712.501674630545 -3.46618969687052 -552.512941212517</f>
        <v>-1268.4808055399326</v>
      </c>
      <c r="P2267">
        <f>-802.060082023539 -74.9730882458703 -294.744290116394</f>
        <v>-1171.7774603858034</v>
      </c>
      <c r="Q2267">
        <f>-576.713177088883 -18.6957845384777 -295.087270914249</f>
        <v>-890.49623254160974</v>
      </c>
      <c r="R2267" t="s">
        <v>46543</v>
      </c>
      <c r="S2267" t="s">
        <v>46544</v>
      </c>
      <c r="T2267" t="s">
        <v>46545</v>
      </c>
      <c r="U2267" t="s">
        <v>46546</v>
      </c>
      <c r="V2267" t="s">
        <v>46547</v>
      </c>
      <c r="W2267" t="s">
        <v>46548</v>
      </c>
      <c r="X2267" t="s">
        <v>46549</v>
      </c>
      <c r="Y2267" t="s">
        <v>46550</v>
      </c>
    </row>
    <row r="2268" spans="1:25" x14ac:dyDescent="0.3">
      <c r="A2268">
        <v>113350</v>
      </c>
      <c r="B2268" t="s">
        <v>46551</v>
      </c>
      <c r="C2268" t="s">
        <v>46552</v>
      </c>
      <c r="D2268" t="s">
        <v>46553</v>
      </c>
      <c r="E2268" t="s">
        <v>46554</v>
      </c>
      <c r="F2268" t="s">
        <v>46555</v>
      </c>
      <c r="G2268" t="s">
        <v>46556</v>
      </c>
      <c r="H2268" t="s">
        <v>46557</v>
      </c>
      <c r="I2268" t="s">
        <v>46558</v>
      </c>
      <c r="J2268" t="s">
        <v>46559</v>
      </c>
      <c r="K2268" t="s">
        <v>46560</v>
      </c>
      <c r="L2268" t="s">
        <v>46561</v>
      </c>
      <c r="M2268" t="s">
        <v>46562</v>
      </c>
      <c r="N2268" t="s">
        <v>46563</v>
      </c>
      <c r="O2268" t="s">
        <v>46564</v>
      </c>
      <c r="P2268">
        <f>-806.541404234447 -75.1133245573874 -299.73128163729</f>
        <v>-1181.3860104291243</v>
      </c>
      <c r="Q2268">
        <f>-582.49917845224 -13.8517999762507 -298.949797470599</f>
        <v>-895.30077589908979</v>
      </c>
      <c r="R2268" t="s">
        <v>46565</v>
      </c>
      <c r="S2268" t="s">
        <v>46566</v>
      </c>
      <c r="T2268" t="s">
        <v>46567</v>
      </c>
      <c r="U2268" t="s">
        <v>46568</v>
      </c>
      <c r="V2268" t="s">
        <v>46569</v>
      </c>
      <c r="W2268" t="s">
        <v>46570</v>
      </c>
      <c r="X2268" t="s">
        <v>46571</v>
      </c>
      <c r="Y2268" t="s">
        <v>46572</v>
      </c>
    </row>
    <row r="2269" spans="1:25" x14ac:dyDescent="0.3">
      <c r="A2269">
        <v>113400</v>
      </c>
      <c r="B2269" t="s">
        <v>46573</v>
      </c>
      <c r="C2269" t="s">
        <v>46574</v>
      </c>
      <c r="D2269" t="s">
        <v>46575</v>
      </c>
      <c r="E2269" t="s">
        <v>46576</v>
      </c>
      <c r="F2269" t="s">
        <v>46577</v>
      </c>
      <c r="G2269" t="s">
        <v>46578</v>
      </c>
      <c r="H2269" t="s">
        <v>46579</v>
      </c>
      <c r="I2269" t="s">
        <v>46580</v>
      </c>
      <c r="J2269" t="s">
        <v>46581</v>
      </c>
      <c r="K2269" t="s">
        <v>46582</v>
      </c>
      <c r="L2269" t="s">
        <v>46583</v>
      </c>
      <c r="M2269" t="s">
        <v>46584</v>
      </c>
      <c r="N2269" t="s">
        <v>46585</v>
      </c>
      <c r="O2269">
        <f>-725.12030275018 -4.85945993850328 -557.332234075142</f>
        <v>-1287.3119967638254</v>
      </c>
      <c r="P2269">
        <f>-807.177986322315 -82.5922605669566 -298.869981189708</f>
        <v>-1188.6402280789796</v>
      </c>
      <c r="Q2269">
        <f>-584.520215703679 -16.5055627030879 -301.009011195891</f>
        <v>-902.03478960265784</v>
      </c>
      <c r="R2269" t="s">
        <v>46586</v>
      </c>
      <c r="S2269" t="s">
        <v>46587</v>
      </c>
      <c r="T2269" t="s">
        <v>46588</v>
      </c>
      <c r="U2269" t="s">
        <v>46589</v>
      </c>
      <c r="V2269" t="s">
        <v>46590</v>
      </c>
      <c r="W2269" t="s">
        <v>46591</v>
      </c>
      <c r="X2269" t="s">
        <v>46592</v>
      </c>
      <c r="Y2269" t="s">
        <v>46593</v>
      </c>
    </row>
    <row r="2270" spans="1:25" x14ac:dyDescent="0.3">
      <c r="A2270">
        <v>113450</v>
      </c>
      <c r="B2270" t="s">
        <v>46594</v>
      </c>
      <c r="C2270" t="s">
        <v>46595</v>
      </c>
      <c r="D2270" t="s">
        <v>46596</v>
      </c>
      <c r="E2270" t="s">
        <v>46597</v>
      </c>
      <c r="F2270" t="s">
        <v>46598</v>
      </c>
      <c r="G2270" t="s">
        <v>46599</v>
      </c>
      <c r="H2270" t="s">
        <v>46600</v>
      </c>
      <c r="I2270" t="s">
        <v>46601</v>
      </c>
      <c r="J2270" t="s">
        <v>46602</v>
      </c>
      <c r="K2270" t="s">
        <v>46603</v>
      </c>
      <c r="L2270" t="s">
        <v>46604</v>
      </c>
      <c r="M2270" t="s">
        <v>46605</v>
      </c>
      <c r="N2270" t="s">
        <v>46606</v>
      </c>
      <c r="O2270">
        <f>-726.923521313789 -8.85894726916058 -556.620918359042</f>
        <v>-1292.4033869419916</v>
      </c>
      <c r="P2270">
        <f>-805.674099385288 -86.9974434881292 -297.25375964497</f>
        <v>-1189.9253025183871</v>
      </c>
      <c r="Q2270">
        <f>-583.970255520934 -17.8573658905748 -301.209289060313</f>
        <v>-903.03691047182178</v>
      </c>
      <c r="R2270" t="s">
        <v>46607</v>
      </c>
      <c r="S2270" t="s">
        <v>46608</v>
      </c>
      <c r="T2270" t="s">
        <v>46609</v>
      </c>
      <c r="U2270" t="s">
        <v>46610</v>
      </c>
      <c r="V2270" t="s">
        <v>46611</v>
      </c>
      <c r="W2270" t="s">
        <v>46612</v>
      </c>
      <c r="X2270" t="s">
        <v>46613</v>
      </c>
      <c r="Y2270" t="s">
        <v>46614</v>
      </c>
    </row>
    <row r="2271" spans="1:25" x14ac:dyDescent="0.3">
      <c r="A2271">
        <v>113500</v>
      </c>
      <c r="B2271" t="s">
        <v>46615</v>
      </c>
      <c r="C2271" t="s">
        <v>46616</v>
      </c>
      <c r="D2271" t="s">
        <v>46617</v>
      </c>
      <c r="E2271" t="s">
        <v>46618</v>
      </c>
      <c r="F2271" t="s">
        <v>46619</v>
      </c>
      <c r="G2271" t="s">
        <v>46620</v>
      </c>
      <c r="H2271" t="s">
        <v>46621</v>
      </c>
      <c r="I2271" t="s">
        <v>46622</v>
      </c>
      <c r="J2271" t="s">
        <v>46623</v>
      </c>
      <c r="K2271" t="s">
        <v>46624</v>
      </c>
      <c r="L2271" t="s">
        <v>46625</v>
      </c>
      <c r="M2271" t="s">
        <v>46626</v>
      </c>
      <c r="N2271" t="s">
        <v>46627</v>
      </c>
      <c r="O2271">
        <f>-727.731799938841 -13.2332209389274 -555.217038096381</f>
        <v>-1296.1820589741494</v>
      </c>
      <c r="P2271">
        <f>-803.408446914436 -91.652901453353 -295.020993747061</f>
        <v>-1190.08234211485</v>
      </c>
      <c r="Q2271">
        <f>-582.89358484128 -18.9269631776483 -300.732930005115</f>
        <v>-902.55347802404333</v>
      </c>
      <c r="R2271" t="s">
        <v>46628</v>
      </c>
      <c r="S2271" t="s">
        <v>46629</v>
      </c>
      <c r="T2271" t="s">
        <v>46630</v>
      </c>
      <c r="U2271" t="s">
        <v>46631</v>
      </c>
      <c r="V2271" t="s">
        <v>46632</v>
      </c>
      <c r="W2271" t="s">
        <v>46633</v>
      </c>
      <c r="X2271" t="s">
        <v>46634</v>
      </c>
      <c r="Y2271" t="s">
        <v>46635</v>
      </c>
    </row>
    <row r="2272" spans="1:25" x14ac:dyDescent="0.3">
      <c r="A2272">
        <v>113550</v>
      </c>
      <c r="B2272" t="s">
        <v>46636</v>
      </c>
      <c r="C2272" t="s">
        <v>46637</v>
      </c>
      <c r="D2272" t="s">
        <v>46638</v>
      </c>
      <c r="E2272" t="s">
        <v>46639</v>
      </c>
      <c r="F2272" t="s">
        <v>46640</v>
      </c>
      <c r="G2272" t="s">
        <v>46641</v>
      </c>
      <c r="H2272" t="s">
        <v>46642</v>
      </c>
      <c r="I2272" t="s">
        <v>46643</v>
      </c>
      <c r="J2272" t="s">
        <v>46644</v>
      </c>
      <c r="K2272" t="s">
        <v>46645</v>
      </c>
      <c r="L2272" t="s">
        <v>46646</v>
      </c>
      <c r="M2272" t="s">
        <v>46647</v>
      </c>
      <c r="N2272" t="s">
        <v>46648</v>
      </c>
      <c r="O2272">
        <f>-727.133625454547 -23.6592115064764 -550.269058350209</f>
        <v>-1301.0618953112323</v>
      </c>
      <c r="P2272">
        <f>-796.64865685117 -101.64690251834 -288.230579275819</f>
        <v>-1186.526138645329</v>
      </c>
      <c r="Q2272">
        <f>-579.252659128847 -20.4194046472589 -297.696858963909</f>
        <v>-897.36892274001491</v>
      </c>
      <c r="R2272" t="s">
        <v>46649</v>
      </c>
      <c r="S2272" t="s">
        <v>46650</v>
      </c>
      <c r="T2272" t="s">
        <v>46651</v>
      </c>
      <c r="U2272" t="s">
        <v>46652</v>
      </c>
      <c r="V2272" t="s">
        <v>46653</v>
      </c>
      <c r="W2272" t="s">
        <v>46654</v>
      </c>
      <c r="X2272" t="s">
        <v>46655</v>
      </c>
      <c r="Y2272" t="s">
        <v>46656</v>
      </c>
    </row>
    <row r="2273" spans="1:25" x14ac:dyDescent="0.3">
      <c r="A2273">
        <v>113600</v>
      </c>
      <c r="B2273" t="s">
        <v>46657</v>
      </c>
      <c r="C2273" t="s">
        <v>46658</v>
      </c>
      <c r="D2273" t="s">
        <v>46659</v>
      </c>
      <c r="E2273" t="s">
        <v>46660</v>
      </c>
      <c r="F2273" t="s">
        <v>46661</v>
      </c>
      <c r="G2273" t="s">
        <v>46662</v>
      </c>
      <c r="H2273" t="s">
        <v>46663</v>
      </c>
      <c r="I2273" t="s">
        <v>46664</v>
      </c>
      <c r="J2273" t="s">
        <v>46665</v>
      </c>
      <c r="K2273" t="s">
        <v>46666</v>
      </c>
      <c r="L2273" t="s">
        <v>46667</v>
      </c>
      <c r="M2273" t="s">
        <v>46668</v>
      </c>
      <c r="N2273" t="s">
        <v>46669</v>
      </c>
      <c r="O2273">
        <f>-726.706922811208 -30.2975330291697 -546.993708114532</f>
        <v>-1303.9981639549096</v>
      </c>
      <c r="P2273">
        <f>-792.645272880742 -107.219423959321 -283.718858619915</f>
        <v>-1183.583555459978</v>
      </c>
      <c r="Q2273">
        <f>-577.111940228033 -21.4393775912099 -295.368382757728</f>
        <v>-893.91970057697085</v>
      </c>
      <c r="R2273" t="s">
        <v>46670</v>
      </c>
      <c r="S2273" t="s">
        <v>46671</v>
      </c>
      <c r="T2273" t="s">
        <v>46672</v>
      </c>
      <c r="U2273" t="s">
        <v>46673</v>
      </c>
      <c r="V2273" t="s">
        <v>46674</v>
      </c>
      <c r="W2273" t="s">
        <v>46675</v>
      </c>
      <c r="X2273" t="s">
        <v>46676</v>
      </c>
      <c r="Y2273" t="s">
        <v>46677</v>
      </c>
    </row>
    <row r="2274" spans="1:25" x14ac:dyDescent="0.3">
      <c r="A2274">
        <v>113650</v>
      </c>
      <c r="B2274" t="s">
        <v>46678</v>
      </c>
      <c r="C2274" t="s">
        <v>46679</v>
      </c>
      <c r="D2274" t="s">
        <v>46680</v>
      </c>
      <c r="E2274" t="s">
        <v>46681</v>
      </c>
      <c r="F2274" t="s">
        <v>46682</v>
      </c>
      <c r="G2274" t="s">
        <v>46683</v>
      </c>
      <c r="H2274" t="s">
        <v>46684</v>
      </c>
      <c r="I2274" t="s">
        <v>46685</v>
      </c>
      <c r="J2274" t="s">
        <v>46686</v>
      </c>
      <c r="K2274" t="s">
        <v>46687</v>
      </c>
      <c r="L2274" t="s">
        <v>46688</v>
      </c>
      <c r="M2274" t="s">
        <v>46689</v>
      </c>
      <c r="N2274" t="s">
        <v>46690</v>
      </c>
      <c r="O2274">
        <f>-729.239234426093 -46.4777430713389 -540.156807989592</f>
        <v>-1315.873785487024</v>
      </c>
      <c r="P2274">
        <f>-787.348371663361 -119.139044876947 -273.844577578335</f>
        <v>-1180.331994118643</v>
      </c>
      <c r="Q2274">
        <f>-575.440510071873 -25.7314595370221 -291.693715785654</f>
        <v>-892.86568539454902</v>
      </c>
      <c r="R2274" t="s">
        <v>46691</v>
      </c>
      <c r="S2274" t="s">
        <v>46692</v>
      </c>
      <c r="T2274" t="s">
        <v>46693</v>
      </c>
      <c r="U2274" t="s">
        <v>46694</v>
      </c>
      <c r="V2274" t="s">
        <v>46695</v>
      </c>
      <c r="W2274" t="s">
        <v>46696</v>
      </c>
      <c r="X2274" t="s">
        <v>46697</v>
      </c>
      <c r="Y2274" t="s">
        <v>46698</v>
      </c>
    </row>
    <row r="2275" spans="1:25" x14ac:dyDescent="0.3">
      <c r="A2275">
        <v>113700</v>
      </c>
      <c r="B2275" t="s">
        <v>46699</v>
      </c>
      <c r="C2275" t="s">
        <v>46700</v>
      </c>
      <c r="D2275" t="s">
        <v>46701</v>
      </c>
      <c r="E2275" t="s">
        <v>46702</v>
      </c>
      <c r="F2275" t="s">
        <v>46703</v>
      </c>
      <c r="G2275" t="s">
        <v>46704</v>
      </c>
      <c r="H2275" t="s">
        <v>46705</v>
      </c>
      <c r="I2275" t="s">
        <v>46706</v>
      </c>
      <c r="J2275" t="s">
        <v>46707</v>
      </c>
      <c r="K2275" t="s">
        <v>46708</v>
      </c>
      <c r="L2275" t="s">
        <v>46709</v>
      </c>
      <c r="M2275" t="s">
        <v>46710</v>
      </c>
      <c r="N2275" t="s">
        <v>46711</v>
      </c>
      <c r="O2275">
        <f>-731.794668627837 -55.4638266929296 -537.034801297892</f>
        <v>-1324.2932966186586</v>
      </c>
      <c r="P2275">
        <f>-786.401274002268 -124.893418939359 -269.123878354568</f>
        <v>-1180.4185712961948</v>
      </c>
      <c r="Q2275">
        <f>-575.821333447263 -29.4577913557191 -291.409223684576</f>
        <v>-896.68834848755807</v>
      </c>
      <c r="R2275" t="s">
        <v>46712</v>
      </c>
      <c r="S2275" t="s">
        <v>46713</v>
      </c>
      <c r="T2275" t="s">
        <v>46714</v>
      </c>
      <c r="U2275" t="s">
        <v>46715</v>
      </c>
      <c r="V2275" t="s">
        <v>46716</v>
      </c>
      <c r="W2275" t="s">
        <v>46717</v>
      </c>
      <c r="X2275" t="s">
        <v>46718</v>
      </c>
      <c r="Y2275" t="s">
        <v>46719</v>
      </c>
    </row>
    <row r="2276" spans="1:25" x14ac:dyDescent="0.3">
      <c r="A2276">
        <v>113750</v>
      </c>
      <c r="B2276" t="s">
        <v>46720</v>
      </c>
      <c r="C2276" t="s">
        <v>46721</v>
      </c>
      <c r="D2276" t="s">
        <v>46722</v>
      </c>
      <c r="E2276" t="s">
        <v>46723</v>
      </c>
      <c r="F2276" t="s">
        <v>46724</v>
      </c>
      <c r="G2276" t="s">
        <v>46725</v>
      </c>
      <c r="H2276" t="s">
        <v>46726</v>
      </c>
      <c r="I2276" t="s">
        <v>46727</v>
      </c>
      <c r="J2276" t="s">
        <v>46728</v>
      </c>
      <c r="K2276" t="s">
        <v>46729</v>
      </c>
      <c r="L2276" t="s">
        <v>46730</v>
      </c>
      <c r="M2276" t="s">
        <v>46731</v>
      </c>
      <c r="N2276" t="s">
        <v>46732</v>
      </c>
      <c r="O2276">
        <f>-733.370731737275 -73.4265894396112 -529.306383941275</f>
        <v>-1336.1037051181613</v>
      </c>
      <c r="P2276">
        <f>-783.90385347861 -133.974729334633 -258.458044603508</f>
        <v>-1176.3366274167511</v>
      </c>
      <c r="Q2276">
        <f>-575.272654251201 -37.2770058932056 -291.187050802187</f>
        <v>-903.73671094659358</v>
      </c>
      <c r="R2276" t="s">
        <v>46733</v>
      </c>
      <c r="S2276" t="s">
        <v>46734</v>
      </c>
      <c r="T2276" t="s">
        <v>46735</v>
      </c>
      <c r="U2276" t="s">
        <v>46736</v>
      </c>
      <c r="V2276" t="s">
        <v>46737</v>
      </c>
      <c r="W2276" t="s">
        <v>46738</v>
      </c>
      <c r="X2276" t="s">
        <v>46739</v>
      </c>
      <c r="Y2276" t="s">
        <v>46740</v>
      </c>
    </row>
    <row r="2277" spans="1:25" x14ac:dyDescent="0.3">
      <c r="A2277">
        <v>113800</v>
      </c>
      <c r="B2277" t="s">
        <v>46741</v>
      </c>
      <c r="C2277" t="s">
        <v>46742</v>
      </c>
      <c r="D2277" t="s">
        <v>46743</v>
      </c>
      <c r="E2277" t="s">
        <v>46744</v>
      </c>
      <c r="F2277" t="s">
        <v>46745</v>
      </c>
      <c r="G2277" t="s">
        <v>46746</v>
      </c>
      <c r="H2277" t="s">
        <v>46747</v>
      </c>
      <c r="I2277" t="s">
        <v>46748</v>
      </c>
      <c r="J2277" t="s">
        <v>46749</v>
      </c>
      <c r="K2277" t="s">
        <v>46750</v>
      </c>
      <c r="L2277" t="s">
        <v>46751</v>
      </c>
      <c r="M2277" t="s">
        <v>46752</v>
      </c>
      <c r="N2277" t="s">
        <v>46753</v>
      </c>
      <c r="O2277">
        <f>-732.075365019453 -79.7700342661042 -526.540571388462</f>
        <v>-1338.3859706740191</v>
      </c>
      <c r="P2277">
        <f>-782.085859758185 -136.870467121415 -254.847633904112</f>
        <v>-1173.803960783712</v>
      </c>
      <c r="Q2277">
        <f>-574.18410600974 -39.813564289751 -290.976838122179</f>
        <v>-904.97450842166995</v>
      </c>
      <c r="R2277" t="s">
        <v>46754</v>
      </c>
      <c r="S2277" t="s">
        <v>46755</v>
      </c>
      <c r="T2277" t="s">
        <v>46756</v>
      </c>
      <c r="U2277" t="s">
        <v>46757</v>
      </c>
      <c r="V2277" t="s">
        <v>46758</v>
      </c>
      <c r="W2277" t="s">
        <v>46759</v>
      </c>
      <c r="X2277" t="s">
        <v>46760</v>
      </c>
      <c r="Y2277" t="s">
        <v>46761</v>
      </c>
    </row>
    <row r="2278" spans="1:25" x14ac:dyDescent="0.3">
      <c r="A2278">
        <v>113850</v>
      </c>
      <c r="B2278" t="s">
        <v>46762</v>
      </c>
      <c r="C2278" t="s">
        <v>46763</v>
      </c>
      <c r="D2278" t="s">
        <v>46764</v>
      </c>
      <c r="E2278" t="s">
        <v>46765</v>
      </c>
      <c r="F2278" t="s">
        <v>46766</v>
      </c>
      <c r="G2278" t="s">
        <v>46767</v>
      </c>
      <c r="H2278" t="s">
        <v>46768</v>
      </c>
      <c r="I2278" t="s">
        <v>46769</v>
      </c>
      <c r="J2278" t="s">
        <v>46770</v>
      </c>
      <c r="K2278" t="s">
        <v>46771</v>
      </c>
      <c r="L2278" t="s">
        <v>46772</v>
      </c>
      <c r="M2278" t="s">
        <v>46773</v>
      </c>
      <c r="N2278" t="s">
        <v>46774</v>
      </c>
      <c r="O2278">
        <f>-725.406326236996 -95.4021983108919 -521.247428645441</f>
        <v>-1342.0559531933291</v>
      </c>
      <c r="P2278">
        <f>-777.816073740296 -151.526492306728 -249.803358996688</f>
        <v>-1179.1459250437119</v>
      </c>
      <c r="Q2278">
        <f>-572.184270293678 -51.136024620605 -289.626817639439</f>
        <v>-912.94711255372204</v>
      </c>
      <c r="R2278" t="s">
        <v>46775</v>
      </c>
      <c r="S2278" t="s">
        <v>46776</v>
      </c>
      <c r="T2278" t="s">
        <v>46777</v>
      </c>
      <c r="U2278" t="s">
        <v>46778</v>
      </c>
      <c r="V2278" t="s">
        <v>46779</v>
      </c>
      <c r="W2278" t="s">
        <v>46780</v>
      </c>
      <c r="X2278" t="s">
        <v>46781</v>
      </c>
      <c r="Y2278" t="s">
        <v>46782</v>
      </c>
    </row>
    <row r="2279" spans="1:25" x14ac:dyDescent="0.3">
      <c r="A2279">
        <v>113900</v>
      </c>
      <c r="B2279" t="s">
        <v>46783</v>
      </c>
      <c r="C2279" t="s">
        <v>46784</v>
      </c>
      <c r="D2279" t="s">
        <v>46785</v>
      </c>
      <c r="E2279" t="s">
        <v>46786</v>
      </c>
      <c r="F2279" t="s">
        <v>46787</v>
      </c>
      <c r="G2279" t="s">
        <v>46788</v>
      </c>
      <c r="H2279" t="s">
        <v>46789</v>
      </c>
      <c r="I2279" t="s">
        <v>46790</v>
      </c>
      <c r="J2279" t="s">
        <v>46791</v>
      </c>
      <c r="K2279" t="s">
        <v>46792</v>
      </c>
      <c r="L2279" t="s">
        <v>46793</v>
      </c>
      <c r="M2279" t="s">
        <v>46794</v>
      </c>
      <c r="N2279" t="s">
        <v>46795</v>
      </c>
      <c r="O2279">
        <f>-718.714816918269 -108.300206022043 -515.205647724054</f>
        <v>-1342.220670664366</v>
      </c>
      <c r="P2279">
        <f>-773.010840342929 -168.287297673482 -244.961243808057</f>
        <v>-1186.2593818244679</v>
      </c>
      <c r="Q2279">
        <f>-571.338977960725 -61.460354878715 -288.146581723092</f>
        <v>-920.94591456253193</v>
      </c>
      <c r="R2279" t="s">
        <v>46796</v>
      </c>
      <c r="S2279" t="s">
        <v>46797</v>
      </c>
      <c r="T2279" t="s">
        <v>46798</v>
      </c>
      <c r="U2279" t="s">
        <v>46799</v>
      </c>
      <c r="V2279" t="s">
        <v>46800</v>
      </c>
      <c r="W2279" t="s">
        <v>46801</v>
      </c>
      <c r="X2279" t="s">
        <v>46802</v>
      </c>
      <c r="Y2279" t="s">
        <v>46803</v>
      </c>
    </row>
    <row r="2280" spans="1:25" x14ac:dyDescent="0.3">
      <c r="A2280">
        <v>113950</v>
      </c>
      <c r="B2280" t="s">
        <v>46804</v>
      </c>
      <c r="C2280" t="s">
        <v>46805</v>
      </c>
      <c r="D2280" t="s">
        <v>46806</v>
      </c>
      <c r="E2280" t="s">
        <v>46807</v>
      </c>
      <c r="F2280" t="s">
        <v>46808</v>
      </c>
      <c r="G2280" t="s">
        <v>46809</v>
      </c>
      <c r="H2280" t="s">
        <v>46810</v>
      </c>
      <c r="I2280" t="s">
        <v>46811</v>
      </c>
      <c r="J2280" t="s">
        <v>46812</v>
      </c>
      <c r="K2280" t="s">
        <v>46813</v>
      </c>
      <c r="L2280" t="s">
        <v>46814</v>
      </c>
      <c r="M2280" t="s">
        <v>46815</v>
      </c>
      <c r="N2280" t="s">
        <v>46816</v>
      </c>
      <c r="O2280">
        <f>-714.242657941457 -114.439237552855 -512.286054345342</f>
        <v>-1340.967949839654</v>
      </c>
      <c r="P2280">
        <f>-768.680189349684 -176.494709359941 -242.537493456829</f>
        <v>-1187.712392166454</v>
      </c>
      <c r="Q2280">
        <f>-569.412709710902 -65.9498632016976 -287.492041720468</f>
        <v>-922.85461463306763</v>
      </c>
      <c r="R2280" t="s">
        <v>46817</v>
      </c>
      <c r="S2280" t="s">
        <v>46818</v>
      </c>
      <c r="T2280" t="s">
        <v>46819</v>
      </c>
      <c r="U2280" t="s">
        <v>46820</v>
      </c>
      <c r="V2280" t="s">
        <v>46821</v>
      </c>
      <c r="W2280" t="s">
        <v>46822</v>
      </c>
      <c r="X2280" t="s">
        <v>46823</v>
      </c>
      <c r="Y2280" t="s">
        <v>46824</v>
      </c>
    </row>
    <row r="2281" spans="1:25" x14ac:dyDescent="0.3">
      <c r="A2281">
        <v>114000</v>
      </c>
      <c r="B2281" t="s">
        <v>46825</v>
      </c>
      <c r="C2281" t="s">
        <v>46826</v>
      </c>
      <c r="D2281" t="s">
        <v>46827</v>
      </c>
      <c r="E2281" t="s">
        <v>46828</v>
      </c>
      <c r="F2281" t="s">
        <v>46829</v>
      </c>
      <c r="G2281" t="s">
        <v>46830</v>
      </c>
      <c r="H2281" t="s">
        <v>46831</v>
      </c>
      <c r="I2281" t="s">
        <v>46832</v>
      </c>
      <c r="J2281" t="s">
        <v>46833</v>
      </c>
      <c r="K2281" t="s">
        <v>46834</v>
      </c>
      <c r="L2281" t="s">
        <v>46835</v>
      </c>
      <c r="M2281" t="s">
        <v>46836</v>
      </c>
      <c r="N2281" t="s">
        <v>46837</v>
      </c>
      <c r="O2281">
        <f>-708.160824538197 -120.221554800156 -509.2577957355</f>
        <v>-1337.640175073853</v>
      </c>
      <c r="P2281">
        <f>-761.492622361839 -184.542638895763 -239.819153562813</f>
        <v>-1185.8544148204151</v>
      </c>
      <c r="Q2281">
        <f>-564.981138693553 -70.2021200720196 -287.33879792563</f>
        <v>-922.52205669120258</v>
      </c>
      <c r="R2281" t="s">
        <v>46838</v>
      </c>
      <c r="S2281" t="s">
        <v>46839</v>
      </c>
      <c r="T2281" t="s">
        <v>46840</v>
      </c>
      <c r="U2281" t="s">
        <v>46841</v>
      </c>
      <c r="V2281" t="s">
        <v>46842</v>
      </c>
      <c r="W2281" t="s">
        <v>46843</v>
      </c>
      <c r="X2281" t="s">
        <v>46844</v>
      </c>
      <c r="Y2281" t="s">
        <v>46845</v>
      </c>
    </row>
    <row r="2282" spans="1:25" x14ac:dyDescent="0.3">
      <c r="A2282">
        <v>114050</v>
      </c>
      <c r="B2282" t="s">
        <v>46846</v>
      </c>
      <c r="C2282" t="s">
        <v>46847</v>
      </c>
      <c r="D2282" t="s">
        <v>46848</v>
      </c>
      <c r="E2282" t="s">
        <v>46849</v>
      </c>
      <c r="F2282" t="s">
        <v>46850</v>
      </c>
      <c r="G2282" t="s">
        <v>46851</v>
      </c>
      <c r="H2282" t="s">
        <v>46852</v>
      </c>
      <c r="I2282" t="s">
        <v>46853</v>
      </c>
      <c r="J2282" t="s">
        <v>46854</v>
      </c>
      <c r="K2282" t="s">
        <v>46855</v>
      </c>
      <c r="L2282" t="s">
        <v>46856</v>
      </c>
      <c r="M2282" t="s">
        <v>46857</v>
      </c>
      <c r="N2282" t="s">
        <v>46858</v>
      </c>
      <c r="O2282">
        <f>-696.862235315513 -127.281898879333 -500.976551387306</f>
        <v>-1325.120685582152</v>
      </c>
      <c r="P2282">
        <f>-742.372684297598 -196.771102343508 -231.386797121781</f>
        <v>-1170.5305837628871</v>
      </c>
      <c r="Q2282">
        <f>-552.956709618009 -74.5631532524635 -287.380645755811</f>
        <v>-914.90050862628345</v>
      </c>
      <c r="R2282" t="s">
        <v>46859</v>
      </c>
      <c r="S2282" t="s">
        <v>46860</v>
      </c>
      <c r="T2282" t="s">
        <v>46861</v>
      </c>
      <c r="U2282" t="s">
        <v>46862</v>
      </c>
      <c r="V2282" t="s">
        <v>46863</v>
      </c>
      <c r="W2282" t="s">
        <v>46864</v>
      </c>
      <c r="X2282" t="s">
        <v>46865</v>
      </c>
      <c r="Y2282" t="s">
        <v>46866</v>
      </c>
    </row>
    <row r="2283" spans="1:25" x14ac:dyDescent="0.3">
      <c r="A2283">
        <v>114100</v>
      </c>
      <c r="B2283" t="s">
        <v>46867</v>
      </c>
      <c r="C2283" t="s">
        <v>46868</v>
      </c>
      <c r="D2283" t="s">
        <v>46869</v>
      </c>
      <c r="E2283" t="s">
        <v>46870</v>
      </c>
      <c r="F2283" t="s">
        <v>46871</v>
      </c>
      <c r="G2283" t="s">
        <v>46872</v>
      </c>
      <c r="H2283" t="s">
        <v>46873</v>
      </c>
      <c r="I2283" t="s">
        <v>46874</v>
      </c>
      <c r="J2283" t="s">
        <v>46875</v>
      </c>
      <c r="K2283" t="s">
        <v>46876</v>
      </c>
      <c r="L2283" t="s">
        <v>46877</v>
      </c>
      <c r="M2283" t="s">
        <v>46878</v>
      </c>
      <c r="N2283" t="s">
        <v>46879</v>
      </c>
      <c r="O2283">
        <f>-694.711449830811 -130.547866506805 -497.705828947247</f>
        <v>-1322.965145284863</v>
      </c>
      <c r="P2283">
        <f>-733.386972646416 -202.856933370325 -227.790620253742</f>
        <v>-1164.034526270483</v>
      </c>
      <c r="Q2283">
        <f>-548.168222912858 -77.0542646286126 -289.566432786289</f>
        <v>-914.78892032775957</v>
      </c>
      <c r="R2283" t="s">
        <v>46880</v>
      </c>
      <c r="S2283" t="s">
        <v>46881</v>
      </c>
      <c r="T2283" t="s">
        <v>46882</v>
      </c>
      <c r="U2283" t="s">
        <v>46883</v>
      </c>
      <c r="V2283" t="s">
        <v>46884</v>
      </c>
      <c r="W2283" t="s">
        <v>46885</v>
      </c>
      <c r="X2283" t="s">
        <v>46886</v>
      </c>
      <c r="Y2283" t="s">
        <v>46887</v>
      </c>
    </row>
    <row r="2284" spans="1:25" x14ac:dyDescent="0.3">
      <c r="A2284">
        <v>114150</v>
      </c>
      <c r="B2284" t="s">
        <v>46888</v>
      </c>
      <c r="C2284" t="s">
        <v>46889</v>
      </c>
      <c r="D2284" t="s">
        <v>46890</v>
      </c>
      <c r="E2284" t="s">
        <v>46891</v>
      </c>
      <c r="F2284" t="s">
        <v>46892</v>
      </c>
      <c r="G2284" t="s">
        <v>46893</v>
      </c>
      <c r="H2284" t="s">
        <v>46894</v>
      </c>
      <c r="I2284" t="s">
        <v>46895</v>
      </c>
      <c r="J2284" t="s">
        <v>46896</v>
      </c>
      <c r="K2284" t="s">
        <v>46897</v>
      </c>
      <c r="L2284" t="s">
        <v>46898</v>
      </c>
      <c r="M2284" t="s">
        <v>46899</v>
      </c>
      <c r="N2284" t="s">
        <v>46900</v>
      </c>
      <c r="O2284">
        <f>-695.588251028491 -133.249491440501 -496.140010280622</f>
        <v>-1324.977752749614</v>
      </c>
      <c r="P2284">
        <f>-713.749754141126 -211.215658670459 -225.640467518789</f>
        <v>-1150.605880330374</v>
      </c>
      <c r="Q2284">
        <f>-539.269048024545 -78.4699496723142 -302.344408196589</f>
        <v>-920.08340589344812</v>
      </c>
      <c r="R2284" t="s">
        <v>46901</v>
      </c>
      <c r="S2284" t="s">
        <v>46902</v>
      </c>
      <c r="T2284" t="s">
        <v>46903</v>
      </c>
      <c r="U2284" t="s">
        <v>46904</v>
      </c>
      <c r="V2284" t="s">
        <v>46905</v>
      </c>
      <c r="W2284" t="s">
        <v>46906</v>
      </c>
      <c r="X2284" t="s">
        <v>46907</v>
      </c>
      <c r="Y2284" t="s">
        <v>46908</v>
      </c>
    </row>
    <row r="2285" spans="1:25" x14ac:dyDescent="0.3">
      <c r="A2285">
        <v>114200</v>
      </c>
      <c r="B2285" t="s">
        <v>46909</v>
      </c>
      <c r="C2285" t="s">
        <v>46910</v>
      </c>
      <c r="D2285" t="s">
        <v>46911</v>
      </c>
      <c r="E2285" t="s">
        <v>46912</v>
      </c>
      <c r="F2285" t="s">
        <v>46913</v>
      </c>
      <c r="G2285" t="s">
        <v>46914</v>
      </c>
      <c r="H2285" t="s">
        <v>46915</v>
      </c>
      <c r="I2285" t="s">
        <v>46916</v>
      </c>
      <c r="J2285" t="s">
        <v>46917</v>
      </c>
      <c r="K2285" t="s">
        <v>46918</v>
      </c>
      <c r="L2285" t="s">
        <v>46919</v>
      </c>
      <c r="M2285" t="s">
        <v>46920</v>
      </c>
      <c r="N2285" t="s">
        <v>46921</v>
      </c>
      <c r="O2285">
        <f>-697.321088488208 -131.617229354539 -497.469409570024</f>
        <v>-1326.407727412771</v>
      </c>
      <c r="P2285">
        <f>-700.719522036455 -212.557252545223 -227.255024238112</f>
        <v>-1140.5317988197901</v>
      </c>
      <c r="Q2285">
        <f>-533.49678424457 -75.9249087710732 -312.793012505461</f>
        <v>-922.21470552110418</v>
      </c>
      <c r="R2285" t="s">
        <v>46922</v>
      </c>
      <c r="S2285" t="s">
        <v>46923</v>
      </c>
      <c r="T2285" t="s">
        <v>46924</v>
      </c>
      <c r="U2285" t="s">
        <v>46925</v>
      </c>
      <c r="V2285" t="s">
        <v>46926</v>
      </c>
      <c r="W2285" t="s">
        <v>46927</v>
      </c>
      <c r="X2285" t="s">
        <v>46928</v>
      </c>
      <c r="Y2285" t="s">
        <v>46929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20170724T1212-50ms-XSens-Positi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vdv</dc:creator>
  <cp:lastModifiedBy>else vdv</cp:lastModifiedBy>
  <dcterms:created xsi:type="dcterms:W3CDTF">2017-09-01T07:28:03Z</dcterms:created>
  <dcterms:modified xsi:type="dcterms:W3CDTF">2017-09-01T07:28:04Z</dcterms:modified>
</cp:coreProperties>
</file>