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\Desktop\School\Thesis\TMMC\Confirmation_Results\Ethane\"/>
    </mc:Choice>
  </mc:AlternateContent>
  <xr:revisionPtr revIDLastSave="0" documentId="13_ncr:1_{CDEF6256-E86C-43E4-9A1E-E85F6DF209C8}" xr6:coauthVersionLast="34" xr6:coauthVersionMax="34" xr10:uidLastSave="{00000000-0000-0000-0000-000000000000}"/>
  <bookViews>
    <workbookView xWindow="0" yWindow="0" windowWidth="28770" windowHeight="11445" xr2:uid="{AE4B91B0-9428-4755-B260-3AB7C7643B71}"/>
  </bookViews>
  <sheets>
    <sheet name="TraPPE Prod" sheetId="1" r:id="rId1"/>
    <sheet name="Mie Prod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3" i="2" l="1"/>
  <c r="N34" i="2"/>
  <c r="J33" i="2"/>
  <c r="K33" i="2"/>
  <c r="L33" i="2"/>
  <c r="M33" i="2"/>
  <c r="J34" i="2"/>
  <c r="K34" i="2"/>
  <c r="L34" i="2"/>
  <c r="M34" i="2"/>
  <c r="I34" i="2"/>
  <c r="I33" i="2"/>
  <c r="C33" i="2"/>
  <c r="D33" i="2"/>
  <c r="E33" i="2"/>
  <c r="F33" i="2"/>
  <c r="G33" i="2"/>
  <c r="C34" i="2"/>
  <c r="D34" i="2"/>
  <c r="E34" i="2"/>
  <c r="F34" i="2"/>
  <c r="G34" i="2"/>
  <c r="B34" i="2"/>
  <c r="B33" i="2"/>
  <c r="J33" i="1"/>
  <c r="K33" i="1"/>
  <c r="L33" i="1"/>
  <c r="M33" i="1"/>
  <c r="N33" i="1"/>
  <c r="J34" i="1"/>
  <c r="K34" i="1"/>
  <c r="L34" i="1"/>
  <c r="M34" i="1"/>
  <c r="N34" i="1"/>
  <c r="I34" i="1"/>
  <c r="I33" i="1"/>
  <c r="C33" i="1"/>
  <c r="D33" i="1"/>
  <c r="E33" i="1"/>
  <c r="F33" i="1"/>
  <c r="G33" i="1"/>
  <c r="C34" i="1"/>
  <c r="D34" i="1"/>
  <c r="E34" i="1"/>
  <c r="F34" i="1"/>
  <c r="G34" i="1"/>
  <c r="B34" i="1"/>
  <c r="B33" i="1"/>
  <c r="G28" i="2"/>
  <c r="F28" i="2"/>
  <c r="E28" i="2"/>
  <c r="D28" i="2"/>
  <c r="C28" i="2"/>
  <c r="B28" i="2"/>
  <c r="N28" i="2"/>
  <c r="M28" i="2"/>
  <c r="L28" i="2"/>
  <c r="K28" i="2"/>
  <c r="J28" i="2"/>
  <c r="I28" i="2"/>
  <c r="G24" i="2"/>
  <c r="F24" i="2"/>
  <c r="I24" i="2" s="1"/>
  <c r="G23" i="2"/>
  <c r="F23" i="2"/>
  <c r="I23" i="2" s="1"/>
  <c r="G22" i="2"/>
  <c r="F22" i="2"/>
  <c r="I22" i="2" s="1"/>
  <c r="G21" i="2"/>
  <c r="F21" i="2"/>
  <c r="I21" i="2" s="1"/>
  <c r="G20" i="2"/>
  <c r="F20" i="2"/>
  <c r="I20" i="2" s="1"/>
  <c r="H8" i="2"/>
  <c r="F6" i="2"/>
  <c r="C1" i="2"/>
  <c r="F16" i="2" s="1"/>
  <c r="G28" i="1"/>
  <c r="F28" i="1"/>
  <c r="E28" i="1"/>
  <c r="D28" i="1"/>
  <c r="C28" i="1"/>
  <c r="B28" i="1"/>
  <c r="N28" i="1"/>
  <c r="J28" i="1"/>
  <c r="K28" i="1"/>
  <c r="L28" i="1"/>
  <c r="M28" i="1"/>
  <c r="I28" i="1"/>
  <c r="I12" i="2" l="1"/>
  <c r="G7" i="2"/>
  <c r="H7" i="2"/>
  <c r="H6" i="2"/>
  <c r="J6" i="2" s="1"/>
  <c r="M6" i="2" s="1"/>
  <c r="G15" i="2"/>
  <c r="G6" i="2"/>
  <c r="K6" i="2" s="1"/>
  <c r="F4" i="2"/>
  <c r="I7" i="2"/>
  <c r="H5" i="2"/>
  <c r="I6" i="2"/>
  <c r="H16" i="2"/>
  <c r="F5" i="2"/>
  <c r="I8" i="2"/>
  <c r="G5" i="2"/>
  <c r="F15" i="2"/>
  <c r="G16" i="2"/>
  <c r="K16" i="2" s="1"/>
  <c r="G4" i="2"/>
  <c r="F14" i="2"/>
  <c r="H4" i="2"/>
  <c r="I5" i="2"/>
  <c r="F13" i="2"/>
  <c r="G14" i="2"/>
  <c r="H15" i="2"/>
  <c r="I16" i="2"/>
  <c r="I4" i="2"/>
  <c r="F12" i="2"/>
  <c r="G13" i="2"/>
  <c r="H14" i="2"/>
  <c r="I15" i="2"/>
  <c r="F8" i="2"/>
  <c r="G12" i="2"/>
  <c r="H13" i="2"/>
  <c r="I14" i="2"/>
  <c r="F7" i="2"/>
  <c r="G8" i="2"/>
  <c r="H12" i="2"/>
  <c r="I13" i="2"/>
  <c r="F4" i="1"/>
  <c r="G4" i="1"/>
  <c r="H4" i="1"/>
  <c r="I4" i="1"/>
  <c r="F5" i="1"/>
  <c r="G5" i="1"/>
  <c r="H5" i="1"/>
  <c r="I5" i="1"/>
  <c r="F6" i="1"/>
  <c r="G6" i="1"/>
  <c r="K6" i="1" s="1"/>
  <c r="H6" i="1"/>
  <c r="I6" i="1"/>
  <c r="F7" i="1"/>
  <c r="G7" i="1"/>
  <c r="H7" i="1"/>
  <c r="K7" i="1" s="1"/>
  <c r="I7" i="1"/>
  <c r="F12" i="1"/>
  <c r="G12" i="1"/>
  <c r="H12" i="1"/>
  <c r="I12" i="1"/>
  <c r="F13" i="1"/>
  <c r="G13" i="1"/>
  <c r="H13" i="1"/>
  <c r="I13" i="1"/>
  <c r="F14" i="1"/>
  <c r="G14" i="1"/>
  <c r="J14" i="1" s="1"/>
  <c r="M14" i="1" s="1"/>
  <c r="H14" i="1"/>
  <c r="I14" i="1"/>
  <c r="F15" i="1"/>
  <c r="J15" i="1" s="1"/>
  <c r="M15" i="1" s="1"/>
  <c r="G15" i="1"/>
  <c r="H15" i="1"/>
  <c r="I15" i="1"/>
  <c r="F20" i="1"/>
  <c r="I20" i="1" s="1"/>
  <c r="G20" i="1"/>
  <c r="F21" i="1"/>
  <c r="I21" i="1" s="1"/>
  <c r="G21" i="1"/>
  <c r="F22" i="1"/>
  <c r="I22" i="1" s="1"/>
  <c r="G22" i="1"/>
  <c r="F23" i="1"/>
  <c r="I23" i="1" s="1"/>
  <c r="G23" i="1"/>
  <c r="K14" i="1"/>
  <c r="M8" i="1"/>
  <c r="M16" i="1"/>
  <c r="I24" i="1"/>
  <c r="G24" i="1"/>
  <c r="F24" i="1"/>
  <c r="K16" i="1"/>
  <c r="J16" i="1"/>
  <c r="G16" i="1"/>
  <c r="H16" i="1"/>
  <c r="I16" i="1"/>
  <c r="F16" i="1"/>
  <c r="K8" i="1"/>
  <c r="J8" i="1"/>
  <c r="G8" i="1"/>
  <c r="H8" i="1"/>
  <c r="I8" i="1"/>
  <c r="F8" i="1"/>
  <c r="C1" i="1"/>
  <c r="J16" i="2" l="1"/>
  <c r="M16" i="2" s="1"/>
  <c r="K15" i="2"/>
  <c r="J15" i="2"/>
  <c r="M15" i="2" s="1"/>
  <c r="K4" i="2"/>
  <c r="J4" i="2"/>
  <c r="M4" i="2" s="1"/>
  <c r="K13" i="2"/>
  <c r="J13" i="2"/>
  <c r="M13" i="2" s="1"/>
  <c r="J8" i="2"/>
  <c r="M8" i="2" s="1"/>
  <c r="K8" i="2"/>
  <c r="K5" i="2"/>
  <c r="J5" i="2"/>
  <c r="M5" i="2" s="1"/>
  <c r="K7" i="2"/>
  <c r="J7" i="2"/>
  <c r="M7" i="2" s="1"/>
  <c r="J12" i="2"/>
  <c r="M12" i="2" s="1"/>
  <c r="K12" i="2"/>
  <c r="K14" i="2"/>
  <c r="J14" i="2"/>
  <c r="M14" i="2" s="1"/>
  <c r="K4" i="1"/>
  <c r="J12" i="1"/>
  <c r="M12" i="1" s="1"/>
  <c r="K12" i="1"/>
  <c r="K5" i="1"/>
  <c r="J13" i="1"/>
  <c r="M13" i="1" s="1"/>
  <c r="J7" i="1"/>
  <c r="M7" i="1" s="1"/>
  <c r="J6" i="1"/>
  <c r="M6" i="1" s="1"/>
  <c r="J5" i="1"/>
  <c r="M5" i="1" s="1"/>
  <c r="J4" i="1"/>
  <c r="M4" i="1" s="1"/>
  <c r="K15" i="1"/>
  <c r="K13" i="1"/>
</calcChain>
</file>

<file path=xl/sharedStrings.xml><?xml version="1.0" encoding="utf-8"?>
<sst xmlns="http://schemas.openxmlformats.org/spreadsheetml/2006/main" count="116" uniqueCount="28">
  <si>
    <t>Molar Mass:</t>
  </si>
  <si>
    <t>Vapor Density</t>
  </si>
  <si>
    <t>Temp</t>
  </si>
  <si>
    <t>Trial 1</t>
  </si>
  <si>
    <t>Trial 2</t>
  </si>
  <si>
    <t>Trial 3</t>
  </si>
  <si>
    <t>Trial 4</t>
  </si>
  <si>
    <t>T1 kg/m3</t>
  </si>
  <si>
    <t>T2 kg/m3</t>
  </si>
  <si>
    <t>T3 kg/m3</t>
  </si>
  <si>
    <t>T4 kg/m3</t>
  </si>
  <si>
    <t>avg</t>
  </si>
  <si>
    <t>stdev</t>
  </si>
  <si>
    <t>NIST</t>
  </si>
  <si>
    <t>% error</t>
  </si>
  <si>
    <t>Liquid Density</t>
  </si>
  <si>
    <t>Vapor Pressure</t>
  </si>
  <si>
    <t>kg/mol</t>
  </si>
  <si>
    <t>L</t>
  </si>
  <si>
    <t>T1</t>
  </si>
  <si>
    <t>T2</t>
  </si>
  <si>
    <t>T3</t>
  </si>
  <si>
    <t>T4</t>
  </si>
  <si>
    <t>Avg</t>
  </si>
  <si>
    <t>Std Dev</t>
  </si>
  <si>
    <t>lnL/L^2</t>
  </si>
  <si>
    <t>Surface Tension 260 K</t>
  </si>
  <si>
    <t>Surface Tension 220K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</si>
</sst>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64" fontId="0" fillId="2" borderId="0" xfId="1" applyNumberFormat="1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C425-B516-4C95-A29B-D3A80FFFA84D}">
  <dimension ref="A1:N34"/>
  <sheetViews>
    <sheetView tabSelected="1" topLeftCell="C7" workbookViewId="0">
      <selection sqref="A1:N34"/>
    </sheetView>
  </sheetViews>
  <sheetFormatPr defaultRowHeight="15" x14ac:dyDescent="0.25"/>
  <cols>
    <col min="2" max="2" width="12" bestFit="1" customWidth="1"/>
  </cols>
  <sheetData>
    <row r="1" spans="1:13" x14ac:dyDescent="0.25">
      <c r="B1" s="1" t="s">
        <v>0</v>
      </c>
      <c r="C1">
        <f>30.07/1000</f>
        <v>3.007E-2</v>
      </c>
      <c r="D1" t="s">
        <v>17</v>
      </c>
    </row>
    <row r="2" spans="1:13" x14ac:dyDescent="0.25">
      <c r="B2" t="s">
        <v>1</v>
      </c>
    </row>
    <row r="3" spans="1:1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s="2" t="s">
        <v>11</v>
      </c>
      <c r="K3" t="s">
        <v>12</v>
      </c>
      <c r="L3" t="s">
        <v>13</v>
      </c>
      <c r="M3" s="2" t="s">
        <v>14</v>
      </c>
    </row>
    <row r="4" spans="1:13" x14ac:dyDescent="0.25">
      <c r="A4">
        <v>280</v>
      </c>
      <c r="B4">
        <v>2182.4499999999998</v>
      </c>
      <c r="C4">
        <v>2188.17</v>
      </c>
      <c r="D4">
        <v>2186.46</v>
      </c>
      <c r="E4">
        <v>2176.38</v>
      </c>
      <c r="F4">
        <f t="shared" ref="F4:F7" si="0">B4*$C$1</f>
        <v>65.626271499999987</v>
      </c>
      <c r="G4">
        <f t="shared" ref="G4:G7" si="1">C4*$C$1</f>
        <v>65.798271900000003</v>
      </c>
      <c r="H4">
        <f t="shared" ref="H4:H7" si="2">D4*$C$1</f>
        <v>65.746852200000006</v>
      </c>
      <c r="I4">
        <f t="shared" ref="I4:I7" si="3">E4*$C$1</f>
        <v>65.443746599999997</v>
      </c>
      <c r="J4" s="2">
        <f t="shared" ref="J4:J7" si="4">AVERAGE(F4:I4)</f>
        <v>65.653785550000009</v>
      </c>
      <c r="K4">
        <f t="shared" ref="K4:K7" si="5">STDEV(F4:I4)</f>
        <v>0.15749189412268597</v>
      </c>
      <c r="L4">
        <v>65.5</v>
      </c>
      <c r="M4" s="3">
        <f t="shared" ref="M4:M7" si="6">(J4-L4)/L4</f>
        <v>2.3478709923665519E-3</v>
      </c>
    </row>
    <row r="5" spans="1:13" x14ac:dyDescent="0.25">
      <c r="A5">
        <v>260</v>
      </c>
      <c r="B5">
        <v>1258.5999999999999</v>
      </c>
      <c r="C5">
        <v>1262.1600000000001</v>
      </c>
      <c r="D5">
        <v>1262.45</v>
      </c>
      <c r="E5">
        <v>1263.0899999999999</v>
      </c>
      <c r="F5">
        <f t="shared" si="0"/>
        <v>37.846101999999995</v>
      </c>
      <c r="G5">
        <f t="shared" si="1"/>
        <v>37.953151200000001</v>
      </c>
      <c r="H5">
        <f t="shared" si="2"/>
        <v>37.961871500000001</v>
      </c>
      <c r="I5">
        <f t="shared" si="3"/>
        <v>37.981116299999996</v>
      </c>
      <c r="J5" s="2">
        <f t="shared" si="4"/>
        <v>37.935560249999995</v>
      </c>
      <c r="K5">
        <f t="shared" si="5"/>
        <v>6.07724048757073E-2</v>
      </c>
      <c r="L5">
        <v>37.85</v>
      </c>
      <c r="M5" s="3">
        <f t="shared" si="6"/>
        <v>2.2605085865255808E-3</v>
      </c>
    </row>
    <row r="6" spans="1:13" x14ac:dyDescent="0.25">
      <c r="A6">
        <v>240</v>
      </c>
      <c r="B6">
        <v>725.59400000000005</v>
      </c>
      <c r="C6">
        <v>726.46199999999999</v>
      </c>
      <c r="D6">
        <v>727.56700000000001</v>
      </c>
      <c r="E6">
        <v>726.34199999999998</v>
      </c>
      <c r="F6">
        <f t="shared" si="0"/>
        <v>21.818611580000002</v>
      </c>
      <c r="G6">
        <f t="shared" si="1"/>
        <v>21.844712340000001</v>
      </c>
      <c r="H6">
        <f t="shared" si="2"/>
        <v>21.877939690000002</v>
      </c>
      <c r="I6">
        <f t="shared" si="3"/>
        <v>21.84110394</v>
      </c>
      <c r="J6" s="2">
        <f t="shared" si="4"/>
        <v>21.845591887499999</v>
      </c>
      <c r="K6">
        <f t="shared" si="5"/>
        <v>2.4462437844860876E-2</v>
      </c>
      <c r="L6">
        <v>21.81</v>
      </c>
      <c r="M6" s="3">
        <f t="shared" si="6"/>
        <v>1.6319068088033357E-3</v>
      </c>
    </row>
    <row r="7" spans="1:13" x14ac:dyDescent="0.25">
      <c r="A7">
        <v>220</v>
      </c>
      <c r="B7">
        <v>394.53</v>
      </c>
      <c r="C7">
        <v>395.61</v>
      </c>
      <c r="D7">
        <v>394.93200000000002</v>
      </c>
      <c r="E7">
        <v>394.90699999999998</v>
      </c>
      <c r="F7">
        <f t="shared" si="0"/>
        <v>11.863517099999999</v>
      </c>
      <c r="G7">
        <f t="shared" si="1"/>
        <v>11.895992700000001</v>
      </c>
      <c r="H7">
        <f t="shared" si="2"/>
        <v>11.875605240000001</v>
      </c>
      <c r="I7">
        <f t="shared" si="3"/>
        <v>11.87485349</v>
      </c>
      <c r="J7" s="2">
        <f t="shared" si="4"/>
        <v>11.8774921325</v>
      </c>
      <c r="K7">
        <f t="shared" si="5"/>
        <v>1.3516598792441879E-2</v>
      </c>
      <c r="L7">
        <v>11.845000000000001</v>
      </c>
      <c r="M7" s="3">
        <f t="shared" si="6"/>
        <v>2.7431095398902342E-3</v>
      </c>
    </row>
    <row r="8" spans="1:13" x14ac:dyDescent="0.25">
      <c r="A8">
        <v>200</v>
      </c>
      <c r="B8">
        <v>194.56399999999999</v>
      </c>
      <c r="C8">
        <v>194.65199999999999</v>
      </c>
      <c r="D8">
        <v>193.68899999999999</v>
      </c>
      <c r="E8">
        <v>194.38499999999999</v>
      </c>
      <c r="F8">
        <f>B8*$C$1</f>
        <v>5.8505394800000001</v>
      </c>
      <c r="G8">
        <f t="shared" ref="G8:I8" si="7">C8*$C$1</f>
        <v>5.8531856399999995</v>
      </c>
      <c r="H8">
        <f t="shared" si="7"/>
        <v>5.8242282300000001</v>
      </c>
      <c r="I8">
        <f t="shared" si="7"/>
        <v>5.8451569499999998</v>
      </c>
      <c r="J8" s="2">
        <f>AVERAGE(F8:I8)</f>
        <v>5.8432775750000001</v>
      </c>
      <c r="K8">
        <f>STDEV(F8:I8)</f>
        <v>1.3131572787152943E-2</v>
      </c>
      <c r="L8">
        <v>5.8280000000000003</v>
      </c>
      <c r="M8" s="3">
        <f>(J8-L8)/L8</f>
        <v>2.6214095744680542E-3</v>
      </c>
    </row>
    <row r="9" spans="1:13" x14ac:dyDescent="0.25">
      <c r="J9" s="2"/>
      <c r="M9" s="2"/>
    </row>
    <row r="10" spans="1:13" x14ac:dyDescent="0.25">
      <c r="B10" t="s">
        <v>15</v>
      </c>
      <c r="J10" s="2"/>
      <c r="M10" s="2"/>
    </row>
    <row r="11" spans="1:13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s="2" t="s">
        <v>11</v>
      </c>
      <c r="K11" t="s">
        <v>12</v>
      </c>
      <c r="L11" t="s">
        <v>13</v>
      </c>
      <c r="M11" s="2" t="s">
        <v>14</v>
      </c>
    </row>
    <row r="12" spans="1:13" x14ac:dyDescent="0.25">
      <c r="A12">
        <v>280</v>
      </c>
      <c r="B12">
        <v>12581.5</v>
      </c>
      <c r="C12">
        <v>12606.6</v>
      </c>
      <c r="D12">
        <v>12570.3</v>
      </c>
      <c r="E12">
        <v>12605.2</v>
      </c>
      <c r="F12">
        <f t="shared" ref="F12:F15" si="8">B12*$C$1</f>
        <v>378.32570499999997</v>
      </c>
      <c r="G12">
        <f t="shared" ref="G12:G15" si="9">C12*$C$1</f>
        <v>379.08046200000001</v>
      </c>
      <c r="H12">
        <f t="shared" ref="H12:H15" si="10">D12*$C$1</f>
        <v>377.98892099999995</v>
      </c>
      <c r="I12">
        <f t="shared" ref="I12:I15" si="11">E12*$C$1</f>
        <v>379.038364</v>
      </c>
      <c r="J12" s="2">
        <f t="shared" ref="J12:J15" si="12">AVERAGE(F12:I12)</f>
        <v>378.608363</v>
      </c>
      <c r="K12">
        <f t="shared" ref="K12:K15" si="13">STDEV(F12:I12)</f>
        <v>0.53894411031512746</v>
      </c>
      <c r="L12">
        <v>378.9</v>
      </c>
      <c r="M12" s="3">
        <f t="shared" ref="M12:M15" si="14">(J12-L12)/L12</f>
        <v>-7.6969385062016415E-4</v>
      </c>
    </row>
    <row r="13" spans="1:13" x14ac:dyDescent="0.25">
      <c r="A13">
        <v>260</v>
      </c>
      <c r="B13">
        <v>14169.8</v>
      </c>
      <c r="C13">
        <v>14160.3</v>
      </c>
      <c r="D13">
        <v>14138.6</v>
      </c>
      <c r="E13">
        <v>14138</v>
      </c>
      <c r="F13">
        <f t="shared" si="8"/>
        <v>426.08588599999996</v>
      </c>
      <c r="G13">
        <f t="shared" si="9"/>
        <v>425.80022099999996</v>
      </c>
      <c r="H13">
        <f t="shared" si="10"/>
        <v>425.14770199999998</v>
      </c>
      <c r="I13">
        <f t="shared" si="11"/>
        <v>425.12966</v>
      </c>
      <c r="J13" s="2">
        <f t="shared" si="12"/>
        <v>425.54086725000002</v>
      </c>
      <c r="K13">
        <f t="shared" si="13"/>
        <v>0.47888068164234171</v>
      </c>
      <c r="L13">
        <v>426</v>
      </c>
      <c r="M13" s="3">
        <f t="shared" si="14"/>
        <v>-1.0777764084506588E-3</v>
      </c>
    </row>
    <row r="14" spans="1:13" x14ac:dyDescent="0.25">
      <c r="A14">
        <v>240</v>
      </c>
      <c r="B14">
        <v>15362.6</v>
      </c>
      <c r="C14">
        <v>15378.1</v>
      </c>
      <c r="D14">
        <v>15361.3</v>
      </c>
      <c r="E14">
        <v>15376.5</v>
      </c>
      <c r="F14">
        <f t="shared" si="8"/>
        <v>461.95338199999998</v>
      </c>
      <c r="G14">
        <f t="shared" si="9"/>
        <v>462.419467</v>
      </c>
      <c r="H14">
        <f t="shared" si="10"/>
        <v>461.91429099999999</v>
      </c>
      <c r="I14">
        <f t="shared" si="11"/>
        <v>462.37135499999999</v>
      </c>
      <c r="J14" s="2">
        <f t="shared" si="12"/>
        <v>462.16462374999998</v>
      </c>
      <c r="K14">
        <f t="shared" si="13"/>
        <v>0.26768915708507907</v>
      </c>
      <c r="L14">
        <v>462.6</v>
      </c>
      <c r="M14" s="3">
        <f t="shared" si="14"/>
        <v>-9.4115056204074161E-4</v>
      </c>
    </row>
    <row r="15" spans="1:13" x14ac:dyDescent="0.25">
      <c r="A15">
        <v>220</v>
      </c>
      <c r="B15">
        <v>16413.400000000001</v>
      </c>
      <c r="C15">
        <v>16428.5</v>
      </c>
      <c r="D15">
        <v>16436.3</v>
      </c>
      <c r="E15">
        <v>16391.099999999999</v>
      </c>
      <c r="F15">
        <f t="shared" si="8"/>
        <v>493.55093800000003</v>
      </c>
      <c r="G15">
        <f t="shared" si="9"/>
        <v>494.00499500000001</v>
      </c>
      <c r="H15">
        <f t="shared" si="10"/>
        <v>494.23954099999997</v>
      </c>
      <c r="I15">
        <f t="shared" si="11"/>
        <v>492.88037699999995</v>
      </c>
      <c r="J15" s="2">
        <f t="shared" si="12"/>
        <v>493.66896274999999</v>
      </c>
      <c r="K15">
        <f t="shared" si="13"/>
        <v>0.59840748077119732</v>
      </c>
      <c r="L15">
        <v>493.6</v>
      </c>
      <c r="M15" s="3">
        <f t="shared" si="14"/>
        <v>1.3971383711500966E-4</v>
      </c>
    </row>
    <row r="16" spans="1:13" x14ac:dyDescent="0.25">
      <c r="A16">
        <v>200</v>
      </c>
      <c r="B16">
        <v>17345.900000000001</v>
      </c>
      <c r="C16">
        <v>17386.099999999999</v>
      </c>
      <c r="D16">
        <v>17368.400000000001</v>
      </c>
      <c r="E16">
        <v>17365.099999999999</v>
      </c>
      <c r="F16">
        <f>B16*$C$1</f>
        <v>521.59121300000004</v>
      </c>
      <c r="G16">
        <f t="shared" ref="G16:I16" si="15">C16*$C$1</f>
        <v>522.800027</v>
      </c>
      <c r="H16">
        <f t="shared" si="15"/>
        <v>522.267788</v>
      </c>
      <c r="I16">
        <f t="shared" si="15"/>
        <v>522.16855699999996</v>
      </c>
      <c r="J16" s="2">
        <f>AVERAGE(F16:I16)</f>
        <v>522.20689625</v>
      </c>
      <c r="K16">
        <f>STDEV(F16:I16)</f>
        <v>0.49532738474491272</v>
      </c>
      <c r="L16">
        <v>522.5</v>
      </c>
      <c r="M16" s="3">
        <f>(J16-L16)/L16</f>
        <v>-5.6096411483253633E-4</v>
      </c>
    </row>
    <row r="18" spans="1:14" x14ac:dyDescent="0.25">
      <c r="B18" t="s">
        <v>16</v>
      </c>
    </row>
    <row r="19" spans="1:14" x14ac:dyDescent="0.25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s="2" t="s">
        <v>11</v>
      </c>
      <c r="G19" t="s">
        <v>12</v>
      </c>
      <c r="H19" t="s">
        <v>13</v>
      </c>
      <c r="I19" s="2" t="s">
        <v>14</v>
      </c>
    </row>
    <row r="20" spans="1:14" x14ac:dyDescent="0.25">
      <c r="A20">
        <v>280</v>
      </c>
      <c r="B20">
        <v>3.2366199999999998</v>
      </c>
      <c r="C20">
        <v>3.2383199999999999</v>
      </c>
      <c r="D20">
        <v>3.2399</v>
      </c>
      <c r="E20">
        <v>3.23237</v>
      </c>
      <c r="F20" s="2">
        <f t="shared" ref="F20:F23" si="16">AVERAGE(B20:E20)</f>
        <v>3.2368025</v>
      </c>
      <c r="G20">
        <f t="shared" ref="G20:G23" si="17">STDEV(B20:E20)</f>
        <v>3.2443630602425888E-3</v>
      </c>
      <c r="H20">
        <v>3.2360000000000002</v>
      </c>
      <c r="I20" s="3">
        <f t="shared" ref="I20:I23" si="18">(F20-H20)/H20</f>
        <v>2.4799134734234155E-4</v>
      </c>
    </row>
    <row r="21" spans="1:14" x14ac:dyDescent="0.25">
      <c r="A21">
        <v>260</v>
      </c>
      <c r="B21">
        <v>2.04182</v>
      </c>
      <c r="C21">
        <v>2.04732</v>
      </c>
      <c r="D21">
        <v>2.04101</v>
      </c>
      <c r="E21">
        <v>2.0418500000000002</v>
      </c>
      <c r="F21" s="2">
        <f t="shared" si="16"/>
        <v>2.0430000000000001</v>
      </c>
      <c r="G21">
        <f t="shared" si="17"/>
        <v>2.906165858997038E-3</v>
      </c>
      <c r="H21">
        <v>2.04</v>
      </c>
      <c r="I21" s="3">
        <f t="shared" si="18"/>
        <v>1.4705882352941734E-3</v>
      </c>
    </row>
    <row r="22" spans="1:14" x14ac:dyDescent="0.25">
      <c r="A22">
        <v>240</v>
      </c>
      <c r="B22">
        <v>1.2011099999999999</v>
      </c>
      <c r="C22">
        <v>1.1996800000000001</v>
      </c>
      <c r="D22">
        <v>1.20343</v>
      </c>
      <c r="E22">
        <v>1.20167</v>
      </c>
      <c r="F22" s="2">
        <f t="shared" si="16"/>
        <v>1.2014724999999999</v>
      </c>
      <c r="G22">
        <f t="shared" si="17"/>
        <v>1.5508357961649573E-3</v>
      </c>
      <c r="H22">
        <v>1.1997</v>
      </c>
      <c r="I22" s="3">
        <f t="shared" si="18"/>
        <v>1.4774526965074225E-3</v>
      </c>
    </row>
    <row r="23" spans="1:14" x14ac:dyDescent="0.25">
      <c r="A23">
        <v>220</v>
      </c>
      <c r="B23">
        <v>0.641343</v>
      </c>
      <c r="C23">
        <v>0.64266999999999996</v>
      </c>
      <c r="D23">
        <v>0.64272300000000004</v>
      </c>
      <c r="E23">
        <v>0.64261000000000001</v>
      </c>
      <c r="F23" s="2">
        <f t="shared" si="16"/>
        <v>0.64233649999999998</v>
      </c>
      <c r="G23">
        <f t="shared" si="17"/>
        <v>6.6394000732998581E-4</v>
      </c>
      <c r="H23">
        <v>0.6411</v>
      </c>
      <c r="I23" s="3">
        <f t="shared" si="18"/>
        <v>1.9287162689127651E-3</v>
      </c>
    </row>
    <row r="24" spans="1:14" x14ac:dyDescent="0.25">
      <c r="A24">
        <v>200</v>
      </c>
      <c r="B24">
        <v>0.302095</v>
      </c>
      <c r="C24">
        <v>0.30240400000000001</v>
      </c>
      <c r="D24">
        <v>0.30035000000000001</v>
      </c>
      <c r="E24">
        <v>0.301844</v>
      </c>
      <c r="F24" s="2">
        <f>AVERAGE(B24:E24)</f>
        <v>0.30167325</v>
      </c>
      <c r="G24">
        <f>STDEV(B24:E24)</f>
        <v>9.1141186262486834E-4</v>
      </c>
      <c r="H24">
        <v>0.30120000000000002</v>
      </c>
      <c r="I24" s="3">
        <f>(F24-H24)/H24</f>
        <v>1.5712151394421667E-3</v>
      </c>
    </row>
    <row r="26" spans="1:14" x14ac:dyDescent="0.25">
      <c r="B26" t="s">
        <v>27</v>
      </c>
      <c r="I26" t="s">
        <v>26</v>
      </c>
    </row>
    <row r="27" spans="1:14" x14ac:dyDescent="0.25">
      <c r="A27" t="s">
        <v>18</v>
      </c>
      <c r="B27">
        <v>30</v>
      </c>
      <c r="C27">
        <v>37</v>
      </c>
      <c r="D27">
        <v>45</v>
      </c>
      <c r="E27">
        <v>50</v>
      </c>
      <c r="F27">
        <v>55</v>
      </c>
      <c r="G27">
        <v>60</v>
      </c>
      <c r="H27" t="s">
        <v>18</v>
      </c>
      <c r="I27">
        <v>30</v>
      </c>
      <c r="J27">
        <v>37</v>
      </c>
      <c r="K27">
        <v>45</v>
      </c>
      <c r="L27">
        <v>50</v>
      </c>
      <c r="M27">
        <v>55</v>
      </c>
      <c r="N27">
        <v>60</v>
      </c>
    </row>
    <row r="28" spans="1:14" x14ac:dyDescent="0.25">
      <c r="A28" t="s">
        <v>25</v>
      </c>
      <c r="B28">
        <f>LN(B27)/B27^2</f>
        <v>3.7791082018468394E-3</v>
      </c>
      <c r="C28">
        <f t="shared" ref="C28" si="19">LN(C27)/C27^2</f>
        <v>2.6376317842543642E-3</v>
      </c>
      <c r="D28">
        <f t="shared" ref="D28" si="20">LN(D27)/D27^2</f>
        <v>1.8798333282816393E-3</v>
      </c>
      <c r="E28">
        <f t="shared" ref="E28" si="21">LN(E27)/E27^2</f>
        <v>1.5648092021712584E-3</v>
      </c>
      <c r="F28">
        <f t="shared" ref="F28" si="22">LN(F27)/F27^2</f>
        <v>1.3247382430520566E-3</v>
      </c>
      <c r="G28">
        <f t="shared" ref="G28" si="23">LN(G27)/G27^2</f>
        <v>1.1373179339505834E-3</v>
      </c>
      <c r="H28" t="s">
        <v>25</v>
      </c>
      <c r="I28">
        <f>LN(I27)/I27^2</f>
        <v>3.7791082018468394E-3</v>
      </c>
      <c r="J28">
        <f t="shared" ref="J28:N28" si="24">LN(J27)/J27^2</f>
        <v>2.6376317842543642E-3</v>
      </c>
      <c r="K28">
        <f t="shared" si="24"/>
        <v>1.8798333282816393E-3</v>
      </c>
      <c r="L28">
        <f t="shared" si="24"/>
        <v>1.5648092021712584E-3</v>
      </c>
      <c r="M28">
        <f t="shared" si="24"/>
        <v>1.3247382430520566E-3</v>
      </c>
      <c r="N28">
        <f t="shared" si="24"/>
        <v>1.1373179339505834E-3</v>
      </c>
    </row>
    <row r="29" spans="1:14" x14ac:dyDescent="0.25">
      <c r="A29" t="s">
        <v>19</v>
      </c>
      <c r="B29">
        <v>9.6606899999999996E-3</v>
      </c>
      <c r="H29" t="s">
        <v>19</v>
      </c>
      <c r="I29">
        <v>3.5008399999999999E-3</v>
      </c>
    </row>
    <row r="30" spans="1:14" x14ac:dyDescent="0.25">
      <c r="A30" t="s">
        <v>20</v>
      </c>
      <c r="B30">
        <v>9.6617400000000003E-3</v>
      </c>
      <c r="H30" t="s">
        <v>20</v>
      </c>
      <c r="I30">
        <v>3.5071099999999999E-3</v>
      </c>
    </row>
    <row r="31" spans="1:14" x14ac:dyDescent="0.25">
      <c r="A31" t="s">
        <v>21</v>
      </c>
      <c r="B31">
        <v>9.6868500000000003E-3</v>
      </c>
      <c r="H31" t="s">
        <v>21</v>
      </c>
      <c r="I31">
        <v>3.5033E-3</v>
      </c>
    </row>
    <row r="32" spans="1:14" x14ac:dyDescent="0.25">
      <c r="A32" t="s">
        <v>22</v>
      </c>
      <c r="B32" s="4">
        <v>9.6596900000000003E-3</v>
      </c>
      <c r="H32" t="s">
        <v>22</v>
      </c>
      <c r="I32">
        <v>3.4805000000000001E-3</v>
      </c>
    </row>
    <row r="33" spans="1:14" x14ac:dyDescent="0.25">
      <c r="A33" t="s">
        <v>23</v>
      </c>
      <c r="B33">
        <f>AVERAGE(B29:B32)</f>
        <v>9.667242500000001E-3</v>
      </c>
      <c r="C33" t="e">
        <f t="shared" ref="C33:G33" si="25">AVERAGE(C29:C32)</f>
        <v>#DIV/0!</v>
      </c>
      <c r="D33" t="e">
        <f t="shared" si="25"/>
        <v>#DIV/0!</v>
      </c>
      <c r="E33" t="e">
        <f t="shared" si="25"/>
        <v>#DIV/0!</v>
      </c>
      <c r="F33" t="e">
        <f t="shared" si="25"/>
        <v>#DIV/0!</v>
      </c>
      <c r="G33" t="e">
        <f t="shared" si="25"/>
        <v>#DIV/0!</v>
      </c>
      <c r="H33" t="s">
        <v>23</v>
      </c>
      <c r="I33">
        <f>AVERAGE(I29:I32)</f>
        <v>3.4979375000000002E-3</v>
      </c>
      <c r="J33" t="e">
        <f t="shared" ref="J33:N33" si="26">AVERAGE(J29:J32)</f>
        <v>#DIV/0!</v>
      </c>
      <c r="K33" t="e">
        <f t="shared" si="26"/>
        <v>#DIV/0!</v>
      </c>
      <c r="L33" t="e">
        <f t="shared" si="26"/>
        <v>#DIV/0!</v>
      </c>
      <c r="M33" t="e">
        <f t="shared" si="26"/>
        <v>#DIV/0!</v>
      </c>
      <c r="N33" t="e">
        <f t="shared" si="26"/>
        <v>#DIV/0!</v>
      </c>
    </row>
    <row r="34" spans="1:14" x14ac:dyDescent="0.25">
      <c r="A34" t="s">
        <v>24</v>
      </c>
      <c r="B34">
        <f>STDEV(B29:B32)</f>
        <v>1.3098435975337047E-5</v>
      </c>
      <c r="C34" t="e">
        <f t="shared" ref="C34:G34" si="27">STDEV(C29:C32)</f>
        <v>#DIV/0!</v>
      </c>
      <c r="D34" t="e">
        <f t="shared" si="27"/>
        <v>#DIV/0!</v>
      </c>
      <c r="E34" t="e">
        <f t="shared" si="27"/>
        <v>#DIV/0!</v>
      </c>
      <c r="F34" t="e">
        <f t="shared" si="27"/>
        <v>#DIV/0!</v>
      </c>
      <c r="G34" t="e">
        <f t="shared" si="27"/>
        <v>#DIV/0!</v>
      </c>
      <c r="H34" t="s">
        <v>24</v>
      </c>
      <c r="I34">
        <f>STDEV(I29:I32)</f>
        <v>1.190772963246975E-5</v>
      </c>
      <c r="J34" t="e">
        <f t="shared" ref="J34:N34" si="28">STDEV(J29:J32)</f>
        <v>#DIV/0!</v>
      </c>
      <c r="K34" t="e">
        <f t="shared" si="28"/>
        <v>#DIV/0!</v>
      </c>
      <c r="L34" t="e">
        <f t="shared" si="28"/>
        <v>#DIV/0!</v>
      </c>
      <c r="M34" t="e">
        <f t="shared" si="28"/>
        <v>#DIV/0!</v>
      </c>
      <c r="N34" t="e">
        <f t="shared" si="28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4216-B198-49DC-83FE-5A41132C7211}">
  <dimension ref="A1:N34"/>
  <sheetViews>
    <sheetView workbookViewId="0">
      <selection activeCell="C29" sqref="C29"/>
    </sheetView>
  </sheetViews>
  <sheetFormatPr defaultRowHeight="15" x14ac:dyDescent="0.25"/>
  <cols>
    <col min="2" max="2" width="12" bestFit="1" customWidth="1"/>
    <col min="9" max="9" width="12" bestFit="1" customWidth="1"/>
  </cols>
  <sheetData>
    <row r="1" spans="1:13" x14ac:dyDescent="0.25">
      <c r="B1" s="1" t="s">
        <v>0</v>
      </c>
      <c r="C1">
        <f>30.07/1000</f>
        <v>3.007E-2</v>
      </c>
      <c r="D1" t="s">
        <v>17</v>
      </c>
    </row>
    <row r="2" spans="1:13" x14ac:dyDescent="0.25">
      <c r="B2" t="s">
        <v>1</v>
      </c>
    </row>
    <row r="3" spans="1:1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s="2" t="s">
        <v>11</v>
      </c>
      <c r="K3" t="s">
        <v>12</v>
      </c>
      <c r="L3" t="s">
        <v>13</v>
      </c>
      <c r="M3" s="2" t="s">
        <v>14</v>
      </c>
    </row>
    <row r="4" spans="1:13" x14ac:dyDescent="0.25">
      <c r="A4">
        <v>280</v>
      </c>
      <c r="B4">
        <v>1838.11</v>
      </c>
      <c r="C4">
        <v>1833.24</v>
      </c>
      <c r="D4">
        <v>1831.7</v>
      </c>
      <c r="E4">
        <v>1836.64</v>
      </c>
      <c r="F4">
        <f t="shared" ref="F4:I8" si="0">B4*$C$1</f>
        <v>55.271967699999998</v>
      </c>
      <c r="G4">
        <f t="shared" si="0"/>
        <v>55.125526799999996</v>
      </c>
      <c r="H4">
        <f t="shared" si="0"/>
        <v>55.079219000000002</v>
      </c>
      <c r="I4">
        <f t="shared" si="0"/>
        <v>55.227764800000003</v>
      </c>
      <c r="J4" s="2">
        <f t="shared" ref="J4:J7" si="1">AVERAGE(F4:I4)</f>
        <v>55.176119575000001</v>
      </c>
      <c r="K4">
        <f t="shared" ref="K4:K7" si="2">STDEV(F4:I4)</f>
        <v>8.9075703101065246E-2</v>
      </c>
      <c r="L4">
        <v>65.5</v>
      </c>
      <c r="M4" s="3">
        <f t="shared" ref="M4:M7" si="3">(J4-L4)/L4</f>
        <v>-0.15761649503816791</v>
      </c>
    </row>
    <row r="5" spans="1:13" x14ac:dyDescent="0.25">
      <c r="A5">
        <v>260</v>
      </c>
      <c r="B5">
        <v>1045.8399999999999</v>
      </c>
      <c r="C5">
        <v>1044.3499999999999</v>
      </c>
      <c r="D5">
        <v>1041.76</v>
      </c>
      <c r="E5">
        <v>1042.7</v>
      </c>
      <c r="F5">
        <f t="shared" si="0"/>
        <v>31.448408799999996</v>
      </c>
      <c r="G5">
        <f t="shared" si="0"/>
        <v>31.403604499999997</v>
      </c>
      <c r="H5">
        <f t="shared" si="0"/>
        <v>31.325723199999999</v>
      </c>
      <c r="I5">
        <f t="shared" si="0"/>
        <v>31.353989000000002</v>
      </c>
      <c r="J5" s="2">
        <f t="shared" si="1"/>
        <v>31.382931374999998</v>
      </c>
      <c r="K5">
        <f t="shared" si="2"/>
        <v>5.4237464417647749E-2</v>
      </c>
      <c r="L5">
        <v>37.85</v>
      </c>
      <c r="M5" s="3">
        <f t="shared" si="3"/>
        <v>-0.17086046565389704</v>
      </c>
    </row>
    <row r="6" spans="1:13" x14ac:dyDescent="0.25">
      <c r="A6">
        <v>240</v>
      </c>
      <c r="B6">
        <v>580.09299999999996</v>
      </c>
      <c r="C6">
        <v>582.375</v>
      </c>
      <c r="D6">
        <v>581.755</v>
      </c>
      <c r="E6">
        <v>581.82000000000005</v>
      </c>
      <c r="F6">
        <f t="shared" si="0"/>
        <v>17.443396509999999</v>
      </c>
      <c r="G6">
        <f t="shared" si="0"/>
        <v>17.512016249999999</v>
      </c>
      <c r="H6">
        <f t="shared" si="0"/>
        <v>17.49337285</v>
      </c>
      <c r="I6">
        <f t="shared" si="0"/>
        <v>17.495327400000001</v>
      </c>
      <c r="J6" s="2">
        <f t="shared" si="1"/>
        <v>17.486028252499999</v>
      </c>
      <c r="K6">
        <f t="shared" si="2"/>
        <v>2.9626895097248255E-2</v>
      </c>
      <c r="L6">
        <v>21.81</v>
      </c>
      <c r="M6" s="3">
        <f t="shared" si="3"/>
        <v>-0.19825638457129757</v>
      </c>
    </row>
    <row r="7" spans="1:13" x14ac:dyDescent="0.25">
      <c r="A7">
        <v>220</v>
      </c>
      <c r="B7">
        <v>302.53300000000002</v>
      </c>
      <c r="C7">
        <v>302.62799999999999</v>
      </c>
      <c r="D7">
        <v>302.041</v>
      </c>
      <c r="E7">
        <v>301.99900000000002</v>
      </c>
      <c r="F7">
        <f t="shared" si="0"/>
        <v>9.0971673099999997</v>
      </c>
      <c r="G7">
        <f t="shared" si="0"/>
        <v>9.1000239599999997</v>
      </c>
      <c r="H7">
        <f t="shared" si="0"/>
        <v>9.0823728700000004</v>
      </c>
      <c r="I7">
        <f t="shared" si="0"/>
        <v>9.0811099300000002</v>
      </c>
      <c r="J7" s="2">
        <f t="shared" si="1"/>
        <v>9.0901685175000004</v>
      </c>
      <c r="K7">
        <f t="shared" si="2"/>
        <v>9.8139861213177894E-3</v>
      </c>
      <c r="L7">
        <v>11.845000000000001</v>
      </c>
      <c r="M7" s="3">
        <f t="shared" si="3"/>
        <v>-0.2325733628113128</v>
      </c>
    </row>
    <row r="8" spans="1:13" x14ac:dyDescent="0.25">
      <c r="A8">
        <v>200</v>
      </c>
      <c r="B8">
        <v>139.613</v>
      </c>
      <c r="C8">
        <v>139.82599999999999</v>
      </c>
      <c r="D8">
        <v>140.035</v>
      </c>
      <c r="E8">
        <v>140.05000000000001</v>
      </c>
      <c r="F8">
        <f>B8*$C$1</f>
        <v>4.1981629099999997</v>
      </c>
      <c r="G8">
        <f t="shared" si="0"/>
        <v>4.2045678199999994</v>
      </c>
      <c r="H8">
        <f t="shared" si="0"/>
        <v>4.21085245</v>
      </c>
      <c r="I8">
        <f t="shared" si="0"/>
        <v>4.2113035000000005</v>
      </c>
      <c r="J8" s="2">
        <f>AVERAGE(F8:I8)</f>
        <v>4.2062216699999997</v>
      </c>
      <c r="K8">
        <f>STDEV(F8:I8)</f>
        <v>6.1899906332026919E-3</v>
      </c>
      <c r="L8">
        <v>5.8280000000000003</v>
      </c>
      <c r="M8" s="3">
        <f>(J8-L8)/L8</f>
        <v>-0.2782735638297873</v>
      </c>
    </row>
    <row r="9" spans="1:13" x14ac:dyDescent="0.25">
      <c r="J9" s="2"/>
      <c r="M9" s="2"/>
    </row>
    <row r="10" spans="1:13" x14ac:dyDescent="0.25">
      <c r="B10" t="s">
        <v>15</v>
      </c>
      <c r="J10" s="2"/>
      <c r="M10" s="2"/>
    </row>
    <row r="11" spans="1:13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s="2" t="s">
        <v>11</v>
      </c>
      <c r="K11" t="s">
        <v>12</v>
      </c>
      <c r="L11" t="s">
        <v>13</v>
      </c>
      <c r="M11" s="2" t="s">
        <v>14</v>
      </c>
    </row>
    <row r="12" spans="1:13" x14ac:dyDescent="0.25">
      <c r="A12">
        <v>280</v>
      </c>
      <c r="B12">
        <v>12856.7</v>
      </c>
      <c r="C12">
        <v>12845.7</v>
      </c>
      <c r="D12">
        <v>12865.9</v>
      </c>
      <c r="E12">
        <v>12848.7</v>
      </c>
      <c r="F12">
        <f t="shared" ref="F12:I16" si="4">B12*$C$1</f>
        <v>386.60096900000002</v>
      </c>
      <c r="G12">
        <f t="shared" si="4"/>
        <v>386.27019899999999</v>
      </c>
      <c r="H12">
        <f t="shared" si="4"/>
        <v>386.877613</v>
      </c>
      <c r="I12">
        <f t="shared" si="4"/>
        <v>386.360409</v>
      </c>
      <c r="J12" s="2">
        <f t="shared" ref="J12:J15" si="5">AVERAGE(F12:I12)</f>
        <v>386.52729750000003</v>
      </c>
      <c r="K12">
        <f t="shared" ref="K12:K15" si="6">STDEV(F12:I12)</f>
        <v>0.27209057902777151</v>
      </c>
      <c r="L12">
        <v>378.9</v>
      </c>
      <c r="M12" s="3">
        <f t="shared" ref="M12:M15" si="7">(J12-L12)/L12</f>
        <v>2.0130106888361188E-2</v>
      </c>
    </row>
    <row r="13" spans="1:13" x14ac:dyDescent="0.25">
      <c r="A13">
        <v>260</v>
      </c>
      <c r="B13">
        <v>14308</v>
      </c>
      <c r="C13">
        <v>14311.1</v>
      </c>
      <c r="D13">
        <v>14324</v>
      </c>
      <c r="E13">
        <v>14312.2</v>
      </c>
      <c r="F13">
        <f t="shared" si="4"/>
        <v>430.24155999999999</v>
      </c>
      <c r="G13">
        <f t="shared" si="4"/>
        <v>430.33477700000003</v>
      </c>
      <c r="H13">
        <f t="shared" si="4"/>
        <v>430.72267999999997</v>
      </c>
      <c r="I13">
        <f t="shared" si="4"/>
        <v>430.36785400000002</v>
      </c>
      <c r="J13" s="2">
        <f t="shared" si="5"/>
        <v>430.41671774999998</v>
      </c>
      <c r="K13">
        <f t="shared" si="6"/>
        <v>0.21086732668096148</v>
      </c>
      <c r="L13">
        <v>426</v>
      </c>
      <c r="M13" s="3">
        <f t="shared" si="7"/>
        <v>1.0367882042253463E-2</v>
      </c>
    </row>
    <row r="14" spans="1:13" x14ac:dyDescent="0.25">
      <c r="A14">
        <v>240</v>
      </c>
      <c r="B14">
        <v>15490.7</v>
      </c>
      <c r="C14">
        <v>15482.5</v>
      </c>
      <c r="D14">
        <v>15485.6</v>
      </c>
      <c r="E14">
        <v>15463.4</v>
      </c>
      <c r="F14">
        <f t="shared" si="4"/>
        <v>465.80534900000004</v>
      </c>
      <c r="G14">
        <f t="shared" si="4"/>
        <v>465.55877499999997</v>
      </c>
      <c r="H14">
        <f t="shared" si="4"/>
        <v>465.65199200000001</v>
      </c>
      <c r="I14">
        <f t="shared" si="4"/>
        <v>464.98443799999995</v>
      </c>
      <c r="J14" s="2">
        <f t="shared" si="5"/>
        <v>465.50013849999999</v>
      </c>
      <c r="K14">
        <f t="shared" si="6"/>
        <v>0.35851461132710094</v>
      </c>
      <c r="L14">
        <v>462.6</v>
      </c>
      <c r="M14" s="3">
        <f t="shared" si="7"/>
        <v>6.2692142239515096E-3</v>
      </c>
    </row>
    <row r="15" spans="1:13" x14ac:dyDescent="0.25">
      <c r="A15">
        <v>220</v>
      </c>
      <c r="B15">
        <v>16502.8</v>
      </c>
      <c r="C15">
        <v>16475.2</v>
      </c>
      <c r="D15">
        <v>16446</v>
      </c>
      <c r="E15">
        <v>16456.599999999999</v>
      </c>
      <c r="F15">
        <f t="shared" si="4"/>
        <v>496.23919599999999</v>
      </c>
      <c r="G15">
        <f t="shared" si="4"/>
        <v>495.40926400000001</v>
      </c>
      <c r="H15">
        <f t="shared" si="4"/>
        <v>494.53122000000002</v>
      </c>
      <c r="I15">
        <f t="shared" si="4"/>
        <v>494.84996199999995</v>
      </c>
      <c r="J15" s="2">
        <f t="shared" si="5"/>
        <v>495.25741049999999</v>
      </c>
      <c r="K15">
        <f t="shared" si="6"/>
        <v>0.74840478706713309</v>
      </c>
      <c r="L15">
        <v>493.6</v>
      </c>
      <c r="M15" s="3">
        <f t="shared" si="7"/>
        <v>3.3578008508913472E-3</v>
      </c>
    </row>
    <row r="16" spans="1:13" x14ac:dyDescent="0.25">
      <c r="A16">
        <v>200</v>
      </c>
      <c r="B16">
        <v>17390.900000000001</v>
      </c>
      <c r="C16">
        <v>17384.5</v>
      </c>
      <c r="D16">
        <v>17385.900000000001</v>
      </c>
      <c r="E16">
        <v>17364.3</v>
      </c>
      <c r="F16">
        <f>B16*$C$1</f>
        <v>522.94436300000007</v>
      </c>
      <c r="G16">
        <f t="shared" si="4"/>
        <v>522.75191499999994</v>
      </c>
      <c r="H16">
        <f t="shared" si="4"/>
        <v>522.79401300000006</v>
      </c>
      <c r="I16">
        <f t="shared" si="4"/>
        <v>522.14450099999999</v>
      </c>
      <c r="J16" s="2">
        <f>AVERAGE(F16:I16)</f>
        <v>522.65869799999996</v>
      </c>
      <c r="K16">
        <f>STDEV(F16:I16)</f>
        <v>0.35261055256853052</v>
      </c>
      <c r="L16">
        <v>522.5</v>
      </c>
      <c r="M16" s="3">
        <f>(J16-L16)/L16</f>
        <v>3.0372822966499234E-4</v>
      </c>
    </row>
    <row r="18" spans="1:14" x14ac:dyDescent="0.25">
      <c r="B18" t="s">
        <v>16</v>
      </c>
    </row>
    <row r="19" spans="1:14" x14ac:dyDescent="0.25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s="2" t="s">
        <v>11</v>
      </c>
      <c r="G19" t="s">
        <v>12</v>
      </c>
      <c r="H19" t="s">
        <v>13</v>
      </c>
      <c r="I19" s="2" t="s">
        <v>14</v>
      </c>
    </row>
    <row r="20" spans="1:14" x14ac:dyDescent="0.25">
      <c r="A20">
        <v>280</v>
      </c>
      <c r="B20">
        <v>2.86043</v>
      </c>
      <c r="C20">
        <v>2.8558400000000002</v>
      </c>
      <c r="D20">
        <v>2.85806</v>
      </c>
      <c r="E20">
        <v>2.85934</v>
      </c>
      <c r="F20" s="2">
        <f t="shared" ref="F20:F23" si="8">AVERAGE(B20:E20)</f>
        <v>2.8584174999999998</v>
      </c>
      <c r="G20">
        <f t="shared" ref="G20:G23" si="9">STDEV(B20:E20)</f>
        <v>1.9725174270458939E-3</v>
      </c>
      <c r="H20">
        <v>3.2360000000000002</v>
      </c>
      <c r="I20" s="3">
        <f t="shared" ref="I20:I23" si="10">(F20-H20)/H20</f>
        <v>-0.11668186032138453</v>
      </c>
    </row>
    <row r="21" spans="1:14" x14ac:dyDescent="0.25">
      <c r="A21">
        <v>260</v>
      </c>
      <c r="B21">
        <v>1.74756</v>
      </c>
      <c r="C21">
        <v>1.7459</v>
      </c>
      <c r="D21">
        <v>1.74397</v>
      </c>
      <c r="E21">
        <v>1.74478</v>
      </c>
      <c r="F21" s="2">
        <f t="shared" si="8"/>
        <v>1.7455525000000001</v>
      </c>
      <c r="G21">
        <f t="shared" si="9"/>
        <v>1.5547641836197062E-3</v>
      </c>
      <c r="H21">
        <v>2.04</v>
      </c>
      <c r="I21" s="3">
        <f t="shared" si="10"/>
        <v>-0.14433700980392156</v>
      </c>
    </row>
    <row r="22" spans="1:14" x14ac:dyDescent="0.25">
      <c r="A22">
        <v>240</v>
      </c>
      <c r="B22">
        <v>0.98531100000000005</v>
      </c>
      <c r="C22">
        <v>0.98413600000000001</v>
      </c>
      <c r="D22">
        <v>0.98616899999999996</v>
      </c>
      <c r="E22">
        <v>0.98637900000000001</v>
      </c>
      <c r="F22" s="2">
        <f t="shared" si="8"/>
        <v>0.98549874999999998</v>
      </c>
      <c r="G22">
        <f t="shared" si="9"/>
        <v>1.0192174694342571E-3</v>
      </c>
      <c r="H22">
        <v>1.1997</v>
      </c>
      <c r="I22" s="3">
        <f t="shared" si="10"/>
        <v>-0.17854567808618824</v>
      </c>
    </row>
    <row r="23" spans="1:14" x14ac:dyDescent="0.25">
      <c r="A23">
        <v>220</v>
      </c>
      <c r="B23">
        <v>0.50130799999999998</v>
      </c>
      <c r="C23">
        <v>0.502467</v>
      </c>
      <c r="D23">
        <v>0.50005900000000003</v>
      </c>
      <c r="E23">
        <v>0.50136899999999995</v>
      </c>
      <c r="F23" s="2">
        <f t="shared" si="8"/>
        <v>0.50130074999999996</v>
      </c>
      <c r="G23">
        <f t="shared" si="9"/>
        <v>9.8434288571952206E-4</v>
      </c>
      <c r="H23">
        <v>0.6411</v>
      </c>
      <c r="I23" s="3">
        <f t="shared" si="10"/>
        <v>-0.21806153486195606</v>
      </c>
    </row>
    <row r="24" spans="1:14" x14ac:dyDescent="0.25">
      <c r="A24">
        <v>200</v>
      </c>
      <c r="B24">
        <v>0.22032599999999999</v>
      </c>
      <c r="C24">
        <v>0.22048400000000001</v>
      </c>
      <c r="D24">
        <v>0.22065299999999999</v>
      </c>
      <c r="E24">
        <v>0.22034200000000001</v>
      </c>
      <c r="F24" s="2">
        <f>AVERAGE(B24:E24)</f>
        <v>0.22045125000000002</v>
      </c>
      <c r="G24">
        <f>STDEV(B24:E24)</f>
        <v>1.5209509086970923E-4</v>
      </c>
      <c r="H24">
        <v>0.30120000000000002</v>
      </c>
      <c r="I24" s="3">
        <f>(F24-H24)/H24</f>
        <v>-0.26809013944223109</v>
      </c>
    </row>
    <row r="26" spans="1:14" x14ac:dyDescent="0.25">
      <c r="B26" t="s">
        <v>27</v>
      </c>
      <c r="I26" t="s">
        <v>26</v>
      </c>
    </row>
    <row r="27" spans="1:14" x14ac:dyDescent="0.25">
      <c r="A27" t="s">
        <v>18</v>
      </c>
      <c r="B27">
        <v>30</v>
      </c>
      <c r="C27">
        <v>37</v>
      </c>
      <c r="D27">
        <v>45</v>
      </c>
      <c r="E27">
        <v>50</v>
      </c>
      <c r="F27">
        <v>55</v>
      </c>
      <c r="G27">
        <v>60</v>
      </c>
      <c r="H27" t="s">
        <v>18</v>
      </c>
      <c r="I27">
        <v>30</v>
      </c>
      <c r="J27">
        <v>37</v>
      </c>
      <c r="K27">
        <v>45</v>
      </c>
      <c r="L27">
        <v>50</v>
      </c>
      <c r="M27">
        <v>55</v>
      </c>
      <c r="N27">
        <v>60</v>
      </c>
    </row>
    <row r="28" spans="1:14" x14ac:dyDescent="0.25">
      <c r="A28" t="s">
        <v>25</v>
      </c>
      <c r="B28">
        <f>LN(B27)/B27^2</f>
        <v>3.7791082018468394E-3</v>
      </c>
      <c r="C28">
        <f t="shared" ref="C28:G28" si="11">LN(C27)/C27^2</f>
        <v>2.6376317842543642E-3</v>
      </c>
      <c r="D28">
        <f t="shared" si="11"/>
        <v>1.8798333282816393E-3</v>
      </c>
      <c r="E28">
        <f t="shared" si="11"/>
        <v>1.5648092021712584E-3</v>
      </c>
      <c r="F28">
        <f t="shared" si="11"/>
        <v>1.3247382430520566E-3</v>
      </c>
      <c r="G28">
        <f t="shared" si="11"/>
        <v>1.1373179339505834E-3</v>
      </c>
      <c r="H28" t="s">
        <v>25</v>
      </c>
      <c r="I28">
        <f>LN(I27)/I27^2</f>
        <v>3.7791082018468394E-3</v>
      </c>
      <c r="J28">
        <f t="shared" ref="J28:N28" si="12">LN(J27)/J27^2</f>
        <v>2.6376317842543642E-3</v>
      </c>
      <c r="K28">
        <f t="shared" si="12"/>
        <v>1.8798333282816393E-3</v>
      </c>
      <c r="L28">
        <f t="shared" si="12"/>
        <v>1.5648092021712584E-3</v>
      </c>
      <c r="M28">
        <f t="shared" si="12"/>
        <v>1.3247382430520566E-3</v>
      </c>
      <c r="N28">
        <f t="shared" si="12"/>
        <v>1.1373179339505834E-3</v>
      </c>
    </row>
    <row r="29" spans="1:14" x14ac:dyDescent="0.25">
      <c r="A29" t="s">
        <v>19</v>
      </c>
      <c r="B29">
        <v>1.09996E-2</v>
      </c>
      <c r="H29" t="s">
        <v>19</v>
      </c>
      <c r="I29">
        <v>4.2752700000000003E-3</v>
      </c>
    </row>
    <row r="30" spans="1:14" x14ac:dyDescent="0.25">
      <c r="A30" t="s">
        <v>20</v>
      </c>
      <c r="B30">
        <v>1.10005E-2</v>
      </c>
      <c r="H30" t="s">
        <v>20</v>
      </c>
      <c r="I30">
        <v>4.2866900000000001E-3</v>
      </c>
    </row>
    <row r="31" spans="1:14" x14ac:dyDescent="0.25">
      <c r="A31" t="s">
        <v>21</v>
      </c>
      <c r="B31">
        <v>1.0984799999999999E-2</v>
      </c>
      <c r="H31" t="s">
        <v>21</v>
      </c>
      <c r="I31">
        <v>4.3050400000000004E-3</v>
      </c>
    </row>
    <row r="32" spans="1:14" x14ac:dyDescent="0.25">
      <c r="A32" t="s">
        <v>22</v>
      </c>
      <c r="B32">
        <v>1.1036900000000001E-2</v>
      </c>
      <c r="H32" t="s">
        <v>22</v>
      </c>
      <c r="I32">
        <v>4.2785999999999996E-3</v>
      </c>
    </row>
    <row r="33" spans="1:14" x14ac:dyDescent="0.25">
      <c r="A33" t="s">
        <v>23</v>
      </c>
      <c r="B33">
        <f>AVERAGE(B29:B32)</f>
        <v>1.100545E-2</v>
      </c>
      <c r="C33" t="e">
        <f t="shared" ref="C33:G33" si="13">AVERAGE(C29:C32)</f>
        <v>#DIV/0!</v>
      </c>
      <c r="D33" t="e">
        <f t="shared" si="13"/>
        <v>#DIV/0!</v>
      </c>
      <c r="E33" t="e">
        <f t="shared" si="13"/>
        <v>#DIV/0!</v>
      </c>
      <c r="F33" t="e">
        <f t="shared" si="13"/>
        <v>#DIV/0!</v>
      </c>
      <c r="G33" t="e">
        <f t="shared" si="13"/>
        <v>#DIV/0!</v>
      </c>
      <c r="H33" t="s">
        <v>23</v>
      </c>
      <c r="I33">
        <f>AVERAGE(I29:I32)</f>
        <v>4.2864000000000001E-3</v>
      </c>
      <c r="J33" t="e">
        <f t="shared" ref="J33:M33" si="14">AVERAGE(J29:J32)</f>
        <v>#DIV/0!</v>
      </c>
      <c r="K33" t="e">
        <f t="shared" si="14"/>
        <v>#DIV/0!</v>
      </c>
      <c r="L33" t="e">
        <f t="shared" si="14"/>
        <v>#DIV/0!</v>
      </c>
      <c r="M33" t="e">
        <f t="shared" si="14"/>
        <v>#DIV/0!</v>
      </c>
      <c r="N33" t="e">
        <f>AVERAGE(N29:N32)</f>
        <v>#DIV/0!</v>
      </c>
    </row>
    <row r="34" spans="1:14" x14ac:dyDescent="0.25">
      <c r="A34" t="s">
        <v>24</v>
      </c>
      <c r="B34">
        <f>STDEV(B29:B32)</f>
        <v>2.2167919764079941E-5</v>
      </c>
      <c r="C34" t="e">
        <f t="shared" ref="C34:G34" si="15">STDEV(C29:C32)</f>
        <v>#DIV/0!</v>
      </c>
      <c r="D34" t="e">
        <f t="shared" si="15"/>
        <v>#DIV/0!</v>
      </c>
      <c r="E34" t="e">
        <f t="shared" si="15"/>
        <v>#DIV/0!</v>
      </c>
      <c r="F34" t="e">
        <f t="shared" si="15"/>
        <v>#DIV/0!</v>
      </c>
      <c r="G34" t="e">
        <f t="shared" si="15"/>
        <v>#DIV/0!</v>
      </c>
      <c r="H34" t="s">
        <v>24</v>
      </c>
      <c r="I34">
        <f>STDEV(I29:I32)</f>
        <v>1.3319792290673005E-5</v>
      </c>
      <c r="J34" t="e">
        <f t="shared" ref="J34:M34" si="16">STDEV(J29:J32)</f>
        <v>#DIV/0!</v>
      </c>
      <c r="K34" t="e">
        <f t="shared" si="16"/>
        <v>#DIV/0!</v>
      </c>
      <c r="L34" t="e">
        <f t="shared" si="16"/>
        <v>#DIV/0!</v>
      </c>
      <c r="M34" t="e">
        <f t="shared" si="16"/>
        <v>#DIV/0!</v>
      </c>
      <c r="N34" t="e">
        <f>STDEV(N29:N32)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TraPPE Prod</vt:lpstr>
      <vt:lpstr>Mie 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2018-07-01T15:42:27Z</dcterms:created>
  <dcterms:modified xsi:type="dcterms:W3CDTF">2018-07-05T05:31:27Z</dcterms:modified>
</cp:coreProperties>
</file>