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05" windowWidth="14805" windowHeight="7710"/>
  </bookViews>
  <sheets>
    <sheet name="ParameterRange" sheetId="8" r:id="rId1"/>
    <sheet name="EnergyPrices" sheetId="5" r:id="rId2"/>
  </sheets>
  <calcPr calcId="152511"/>
</workbook>
</file>

<file path=xl/calcChain.xml><?xml version="1.0" encoding="utf-8"?>
<calcChain xmlns="http://schemas.openxmlformats.org/spreadsheetml/2006/main">
  <c r="D59" i="5" l="1"/>
  <c r="F61" i="5"/>
  <c r="F60" i="5"/>
  <c r="F59" i="5"/>
  <c r="F58" i="5"/>
  <c r="E61" i="5"/>
  <c r="C61" i="5"/>
  <c r="D61" i="5" s="1"/>
  <c r="E60" i="5"/>
  <c r="C60" i="5"/>
  <c r="D60" i="5" s="1"/>
  <c r="E59" i="5"/>
  <c r="C59" i="5"/>
  <c r="C58" i="5"/>
  <c r="E58" i="5"/>
  <c r="D58" i="5" s="1"/>
  <c r="F43" i="5"/>
  <c r="E43" i="5"/>
  <c r="C43" i="5"/>
  <c r="D43" i="5" s="1"/>
  <c r="B43" i="5"/>
  <c r="F42" i="5"/>
  <c r="E42" i="5"/>
  <c r="C42" i="5"/>
  <c r="D42" i="5" s="1"/>
  <c r="B42" i="5"/>
  <c r="F41" i="5"/>
  <c r="E41" i="5"/>
  <c r="D41" i="5"/>
  <c r="C41" i="5"/>
  <c r="B41" i="5"/>
  <c r="E25" i="5"/>
  <c r="C25" i="5"/>
  <c r="D25" i="5" s="1"/>
  <c r="F25" i="5"/>
  <c r="F24" i="5"/>
  <c r="E24" i="5"/>
  <c r="D24" i="5" s="1"/>
  <c r="C24" i="5"/>
  <c r="F23" i="5"/>
  <c r="E23" i="5"/>
  <c r="D23" i="5"/>
  <c r="C23" i="5"/>
  <c r="C13" i="5"/>
  <c r="C12" i="5"/>
  <c r="F63" i="5" l="1"/>
  <c r="E63" i="5"/>
  <c r="D63" i="5"/>
  <c r="C63" i="5"/>
  <c r="B63" i="5"/>
  <c r="F40" i="5"/>
  <c r="E40" i="5"/>
  <c r="D40" i="5"/>
  <c r="C40" i="5"/>
  <c r="F27" i="5"/>
  <c r="F26" i="5"/>
  <c r="E27" i="5"/>
  <c r="D27" i="5"/>
  <c r="C27" i="5"/>
  <c r="E26" i="5"/>
  <c r="D26" i="5"/>
  <c r="C26" i="5"/>
  <c r="F22" i="5"/>
  <c r="E22" i="5"/>
  <c r="D22" i="5"/>
  <c r="C22" i="5"/>
  <c r="F11" i="5"/>
  <c r="E11" i="5"/>
  <c r="D11" i="5"/>
  <c r="C11" i="5"/>
  <c r="E6" i="5" l="1"/>
  <c r="E5" i="5"/>
  <c r="F17" i="5"/>
  <c r="E17" i="5"/>
  <c r="D17" i="5"/>
  <c r="C17" i="5"/>
</calcChain>
</file>

<file path=xl/sharedStrings.xml><?xml version="1.0" encoding="utf-8"?>
<sst xmlns="http://schemas.openxmlformats.org/spreadsheetml/2006/main" count="221" uniqueCount="140">
  <si>
    <t>Min 2050</t>
  </si>
  <si>
    <t>Max 2050</t>
  </si>
  <si>
    <t>Feedcost</t>
  </si>
  <si>
    <t>Comment</t>
  </si>
  <si>
    <t>Parameter</t>
  </si>
  <si>
    <t>Gas price</t>
  </si>
  <si>
    <t>Power price</t>
  </si>
  <si>
    <t>fix</t>
  </si>
  <si>
    <t>flex</t>
  </si>
  <si>
    <t>2015: 1 --&gt; 2050: Min/Max; linear interpoliert</t>
  </si>
  <si>
    <t>2015: Min/Max --&gt; 2050: Min/Max, 2050 &gt; 2015</t>
  </si>
  <si>
    <t>constant variation</t>
  </si>
  <si>
    <t>2015: Min/Max --&gt; 2050: Min/Max</t>
  </si>
  <si>
    <t>Strompreis Börse [€/MWh]</t>
  </si>
  <si>
    <t>KSS 2050 80%</t>
  </si>
  <si>
    <t>KSS 2050 95%</t>
  </si>
  <si>
    <t>BioStromWärme 80%</t>
  </si>
  <si>
    <t>BioStromWärme 95%</t>
  </si>
  <si>
    <t>Prognos 2014 Referenz % Trendszenario (80%?)</t>
  </si>
  <si>
    <t>Strommixemissionsfaktor [g CO2 eq/kWh]</t>
  </si>
  <si>
    <t>CO2 Preis [€/tCO2eq]</t>
  </si>
  <si>
    <t>EU Energy Outlook 2050 - Energy Brainpool Blog</t>
  </si>
  <si>
    <t>EU Reference Scenario 2016</t>
  </si>
  <si>
    <t>Options for Gas Supply Diversification for the EU and Germany in the next Two Decades, SC1</t>
  </si>
  <si>
    <t>Options for Gas Supply Diversification for the EU and Germany in the next Two Decades, SC3</t>
  </si>
  <si>
    <t>unrealistisch deklariert</t>
  </si>
  <si>
    <t>Leitstudie 2011 des BMU - Szenario A</t>
  </si>
  <si>
    <t>Modell Deutschland WWf, 2010</t>
  </si>
  <si>
    <t>Szen 15, BEE 2015, Szenario 100</t>
  </si>
  <si>
    <t>Leitstudie 2011 Preispfad A</t>
  </si>
  <si>
    <t>Leitstudie 2011 Preispfad B</t>
  </si>
  <si>
    <t>Leitstudie 2011 Preispfad C</t>
  </si>
  <si>
    <t>REFERENCE SCENARIO 2013“ (PRIMES2013)</t>
  </si>
  <si>
    <t>EU energy roadmap - Reference Scenario</t>
  </si>
  <si>
    <t>EU energy roadmap - Current Policy Initiatives</t>
  </si>
  <si>
    <t>EU energy roadmap - Energy Efiiciency</t>
  </si>
  <si>
    <t>EU energy roadmap - Diversifies supply technologies</t>
  </si>
  <si>
    <t>EU energy roadmap - High RES</t>
  </si>
  <si>
    <t>EU energy roadmap - Delayed CCS</t>
  </si>
  <si>
    <t>EU energy roadmap - Low nuclear</t>
  </si>
  <si>
    <t>Strompreise stellen keine Prognose dar und sind nicht im Fokus der Studie</t>
  </si>
  <si>
    <t>Gaspreis Börse [€/GJ]</t>
  </si>
  <si>
    <t>KSS 2050</t>
  </si>
  <si>
    <t>BioStromWärme</t>
  </si>
  <si>
    <t>Kohlepreis [€/GJ]</t>
  </si>
  <si>
    <t>DNV - Energy Transition outlook report - EU</t>
  </si>
  <si>
    <t>no entry</t>
  </si>
  <si>
    <t>World Energy Outlook 2018, IEA,SD Scenario</t>
  </si>
  <si>
    <t>World Energy Outlook 2018, IEA, NP Scenario</t>
  </si>
  <si>
    <t>World Energy Outlook 2018, IEA,CP Scenario</t>
  </si>
  <si>
    <t>World Energy Outlook 2018, IEA,SD1 Scenario</t>
  </si>
  <si>
    <t>World Energy Outlook 2018, IEA,SD2 Scenario</t>
  </si>
  <si>
    <t>BMWi "Langfristszenarien"</t>
  </si>
  <si>
    <t>BMWi "Langfristszenarien" 80%</t>
  </si>
  <si>
    <t>Coal price</t>
  </si>
  <si>
    <t>Power mix emission factor</t>
  </si>
  <si>
    <t>Investment wood chip tech.</t>
  </si>
  <si>
    <t>Investment electric heating</t>
  </si>
  <si>
    <t>Investment gas tech.</t>
  </si>
  <si>
    <t>Investment solar thermal tech.</t>
  </si>
  <si>
    <t>Investment heat pump tech.</t>
  </si>
  <si>
    <t>Lifetime wood chip tech.</t>
  </si>
  <si>
    <t>Lifetime electric heating</t>
  </si>
  <si>
    <t>Lifetime heat pump tech.</t>
  </si>
  <si>
    <t>Lifetime solar thermal tech.</t>
  </si>
  <si>
    <t>Lifetime gas tech.</t>
  </si>
  <si>
    <t>Yield energy crops digestion</t>
  </si>
  <si>
    <t>Lifetime log wood tech.</t>
  </si>
  <si>
    <t>Investment log wood tech.</t>
  </si>
  <si>
    <t>Discount rate</t>
  </si>
  <si>
    <t>Repenning et al. - 80%</t>
  </si>
  <si>
    <t>Repenning et al. - 95%</t>
  </si>
  <si>
    <t>Koch et al. - 80%</t>
  </si>
  <si>
    <t>Koch et al. - 95%</t>
  </si>
  <si>
    <t>Schlesinger et al. - "Trendszenario"</t>
  </si>
  <si>
    <t>"Strommarktstudie 2030"</t>
  </si>
  <si>
    <t>Energy BrainBlog - Min</t>
  </si>
  <si>
    <t>Energy BrainBlog - Max</t>
  </si>
  <si>
    <t>Strommarkt 2050 - "SC BAU" (57%)</t>
  </si>
  <si>
    <t>Strommarkt 2050 - "SGP" (88%)</t>
  </si>
  <si>
    <t>Strommarkt 2050 - "SC PD" (76%)</t>
  </si>
  <si>
    <t>Pfluger et al. -  80%</t>
  </si>
  <si>
    <t>Yield energy crops combustion</t>
  </si>
  <si>
    <t>Biomass pre-allocation</t>
  </si>
  <si>
    <t>Increase of biomass prices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</si>
  <si>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Certificate price</t>
    </r>
  </si>
  <si>
    <t>Investment wood pellet tech.</t>
  </si>
  <si>
    <t>Lifetime wood pellet tech.</t>
  </si>
  <si>
    <t>Emission factors biomass feedstocks</t>
  </si>
  <si>
    <t>Emissions factors fossil feedstocks</t>
  </si>
  <si>
    <t>Strompreis</t>
  </si>
  <si>
    <t>Gaspreis</t>
  </si>
  <si>
    <t>Kohlepreis</t>
  </si>
  <si>
    <r>
      <t>CO</t>
    </r>
    <r>
      <rPr>
        <vertAlign val="subscript"/>
        <sz val="10"/>
        <color rgb="FF000000"/>
        <rFont val="Calibri"/>
      </rPr>
      <t>2</t>
    </r>
    <r>
      <rPr>
        <sz val="10"/>
        <color rgb="FF000000"/>
        <rFont val="Calibri"/>
      </rPr>
      <t>-Zertifikatepreis</t>
    </r>
  </si>
  <si>
    <t>Strommixemissionsfaktor</t>
  </si>
  <si>
    <t>Investition HHS Tech.</t>
  </si>
  <si>
    <t>Investition Pellet Tech.</t>
  </si>
  <si>
    <t>Investition Scheitholz Tech.</t>
  </si>
  <si>
    <t>Investition Elektro Direkt Tech.</t>
  </si>
  <si>
    <t>Investition Wärmepumpen Tech.</t>
  </si>
  <si>
    <t>Investition Solarthermie</t>
  </si>
  <si>
    <t>Investition Gas Tech.</t>
  </si>
  <si>
    <t>Lebenszeit HHS Tech.</t>
  </si>
  <si>
    <t>Lebenszeit Pellet Tech.</t>
  </si>
  <si>
    <t>Lebenszeit Scheitholz Tech.</t>
  </si>
  <si>
    <t>Lebenszeit Elektro Direkt Tech.</t>
  </si>
  <si>
    <t>Lebenszeit Wärmepumpen Tech.</t>
  </si>
  <si>
    <t>Lebenszeit Solarthermie</t>
  </si>
  <si>
    <t>Lebenszeit Gas Tech.</t>
  </si>
  <si>
    <t>Emissionsfaktor Biomasse Rohstoffe</t>
  </si>
  <si>
    <t>Emissionsfaktor Fossile Rohstoffe</t>
  </si>
  <si>
    <t>Wirkungsgrad HHS Tech.</t>
  </si>
  <si>
    <t>Wirkungsgrad Pellet Tech.</t>
  </si>
  <si>
    <t>Wirkungsgrad Biogas Tech.</t>
  </si>
  <si>
    <t>Ertrag Energiepflanzen Verbrennung</t>
  </si>
  <si>
    <t>Ertrag Energiepflanzen Vergärung</t>
  </si>
  <si>
    <t>Biomasse Sektorzuweisung</t>
  </si>
  <si>
    <t>Steigerung Biomassepreise</t>
  </si>
  <si>
    <t>Zinssatz</t>
  </si>
  <si>
    <t>Conversion efficiency wood chip tech.</t>
  </si>
  <si>
    <t>Conversion efficiency wood pellet tech.</t>
  </si>
  <si>
    <t>Conversion efficiency log wood tech.</t>
  </si>
  <si>
    <t>Conversion efficiency biogas</t>
  </si>
  <si>
    <t>median</t>
  </si>
  <si>
    <t>BioPot waste wood/paper/black liquor</t>
  </si>
  <si>
    <t>Potential land area</t>
  </si>
  <si>
    <t>BioPot straw</t>
  </si>
  <si>
    <t>BioPot digest</t>
  </si>
  <si>
    <t>BioPot wood</t>
  </si>
  <si>
    <t>BioPrice waste wood/paper/black liquor</t>
  </si>
  <si>
    <t>Investment subsidies</t>
  </si>
  <si>
    <t>KWKG</t>
  </si>
  <si>
    <t>EEG Umlage</t>
  </si>
  <si>
    <t>Heat demand</t>
  </si>
  <si>
    <t>Privileged power price in industry</t>
  </si>
  <si>
    <t>Consumer choice</t>
  </si>
  <si>
    <t>Bioenergy price wood</t>
  </si>
  <si>
    <t>Bioenergy price digest</t>
  </si>
  <si>
    <t>Bioenergy price straw</t>
  </si>
  <si>
    <t>Missing data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</si>
</sst>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Unicode MS"/>
      <family val="2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rgb="FF000000"/>
      <name val="Calibri"/>
    </font>
    <font>
      <vertAlign val="subscript"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2" xfId="0" applyBorder="1"/>
    <xf numFmtId="0" fontId="0" fillId="0" borderId="2" xfId="0" applyFill="1" applyBorder="1"/>
    <xf numFmtId="0" fontId="3" fillId="0" borderId="0" xfId="0" applyFont="1" applyAlignment="1">
      <alignment horizontal="left" readingOrder="1"/>
    </xf>
    <xf numFmtId="0" fontId="0" fillId="0" borderId="0" xfId="0" applyBorder="1"/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9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1" xfId="0" applyFont="1" applyFill="1" applyBorder="1"/>
    <xf numFmtId="0" fontId="0" fillId="0" borderId="3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7" fillId="0" borderId="11" xfId="0" applyFont="1" applyBorder="1" applyAlignment="1">
      <alignment horizontal="left" wrapText="1" readingOrder="1"/>
    </xf>
    <xf numFmtId="0" fontId="7" fillId="0" borderId="0" xfId="0" applyFont="1" applyBorder="1" applyAlignment="1">
      <alignment horizontal="left" wrapText="1" readingOrder="1"/>
    </xf>
    <xf numFmtId="0" fontId="7" fillId="0" borderId="12" xfId="0" applyFont="1" applyBorder="1" applyAlignment="1">
      <alignment horizontal="left" wrapText="1" readingOrder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F44" sqref="F44"/>
    </sheetView>
  </sheetViews>
  <sheetFormatPr baseColWidth="10" defaultRowHeight="15" x14ac:dyDescent="0.25"/>
  <cols>
    <col min="1" max="1" width="36.85546875" bestFit="1" customWidth="1"/>
    <col min="2" max="2" width="5.5703125" bestFit="1" customWidth="1"/>
    <col min="3" max="3" width="10" bestFit="1" customWidth="1"/>
    <col min="6" max="6" width="43" customWidth="1"/>
    <col min="7" max="7" width="62.28515625" customWidth="1"/>
  </cols>
  <sheetData>
    <row r="1" spans="1:7" ht="15.75" x14ac:dyDescent="0.25">
      <c r="A1" s="2" t="s">
        <v>4</v>
      </c>
      <c r="B1" s="2">
        <v>2015</v>
      </c>
      <c r="C1" s="2" t="s">
        <v>0</v>
      </c>
      <c r="D1" s="2" t="s">
        <v>123</v>
      </c>
      <c r="E1" s="2" t="s">
        <v>1</v>
      </c>
      <c r="F1" s="2"/>
      <c r="G1" s="2" t="s">
        <v>3</v>
      </c>
    </row>
    <row r="2" spans="1:7" x14ac:dyDescent="0.25">
      <c r="A2" s="1" t="s">
        <v>6</v>
      </c>
      <c r="B2" s="1" t="s">
        <v>7</v>
      </c>
      <c r="C2" s="42">
        <v>1</v>
      </c>
      <c r="D2" s="43"/>
      <c r="E2" s="44">
        <v>1</v>
      </c>
      <c r="F2" s="52" t="s">
        <v>90</v>
      </c>
      <c r="G2" s="1" t="s">
        <v>9</v>
      </c>
    </row>
    <row r="3" spans="1:7" x14ac:dyDescent="0.25">
      <c r="A3" s="1" t="s">
        <v>5</v>
      </c>
      <c r="B3" s="1" t="s">
        <v>7</v>
      </c>
      <c r="C3" s="45">
        <v>1</v>
      </c>
      <c r="D3" s="46"/>
      <c r="E3" s="47">
        <v>1</v>
      </c>
      <c r="F3" s="52" t="s">
        <v>91</v>
      </c>
      <c r="G3" s="1" t="s">
        <v>9</v>
      </c>
    </row>
    <row r="4" spans="1:7" x14ac:dyDescent="0.25">
      <c r="A4" s="1" t="s">
        <v>54</v>
      </c>
      <c r="B4" s="1" t="s">
        <v>7</v>
      </c>
      <c r="C4" s="45">
        <v>1</v>
      </c>
      <c r="D4" s="46"/>
      <c r="E4" s="47">
        <v>1</v>
      </c>
      <c r="F4" s="52" t="s">
        <v>92</v>
      </c>
      <c r="G4" s="1" t="s">
        <v>9</v>
      </c>
    </row>
    <row r="5" spans="1:7" ht="18" x14ac:dyDescent="0.35">
      <c r="A5" s="1" t="s">
        <v>85</v>
      </c>
      <c r="B5" s="1" t="s">
        <v>7</v>
      </c>
      <c r="C5" s="45">
        <v>1</v>
      </c>
      <c r="D5" s="46"/>
      <c r="E5" s="47">
        <v>1</v>
      </c>
      <c r="F5" s="52" t="s">
        <v>93</v>
      </c>
      <c r="G5" s="1" t="s">
        <v>9</v>
      </c>
    </row>
    <row r="6" spans="1:7" x14ac:dyDescent="0.25">
      <c r="A6" s="4" t="s">
        <v>55</v>
      </c>
      <c r="B6" s="4" t="s">
        <v>7</v>
      </c>
      <c r="C6" s="48">
        <v>1</v>
      </c>
      <c r="D6" s="49"/>
      <c r="E6" s="50">
        <v>1</v>
      </c>
      <c r="F6" s="52" t="s">
        <v>94</v>
      </c>
      <c r="G6" s="1" t="s">
        <v>9</v>
      </c>
    </row>
    <row r="7" spans="1:7" ht="16.5" x14ac:dyDescent="0.3">
      <c r="A7" s="4" t="s">
        <v>84</v>
      </c>
      <c r="B7" s="11" t="s">
        <v>7</v>
      </c>
      <c r="C7" s="7">
        <v>0</v>
      </c>
      <c r="D7" s="7">
        <v>0.03</v>
      </c>
      <c r="E7" s="7">
        <v>0.05</v>
      </c>
      <c r="F7" s="52" t="s">
        <v>117</v>
      </c>
      <c r="G7" s="4" t="s">
        <v>2</v>
      </c>
    </row>
    <row r="8" spans="1:7" x14ac:dyDescent="0.25">
      <c r="A8" s="1" t="s">
        <v>69</v>
      </c>
      <c r="B8" s="1" t="s">
        <v>8</v>
      </c>
      <c r="C8" s="3">
        <v>0.01</v>
      </c>
      <c r="D8" s="3">
        <v>0.04</v>
      </c>
      <c r="E8" s="3">
        <v>7.0000000000000007E-2</v>
      </c>
      <c r="F8" s="52" t="s">
        <v>118</v>
      </c>
      <c r="G8" s="1" t="s">
        <v>11</v>
      </c>
    </row>
    <row r="9" spans="1:7" x14ac:dyDescent="0.25">
      <c r="A9" s="4" t="s">
        <v>56</v>
      </c>
      <c r="B9" s="4" t="s">
        <v>7</v>
      </c>
      <c r="C9" s="3">
        <v>0.9</v>
      </c>
      <c r="D9" s="3">
        <v>1</v>
      </c>
      <c r="E9" s="3">
        <v>1.1000000000000001</v>
      </c>
      <c r="F9" s="52" t="s">
        <v>95</v>
      </c>
      <c r="G9" s="1" t="s">
        <v>9</v>
      </c>
    </row>
    <row r="10" spans="1:7" x14ac:dyDescent="0.25">
      <c r="A10" s="4" t="s">
        <v>86</v>
      </c>
      <c r="B10" s="4" t="s">
        <v>7</v>
      </c>
      <c r="C10" s="3">
        <v>0.9</v>
      </c>
      <c r="D10" s="3">
        <v>1</v>
      </c>
      <c r="E10" s="3">
        <v>1.1000000000000001</v>
      </c>
      <c r="F10" s="52" t="s">
        <v>96</v>
      </c>
      <c r="G10" s="1" t="s">
        <v>9</v>
      </c>
    </row>
    <row r="11" spans="1:7" x14ac:dyDescent="0.25">
      <c r="A11" s="4" t="s">
        <v>68</v>
      </c>
      <c r="B11" s="4" t="s">
        <v>7</v>
      </c>
      <c r="C11" s="3">
        <v>0.9</v>
      </c>
      <c r="D11" s="3">
        <v>1</v>
      </c>
      <c r="E11" s="3">
        <v>1.1000000000000001</v>
      </c>
      <c r="F11" s="52" t="s">
        <v>97</v>
      </c>
      <c r="G11" s="1" t="s">
        <v>9</v>
      </c>
    </row>
    <row r="12" spans="1:7" x14ac:dyDescent="0.25">
      <c r="A12" s="4" t="s">
        <v>57</v>
      </c>
      <c r="B12" s="4" t="s">
        <v>7</v>
      </c>
      <c r="C12" s="3">
        <v>0.9</v>
      </c>
      <c r="D12" s="3">
        <v>1</v>
      </c>
      <c r="E12" s="3">
        <v>1.1000000000000001</v>
      </c>
      <c r="F12" s="52" t="s">
        <v>98</v>
      </c>
      <c r="G12" s="1" t="s">
        <v>9</v>
      </c>
    </row>
    <row r="13" spans="1:7" x14ac:dyDescent="0.25">
      <c r="A13" s="4" t="s">
        <v>60</v>
      </c>
      <c r="B13" s="4" t="s">
        <v>7</v>
      </c>
      <c r="C13" s="3">
        <v>0.9</v>
      </c>
      <c r="D13" s="3">
        <v>1</v>
      </c>
      <c r="E13" s="3">
        <v>1.1000000000000001</v>
      </c>
      <c r="F13" s="52" t="s">
        <v>99</v>
      </c>
      <c r="G13" s="1" t="s">
        <v>9</v>
      </c>
    </row>
    <row r="14" spans="1:7" x14ac:dyDescent="0.25">
      <c r="A14" s="4" t="s">
        <v>59</v>
      </c>
      <c r="B14" s="4" t="s">
        <v>7</v>
      </c>
      <c r="C14" s="3">
        <v>0.9</v>
      </c>
      <c r="D14" s="3">
        <v>1</v>
      </c>
      <c r="E14" s="3">
        <v>1.1000000000000001</v>
      </c>
      <c r="F14" s="52" t="s">
        <v>100</v>
      </c>
      <c r="G14" s="1" t="s">
        <v>9</v>
      </c>
    </row>
    <row r="15" spans="1:7" x14ac:dyDescent="0.25">
      <c r="A15" s="4" t="s">
        <v>58</v>
      </c>
      <c r="B15" s="4" t="s">
        <v>7</v>
      </c>
      <c r="C15" s="3">
        <v>0.9</v>
      </c>
      <c r="D15" s="3">
        <v>1</v>
      </c>
      <c r="E15" s="3">
        <v>1.1000000000000001</v>
      </c>
      <c r="F15" s="52" t="s">
        <v>101</v>
      </c>
      <c r="G15" s="1" t="s">
        <v>9</v>
      </c>
    </row>
    <row r="16" spans="1:7" x14ac:dyDescent="0.25">
      <c r="A16" s="4" t="s">
        <v>61</v>
      </c>
      <c r="B16" s="4" t="s">
        <v>8</v>
      </c>
      <c r="C16" s="3">
        <v>0.95</v>
      </c>
      <c r="D16" s="3">
        <v>1</v>
      </c>
      <c r="E16" s="3">
        <v>1.05</v>
      </c>
      <c r="F16" s="52" t="s">
        <v>102</v>
      </c>
      <c r="G16" s="1" t="s">
        <v>11</v>
      </c>
    </row>
    <row r="17" spans="1:7" x14ac:dyDescent="0.25">
      <c r="A17" s="41" t="s">
        <v>87</v>
      </c>
      <c r="B17" s="4" t="s">
        <v>8</v>
      </c>
      <c r="C17" s="3">
        <v>0.95</v>
      </c>
      <c r="D17" s="3">
        <v>1</v>
      </c>
      <c r="E17" s="3">
        <v>1.05</v>
      </c>
      <c r="F17" s="52" t="s">
        <v>103</v>
      </c>
      <c r="G17" s="6" t="s">
        <v>11</v>
      </c>
    </row>
    <row r="18" spans="1:7" x14ac:dyDescent="0.25">
      <c r="A18" s="4" t="s">
        <v>67</v>
      </c>
      <c r="B18" s="4" t="s">
        <v>8</v>
      </c>
      <c r="C18" s="3">
        <v>0.95</v>
      </c>
      <c r="D18" s="3">
        <v>1</v>
      </c>
      <c r="E18" s="3">
        <v>1.05</v>
      </c>
      <c r="F18" s="52" t="s">
        <v>104</v>
      </c>
      <c r="G18" s="1" t="s">
        <v>11</v>
      </c>
    </row>
    <row r="19" spans="1:7" x14ac:dyDescent="0.25">
      <c r="A19" s="4" t="s">
        <v>62</v>
      </c>
      <c r="B19" s="4" t="s">
        <v>8</v>
      </c>
      <c r="C19" s="3">
        <v>0.95</v>
      </c>
      <c r="D19" s="3">
        <v>1</v>
      </c>
      <c r="E19" s="3">
        <v>1.05</v>
      </c>
      <c r="F19" s="52" t="s">
        <v>105</v>
      </c>
      <c r="G19" s="1" t="s">
        <v>11</v>
      </c>
    </row>
    <row r="20" spans="1:7" x14ac:dyDescent="0.25">
      <c r="A20" s="4" t="s">
        <v>63</v>
      </c>
      <c r="B20" s="4" t="s">
        <v>8</v>
      </c>
      <c r="C20" s="3">
        <v>0.95</v>
      </c>
      <c r="D20" s="3">
        <v>1</v>
      </c>
      <c r="E20" s="3">
        <v>1.05</v>
      </c>
      <c r="F20" s="52" t="s">
        <v>106</v>
      </c>
      <c r="G20" s="6" t="s">
        <v>11</v>
      </c>
    </row>
    <row r="21" spans="1:7" x14ac:dyDescent="0.25">
      <c r="A21" s="4" t="s">
        <v>64</v>
      </c>
      <c r="B21" s="4" t="s">
        <v>8</v>
      </c>
      <c r="C21" s="3">
        <v>0.95</v>
      </c>
      <c r="D21" s="3">
        <v>1</v>
      </c>
      <c r="E21" s="3">
        <v>1.05</v>
      </c>
      <c r="F21" s="52" t="s">
        <v>107</v>
      </c>
      <c r="G21" s="1" t="s">
        <v>11</v>
      </c>
    </row>
    <row r="22" spans="1:7" x14ac:dyDescent="0.25">
      <c r="A22" s="4" t="s">
        <v>65</v>
      </c>
      <c r="B22" s="4" t="s">
        <v>8</v>
      </c>
      <c r="C22" s="3">
        <v>0.95</v>
      </c>
      <c r="D22" s="3">
        <v>1</v>
      </c>
      <c r="E22" s="3">
        <v>1.05</v>
      </c>
      <c r="F22" s="52" t="s">
        <v>108</v>
      </c>
      <c r="G22" s="6" t="s">
        <v>11</v>
      </c>
    </row>
    <row r="23" spans="1:7" x14ac:dyDescent="0.25">
      <c r="A23" s="4" t="s">
        <v>88</v>
      </c>
      <c r="B23" s="4" t="s">
        <v>8</v>
      </c>
      <c r="C23" s="3">
        <v>0.7</v>
      </c>
      <c r="D23" s="3">
        <v>1</v>
      </c>
      <c r="E23" s="3">
        <v>1.3</v>
      </c>
      <c r="F23" s="52" t="s">
        <v>109</v>
      </c>
      <c r="G23" s="1" t="s">
        <v>11</v>
      </c>
    </row>
    <row r="24" spans="1:7" x14ac:dyDescent="0.25">
      <c r="A24" s="4" t="s">
        <v>89</v>
      </c>
      <c r="B24" s="4" t="s">
        <v>8</v>
      </c>
      <c r="C24" s="3">
        <v>0.9</v>
      </c>
      <c r="D24" s="3">
        <v>1</v>
      </c>
      <c r="E24" s="3">
        <v>1.1000000000000001</v>
      </c>
      <c r="F24" s="52" t="s">
        <v>110</v>
      </c>
      <c r="G24" s="1" t="s">
        <v>11</v>
      </c>
    </row>
    <row r="25" spans="1:7" x14ac:dyDescent="0.25">
      <c r="A25" s="4" t="s">
        <v>119</v>
      </c>
      <c r="B25" s="4" t="s">
        <v>8</v>
      </c>
      <c r="C25" s="3">
        <v>0.95</v>
      </c>
      <c r="D25" s="3">
        <v>1</v>
      </c>
      <c r="E25" s="3">
        <v>1.1000000000000001</v>
      </c>
      <c r="F25" s="52" t="s">
        <v>111</v>
      </c>
      <c r="G25" s="1" t="s">
        <v>10</v>
      </c>
    </row>
    <row r="26" spans="1:7" x14ac:dyDescent="0.25">
      <c r="A26" s="4" t="s">
        <v>120</v>
      </c>
      <c r="B26" s="4" t="s">
        <v>8</v>
      </c>
      <c r="C26" s="3">
        <v>0.95</v>
      </c>
      <c r="D26" s="3">
        <v>1</v>
      </c>
      <c r="E26" s="3">
        <v>1.1000000000000001</v>
      </c>
      <c r="F26" s="52" t="s">
        <v>112</v>
      </c>
      <c r="G26" s="1" t="s">
        <v>10</v>
      </c>
    </row>
    <row r="27" spans="1:7" x14ac:dyDescent="0.25">
      <c r="A27" s="4" t="s">
        <v>121</v>
      </c>
      <c r="B27" s="4" t="s">
        <v>8</v>
      </c>
      <c r="C27" s="3">
        <v>0.95</v>
      </c>
      <c r="D27" s="3">
        <v>1</v>
      </c>
      <c r="E27" s="3">
        <v>1.1000000000000001</v>
      </c>
      <c r="F27" s="52" t="s">
        <v>112</v>
      </c>
      <c r="G27" s="1" t="s">
        <v>10</v>
      </c>
    </row>
    <row r="28" spans="1:7" x14ac:dyDescent="0.25">
      <c r="A28" s="4" t="s">
        <v>122</v>
      </c>
      <c r="B28" s="4" t="s">
        <v>8</v>
      </c>
      <c r="C28" s="3">
        <v>0.95</v>
      </c>
      <c r="D28" s="3">
        <v>1</v>
      </c>
      <c r="E28" s="3">
        <v>1.1000000000000001</v>
      </c>
      <c r="F28" s="52" t="s">
        <v>113</v>
      </c>
      <c r="G28" s="1" t="s">
        <v>10</v>
      </c>
    </row>
    <row r="29" spans="1:7" x14ac:dyDescent="0.25">
      <c r="A29" s="10" t="s">
        <v>82</v>
      </c>
      <c r="B29" s="10" t="s">
        <v>8</v>
      </c>
      <c r="C29" s="51">
        <v>0.67</v>
      </c>
      <c r="D29" s="51"/>
      <c r="E29" s="51">
        <v>1.33</v>
      </c>
      <c r="F29" s="52" t="s">
        <v>114</v>
      </c>
      <c r="G29" s="9" t="s">
        <v>12</v>
      </c>
    </row>
    <row r="30" spans="1:7" x14ac:dyDescent="0.25">
      <c r="A30" s="10" t="s">
        <v>66</v>
      </c>
      <c r="B30" s="10"/>
      <c r="C30" s="51">
        <v>0.8</v>
      </c>
      <c r="D30" s="51"/>
      <c r="E30" s="51">
        <v>1.2</v>
      </c>
      <c r="F30" s="52" t="s">
        <v>115</v>
      </c>
      <c r="G30" s="9" t="s">
        <v>12</v>
      </c>
    </row>
    <row r="31" spans="1:7" x14ac:dyDescent="0.25">
      <c r="A31" s="4" t="s">
        <v>83</v>
      </c>
      <c r="B31" s="1"/>
      <c r="C31" s="3">
        <v>1</v>
      </c>
      <c r="D31" s="3"/>
      <c r="E31" s="3">
        <v>1</v>
      </c>
      <c r="F31" s="54" t="s">
        <v>116</v>
      </c>
      <c r="G31" s="1" t="s">
        <v>9</v>
      </c>
    </row>
    <row r="32" spans="1:7" s="22" customFormat="1" x14ac:dyDescent="0.25">
      <c r="A32" s="4" t="s">
        <v>125</v>
      </c>
      <c r="B32" s="1"/>
      <c r="C32" s="3">
        <v>1</v>
      </c>
      <c r="D32" s="3"/>
      <c r="E32" s="3">
        <v>1</v>
      </c>
      <c r="F32" s="53"/>
      <c r="G32" s="12"/>
    </row>
    <row r="33" spans="1:5" x14ac:dyDescent="0.25">
      <c r="A33" s="4" t="s">
        <v>128</v>
      </c>
      <c r="B33" s="1"/>
      <c r="C33" s="7">
        <v>1</v>
      </c>
      <c r="D33" s="1"/>
      <c r="E33" s="7">
        <v>1</v>
      </c>
    </row>
    <row r="34" spans="1:5" x14ac:dyDescent="0.25">
      <c r="A34" s="4" t="s">
        <v>124</v>
      </c>
      <c r="B34" s="1"/>
      <c r="C34" s="7">
        <v>1</v>
      </c>
      <c r="D34" s="1"/>
      <c r="E34" s="7">
        <v>1</v>
      </c>
    </row>
    <row r="35" spans="1:5" x14ac:dyDescent="0.25">
      <c r="A35" s="4" t="s">
        <v>127</v>
      </c>
      <c r="B35" s="1"/>
      <c r="C35" s="7">
        <v>1</v>
      </c>
      <c r="D35" s="1"/>
      <c r="E35" s="7">
        <v>1</v>
      </c>
    </row>
    <row r="36" spans="1:5" x14ac:dyDescent="0.25">
      <c r="A36" s="4" t="s">
        <v>126</v>
      </c>
      <c r="B36" s="1"/>
      <c r="C36" s="7">
        <v>1</v>
      </c>
      <c r="D36" s="1"/>
      <c r="E36" s="7">
        <v>1</v>
      </c>
    </row>
    <row r="37" spans="1:5" x14ac:dyDescent="0.25">
      <c r="A37" s="4" t="s">
        <v>136</v>
      </c>
      <c r="B37" s="1"/>
      <c r="C37" s="7">
        <v>1</v>
      </c>
      <c r="D37" s="1"/>
      <c r="E37" s="7">
        <v>1</v>
      </c>
    </row>
    <row r="38" spans="1:5" x14ac:dyDescent="0.25">
      <c r="A38" s="4" t="s">
        <v>129</v>
      </c>
      <c r="B38" s="1"/>
      <c r="C38" s="7">
        <v>1</v>
      </c>
      <c r="D38" s="1"/>
      <c r="E38" s="7">
        <v>1</v>
      </c>
    </row>
    <row r="39" spans="1:5" x14ac:dyDescent="0.25">
      <c r="A39" s="4" t="s">
        <v>137</v>
      </c>
      <c r="B39" s="1"/>
      <c r="C39" s="7">
        <v>1</v>
      </c>
      <c r="D39" s="1"/>
      <c r="E39" s="7">
        <v>1</v>
      </c>
    </row>
    <row r="40" spans="1:5" x14ac:dyDescent="0.25">
      <c r="A40" s="4" t="s">
        <v>138</v>
      </c>
      <c r="B40" s="1"/>
      <c r="C40" s="7">
        <v>1</v>
      </c>
      <c r="D40" s="1"/>
      <c r="E40" s="7">
        <v>1</v>
      </c>
    </row>
    <row r="41" spans="1:5" x14ac:dyDescent="0.25">
      <c r="A41" s="4" t="s">
        <v>130</v>
      </c>
      <c r="B41" s="1"/>
      <c r="C41" s="7">
        <v>0</v>
      </c>
      <c r="D41" s="1"/>
      <c r="E41" s="7">
        <v>1</v>
      </c>
    </row>
    <row r="42" spans="1:5" x14ac:dyDescent="0.25">
      <c r="A42" s="4" t="s">
        <v>131</v>
      </c>
      <c r="B42" s="1"/>
      <c r="C42" s="7">
        <v>0</v>
      </c>
      <c r="D42" s="1"/>
      <c r="E42" s="7">
        <v>1</v>
      </c>
    </row>
    <row r="43" spans="1:5" x14ac:dyDescent="0.25">
      <c r="A43" s="4" t="s">
        <v>132</v>
      </c>
      <c r="B43" s="1"/>
      <c r="C43" s="7">
        <v>0</v>
      </c>
      <c r="D43" s="1"/>
      <c r="E43" s="7">
        <v>1</v>
      </c>
    </row>
    <row r="44" spans="1:5" x14ac:dyDescent="0.25">
      <c r="A44" s="4" t="s">
        <v>135</v>
      </c>
      <c r="B44" s="1"/>
      <c r="C44" s="7">
        <v>0</v>
      </c>
      <c r="D44" s="1"/>
      <c r="E44" s="7">
        <v>1</v>
      </c>
    </row>
    <row r="45" spans="1:5" x14ac:dyDescent="0.25">
      <c r="A45" s="4" t="s">
        <v>134</v>
      </c>
      <c r="B45" s="1"/>
      <c r="C45" s="7">
        <v>0</v>
      </c>
      <c r="D45" s="1"/>
      <c r="E45" s="7">
        <v>1</v>
      </c>
    </row>
    <row r="46" spans="1:5" x14ac:dyDescent="0.25">
      <c r="A46" s="4" t="s">
        <v>133</v>
      </c>
      <c r="B46" s="1"/>
      <c r="C46" s="7">
        <v>0</v>
      </c>
      <c r="D46" s="1"/>
      <c r="E46" s="7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J3" sqref="J3"/>
    </sheetView>
  </sheetViews>
  <sheetFormatPr baseColWidth="10" defaultColWidth="11.42578125" defaultRowHeight="15" x14ac:dyDescent="0.25"/>
  <cols>
    <col min="1" max="1" width="48.42578125" customWidth="1"/>
  </cols>
  <sheetData>
    <row r="1" spans="1:11" x14ac:dyDescent="0.25">
      <c r="A1" t="s">
        <v>46</v>
      </c>
      <c r="B1" s="15">
        <v>2015</v>
      </c>
      <c r="C1" s="14">
        <v>2020</v>
      </c>
      <c r="D1" s="14">
        <v>2030</v>
      </c>
      <c r="E1" s="14">
        <v>2040</v>
      </c>
      <c r="F1" s="14">
        <v>2050</v>
      </c>
    </row>
    <row r="2" spans="1:11" ht="18.75" x14ac:dyDescent="0.3">
      <c r="A2" s="17" t="s">
        <v>13</v>
      </c>
      <c r="J2" s="33" t="s">
        <v>139</v>
      </c>
      <c r="K2" s="33"/>
    </row>
    <row r="3" spans="1:11" x14ac:dyDescent="0.25">
      <c r="A3" t="s">
        <v>70</v>
      </c>
      <c r="B3" s="23">
        <v>32</v>
      </c>
      <c r="C3" s="25">
        <v>56</v>
      </c>
      <c r="D3" s="25">
        <v>76</v>
      </c>
      <c r="E3" s="25">
        <v>97</v>
      </c>
      <c r="F3" s="25">
        <v>120</v>
      </c>
    </row>
    <row r="4" spans="1:11" x14ac:dyDescent="0.25">
      <c r="A4" s="22" t="s">
        <v>71</v>
      </c>
      <c r="B4" s="23">
        <v>32</v>
      </c>
      <c r="C4" s="25">
        <v>82</v>
      </c>
      <c r="D4" s="25">
        <v>99</v>
      </c>
      <c r="E4" s="25">
        <v>145</v>
      </c>
      <c r="F4" s="25">
        <v>215</v>
      </c>
    </row>
    <row r="5" spans="1:11" x14ac:dyDescent="0.25">
      <c r="A5" t="s">
        <v>72</v>
      </c>
      <c r="B5" s="23">
        <v>32</v>
      </c>
      <c r="C5" s="25">
        <v>98.1</v>
      </c>
      <c r="D5" s="25">
        <v>115.9</v>
      </c>
      <c r="E5" s="25">
        <f>(F5+D5)/2</f>
        <v>136.9</v>
      </c>
      <c r="F5" s="25">
        <v>157.9</v>
      </c>
    </row>
    <row r="6" spans="1:11" x14ac:dyDescent="0.25">
      <c r="A6" s="22" t="s">
        <v>73</v>
      </c>
      <c r="B6" s="23">
        <v>32</v>
      </c>
      <c r="C6" s="25">
        <v>91.9</v>
      </c>
      <c r="D6" s="25">
        <v>191.5</v>
      </c>
      <c r="E6" s="25">
        <f>(F6+D6)/2</f>
        <v>209.55</v>
      </c>
      <c r="F6" s="25">
        <v>227.6</v>
      </c>
    </row>
    <row r="7" spans="1:11" x14ac:dyDescent="0.25">
      <c r="A7" t="s">
        <v>74</v>
      </c>
      <c r="B7" s="23">
        <v>32</v>
      </c>
      <c r="C7" s="29">
        <v>42</v>
      </c>
      <c r="D7" s="29">
        <v>67</v>
      </c>
      <c r="E7" s="30">
        <v>83</v>
      </c>
      <c r="F7" s="29">
        <v>87</v>
      </c>
    </row>
    <row r="8" spans="1:11" x14ac:dyDescent="0.25">
      <c r="A8" t="s">
        <v>75</v>
      </c>
      <c r="B8" s="23">
        <v>32</v>
      </c>
      <c r="C8" s="30">
        <v>48</v>
      </c>
      <c r="D8" s="29">
        <v>65</v>
      </c>
      <c r="E8" s="39">
        <v>82</v>
      </c>
      <c r="F8" s="39">
        <v>99</v>
      </c>
    </row>
    <row r="9" spans="1:11" x14ac:dyDescent="0.25">
      <c r="A9" t="s">
        <v>76</v>
      </c>
      <c r="B9" s="13">
        <v>32</v>
      </c>
      <c r="C9" s="30">
        <v>32</v>
      </c>
      <c r="D9" s="29">
        <v>50</v>
      </c>
      <c r="E9" s="30">
        <v>75</v>
      </c>
      <c r="F9" s="30">
        <v>70</v>
      </c>
    </row>
    <row r="10" spans="1:11" s="22" customFormat="1" x14ac:dyDescent="0.25">
      <c r="A10" s="22" t="s">
        <v>77</v>
      </c>
      <c r="B10" s="13">
        <v>32</v>
      </c>
      <c r="C10" s="30">
        <v>48</v>
      </c>
      <c r="D10" s="29">
        <v>80</v>
      </c>
      <c r="E10" s="30">
        <v>105</v>
      </c>
      <c r="F10" s="30">
        <v>122</v>
      </c>
    </row>
    <row r="11" spans="1:11" x14ac:dyDescent="0.25">
      <c r="A11" t="s">
        <v>22</v>
      </c>
      <c r="B11" s="23">
        <v>32</v>
      </c>
      <c r="C11" s="30">
        <f>0.23*150</f>
        <v>34.5</v>
      </c>
      <c r="D11" s="29">
        <f>0.23*158</f>
        <v>36.340000000000003</v>
      </c>
      <c r="E11" s="30">
        <f>0.23*162</f>
        <v>37.260000000000005</v>
      </c>
      <c r="F11" s="30">
        <f>0.23*159</f>
        <v>36.57</v>
      </c>
    </row>
    <row r="12" spans="1:11" s="22" customFormat="1" x14ac:dyDescent="0.25">
      <c r="A12" s="22" t="s">
        <v>48</v>
      </c>
      <c r="B12" s="23">
        <v>32</v>
      </c>
      <c r="C12" s="39">
        <f>(B12+D12)/2</f>
        <v>32.590000000000003</v>
      </c>
      <c r="D12" s="29">
        <v>33.18</v>
      </c>
      <c r="E12" s="30">
        <v>32.6</v>
      </c>
      <c r="F12" s="39">
        <v>32.6</v>
      </c>
    </row>
    <row r="13" spans="1:11" s="22" customFormat="1" x14ac:dyDescent="0.25">
      <c r="A13" s="22" t="s">
        <v>47</v>
      </c>
      <c r="B13" s="23">
        <v>32</v>
      </c>
      <c r="C13" s="39">
        <f>(B13+D13)/2</f>
        <v>33.174999999999997</v>
      </c>
      <c r="D13" s="29">
        <v>34.35</v>
      </c>
      <c r="E13" s="30">
        <v>35.4</v>
      </c>
      <c r="F13" s="39">
        <v>35.4</v>
      </c>
    </row>
    <row r="14" spans="1:11" x14ac:dyDescent="0.25">
      <c r="A14" t="s">
        <v>78</v>
      </c>
      <c r="B14" s="23">
        <v>32</v>
      </c>
      <c r="C14" s="30">
        <v>37.1</v>
      </c>
      <c r="D14" s="29">
        <v>72.260000000000005</v>
      </c>
      <c r="E14" s="30">
        <v>92.29</v>
      </c>
      <c r="F14" s="30">
        <v>89.54</v>
      </c>
    </row>
    <row r="15" spans="1:11" x14ac:dyDescent="0.25">
      <c r="A15" t="s">
        <v>80</v>
      </c>
      <c r="B15" s="23">
        <v>32</v>
      </c>
      <c r="C15" s="30">
        <v>35.49</v>
      </c>
      <c r="D15" s="29">
        <v>66.78</v>
      </c>
      <c r="E15" s="30">
        <v>80.599999999999994</v>
      </c>
      <c r="F15" s="30">
        <v>66.91</v>
      </c>
    </row>
    <row r="16" spans="1:11" x14ac:dyDescent="0.25">
      <c r="A16" t="s">
        <v>79</v>
      </c>
      <c r="B16" s="27">
        <v>32</v>
      </c>
      <c r="C16" s="28">
        <v>32.42</v>
      </c>
      <c r="D16" s="31">
        <v>31.89</v>
      </c>
      <c r="E16" s="28">
        <v>9.7799999999999994</v>
      </c>
      <c r="F16" s="28">
        <v>-75.86</v>
      </c>
      <c r="G16" t="s">
        <v>25</v>
      </c>
    </row>
    <row r="17" spans="1:7" x14ac:dyDescent="0.25">
      <c r="A17" t="s">
        <v>81</v>
      </c>
      <c r="B17" s="27">
        <v>32</v>
      </c>
      <c r="C17" s="32">
        <f>B17*1.17</f>
        <v>37.44</v>
      </c>
      <c r="D17" s="32">
        <f>B17*1.22</f>
        <v>39.04</v>
      </c>
      <c r="E17" s="32">
        <f>B17*1.188</f>
        <v>38.015999999999998</v>
      </c>
      <c r="F17" s="32">
        <f>B17*1.059</f>
        <v>33.887999999999998</v>
      </c>
      <c r="G17" t="s">
        <v>40</v>
      </c>
    </row>
    <row r="20" spans="1:7" x14ac:dyDescent="0.25">
      <c r="B20" s="15">
        <v>2015</v>
      </c>
      <c r="C20" s="14">
        <v>2020</v>
      </c>
      <c r="D20" s="14">
        <v>2030</v>
      </c>
      <c r="E20" s="14">
        <v>2040</v>
      </c>
      <c r="F20" s="14">
        <v>2050</v>
      </c>
    </row>
    <row r="21" spans="1:7" ht="18.75" x14ac:dyDescent="0.3">
      <c r="A21" s="17" t="s">
        <v>41</v>
      </c>
    </row>
    <row r="22" spans="1:7" x14ac:dyDescent="0.25">
      <c r="A22" t="s">
        <v>21</v>
      </c>
      <c r="B22" s="35">
        <v>5.5</v>
      </c>
      <c r="C22" s="34">
        <f>17/3.6</f>
        <v>4.7222222222222223</v>
      </c>
      <c r="D22" s="34">
        <f>19/3.6</f>
        <v>5.2777777777777777</v>
      </c>
      <c r="E22" s="34">
        <f>21/3.6</f>
        <v>5.833333333333333</v>
      </c>
      <c r="F22" s="34">
        <f>22/3.6</f>
        <v>6.1111111111111107</v>
      </c>
    </row>
    <row r="23" spans="1:7" s="22" customFormat="1" x14ac:dyDescent="0.25">
      <c r="A23" s="22" t="s">
        <v>48</v>
      </c>
      <c r="B23" s="35">
        <v>5.5</v>
      </c>
      <c r="C23" s="40">
        <f>7.8*0.833/1.055</f>
        <v>6.1586729857819904</v>
      </c>
      <c r="D23" s="40">
        <f>8.2*0.833/1.055</f>
        <v>6.4745023696682455</v>
      </c>
      <c r="E23" s="40">
        <f>9*0.833/1.055</f>
        <v>7.1061611374407585</v>
      </c>
      <c r="F23" s="35">
        <f>9*0.833/1.055</f>
        <v>7.1061611374407585</v>
      </c>
    </row>
    <row r="24" spans="1:7" s="22" customFormat="1" x14ac:dyDescent="0.25">
      <c r="A24" s="22" t="s">
        <v>49</v>
      </c>
      <c r="B24" s="35">
        <v>5.5</v>
      </c>
      <c r="C24" s="40">
        <f>7.9*0.833/1.055</f>
        <v>6.2376303317535546</v>
      </c>
      <c r="D24" s="35">
        <f>(C24+E24)/2</f>
        <v>6.8298104265402841</v>
      </c>
      <c r="E24" s="40">
        <f>9.4*0.833/1.055</f>
        <v>7.4219905213270145</v>
      </c>
      <c r="F24" s="35">
        <f>9.4*0.833/1.055</f>
        <v>7.4219905213270145</v>
      </c>
    </row>
    <row r="25" spans="1:7" s="22" customFormat="1" x14ac:dyDescent="0.25">
      <c r="A25" s="22" t="s">
        <v>47</v>
      </c>
      <c r="B25" s="35">
        <v>5.5</v>
      </c>
      <c r="C25" s="40">
        <f>7.5*0.833/1.055</f>
        <v>5.9218009478672986</v>
      </c>
      <c r="D25" s="35">
        <f>(C25+E25)/2</f>
        <v>6.0007582938388619</v>
      </c>
      <c r="E25" s="40">
        <f>7.7*0.833/1.055</f>
        <v>6.0797156398104262</v>
      </c>
      <c r="F25" s="35">
        <f>9.4*0.833/1.055</f>
        <v>7.4219905213270145</v>
      </c>
    </row>
    <row r="26" spans="1:7" ht="30" x14ac:dyDescent="0.25">
      <c r="A26" s="5" t="s">
        <v>23</v>
      </c>
      <c r="B26" s="35">
        <v>5.5</v>
      </c>
      <c r="C26" s="34">
        <f>15/3.6</f>
        <v>4.166666666666667</v>
      </c>
      <c r="D26" s="34">
        <f>28/3.6</f>
        <v>7.7777777777777777</v>
      </c>
      <c r="E26" s="34">
        <f>31/3.6</f>
        <v>8.6111111111111107</v>
      </c>
      <c r="F26" s="35">
        <f>31/3.6</f>
        <v>8.6111111111111107</v>
      </c>
    </row>
    <row r="27" spans="1:7" ht="30" x14ac:dyDescent="0.25">
      <c r="A27" s="5" t="s">
        <v>24</v>
      </c>
      <c r="B27" s="35">
        <v>5.5</v>
      </c>
      <c r="C27" s="34">
        <f>18/3.6</f>
        <v>5</v>
      </c>
      <c r="D27" s="34">
        <f>32/3.6</f>
        <v>8.8888888888888893</v>
      </c>
      <c r="E27" s="34">
        <f>36/3.6</f>
        <v>10</v>
      </c>
      <c r="F27" s="35">
        <f>36/3.6</f>
        <v>10</v>
      </c>
    </row>
    <row r="28" spans="1:7" x14ac:dyDescent="0.25">
      <c r="A28" s="8" t="s">
        <v>42</v>
      </c>
      <c r="B28" s="35">
        <v>5.5</v>
      </c>
      <c r="C28" s="26">
        <v>8.1</v>
      </c>
      <c r="D28" s="26">
        <v>9.4</v>
      </c>
      <c r="E28" s="26">
        <v>11.4</v>
      </c>
      <c r="F28" s="26">
        <v>13.9</v>
      </c>
    </row>
    <row r="29" spans="1:7" x14ac:dyDescent="0.25">
      <c r="A29" s="8" t="s">
        <v>52</v>
      </c>
      <c r="B29" s="35">
        <v>5.5</v>
      </c>
      <c r="C29" s="36">
        <v>6.7649999999999997</v>
      </c>
      <c r="D29" s="36">
        <v>6.93</v>
      </c>
      <c r="E29" s="36">
        <v>7.0785</v>
      </c>
      <c r="F29" s="36">
        <v>6.93</v>
      </c>
    </row>
    <row r="30" spans="1:7" x14ac:dyDescent="0.25">
      <c r="A30" s="8" t="s">
        <v>43</v>
      </c>
      <c r="B30" s="35">
        <v>5.5</v>
      </c>
      <c r="C30" s="34">
        <v>5.62</v>
      </c>
      <c r="D30" s="34">
        <v>7.08</v>
      </c>
      <c r="E30" s="34">
        <v>8.5399999999999991</v>
      </c>
      <c r="F30" s="34">
        <v>10</v>
      </c>
    </row>
    <row r="31" spans="1:7" x14ac:dyDescent="0.25">
      <c r="A31" s="8" t="s">
        <v>29</v>
      </c>
      <c r="B31" s="35">
        <v>5.5</v>
      </c>
      <c r="C31" s="34">
        <v>8.1999999999999993</v>
      </c>
      <c r="D31" s="34">
        <v>10.6</v>
      </c>
      <c r="E31" s="34">
        <v>12.8</v>
      </c>
      <c r="F31" s="34">
        <v>15.1</v>
      </c>
    </row>
    <row r="32" spans="1:7" x14ac:dyDescent="0.25">
      <c r="A32" s="8" t="s">
        <v>30</v>
      </c>
      <c r="B32" s="35">
        <v>5.5</v>
      </c>
      <c r="C32" s="34">
        <v>7.1</v>
      </c>
      <c r="D32" s="34">
        <v>8.4</v>
      </c>
      <c r="E32" s="34">
        <v>9.6999999999999993</v>
      </c>
      <c r="F32" s="34">
        <v>10.7</v>
      </c>
    </row>
    <row r="33" spans="1:6" x14ac:dyDescent="0.25">
      <c r="A33" s="8" t="s">
        <v>31</v>
      </c>
      <c r="B33" s="35">
        <v>5.5</v>
      </c>
      <c r="C33" s="34">
        <v>6.2</v>
      </c>
      <c r="D33" s="34">
        <v>6.7</v>
      </c>
      <c r="E33" s="34">
        <v>7.4</v>
      </c>
      <c r="F33" s="34">
        <v>8.1999999999999993</v>
      </c>
    </row>
    <row r="34" spans="1:6" x14ac:dyDescent="0.25">
      <c r="A34" s="8" t="s">
        <v>18</v>
      </c>
      <c r="B34" s="35">
        <v>5.5</v>
      </c>
      <c r="C34" s="34">
        <v>8.1999999999999993</v>
      </c>
      <c r="D34" s="34">
        <v>8.4</v>
      </c>
      <c r="E34" s="34">
        <v>9</v>
      </c>
      <c r="F34" s="34">
        <v>9</v>
      </c>
    </row>
    <row r="35" spans="1:6" s="22" customFormat="1" x14ac:dyDescent="0.25">
      <c r="A35" s="8" t="s">
        <v>32</v>
      </c>
      <c r="B35" s="35">
        <v>5.5</v>
      </c>
      <c r="C35" s="34">
        <v>10</v>
      </c>
      <c r="D35" s="34">
        <v>10.5</v>
      </c>
      <c r="E35" s="34">
        <v>10.5</v>
      </c>
      <c r="F35" s="34">
        <v>10.199999999999999</v>
      </c>
    </row>
    <row r="38" spans="1:6" x14ac:dyDescent="0.25">
      <c r="B38" s="15">
        <v>2015</v>
      </c>
      <c r="C38" s="14">
        <v>2020</v>
      </c>
      <c r="D38" s="14">
        <v>2030</v>
      </c>
      <c r="E38" s="14">
        <v>2040</v>
      </c>
      <c r="F38" s="14">
        <v>2050</v>
      </c>
    </row>
    <row r="39" spans="1:6" ht="18.75" x14ac:dyDescent="0.3">
      <c r="A39" s="17" t="s">
        <v>44</v>
      </c>
    </row>
    <row r="40" spans="1:6" x14ac:dyDescent="0.25">
      <c r="A40" t="s">
        <v>21</v>
      </c>
      <c r="B40" s="35">
        <v>3.5</v>
      </c>
      <c r="C40" s="34">
        <f>8/3.6</f>
        <v>2.2222222222222223</v>
      </c>
      <c r="D40" s="34">
        <f>7.5/3.6</f>
        <v>2.0833333333333335</v>
      </c>
      <c r="E40" s="34">
        <f>7/3.6</f>
        <v>1.9444444444444444</v>
      </c>
      <c r="F40" s="34">
        <f>7/3.6</f>
        <v>1.9444444444444444</v>
      </c>
    </row>
    <row r="41" spans="1:6" s="22" customFormat="1" x14ac:dyDescent="0.25">
      <c r="A41" s="22" t="s">
        <v>48</v>
      </c>
      <c r="B41" s="40">
        <f>85*0.833/30</f>
        <v>2.3601666666666663</v>
      </c>
      <c r="C41" s="40">
        <f>80*0.833/30</f>
        <v>2.2213333333333334</v>
      </c>
      <c r="D41" s="40">
        <f>83*0.833/30</f>
        <v>2.3046333333333333</v>
      </c>
      <c r="E41" s="40">
        <f>85*0.833/30</f>
        <v>2.3601666666666663</v>
      </c>
      <c r="F41" s="35">
        <f>85*0.833/30</f>
        <v>2.3601666666666663</v>
      </c>
    </row>
    <row r="42" spans="1:6" s="22" customFormat="1" x14ac:dyDescent="0.25">
      <c r="A42" s="22" t="s">
        <v>49</v>
      </c>
      <c r="B42" s="40">
        <f>85*0.833/30</f>
        <v>2.3601666666666663</v>
      </c>
      <c r="C42" s="40">
        <f>84*0.833/30</f>
        <v>2.3323999999999998</v>
      </c>
      <c r="D42" s="35">
        <f>(C42+E42)/2</f>
        <v>2.5267666666666666</v>
      </c>
      <c r="E42" s="40">
        <f>98*0.833/30</f>
        <v>2.7211333333333334</v>
      </c>
      <c r="F42" s="35">
        <f>98*0.833/30</f>
        <v>2.7211333333333334</v>
      </c>
    </row>
    <row r="43" spans="1:6" s="22" customFormat="1" x14ac:dyDescent="0.25">
      <c r="A43" s="22" t="s">
        <v>47</v>
      </c>
      <c r="B43" s="40">
        <f>85*0.833/30</f>
        <v>2.3601666666666663</v>
      </c>
      <c r="C43" s="40">
        <f>69*0.833/30</f>
        <v>1.9158999999999999</v>
      </c>
      <c r="D43" s="35">
        <f>(C43+E43)/2</f>
        <v>1.87425</v>
      </c>
      <c r="E43" s="40">
        <f>66*0.833/30</f>
        <v>1.8325999999999998</v>
      </c>
      <c r="F43" s="35">
        <f>66*0.833/30</f>
        <v>1.8325999999999998</v>
      </c>
    </row>
    <row r="44" spans="1:6" x14ac:dyDescent="0.25">
      <c r="A44" s="8" t="s">
        <v>42</v>
      </c>
      <c r="B44" s="26">
        <v>2.7</v>
      </c>
      <c r="C44" s="26">
        <v>3</v>
      </c>
      <c r="D44" s="26">
        <v>3.3</v>
      </c>
      <c r="E44" s="26">
        <v>3.8</v>
      </c>
      <c r="F44" s="26">
        <v>4.5</v>
      </c>
    </row>
    <row r="45" spans="1:6" x14ac:dyDescent="0.25">
      <c r="A45" s="8" t="s">
        <v>52</v>
      </c>
      <c r="B45" s="26">
        <v>3.6111111111111112</v>
      </c>
      <c r="C45" s="26">
        <v>3.8888888888888888</v>
      </c>
      <c r="D45" s="26">
        <v>4.166666666666667</v>
      </c>
      <c r="E45" s="26">
        <v>4.4444444444444446</v>
      </c>
      <c r="F45" s="26">
        <v>5.416666666666667</v>
      </c>
    </row>
    <row r="46" spans="1:6" x14ac:dyDescent="0.25">
      <c r="A46" s="8" t="s">
        <v>43</v>
      </c>
      <c r="B46" s="34">
        <v>3.2</v>
      </c>
      <c r="C46" s="35">
        <v>3.47</v>
      </c>
      <c r="D46" s="35">
        <v>4.01</v>
      </c>
      <c r="E46" s="35">
        <v>4.55</v>
      </c>
      <c r="F46" s="34">
        <v>5.0999999999999996</v>
      </c>
    </row>
    <row r="47" spans="1:6" x14ac:dyDescent="0.25">
      <c r="A47" s="8" t="s">
        <v>29</v>
      </c>
      <c r="B47" s="34">
        <v>4</v>
      </c>
      <c r="C47" s="34">
        <v>5</v>
      </c>
      <c r="D47" s="34">
        <v>6.4</v>
      </c>
      <c r="E47" s="34">
        <v>7.8</v>
      </c>
      <c r="F47" s="34">
        <v>9</v>
      </c>
    </row>
    <row r="48" spans="1:6" s="22" customFormat="1" x14ac:dyDescent="0.25">
      <c r="A48" s="8" t="s">
        <v>30</v>
      </c>
      <c r="B48" s="34">
        <v>3.5</v>
      </c>
      <c r="C48" s="34">
        <v>4</v>
      </c>
      <c r="D48" s="34">
        <v>5</v>
      </c>
      <c r="E48" s="34">
        <v>5.8</v>
      </c>
      <c r="F48" s="34">
        <v>6.5</v>
      </c>
    </row>
    <row r="49" spans="1:6" s="22" customFormat="1" x14ac:dyDescent="0.25">
      <c r="A49" s="8" t="s">
        <v>31</v>
      </c>
      <c r="B49" s="34">
        <v>3.2</v>
      </c>
      <c r="C49" s="34">
        <v>3.4</v>
      </c>
      <c r="D49" s="34">
        <v>3.8</v>
      </c>
      <c r="E49" s="34">
        <v>4.3</v>
      </c>
      <c r="F49" s="34">
        <v>4.8</v>
      </c>
    </row>
    <row r="50" spans="1:6" s="22" customFormat="1" x14ac:dyDescent="0.25">
      <c r="A50" s="8" t="s">
        <v>18</v>
      </c>
      <c r="B50" s="34">
        <v>3.6</v>
      </c>
      <c r="C50" s="34">
        <v>3.6</v>
      </c>
      <c r="D50" s="34">
        <v>3.9</v>
      </c>
      <c r="E50" s="34">
        <v>4.3</v>
      </c>
      <c r="F50" s="34">
        <v>4.5999999999999996</v>
      </c>
    </row>
    <row r="51" spans="1:6" s="22" customFormat="1" x14ac:dyDescent="0.25">
      <c r="A51" s="8" t="s">
        <v>32</v>
      </c>
      <c r="B51" s="34">
        <v>3.5</v>
      </c>
      <c r="C51" s="34">
        <v>3.8</v>
      </c>
      <c r="D51" s="34">
        <v>4</v>
      </c>
      <c r="E51" s="34">
        <v>4.3</v>
      </c>
      <c r="F51" s="34">
        <v>5.0999999999999996</v>
      </c>
    </row>
    <row r="55" spans="1:6" x14ac:dyDescent="0.25">
      <c r="B55" s="15">
        <v>2015</v>
      </c>
      <c r="C55" s="14">
        <v>2020</v>
      </c>
      <c r="D55" s="14">
        <v>2030</v>
      </c>
      <c r="E55" s="14">
        <v>2040</v>
      </c>
      <c r="F55" s="14">
        <v>2050</v>
      </c>
    </row>
    <row r="56" spans="1:6" ht="18.75" x14ac:dyDescent="0.3">
      <c r="A56" s="17" t="s">
        <v>20</v>
      </c>
    </row>
    <row r="57" spans="1:6" x14ac:dyDescent="0.25">
      <c r="A57" t="s">
        <v>21</v>
      </c>
      <c r="B57" s="35">
        <v>15</v>
      </c>
      <c r="C57" s="34">
        <v>9</v>
      </c>
      <c r="D57" s="34">
        <v>65</v>
      </c>
      <c r="E57" s="34">
        <v>105</v>
      </c>
      <c r="F57" s="34">
        <v>125</v>
      </c>
    </row>
    <row r="58" spans="1:6" s="22" customFormat="1" x14ac:dyDescent="0.25">
      <c r="A58" s="22" t="s">
        <v>48</v>
      </c>
      <c r="B58" s="35">
        <v>15</v>
      </c>
      <c r="C58" s="34">
        <f>22*0.833</f>
        <v>18.326000000000001</v>
      </c>
      <c r="D58" s="35">
        <f>(C58+E58)/2</f>
        <v>24.990000000000002</v>
      </c>
      <c r="E58" s="34">
        <f>38*0.833</f>
        <v>31.654</v>
      </c>
      <c r="F58" s="35">
        <f>38*0.833</f>
        <v>31.654</v>
      </c>
    </row>
    <row r="59" spans="1:6" s="22" customFormat="1" x14ac:dyDescent="0.25">
      <c r="A59" s="22" t="s">
        <v>49</v>
      </c>
      <c r="B59" s="35">
        <v>15</v>
      </c>
      <c r="C59" s="34">
        <f>25*0.833</f>
        <v>20.824999999999999</v>
      </c>
      <c r="D59" s="35">
        <f>(C59+E59)/2</f>
        <v>28.321999999999996</v>
      </c>
      <c r="E59" s="34">
        <f>43*0.833</f>
        <v>35.818999999999996</v>
      </c>
      <c r="F59" s="35">
        <f>43*0.833</f>
        <v>35.818999999999996</v>
      </c>
    </row>
    <row r="60" spans="1:6" s="22" customFormat="1" x14ac:dyDescent="0.25">
      <c r="A60" s="22" t="s">
        <v>50</v>
      </c>
      <c r="B60" s="35">
        <v>15</v>
      </c>
      <c r="C60" s="34">
        <f>63*0.833</f>
        <v>52.478999999999999</v>
      </c>
      <c r="D60" s="35">
        <f>(C60+E60)/2</f>
        <v>84.549499999999995</v>
      </c>
      <c r="E60" s="34">
        <f>140*0.833</f>
        <v>116.61999999999999</v>
      </c>
      <c r="F60" s="35">
        <f>140*0.833</f>
        <v>116.61999999999999</v>
      </c>
    </row>
    <row r="61" spans="1:6" s="22" customFormat="1" x14ac:dyDescent="0.25">
      <c r="A61" s="22" t="s">
        <v>51</v>
      </c>
      <c r="B61" s="35">
        <v>15</v>
      </c>
      <c r="C61" s="34">
        <f>43*0.833</f>
        <v>35.818999999999996</v>
      </c>
      <c r="D61" s="35">
        <f>(C61+E61)/2</f>
        <v>69.971999999999994</v>
      </c>
      <c r="E61" s="34">
        <f>125*0.833</f>
        <v>104.125</v>
      </c>
      <c r="F61" s="35">
        <f>125*0.833</f>
        <v>104.125</v>
      </c>
    </row>
    <row r="62" spans="1:6" x14ac:dyDescent="0.25">
      <c r="A62" t="s">
        <v>22</v>
      </c>
      <c r="B62" s="34">
        <v>9</v>
      </c>
      <c r="C62" s="34">
        <v>15</v>
      </c>
      <c r="D62" s="34">
        <v>35</v>
      </c>
      <c r="E62" s="34">
        <v>50</v>
      </c>
      <c r="F62" s="34">
        <v>90</v>
      </c>
    </row>
    <row r="63" spans="1:6" x14ac:dyDescent="0.25">
      <c r="A63" s="8" t="s">
        <v>45</v>
      </c>
      <c r="B63" s="34">
        <f>5*0.92</f>
        <v>4.6000000000000005</v>
      </c>
      <c r="C63" s="34">
        <f>20*0.92</f>
        <v>18.400000000000002</v>
      </c>
      <c r="D63" s="34">
        <f>39*0.92</f>
        <v>35.880000000000003</v>
      </c>
      <c r="E63" s="34">
        <f>50*0.92</f>
        <v>46</v>
      </c>
      <c r="F63" s="34">
        <f>60*0.92</f>
        <v>55.2</v>
      </c>
    </row>
    <row r="64" spans="1:6" s="18" customFormat="1" x14ac:dyDescent="0.25">
      <c r="A64" s="8" t="s">
        <v>14</v>
      </c>
      <c r="B64" s="26">
        <v>15</v>
      </c>
      <c r="C64" s="26">
        <v>23</v>
      </c>
      <c r="D64" s="26">
        <v>50</v>
      </c>
      <c r="E64" s="26">
        <v>90</v>
      </c>
      <c r="F64" s="26">
        <v>130</v>
      </c>
    </row>
    <row r="65" spans="1:6" s="18" customFormat="1" x14ac:dyDescent="0.25">
      <c r="A65" s="8" t="s">
        <v>15</v>
      </c>
      <c r="B65" s="26">
        <v>15</v>
      </c>
      <c r="C65" s="26">
        <v>30</v>
      </c>
      <c r="D65" s="26">
        <v>87</v>
      </c>
      <c r="E65" s="26">
        <v>143</v>
      </c>
      <c r="F65" s="26">
        <v>200</v>
      </c>
    </row>
    <row r="66" spans="1:6" s="20" customFormat="1" x14ac:dyDescent="0.25">
      <c r="A66" s="19" t="s">
        <v>53</v>
      </c>
      <c r="B66" s="26">
        <v>15</v>
      </c>
      <c r="C66" s="26">
        <v>10</v>
      </c>
      <c r="D66" s="26">
        <v>35</v>
      </c>
      <c r="E66" s="26">
        <v>65</v>
      </c>
      <c r="F66" s="26">
        <v>100</v>
      </c>
    </row>
    <row r="67" spans="1:6" s="21" customFormat="1" x14ac:dyDescent="0.25">
      <c r="A67" s="19" t="s">
        <v>16</v>
      </c>
      <c r="B67" s="26">
        <v>15</v>
      </c>
      <c r="C67" s="26">
        <v>66.900000000000006</v>
      </c>
      <c r="D67" s="26">
        <v>99.6</v>
      </c>
      <c r="E67" s="26">
        <v>147.5</v>
      </c>
      <c r="F67" s="26">
        <v>195.4</v>
      </c>
    </row>
    <row r="68" spans="1:6" s="21" customFormat="1" x14ac:dyDescent="0.25">
      <c r="A68" s="19" t="s">
        <v>17</v>
      </c>
      <c r="B68" s="26">
        <v>15</v>
      </c>
      <c r="C68" s="26">
        <v>74.3</v>
      </c>
      <c r="D68" s="26">
        <v>253.6</v>
      </c>
      <c r="E68" s="26">
        <v>452.25</v>
      </c>
      <c r="F68" s="26">
        <v>650.9</v>
      </c>
    </row>
    <row r="69" spans="1:6" s="20" customFormat="1" x14ac:dyDescent="0.25">
      <c r="A69" s="8" t="s">
        <v>29</v>
      </c>
      <c r="B69" s="26">
        <v>20</v>
      </c>
      <c r="C69" s="26">
        <v>27.3</v>
      </c>
      <c r="D69" s="26">
        <v>45.5</v>
      </c>
      <c r="E69" s="26">
        <v>60.7</v>
      </c>
      <c r="F69" s="26">
        <v>75.8</v>
      </c>
    </row>
    <row r="70" spans="1:6" s="22" customFormat="1" x14ac:dyDescent="0.25">
      <c r="A70" s="8" t="s">
        <v>30</v>
      </c>
      <c r="B70" s="26">
        <v>18</v>
      </c>
      <c r="C70" s="26">
        <v>23.3</v>
      </c>
      <c r="D70" s="26">
        <v>34.4</v>
      </c>
      <c r="E70" s="26">
        <v>45.5</v>
      </c>
      <c r="F70" s="26">
        <v>57.6</v>
      </c>
    </row>
    <row r="71" spans="1:6" s="22" customFormat="1" x14ac:dyDescent="0.25">
      <c r="A71" s="8" t="s">
        <v>31</v>
      </c>
      <c r="B71" s="26">
        <v>18</v>
      </c>
      <c r="C71" s="26">
        <v>20.2</v>
      </c>
      <c r="D71" s="26">
        <v>26.3</v>
      </c>
      <c r="E71" s="26">
        <v>36.4</v>
      </c>
      <c r="F71" s="26">
        <v>45.5</v>
      </c>
    </row>
    <row r="72" spans="1:6" x14ac:dyDescent="0.25">
      <c r="A72" s="22" t="s">
        <v>18</v>
      </c>
      <c r="B72" s="37">
        <v>15</v>
      </c>
      <c r="C72" s="37">
        <v>9.8000000000000007</v>
      </c>
      <c r="D72" s="37">
        <v>39.200000000000003</v>
      </c>
      <c r="E72" s="37">
        <v>63.7</v>
      </c>
      <c r="F72" s="37">
        <v>74.400000000000006</v>
      </c>
    </row>
    <row r="73" spans="1:6" x14ac:dyDescent="0.25">
      <c r="A73" s="8" t="s">
        <v>32</v>
      </c>
      <c r="B73" s="37">
        <v>5</v>
      </c>
      <c r="C73" s="37">
        <v>10</v>
      </c>
      <c r="D73" s="37">
        <v>35</v>
      </c>
      <c r="E73" s="37">
        <v>80</v>
      </c>
      <c r="F73" s="37">
        <v>100</v>
      </c>
    </row>
    <row r="74" spans="1:6" s="22" customFormat="1" x14ac:dyDescent="0.25">
      <c r="A74" s="8" t="s">
        <v>33</v>
      </c>
      <c r="B74" s="38">
        <v>15</v>
      </c>
      <c r="C74" s="37">
        <v>18</v>
      </c>
      <c r="D74" s="37">
        <v>40</v>
      </c>
      <c r="E74" s="37">
        <v>52</v>
      </c>
      <c r="F74" s="37">
        <v>50</v>
      </c>
    </row>
    <row r="75" spans="1:6" s="22" customFormat="1" x14ac:dyDescent="0.25">
      <c r="A75" s="8" t="s">
        <v>34</v>
      </c>
      <c r="B75" s="38">
        <v>15</v>
      </c>
      <c r="C75" s="37">
        <v>15</v>
      </c>
      <c r="D75" s="37">
        <v>32</v>
      </c>
      <c r="E75" s="37">
        <v>49</v>
      </c>
      <c r="F75" s="37">
        <v>51</v>
      </c>
    </row>
    <row r="76" spans="1:6" s="22" customFormat="1" x14ac:dyDescent="0.25">
      <c r="A76" s="8" t="s">
        <v>35</v>
      </c>
      <c r="B76" s="38">
        <v>15</v>
      </c>
      <c r="C76" s="37">
        <v>15</v>
      </c>
      <c r="D76" s="37">
        <v>25</v>
      </c>
      <c r="E76" s="37">
        <v>87</v>
      </c>
      <c r="F76" s="37">
        <v>234</v>
      </c>
    </row>
    <row r="77" spans="1:6" s="22" customFormat="1" x14ac:dyDescent="0.25">
      <c r="A77" s="8" t="s">
        <v>36</v>
      </c>
      <c r="B77" s="38">
        <v>15</v>
      </c>
      <c r="C77" s="37">
        <v>25</v>
      </c>
      <c r="D77" s="37">
        <v>52</v>
      </c>
      <c r="E77" s="37">
        <v>95</v>
      </c>
      <c r="F77" s="37">
        <v>265</v>
      </c>
    </row>
    <row r="78" spans="1:6" s="22" customFormat="1" x14ac:dyDescent="0.25">
      <c r="A78" s="8" t="s">
        <v>37</v>
      </c>
      <c r="B78" s="38">
        <v>15</v>
      </c>
      <c r="C78" s="37">
        <v>25</v>
      </c>
      <c r="D78" s="37">
        <v>35</v>
      </c>
      <c r="E78" s="37">
        <v>92</v>
      </c>
      <c r="F78" s="37">
        <v>285</v>
      </c>
    </row>
    <row r="79" spans="1:6" s="22" customFormat="1" x14ac:dyDescent="0.25">
      <c r="A79" s="8" t="s">
        <v>38</v>
      </c>
      <c r="B79" s="38">
        <v>15</v>
      </c>
      <c r="C79" s="37">
        <v>25</v>
      </c>
      <c r="D79" s="37">
        <v>55</v>
      </c>
      <c r="E79" s="37">
        <v>190</v>
      </c>
      <c r="F79" s="37">
        <v>270</v>
      </c>
    </row>
    <row r="80" spans="1:6" s="22" customFormat="1" x14ac:dyDescent="0.25">
      <c r="A80" s="8" t="s">
        <v>39</v>
      </c>
      <c r="B80" s="38">
        <v>15</v>
      </c>
      <c r="C80" s="37">
        <v>20</v>
      </c>
      <c r="D80" s="37">
        <v>63</v>
      </c>
      <c r="E80" s="37">
        <v>100</v>
      </c>
      <c r="F80" s="37">
        <v>310</v>
      </c>
    </row>
    <row r="82" spans="1:6" x14ac:dyDescent="0.25">
      <c r="B82" s="15">
        <v>2015</v>
      </c>
      <c r="C82" s="14">
        <v>2020</v>
      </c>
      <c r="D82" s="14">
        <v>2030</v>
      </c>
      <c r="E82" s="14">
        <v>2040</v>
      </c>
      <c r="F82" s="14">
        <v>2050</v>
      </c>
    </row>
    <row r="83" spans="1:6" ht="15.75" x14ac:dyDescent="0.25">
      <c r="A83" s="16" t="s">
        <v>19</v>
      </c>
    </row>
    <row r="84" spans="1:6" x14ac:dyDescent="0.25">
      <c r="A84" s="8" t="s">
        <v>14</v>
      </c>
      <c r="B84" s="37">
        <v>577</v>
      </c>
      <c r="C84" s="37">
        <v>442</v>
      </c>
      <c r="D84" s="37">
        <v>347</v>
      </c>
      <c r="E84" s="37">
        <v>215</v>
      </c>
      <c r="F84" s="37">
        <v>78</v>
      </c>
    </row>
    <row r="85" spans="1:6" x14ac:dyDescent="0.25">
      <c r="A85" s="8" t="s">
        <v>15</v>
      </c>
      <c r="B85" s="37">
        <v>577</v>
      </c>
      <c r="C85" s="37">
        <v>411</v>
      </c>
      <c r="D85" s="37">
        <v>233</v>
      </c>
      <c r="E85" s="37">
        <v>127</v>
      </c>
      <c r="F85" s="37">
        <v>17</v>
      </c>
    </row>
    <row r="86" spans="1:6" x14ac:dyDescent="0.25">
      <c r="A86" s="8" t="s">
        <v>53</v>
      </c>
      <c r="B86" s="37">
        <v>577</v>
      </c>
      <c r="C86" s="37">
        <v>571</v>
      </c>
      <c r="D86" s="37">
        <v>380</v>
      </c>
      <c r="E86" s="37">
        <v>166</v>
      </c>
      <c r="F86" s="37">
        <v>55</v>
      </c>
    </row>
    <row r="87" spans="1:6" x14ac:dyDescent="0.25">
      <c r="A87" s="19" t="s">
        <v>16</v>
      </c>
      <c r="B87" s="37">
        <v>577</v>
      </c>
      <c r="C87" s="37">
        <v>363.9</v>
      </c>
      <c r="D87" s="37">
        <v>280.3</v>
      </c>
      <c r="E87" s="26">
        <v>165.65</v>
      </c>
      <c r="F87" s="37">
        <v>51</v>
      </c>
    </row>
    <row r="88" spans="1:6" x14ac:dyDescent="0.25">
      <c r="A88" s="19" t="s">
        <v>17</v>
      </c>
      <c r="B88" s="37">
        <v>577</v>
      </c>
      <c r="C88" s="37">
        <v>305.3</v>
      </c>
      <c r="D88" s="37">
        <v>150.30000000000001</v>
      </c>
      <c r="E88" s="26">
        <v>82.850000000000009</v>
      </c>
      <c r="F88" s="37">
        <v>15.4</v>
      </c>
    </row>
    <row r="89" spans="1:6" x14ac:dyDescent="0.25">
      <c r="A89" s="22" t="s">
        <v>18</v>
      </c>
      <c r="B89" s="37">
        <v>581</v>
      </c>
      <c r="C89" s="37">
        <v>420</v>
      </c>
      <c r="D89" s="37">
        <v>376</v>
      </c>
      <c r="E89" s="37">
        <v>270</v>
      </c>
      <c r="F89" s="37">
        <v>161</v>
      </c>
    </row>
    <row r="90" spans="1:6" x14ac:dyDescent="0.25">
      <c r="A90" s="22" t="s">
        <v>26</v>
      </c>
      <c r="B90" s="37">
        <v>595</v>
      </c>
      <c r="C90" s="38">
        <v>515</v>
      </c>
      <c r="D90" s="38">
        <v>355</v>
      </c>
      <c r="E90" s="38">
        <v>195</v>
      </c>
      <c r="F90" s="37">
        <v>35</v>
      </c>
    </row>
    <row r="91" spans="1:6" x14ac:dyDescent="0.25">
      <c r="A91" s="22" t="s">
        <v>27</v>
      </c>
      <c r="B91" s="37">
        <v>559</v>
      </c>
      <c r="C91" s="38">
        <v>483.57</v>
      </c>
      <c r="D91" s="38">
        <v>332.71</v>
      </c>
      <c r="E91" s="38">
        <v>181.85</v>
      </c>
      <c r="F91" s="37">
        <v>31</v>
      </c>
    </row>
    <row r="92" spans="1:6" x14ac:dyDescent="0.25">
      <c r="A92" s="22" t="s">
        <v>28</v>
      </c>
      <c r="B92" s="37">
        <v>558</v>
      </c>
      <c r="C92" s="37">
        <v>403</v>
      </c>
      <c r="D92" s="37">
        <v>244</v>
      </c>
      <c r="E92" s="37">
        <v>90</v>
      </c>
      <c r="F92" s="37">
        <v>48</v>
      </c>
    </row>
    <row r="93" spans="1:6" x14ac:dyDescent="0.25">
      <c r="A93" s="22"/>
      <c r="B93" s="24"/>
      <c r="C93" s="24"/>
      <c r="D93" s="24"/>
      <c r="E93" s="24"/>
      <c r="F93" s="24"/>
    </row>
    <row r="94" spans="1:6" x14ac:dyDescent="0.25">
      <c r="A94" s="22"/>
      <c r="B94" s="24"/>
      <c r="C94" s="24"/>
      <c r="D94" s="24"/>
      <c r="E94" s="24"/>
      <c r="F94" s="2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ParameterRange</vt:lpstr>
      <vt:lpstr>EnergyPrices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2020-06-29T13:50:30Z</dcterms:modified>
</cp:coreProperties>
</file>