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tinm\Documents\bensimheat\"/>
    </mc:Choice>
  </mc:AlternateContent>
  <bookViews>
    <workbookView xWindow="720" yWindow="525" windowWidth="10125" windowHeight="12480" activeTab="1"/>
  </bookViews>
  <sheets>
    <sheet name="HaushalteIndustrie" sheetId="1" r:id="rId1"/>
    <sheet name="Brennstoff" sheetId="2" r:id="rId2"/>
  </sheets>
  <externalReferences>
    <externalReference r:id="rId3"/>
  </externalReferences>
  <definedNames>
    <definedName name="dataset65metaInformation" localSheetId="0">HaushalteIndustrie!#REF!</definedName>
    <definedName name="Pellet_THG" localSheetId="1">[1]HaushalteIndustrie!$D$56:$D$57</definedName>
    <definedName name="Pellet_THG">HaushalteIndustrie!$D$57:$D$58</definedName>
  </definedNames>
  <calcPr calcId="152511"/>
</workbook>
</file>

<file path=xl/calcChain.xml><?xml version="1.0" encoding="utf-8"?>
<calcChain xmlns="http://schemas.openxmlformats.org/spreadsheetml/2006/main">
  <c r="H14" i="2" l="1"/>
  <c r="H13" i="2"/>
  <c r="H12" i="2"/>
  <c r="H15" i="2"/>
  <c r="O15" i="2"/>
  <c r="H16" i="2"/>
  <c r="O16" i="2"/>
  <c r="O17" i="2" s="1"/>
  <c r="H17" i="2"/>
  <c r="H37" i="2" l="1"/>
  <c r="H36" i="2"/>
  <c r="H34" i="2"/>
  <c r="H33" i="2"/>
  <c r="H32" i="2"/>
  <c r="H31" i="2"/>
  <c r="H30" i="2"/>
  <c r="H29" i="2"/>
  <c r="H28" i="2"/>
  <c r="H27" i="2"/>
  <c r="H26" i="2"/>
  <c r="H25" i="2"/>
  <c r="H24" i="2"/>
  <c r="H23" i="2"/>
  <c r="H22" i="2"/>
  <c r="H21" i="2"/>
  <c r="H20" i="2"/>
  <c r="D19" i="2"/>
  <c r="H19" i="2" s="1"/>
  <c r="H18" i="2"/>
  <c r="O18" i="2"/>
  <c r="H11" i="2"/>
  <c r="H10" i="2"/>
  <c r="H9" i="2"/>
  <c r="I50" i="1" l="1"/>
  <c r="Q27" i="1" l="1"/>
  <c r="P27" i="1"/>
  <c r="P10" i="1"/>
  <c r="P28" i="1"/>
  <c r="P29" i="1"/>
  <c r="P34" i="1"/>
  <c r="P35" i="1"/>
  <c r="P36" i="1"/>
  <c r="Q36" i="1"/>
  <c r="Q46" i="1" l="1"/>
  <c r="P46" i="1"/>
  <c r="Q45" i="1"/>
  <c r="P45" i="1"/>
  <c r="Q43" i="1"/>
  <c r="P43" i="1"/>
  <c r="P44" i="1"/>
  <c r="Q44" i="1"/>
  <c r="Q47" i="1"/>
  <c r="P47" i="1"/>
  <c r="Q32" i="1"/>
  <c r="P32" i="1"/>
  <c r="P21" i="1"/>
  <c r="I32" i="1" l="1"/>
  <c r="I44" i="1" l="1"/>
  <c r="Q35" i="1" l="1"/>
  <c r="I35" i="1"/>
  <c r="D38" i="1" l="1"/>
  <c r="M37" i="1"/>
  <c r="M7" i="1"/>
  <c r="M30" i="1"/>
  <c r="J30" i="1"/>
  <c r="M13" i="1"/>
  <c r="Q29" i="1"/>
  <c r="M10" i="1"/>
  <c r="M29" i="1"/>
  <c r="J29" i="1"/>
  <c r="M23" i="1"/>
  <c r="M18" i="1"/>
  <c r="Q34" i="1" l="1"/>
  <c r="Q28" i="1"/>
  <c r="I34" i="1"/>
  <c r="M34" i="1" s="1"/>
  <c r="J33" i="1"/>
  <c r="I33" i="1"/>
  <c r="M33" i="1" s="1"/>
  <c r="J34" i="1" l="1"/>
  <c r="M27" i="1"/>
  <c r="J27" i="1"/>
  <c r="M26" i="1"/>
  <c r="J26" i="1"/>
  <c r="I24" i="1"/>
  <c r="J23" i="1"/>
  <c r="F23" i="1" l="1"/>
  <c r="E23" i="1"/>
  <c r="J24" i="1"/>
  <c r="M24" i="1" l="1"/>
  <c r="E24" i="1"/>
  <c r="F24" i="1"/>
  <c r="Q10" i="1"/>
  <c r="Q21" i="1" l="1"/>
  <c r="M21" i="1" l="1"/>
  <c r="J21" i="1"/>
  <c r="K14" i="1" l="1"/>
  <c r="J7" i="1" l="1"/>
  <c r="F7" i="1" s="1"/>
  <c r="D19" i="1"/>
  <c r="D17" i="1"/>
  <c r="J16" i="1"/>
  <c r="J15" i="1"/>
  <c r="J13" i="1"/>
  <c r="J10" i="1"/>
  <c r="I8" i="1"/>
  <c r="M8" i="1" s="1"/>
  <c r="J17" i="1" l="1"/>
  <c r="M17" i="1"/>
  <c r="J19" i="1"/>
  <c r="M19" i="1"/>
  <c r="F10" i="1"/>
  <c r="E10" i="1"/>
  <c r="F17" i="1"/>
  <c r="E17" i="1"/>
  <c r="E13" i="1"/>
  <c r="F13" i="1"/>
  <c r="F19" i="1"/>
  <c r="E19" i="1"/>
  <c r="M15" i="1"/>
  <c r="F15" i="1"/>
  <c r="E15" i="1"/>
  <c r="E7" i="1"/>
  <c r="J8" i="1"/>
  <c r="E8" i="1" s="1"/>
  <c r="M16" i="1"/>
  <c r="F16" i="1"/>
  <c r="E16" i="1"/>
  <c r="F8" i="1" l="1"/>
  <c r="F14" i="1"/>
  <c r="E14" i="1"/>
  <c r="J14" i="1"/>
  <c r="D14" i="1" s="1"/>
</calcChain>
</file>

<file path=xl/comments1.xml><?xml version="1.0" encoding="utf-8"?>
<comments xmlns="http://schemas.openxmlformats.org/spreadsheetml/2006/main">
  <authors>
    <author>Katja Oehmichen</author>
    <author>Matthias Jordan</author>
  </authors>
  <commentList>
    <comment ref="E4" authorId="0" shapeId="0">
      <text>
        <r>
          <rPr>
            <b/>
            <sz val="9"/>
            <color indexed="81"/>
            <rFont val="Tahoma"/>
            <family val="2"/>
          </rPr>
          <t>Katja Oehmichen:</t>
        </r>
        <r>
          <rPr>
            <sz val="9"/>
            <color indexed="81"/>
            <rFont val="Tahoma"/>
            <family val="2"/>
          </rPr>
          <t xml:space="preserve">
aus Balance E</t>
        </r>
      </text>
    </comment>
    <comment ref="C5" authorId="0" shapeId="0">
      <text>
        <r>
          <rPr>
            <b/>
            <sz val="9"/>
            <color indexed="81"/>
            <rFont val="Tahoma"/>
            <family val="2"/>
          </rPr>
          <t>Katja Oehmichen:</t>
        </r>
        <r>
          <rPr>
            <sz val="9"/>
            <color indexed="81"/>
            <rFont val="Tahoma"/>
            <family val="2"/>
          </rPr>
          <t xml:space="preserve">
nach IPCC 2007</t>
        </r>
      </text>
    </comment>
    <comment ref="D6" authorId="1" shapeId="0">
      <text>
        <r>
          <rPr>
            <b/>
            <sz val="9"/>
            <color indexed="81"/>
            <rFont val="Tahoma"/>
            <family val="2"/>
          </rPr>
          <t>Matthias Jordan:</t>
        </r>
        <r>
          <rPr>
            <sz val="9"/>
            <color indexed="81"/>
            <rFont val="Tahoma"/>
            <family val="2"/>
          </rPr>
          <t xml:space="preserve">
Wäre hier auch 2011 möglich?</t>
        </r>
      </text>
    </comment>
    <comment ref="D7" authorId="0" shapeId="0">
      <text>
        <r>
          <rPr>
            <b/>
            <sz val="9"/>
            <color indexed="81"/>
            <rFont val="Tahoma"/>
            <family val="2"/>
          </rPr>
          <t>Katja Oehmichen:</t>
        </r>
        <r>
          <rPr>
            <sz val="9"/>
            <color indexed="81"/>
            <rFont val="Tahoma"/>
            <family val="2"/>
          </rPr>
          <t xml:space="preserve">
ecoinvent 2.2
heat production, natural gas, at boiler atm. low-NOx condensing non-modulating &lt;100kW</t>
        </r>
      </text>
    </comment>
    <comment ref="L7" authorId="0" shapeId="0">
      <text>
        <r>
          <rPr>
            <b/>
            <sz val="9"/>
            <color indexed="81"/>
            <rFont val="Tahoma"/>
            <family val="2"/>
          </rPr>
          <t>Katja Oehmichen:</t>
        </r>
        <r>
          <rPr>
            <sz val="9"/>
            <color indexed="81"/>
            <rFont val="Tahoma"/>
            <family val="2"/>
          </rPr>
          <t xml:space="preserve">
MJ Erdgas/MJ Wärme</t>
        </r>
      </text>
    </comment>
    <comment ref="G8" authorId="0" shapeId="0">
      <text>
        <r>
          <rPr>
            <b/>
            <sz val="9"/>
            <color indexed="81"/>
            <rFont val="Tahoma"/>
            <family val="2"/>
          </rPr>
          <t>Katja Oehmichen:</t>
        </r>
        <r>
          <rPr>
            <sz val="9"/>
            <color indexed="81"/>
            <rFont val="Tahoma"/>
            <family val="2"/>
          </rPr>
          <t xml:space="preserve">
Flachkollektoranlage, Einfamilienhaus, incl. Warmwasserspeicher (600l)</t>
        </r>
      </text>
    </comment>
    <comment ref="C9" authorId="1" shapeId="0">
      <text>
        <r>
          <rPr>
            <b/>
            <sz val="9"/>
            <color indexed="81"/>
            <rFont val="Tahoma"/>
            <family val="2"/>
          </rPr>
          <t>Matthias Jordan:</t>
        </r>
        <r>
          <rPr>
            <sz val="9"/>
            <color indexed="81"/>
            <rFont val="Tahoma"/>
            <family val="2"/>
          </rPr>
          <t xml:space="preserve">
In den Technologien werden 200l, 500l, 1000l, 2000l verwendet</t>
        </r>
      </text>
    </comment>
    <comment ref="D10" authorId="0" shapeId="0">
      <text>
        <r>
          <rPr>
            <b/>
            <sz val="9"/>
            <color indexed="81"/>
            <rFont val="Tahoma"/>
            <family val="2"/>
          </rPr>
          <t>Katja Oehmichen:</t>
        </r>
        <r>
          <rPr>
            <sz val="9"/>
            <color indexed="81"/>
            <rFont val="Tahoma"/>
            <family val="2"/>
          </rPr>
          <t xml:space="preserve">
ohne Allkokation zwischen Wärme und Strom</t>
        </r>
      </text>
    </comment>
    <comment ref="H10" authorId="0" shapeId="0">
      <text>
        <r>
          <rPr>
            <b/>
            <sz val="9"/>
            <color indexed="81"/>
            <rFont val="Tahoma"/>
            <family val="2"/>
          </rPr>
          <t>Katja Oehmichen:</t>
        </r>
        <r>
          <rPr>
            <sz val="9"/>
            <color indexed="81"/>
            <rFont val="Tahoma"/>
            <family val="2"/>
          </rPr>
          <t xml:space="preserve">
SOFC Brennstoffzelle 125kWel, zukünftig [CH, Infra]</t>
        </r>
      </text>
    </comment>
    <comment ref="I10" authorId="0" shapeId="0">
      <text>
        <r>
          <rPr>
            <b/>
            <sz val="9"/>
            <color indexed="81"/>
            <rFont val="Tahoma"/>
            <family val="2"/>
          </rPr>
          <t>Katja Oehmichen:
ALLE iNFRA</t>
        </r>
      </text>
    </comment>
    <comment ref="H11" authorId="0" shapeId="0">
      <text>
        <r>
          <rPr>
            <b/>
            <sz val="9"/>
            <color indexed="81"/>
            <rFont val="Tahoma"/>
            <family val="2"/>
          </rPr>
          <t>Katja Oehmichen:</t>
        </r>
        <r>
          <rPr>
            <sz val="9"/>
            <color indexed="81"/>
            <rFont val="Tahoma"/>
            <family val="2"/>
          </rPr>
          <t xml:space="preserve">
Wartung SOFC Brennstoffzelle 125kWel, zukünftig [CH]</t>
        </r>
      </text>
    </comment>
    <comment ref="H12" authorId="0" shapeId="0">
      <text>
        <r>
          <rPr>
            <b/>
            <sz val="9"/>
            <color indexed="81"/>
            <rFont val="Tahoma"/>
            <family val="2"/>
          </rPr>
          <t>Katja Oehmichen:</t>
        </r>
        <r>
          <rPr>
            <sz val="9"/>
            <color indexed="81"/>
            <rFont val="Tahoma"/>
            <family val="2"/>
          </rPr>
          <t xml:space="preserve">
Speicher 10'000 l [RER, Infra]</t>
        </r>
      </text>
    </comment>
    <comment ref="D13" authorId="0" shapeId="0">
      <text>
        <r>
          <rPr>
            <b/>
            <sz val="9"/>
            <color indexed="81"/>
            <rFont val="Tahoma"/>
            <family val="2"/>
          </rPr>
          <t>Katja Oehmichen:</t>
        </r>
        <r>
          <rPr>
            <sz val="9"/>
            <color indexed="81"/>
            <rFont val="Tahoma"/>
            <family val="2"/>
          </rPr>
          <t xml:space="preserve">
Nutzwärme, Luft-Wasser-Wärmepumpe 10kW, </t>
        </r>
      </text>
    </comment>
    <comment ref="H13" authorId="0" shapeId="0">
      <text>
        <r>
          <rPr>
            <b/>
            <sz val="9"/>
            <color indexed="81"/>
            <rFont val="Tahoma"/>
            <family val="2"/>
          </rPr>
          <t>Katja Oehmichen:</t>
        </r>
        <r>
          <rPr>
            <sz val="9"/>
            <color indexed="81"/>
            <rFont val="Tahoma"/>
            <family val="2"/>
          </rPr>
          <t xml:space="preserve">
Wärmepumpe, Sole-Wasser, 10kW</t>
        </r>
      </text>
    </comment>
    <comment ref="K13" authorId="0" shapeId="0">
      <text>
        <r>
          <rPr>
            <b/>
            <sz val="9"/>
            <color indexed="81"/>
            <rFont val="Tahoma"/>
            <family val="2"/>
          </rPr>
          <t>Katja Oehmichen:</t>
        </r>
        <r>
          <rPr>
            <sz val="9"/>
            <color indexed="81"/>
            <rFont val="Tahoma"/>
            <family val="2"/>
          </rPr>
          <t xml:space="preserve">
Strommix DE
MJ: Wie entsteht der Wert? 600*0,0992 = 59,52</t>
        </r>
      </text>
    </comment>
    <comment ref="L13" authorId="0" shapeId="0">
      <text>
        <r>
          <rPr>
            <b/>
            <sz val="9"/>
            <color indexed="81"/>
            <rFont val="Tahoma"/>
            <family val="2"/>
          </rPr>
          <t>Katja Oehmichen:</t>
        </r>
        <r>
          <rPr>
            <sz val="9"/>
            <color indexed="81"/>
            <rFont val="Tahoma"/>
            <family val="2"/>
          </rPr>
          <t xml:space="preserve">
kWh/MJ</t>
        </r>
      </text>
    </comment>
    <comment ref="M13" authorId="0" shapeId="0">
      <text>
        <r>
          <rPr>
            <b/>
            <sz val="9"/>
            <color indexed="81"/>
            <rFont val="Tahoma"/>
            <family val="2"/>
          </rPr>
          <t>Katja Oehmichen:</t>
        </r>
        <r>
          <rPr>
            <sz val="9"/>
            <color indexed="81"/>
            <rFont val="Tahoma"/>
            <family val="2"/>
          </rPr>
          <t xml:space="preserve">
ohne Strom</t>
        </r>
      </text>
    </comment>
    <comment ref="D14" authorId="0" shapeId="0">
      <text>
        <r>
          <rPr>
            <b/>
            <sz val="9"/>
            <color indexed="81"/>
            <rFont val="Tahoma"/>
            <family val="2"/>
          </rPr>
          <t>Katja Oehmichen:</t>
        </r>
        <r>
          <rPr>
            <sz val="9"/>
            <color indexed="81"/>
            <rFont val="Tahoma"/>
            <family val="2"/>
          </rPr>
          <t xml:space="preserve">
Nutzwärme, Luft-Wasser-Wärmepumpe 10kW, </t>
        </r>
      </text>
    </comment>
    <comment ref="H14" authorId="0" shapeId="0">
      <text>
        <r>
          <rPr>
            <b/>
            <sz val="9"/>
            <color indexed="81"/>
            <rFont val="Tahoma"/>
            <family val="2"/>
          </rPr>
          <t>Katja Oehmichen:</t>
        </r>
        <r>
          <rPr>
            <sz val="9"/>
            <color indexed="81"/>
            <rFont val="Tahoma"/>
            <family val="2"/>
          </rPr>
          <t xml:space="preserve">
Wärmepumpe, Sole-Wasser, 10kW</t>
        </r>
      </text>
    </comment>
    <comment ref="K14" authorId="0" shapeId="0">
      <text>
        <r>
          <rPr>
            <b/>
            <sz val="9"/>
            <color indexed="81"/>
            <rFont val="Tahoma"/>
            <family val="2"/>
          </rPr>
          <t>Katja Oehmichen:</t>
        </r>
        <r>
          <rPr>
            <sz val="9"/>
            <color indexed="81"/>
            <rFont val="Tahoma"/>
            <family val="2"/>
          </rPr>
          <t xml:space="preserve">
50 % Strommix DE 2017
50 % Strom aus PV </t>
        </r>
      </text>
    </comment>
    <comment ref="L14" authorId="0" shapeId="0">
      <text>
        <r>
          <rPr>
            <b/>
            <sz val="9"/>
            <color indexed="81"/>
            <rFont val="Tahoma"/>
            <family val="2"/>
          </rPr>
          <t>Katja Oehmichen:</t>
        </r>
        <r>
          <rPr>
            <sz val="9"/>
            <color indexed="81"/>
            <rFont val="Tahoma"/>
            <family val="2"/>
          </rPr>
          <t xml:space="preserve">
kWh/MJ</t>
        </r>
      </text>
    </comment>
    <comment ref="M14" authorId="0" shapeId="0">
      <text>
        <r>
          <rPr>
            <b/>
            <sz val="9"/>
            <color indexed="81"/>
            <rFont val="Tahoma"/>
            <family val="2"/>
          </rPr>
          <t>Katja Oehmichen:</t>
        </r>
        <r>
          <rPr>
            <sz val="9"/>
            <color indexed="81"/>
            <rFont val="Tahoma"/>
            <family val="2"/>
          </rPr>
          <t xml:space="preserve">
ohne Strom</t>
        </r>
      </text>
    </comment>
    <comment ref="D15" authorId="0" shapeId="0">
      <text>
        <r>
          <rPr>
            <b/>
            <sz val="9"/>
            <color indexed="81"/>
            <rFont val="Tahoma"/>
            <family val="2"/>
          </rPr>
          <t>Katja Oehmichen:</t>
        </r>
        <r>
          <rPr>
            <sz val="9"/>
            <color indexed="81"/>
            <rFont val="Tahoma"/>
            <family val="2"/>
          </rPr>
          <t xml:space="preserve">
 Nutzwärme, ab Pelletsheizung 15kW</t>
        </r>
      </text>
    </comment>
    <comment ref="I15" authorId="0" shapeId="0">
      <text>
        <r>
          <rPr>
            <b/>
            <sz val="9"/>
            <color indexed="81"/>
            <rFont val="Tahoma"/>
            <family val="2"/>
          </rPr>
          <t>Katja Oehmichen:</t>
        </r>
        <r>
          <rPr>
            <sz val="9"/>
            <color indexed="81"/>
            <rFont val="Tahoma"/>
            <family val="2"/>
          </rPr>
          <t xml:space="preserve">
Feuerung, Pellets, 15kW </t>
        </r>
      </text>
    </comment>
    <comment ref="L15" authorId="0" shapeId="0">
      <text>
        <r>
          <rPr>
            <b/>
            <sz val="9"/>
            <color indexed="81"/>
            <rFont val="Tahoma"/>
            <family val="2"/>
          </rPr>
          <t>Katja Oehmichen:</t>
        </r>
        <r>
          <rPr>
            <sz val="9"/>
            <color indexed="81"/>
            <rFont val="Tahoma"/>
            <family val="2"/>
          </rPr>
          <t xml:space="preserve">
Holzpellets, u=10%, ab Regionallager </t>
        </r>
      </text>
    </comment>
    <comment ref="D16" authorId="0" shapeId="0">
      <text>
        <r>
          <rPr>
            <b/>
            <sz val="9"/>
            <color indexed="81"/>
            <rFont val="Tahoma"/>
            <family val="2"/>
          </rPr>
          <t>Katja Oehmichen:</t>
        </r>
        <r>
          <rPr>
            <sz val="9"/>
            <color indexed="81"/>
            <rFont val="Tahoma"/>
            <family val="2"/>
          </rPr>
          <t xml:space="preserve">
Nutzwärme, ab Stückholzheizung 30kW, Holzmix</t>
        </r>
      </text>
    </comment>
    <comment ref="H16" authorId="0" shapeId="0">
      <text>
        <r>
          <rPr>
            <b/>
            <sz val="9"/>
            <color indexed="81"/>
            <rFont val="Tahoma"/>
            <family val="2"/>
          </rPr>
          <t>Katja Oehmichen:</t>
        </r>
        <r>
          <rPr>
            <sz val="9"/>
            <color indexed="81"/>
            <rFont val="Tahoma"/>
            <family val="2"/>
          </rPr>
          <t xml:space="preserve">
Feuerung, Stückholz, Holzmix, 30kW</t>
        </r>
      </text>
    </comment>
    <comment ref="L16" authorId="0" shapeId="0">
      <text>
        <r>
          <rPr>
            <b/>
            <sz val="9"/>
            <color indexed="81"/>
            <rFont val="Tahoma"/>
            <family val="2"/>
          </rPr>
          <t>Katja Oehmichen:</t>
        </r>
        <r>
          <rPr>
            <sz val="9"/>
            <color indexed="81"/>
            <rFont val="Tahoma"/>
            <family val="2"/>
          </rPr>
          <t xml:space="preserve">
Stückholz, Mix, ab Wald</t>
        </r>
      </text>
    </comment>
    <comment ref="I17" authorId="0" shapeId="0">
      <text>
        <r>
          <rPr>
            <b/>
            <sz val="9"/>
            <color indexed="81"/>
            <rFont val="Tahoma"/>
            <family val="2"/>
          </rPr>
          <t>Katja Oehmichen:</t>
        </r>
        <r>
          <rPr>
            <sz val="9"/>
            <color indexed="81"/>
            <rFont val="Tahoma"/>
            <family val="2"/>
          </rPr>
          <t xml:space="preserve">
entspricht Scheitholzvergaser</t>
        </r>
      </text>
    </comment>
    <comment ref="K17" authorId="0" shapeId="0">
      <text>
        <r>
          <rPr>
            <b/>
            <sz val="9"/>
            <color indexed="81"/>
            <rFont val="Tahoma"/>
            <family val="2"/>
          </rPr>
          <t>Katja Oehmichen:</t>
        </r>
        <r>
          <rPr>
            <sz val="9"/>
            <color indexed="81"/>
            <rFont val="Tahoma"/>
            <family val="2"/>
          </rPr>
          <t xml:space="preserve">
Wert für torrefizierte Pellets</t>
        </r>
      </text>
    </comment>
    <comment ref="D18" authorId="0" shapeId="0">
      <text>
        <r>
          <rPr>
            <b/>
            <sz val="9"/>
            <color indexed="81"/>
            <rFont val="Tahoma"/>
            <family val="2"/>
          </rPr>
          <t>Katja Oehmichen:</t>
        </r>
        <r>
          <rPr>
            <sz val="9"/>
            <color indexed="81"/>
            <rFont val="Tahoma"/>
            <family val="2"/>
          </rPr>
          <t xml:space="preserve">
gCO2-eq./kWh el</t>
        </r>
      </text>
    </comment>
    <comment ref="I19" authorId="0" shapeId="0">
      <text>
        <r>
          <rPr>
            <b/>
            <sz val="9"/>
            <color indexed="81"/>
            <rFont val="Tahoma"/>
            <family val="2"/>
          </rPr>
          <t>Katja Oehmichen:</t>
        </r>
        <r>
          <rPr>
            <sz val="9"/>
            <color indexed="81"/>
            <rFont val="Tahoma"/>
            <family val="2"/>
          </rPr>
          <t xml:space="preserve">
entspricht Scheitholzvergaser</t>
        </r>
      </text>
    </comment>
    <comment ref="J21" authorId="0" shapeId="0">
      <text>
        <r>
          <rPr>
            <b/>
            <sz val="9"/>
            <color indexed="81"/>
            <rFont val="Tahoma"/>
            <family val="2"/>
          </rPr>
          <t>Katja Oehmichen:</t>
        </r>
        <r>
          <rPr>
            <sz val="9"/>
            <color indexed="81"/>
            <rFont val="Tahoma"/>
            <family val="2"/>
          </rPr>
          <t xml:space="preserve">
Bestehend aus Vergaser und Mnin-BHKW</t>
        </r>
      </text>
    </comment>
    <comment ref="D23" authorId="0" shapeId="0">
      <text>
        <r>
          <rPr>
            <b/>
            <sz val="9"/>
            <color indexed="81"/>
            <rFont val="Tahoma"/>
            <family val="2"/>
          </rPr>
          <t>Katja Oehmichen:</t>
        </r>
        <r>
          <rPr>
            <sz val="9"/>
            <color indexed="81"/>
            <rFont val="Tahoma"/>
            <family val="2"/>
          </rPr>
          <t xml:space="preserve">
ecoinvent 3.3
heat, natural gas, at boiler condensing modulating &gt;100kW</t>
        </r>
      </text>
    </comment>
    <comment ref="G23" authorId="0" shapeId="0">
      <text>
        <r>
          <rPr>
            <b/>
            <sz val="9"/>
            <color indexed="81"/>
            <rFont val="Tahoma"/>
            <family val="2"/>
          </rPr>
          <t>Katja Oehmichen:</t>
        </r>
        <r>
          <rPr>
            <sz val="9"/>
            <color indexed="81"/>
            <rFont val="Tahoma"/>
            <family val="2"/>
          </rPr>
          <t xml:space="preserve">
ecoinevnt 2.2: industrial furnace, natural gas</t>
        </r>
      </text>
    </comment>
    <comment ref="L23" authorId="0" shapeId="0">
      <text>
        <r>
          <rPr>
            <b/>
            <sz val="9"/>
            <color indexed="81"/>
            <rFont val="Tahoma"/>
            <family val="2"/>
          </rPr>
          <t>Katja Oehmichen:</t>
        </r>
        <r>
          <rPr>
            <sz val="9"/>
            <color indexed="81"/>
            <rFont val="Tahoma"/>
            <family val="2"/>
          </rPr>
          <t xml:space="preserve">
MJ Erdgas/MJ Wärme</t>
        </r>
      </text>
    </comment>
    <comment ref="D24" authorId="0" shapeId="0">
      <text>
        <r>
          <rPr>
            <b/>
            <sz val="9"/>
            <color indexed="81"/>
            <rFont val="Tahoma"/>
            <family val="2"/>
          </rPr>
          <t>Katja Oehmichen:</t>
        </r>
        <r>
          <rPr>
            <sz val="9"/>
            <color indexed="81"/>
            <rFont val="Tahoma"/>
            <family val="2"/>
          </rPr>
          <t xml:space="preserve">
Nutzwärme, ab Schnitzelheizung 1000kW, Wald-HS, Holzmix </t>
        </r>
      </text>
    </comment>
    <comment ref="H24" authorId="0" shapeId="0">
      <text>
        <r>
          <rPr>
            <b/>
            <sz val="9"/>
            <color indexed="81"/>
            <rFont val="Tahoma"/>
            <family val="2"/>
          </rPr>
          <t>Katja Oehmichen:</t>
        </r>
        <r>
          <rPr>
            <sz val="9"/>
            <color indexed="81"/>
            <rFont val="Tahoma"/>
            <family val="2"/>
          </rPr>
          <t xml:space="preserve">
Feuerung, Holzschnitzel, Holzmix, 1000kW</t>
        </r>
      </text>
    </comment>
    <comment ref="I24" authorId="0" shapeId="0">
      <text>
        <r>
          <rPr>
            <b/>
            <sz val="9"/>
            <color indexed="81"/>
            <rFont val="Tahoma"/>
            <family val="2"/>
          </rPr>
          <t>Katja Oehmichen:</t>
        </r>
        <r>
          <rPr>
            <sz val="9"/>
            <color indexed="81"/>
            <rFont val="Tahoma"/>
            <family val="2"/>
          </rPr>
          <t xml:space="preserve">
Feuerung, Pellets, 15kW </t>
        </r>
      </text>
    </comment>
    <comment ref="L24" authorId="0" shapeId="0">
      <text>
        <r>
          <rPr>
            <b/>
            <sz val="9"/>
            <color indexed="81"/>
            <rFont val="Tahoma"/>
            <family val="2"/>
          </rPr>
          <t>Katja Oehmichen:</t>
        </r>
        <r>
          <rPr>
            <sz val="9"/>
            <color indexed="81"/>
            <rFont val="Tahoma"/>
            <family val="2"/>
          </rPr>
          <t xml:space="preserve">
Holzschnitzel, Mix, u=120%, ab Wald</t>
        </r>
      </text>
    </comment>
    <comment ref="I25" authorId="1" shapeId="0">
      <text>
        <r>
          <rPr>
            <b/>
            <sz val="9"/>
            <color indexed="81"/>
            <rFont val="Tahoma"/>
            <family val="2"/>
          </rPr>
          <t>Matthias Jordan:</t>
        </r>
        <r>
          <rPr>
            <sz val="9"/>
            <color indexed="81"/>
            <rFont val="Tahoma"/>
            <family val="2"/>
          </rPr>
          <t xml:space="preserve">
das Doppelte der normalen Wärmepumpe (entspricht 2 Wärmepumpen hintereinander geschaltet</t>
        </r>
      </text>
    </comment>
    <comment ref="C26" authorId="0" shapeId="0">
      <text>
        <r>
          <rPr>
            <b/>
            <sz val="9"/>
            <color indexed="81"/>
            <rFont val="Tahoma"/>
            <family val="2"/>
          </rPr>
          <t>Katja Oehmichen:</t>
        </r>
        <r>
          <rPr>
            <sz val="9"/>
            <color indexed="81"/>
            <rFont val="Tahoma"/>
            <family val="2"/>
          </rPr>
          <t xml:space="preserve">
:heat, mixed chips from forest, at furnace 50kW;
</t>
        </r>
      </text>
    </comment>
    <comment ref="G26" authorId="0" shapeId="0">
      <text>
        <r>
          <rPr>
            <b/>
            <sz val="9"/>
            <color indexed="81"/>
            <rFont val="Tahoma"/>
            <family val="2"/>
          </rPr>
          <t>Katja Oehmichen:</t>
        </r>
        <r>
          <rPr>
            <sz val="9"/>
            <color indexed="81"/>
            <rFont val="Tahoma"/>
            <family val="2"/>
          </rPr>
          <t xml:space="preserve">
furnace production, wood chips, average storage area, 50kW</t>
        </r>
      </text>
    </comment>
    <comment ref="D27" authorId="0" shapeId="0">
      <text>
        <r>
          <rPr>
            <b/>
            <sz val="9"/>
            <color indexed="81"/>
            <rFont val="Tahoma"/>
            <family val="2"/>
          </rPr>
          <t>Katja Oehmichen:</t>
        </r>
        <r>
          <rPr>
            <sz val="9"/>
            <color indexed="81"/>
            <rFont val="Tahoma"/>
            <family val="2"/>
          </rPr>
          <t xml:space="preserve">
ohne Allkokation zwischen Wärme und Strom</t>
        </r>
      </text>
    </comment>
    <comment ref="C28" authorId="0" shapeId="0">
      <text>
        <r>
          <rPr>
            <b/>
            <sz val="9"/>
            <color indexed="81"/>
            <rFont val="Tahoma"/>
            <family val="2"/>
          </rPr>
          <t>Katja Oehmichen:</t>
        </r>
        <r>
          <rPr>
            <sz val="9"/>
            <color indexed="81"/>
            <rFont val="Tahoma"/>
            <family val="2"/>
          </rPr>
          <t xml:space="preserve">
ecoinvent  The module includes all shared components for heat and electricity production. Includes also three-way catalytic converter.
40.000h</t>
        </r>
      </text>
    </comment>
    <comment ref="N28" authorId="0" shapeId="0">
      <text>
        <r>
          <rPr>
            <b/>
            <sz val="9"/>
            <color indexed="81"/>
            <rFont val="Tahoma"/>
            <family val="2"/>
          </rPr>
          <t>Katja Oehmichen:</t>
        </r>
        <r>
          <rPr>
            <sz val="9"/>
            <color indexed="81"/>
            <rFont val="Tahoma"/>
            <family val="2"/>
          </rPr>
          <t xml:space="preserve">
mini bhkw</t>
        </r>
      </text>
    </comment>
    <comment ref="C29" authorId="0" shapeId="0">
      <text>
        <r>
          <rPr>
            <b/>
            <sz val="9"/>
            <color indexed="81"/>
            <rFont val="Tahoma"/>
            <family val="2"/>
          </rPr>
          <t>Katja Oehmichen:</t>
        </r>
        <r>
          <rPr>
            <sz val="9"/>
            <color indexed="81"/>
            <rFont val="Tahoma"/>
            <family val="2"/>
          </rPr>
          <t xml:space="preserve">
 PEM Brennstoffzelle 2kWel, zukünftig</t>
        </r>
      </text>
    </comment>
    <comment ref="D29" authorId="0" shapeId="0">
      <text>
        <r>
          <rPr>
            <b/>
            <sz val="9"/>
            <color indexed="81"/>
            <rFont val="Tahoma"/>
            <family val="2"/>
          </rPr>
          <t>Katja Oehmichen:</t>
        </r>
        <r>
          <rPr>
            <sz val="9"/>
            <color indexed="81"/>
            <rFont val="Tahoma"/>
            <family val="2"/>
          </rPr>
          <t xml:space="preserve">
ohne Allkokation zwischen Wärme und Strom</t>
        </r>
      </text>
    </comment>
    <comment ref="L29" authorId="0" shapeId="0">
      <text>
        <r>
          <rPr>
            <b/>
            <sz val="9"/>
            <color indexed="81"/>
            <rFont val="Tahoma"/>
            <family val="2"/>
          </rPr>
          <t>Katja Oehmichen:</t>
        </r>
        <r>
          <rPr>
            <sz val="9"/>
            <color indexed="81"/>
            <rFont val="Tahoma"/>
            <family val="2"/>
          </rPr>
          <t xml:space="preserve">
MJ Erdgas/MJ Wärme</t>
        </r>
      </text>
    </comment>
    <comment ref="D30" authorId="0" shapeId="0">
      <text>
        <r>
          <rPr>
            <b/>
            <sz val="9"/>
            <color indexed="81"/>
            <rFont val="Tahoma"/>
            <family val="2"/>
          </rPr>
          <t>Katja Oehmichen:</t>
        </r>
        <r>
          <rPr>
            <sz val="9"/>
            <color indexed="81"/>
            <rFont val="Tahoma"/>
            <family val="2"/>
          </rPr>
          <t xml:space="preserve">
Wärmepumpe, Sole-Wasser, 10kW + Flachkollektoranlage, Mehrfamilienhaus, Warmwasserspeicher</t>
        </r>
      </text>
    </comment>
    <comment ref="K30" authorId="0" shapeId="0">
      <text>
        <r>
          <rPr>
            <b/>
            <sz val="9"/>
            <color indexed="81"/>
            <rFont val="Tahoma"/>
            <family val="2"/>
          </rPr>
          <t>Katja Oehmichen:</t>
        </r>
        <r>
          <rPr>
            <sz val="9"/>
            <color indexed="81"/>
            <rFont val="Tahoma"/>
            <family val="2"/>
          </rPr>
          <t xml:space="preserve">
Strombereitstellung für WP Betrieb</t>
        </r>
      </text>
    </comment>
    <comment ref="L30" authorId="0" shapeId="0">
      <text>
        <r>
          <rPr>
            <b/>
            <sz val="9"/>
            <color indexed="81"/>
            <rFont val="Tahoma"/>
            <family val="2"/>
          </rPr>
          <t>Katja Oehmichen:</t>
        </r>
        <r>
          <rPr>
            <sz val="9"/>
            <color indexed="81"/>
            <rFont val="Tahoma"/>
            <family val="2"/>
          </rPr>
          <t xml:space="preserve">
kWh/MJ</t>
        </r>
      </text>
    </comment>
    <comment ref="I31" authorId="1" shapeId="0">
      <text>
        <r>
          <rPr>
            <b/>
            <sz val="9"/>
            <color indexed="81"/>
            <rFont val="Tahoma"/>
            <family val="2"/>
          </rPr>
          <t>Matthias Jordan:</t>
        </r>
        <r>
          <rPr>
            <sz val="9"/>
            <color indexed="81"/>
            <rFont val="Tahoma"/>
            <family val="2"/>
          </rPr>
          <t xml:space="preserve">
Übernommen vom WP siehe oben</t>
        </r>
      </text>
    </comment>
    <comment ref="L35" authorId="0" shapeId="0">
      <text>
        <r>
          <rPr>
            <b/>
            <sz val="9"/>
            <color indexed="81"/>
            <rFont val="Tahoma"/>
            <family val="2"/>
          </rPr>
          <t>Katja Oehmichen:</t>
        </r>
        <r>
          <rPr>
            <sz val="9"/>
            <color indexed="81"/>
            <rFont val="Tahoma"/>
            <family val="2"/>
          </rPr>
          <t xml:space="preserve">
abhängig vom eingesetzen Substart und der Biomethananlage</t>
        </r>
      </text>
    </comment>
    <comment ref="M35" authorId="0" shapeId="0">
      <text>
        <r>
          <rPr>
            <b/>
            <sz val="9"/>
            <color indexed="81"/>
            <rFont val="Tahoma"/>
            <family val="2"/>
          </rPr>
          <t>Katja Oehmichen:</t>
        </r>
        <r>
          <rPr>
            <sz val="9"/>
            <color indexed="81"/>
            <rFont val="Tahoma"/>
            <family val="2"/>
          </rPr>
          <t xml:space="preserve">
Methanemissionen aus der Verbrennung des Biomethans</t>
        </r>
      </text>
    </comment>
    <comment ref="L37" authorId="0" shapeId="0">
      <text>
        <r>
          <rPr>
            <b/>
            <sz val="9"/>
            <color indexed="81"/>
            <rFont val="Tahoma"/>
            <family val="2"/>
          </rPr>
          <t>Katja Oehmichen:</t>
        </r>
        <r>
          <rPr>
            <sz val="9"/>
            <color indexed="81"/>
            <rFont val="Tahoma"/>
            <family val="2"/>
          </rPr>
          <t xml:space="preserve">
MJ Erdgas/MJ Wärme</t>
        </r>
      </text>
    </comment>
    <comment ref="C39" authorId="0" shapeId="0">
      <text>
        <r>
          <rPr>
            <b/>
            <sz val="9"/>
            <color indexed="81"/>
            <rFont val="Tahoma"/>
            <family val="2"/>
          </rPr>
          <t>Katja Oehmichen:</t>
        </r>
        <r>
          <rPr>
            <sz val="9"/>
            <color indexed="81"/>
            <rFont val="Tahoma"/>
            <family val="2"/>
          </rPr>
          <t xml:space="preserve">
 Elektrolichtbogenofen, Stahl</t>
        </r>
      </text>
    </comment>
    <comment ref="H39" authorId="0" shapeId="0">
      <text>
        <r>
          <rPr>
            <b/>
            <sz val="9"/>
            <color indexed="81"/>
            <rFont val="Tahoma"/>
            <family val="2"/>
          </rPr>
          <t>Katja Oehmichen:</t>
        </r>
        <r>
          <rPr>
            <sz val="9"/>
            <color indexed="81"/>
            <rFont val="Tahoma"/>
            <family val="2"/>
          </rPr>
          <t xml:space="preserve">
hier bräuchte die Angabe wieviel MJ in der Lebenszeit der Anlage erzeugt werden</t>
        </r>
      </text>
    </comment>
    <comment ref="L39" authorId="0" shapeId="0">
      <text>
        <r>
          <rPr>
            <b/>
            <sz val="9"/>
            <color indexed="81"/>
            <rFont val="Tahoma"/>
            <family val="2"/>
          </rPr>
          <t>Katja Oehmichen:</t>
        </r>
        <r>
          <rPr>
            <sz val="9"/>
            <color indexed="81"/>
            <rFont val="Tahoma"/>
            <family val="2"/>
          </rPr>
          <t xml:space="preserve">
0,278 kWh Strom/MJ</t>
        </r>
      </text>
    </comment>
    <comment ref="L40" authorId="0" shapeId="0">
      <text>
        <r>
          <rPr>
            <b/>
            <sz val="9"/>
            <color indexed="81"/>
            <rFont val="Tahoma"/>
            <family val="2"/>
          </rPr>
          <t>Katja Oehmichen:</t>
        </r>
        <r>
          <rPr>
            <sz val="9"/>
            <color indexed="81"/>
            <rFont val="Tahoma"/>
            <family val="2"/>
          </rPr>
          <t xml:space="preserve">
abhängig vom eingesetzen Substart und der Biomethananlage</t>
        </r>
      </text>
    </comment>
    <comment ref="L41" authorId="0" shapeId="0">
      <text>
        <r>
          <rPr>
            <b/>
            <sz val="9"/>
            <color indexed="81"/>
            <rFont val="Tahoma"/>
            <family val="2"/>
          </rPr>
          <t>Katja Oehmichen:</t>
        </r>
        <r>
          <rPr>
            <sz val="9"/>
            <color indexed="81"/>
            <rFont val="Tahoma"/>
            <family val="2"/>
          </rPr>
          <t xml:space="preserve">
nM3 Synthesegas/MJ Wärme</t>
        </r>
      </text>
    </comment>
    <comment ref="C43" authorId="0" shapeId="0">
      <text>
        <r>
          <rPr>
            <b/>
            <sz val="9"/>
            <color indexed="81"/>
            <rFont val="Tahoma"/>
            <family val="2"/>
          </rPr>
          <t>Katja Oehmichen:</t>
        </r>
        <r>
          <rPr>
            <sz val="9"/>
            <color indexed="81"/>
            <rFont val="Tahoma"/>
            <family val="2"/>
          </rPr>
          <t xml:space="preserve">
nur strom aus Kohle KW möglich</t>
        </r>
      </text>
    </comment>
    <comment ref="C44" authorId="0" shapeId="0">
      <text>
        <r>
          <rPr>
            <b/>
            <sz val="9"/>
            <color indexed="81"/>
            <rFont val="Tahoma"/>
            <family val="2"/>
          </rPr>
          <t>Katja Oehmichen:</t>
        </r>
        <r>
          <rPr>
            <sz val="9"/>
            <color indexed="81"/>
            <rFont val="Tahoma"/>
            <family val="2"/>
          </rPr>
          <t xml:space="preserve">
keine Daten zur Wärmeproduktion aus GUD</t>
        </r>
      </text>
    </comment>
    <comment ref="C45" authorId="0" shapeId="0">
      <text>
        <r>
          <rPr>
            <b/>
            <sz val="9"/>
            <color indexed="81"/>
            <rFont val="Tahoma"/>
            <family val="2"/>
          </rPr>
          <t>Katja Oehmichen:</t>
        </r>
        <r>
          <rPr>
            <sz val="9"/>
            <color indexed="81"/>
            <rFont val="Tahoma"/>
            <family val="2"/>
          </rPr>
          <t xml:space="preserve">
nur strom aus Kohle KW möglich</t>
        </r>
      </text>
    </comment>
    <comment ref="I46" authorId="0" shapeId="0">
      <text>
        <r>
          <rPr>
            <b/>
            <sz val="9"/>
            <color indexed="81"/>
            <rFont val="Tahoma"/>
            <family val="2"/>
          </rPr>
          <t>Katja Oehmichen:</t>
        </r>
        <r>
          <rPr>
            <sz val="9"/>
            <color indexed="81"/>
            <rFont val="Tahoma"/>
            <family val="2"/>
          </rPr>
          <t xml:space="preserve">
Infarstruktur für 1MJ Biomethanbereitstellung ohne BHKW</t>
        </r>
      </text>
    </comment>
    <comment ref="I52" authorId="0" shapeId="0">
      <text>
        <r>
          <rPr>
            <b/>
            <sz val="9"/>
            <color indexed="81"/>
            <rFont val="Tahoma"/>
            <family val="2"/>
          </rPr>
          <t>Katja Oehmichen:</t>
        </r>
        <r>
          <rPr>
            <sz val="9"/>
            <color indexed="81"/>
            <rFont val="Tahoma"/>
            <family val="2"/>
          </rPr>
          <t xml:space="preserve">
je MJ Biomethan</t>
        </r>
      </text>
    </comment>
  </commentList>
</comments>
</file>

<file path=xl/comments2.xml><?xml version="1.0" encoding="utf-8"?>
<comments xmlns="http://schemas.openxmlformats.org/spreadsheetml/2006/main">
  <authors>
    <author>Katja Oehmichen</author>
    <author>Matthias Jordan</author>
  </authors>
  <commentList>
    <comment ref="D9" authorId="0" shapeId="0">
      <text>
        <r>
          <rPr>
            <b/>
            <sz val="9"/>
            <color indexed="81"/>
            <rFont val="Tahoma"/>
            <family val="2"/>
          </rPr>
          <t>Katja Oehmichen:</t>
        </r>
        <r>
          <rPr>
            <sz val="9"/>
            <color indexed="81"/>
            <rFont val="Tahoma"/>
            <family val="2"/>
          </rPr>
          <t xml:space="preserve">
Altholz
</t>
        </r>
      </text>
    </comment>
    <comment ref="D10" authorId="1" shapeId="0">
      <text>
        <r>
          <rPr>
            <b/>
            <sz val="9"/>
            <color indexed="81"/>
            <rFont val="Tahoma"/>
            <family val="2"/>
          </rPr>
          <t>Matthias Jordan:</t>
        </r>
        <r>
          <rPr>
            <sz val="9"/>
            <color indexed="81"/>
            <rFont val="Tahoma"/>
            <family val="2"/>
          </rPr>
          <t xml:space="preserve">
Empfehlung Katja: Für Briquettes den Pellet Wert nehmen</t>
        </r>
      </text>
    </comment>
    <comment ref="D11" authorId="0" shapeId="0">
      <text>
        <r>
          <rPr>
            <b/>
            <sz val="9"/>
            <color indexed="81"/>
            <rFont val="Tahoma"/>
            <family val="2"/>
          </rPr>
          <t>Katja Oehmichen:</t>
        </r>
        <r>
          <rPr>
            <sz val="9"/>
            <color indexed="81"/>
            <rFont val="Tahoma"/>
            <family val="2"/>
          </rPr>
          <t xml:space="preserve">
Industrierestholz</t>
        </r>
      </text>
    </comment>
    <comment ref="D12" authorId="0" shapeId="0">
      <text>
        <r>
          <rPr>
            <b/>
            <sz val="9"/>
            <color indexed="81"/>
            <rFont val="Tahoma"/>
            <family val="2"/>
          </rPr>
          <t>Katja Oehmichen:</t>
        </r>
        <r>
          <rPr>
            <sz val="9"/>
            <color indexed="81"/>
            <rFont val="Tahoma"/>
            <family val="2"/>
          </rPr>
          <t xml:space="preserve">
Industrierestholz</t>
        </r>
      </text>
    </comment>
    <comment ref="D13" authorId="0" shapeId="0">
      <text>
        <r>
          <rPr>
            <b/>
            <sz val="9"/>
            <color indexed="81"/>
            <rFont val="Tahoma"/>
            <family val="2"/>
          </rPr>
          <t>Katja Oehmichen:</t>
        </r>
        <r>
          <rPr>
            <sz val="9"/>
            <color indexed="81"/>
            <rFont val="Tahoma"/>
            <family val="2"/>
          </rPr>
          <t xml:space="preserve">
Altholz
</t>
        </r>
      </text>
    </comment>
    <comment ref="D14" authorId="0" shapeId="0">
      <text>
        <r>
          <rPr>
            <b/>
            <sz val="9"/>
            <color indexed="81"/>
            <rFont val="Tahoma"/>
            <family val="2"/>
          </rPr>
          <t>Katja Oehmichen:</t>
        </r>
        <r>
          <rPr>
            <sz val="9"/>
            <color indexed="81"/>
            <rFont val="Tahoma"/>
            <family val="2"/>
          </rPr>
          <t xml:space="preserve">
Altholz
</t>
        </r>
      </text>
    </comment>
    <comment ref="D15" authorId="0" shapeId="0">
      <text>
        <r>
          <rPr>
            <b/>
            <sz val="9"/>
            <color indexed="81"/>
            <rFont val="Tahoma"/>
            <family val="2"/>
          </rPr>
          <t>Katja Oehmichen:</t>
        </r>
        <r>
          <rPr>
            <sz val="9"/>
            <color indexed="81"/>
            <rFont val="Tahoma"/>
            <family val="2"/>
          </rPr>
          <t xml:space="preserve">
Mix Laub und Nadelholz</t>
        </r>
      </text>
    </comment>
    <comment ref="D16" authorId="0" shapeId="0">
      <text>
        <r>
          <rPr>
            <b/>
            <sz val="9"/>
            <color indexed="81"/>
            <rFont val="Tahoma"/>
            <family val="2"/>
          </rPr>
          <t>Katja Oehmichen:</t>
        </r>
        <r>
          <rPr>
            <sz val="9"/>
            <color indexed="81"/>
            <rFont val="Tahoma"/>
            <family val="2"/>
          </rPr>
          <t xml:space="preserve">
gCO2-Äq/kg Stroh</t>
        </r>
      </text>
    </comment>
    <comment ref="D18"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General comment Inventory refers to the production of 1 kg silage maize IP, at farm with a moisture content of 72%. Fresh matter yield/ha at 72% moisture is 61457kg.</t>
        </r>
      </text>
    </comment>
    <comment ref="F18" authorId="0" shapeId="0">
      <text>
        <r>
          <rPr>
            <b/>
            <sz val="9"/>
            <color indexed="81"/>
            <rFont val="Tahoma"/>
            <family val="2"/>
          </rPr>
          <t>Katja Oehmichen:</t>
        </r>
        <r>
          <rPr>
            <sz val="9"/>
            <color indexed="81"/>
            <rFont val="Tahoma"/>
            <family val="2"/>
          </rPr>
          <t xml:space="preserve">
1,24kWh Biomethan/kg Maissilage</t>
        </r>
      </text>
    </comment>
    <comment ref="C19" authorId="0" shapeId="0">
      <text>
        <r>
          <rPr>
            <b/>
            <sz val="9"/>
            <color indexed="81"/>
            <rFont val="Tahoma"/>
            <family val="2"/>
          </rPr>
          <t>Katja Oehmichen:</t>
        </r>
        <r>
          <rPr>
            <sz val="9"/>
            <color indexed="81"/>
            <rFont val="Tahoma"/>
            <family val="2"/>
          </rPr>
          <t xml:space="preserve">
Futterrübe</t>
        </r>
      </text>
    </comment>
    <comment ref="D19"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and harvest. Machine infrastructure and a shed for machine sheltering is included. Inputs of fertilisers, pesticides and seed as well as their transports to the farm (1km) are considered. The direct emissions on the field are also included.
General comment Inventory refers to the production of 1 kg sugar beets IP, at farm with a moisture content of 77%. Fresh matter yield/ha at 77% moisture is 72310kg.</t>
        </r>
      </text>
    </comment>
    <comment ref="F19" authorId="0" shapeId="0">
      <text>
        <r>
          <rPr>
            <b/>
            <sz val="9"/>
            <color indexed="81"/>
            <rFont val="Tahoma"/>
            <family val="2"/>
          </rPr>
          <t>Katja Oehmichen:</t>
        </r>
        <r>
          <rPr>
            <sz val="9"/>
            <color indexed="81"/>
            <rFont val="Tahoma"/>
            <family val="2"/>
          </rPr>
          <t xml:space="preserve">
0,82kWh Biomethan/kg Rübensilage</t>
        </r>
      </text>
    </comment>
    <comment ref="F26" authorId="0" shapeId="0">
      <text>
        <r>
          <rPr>
            <b/>
            <sz val="9"/>
            <color indexed="81"/>
            <rFont val="Tahoma"/>
            <family val="2"/>
          </rPr>
          <t>Katja Oehmichen:</t>
        </r>
        <r>
          <rPr>
            <sz val="9"/>
            <color indexed="81"/>
            <rFont val="Tahoma"/>
            <family val="2"/>
          </rPr>
          <t xml:space="preserve">
0,798kWh Biomethan/kg Silphie</t>
        </r>
      </text>
    </comment>
    <comment ref="F28" authorId="0" shapeId="0">
      <text>
        <r>
          <rPr>
            <b/>
            <sz val="9"/>
            <color indexed="81"/>
            <rFont val="Tahoma"/>
            <family val="2"/>
          </rPr>
          <t>Katja Oehmichen:</t>
        </r>
        <r>
          <rPr>
            <sz val="9"/>
            <color indexed="81"/>
            <rFont val="Tahoma"/>
            <family val="2"/>
          </rPr>
          <t xml:space="preserve">
0,87kWh Biomethan/kg Sorghumsilage</t>
        </r>
      </text>
    </comment>
    <comment ref="D29" authorId="0" shapeId="0">
      <text>
        <r>
          <rPr>
            <b/>
            <sz val="9"/>
            <color indexed="81"/>
            <rFont val="Tahoma"/>
            <family val="2"/>
          </rPr>
          <t>Katja Oehmichen:</t>
        </r>
        <r>
          <rPr>
            <sz val="9"/>
            <color indexed="81"/>
            <rFont val="Tahoma"/>
            <family val="2"/>
          </rPr>
          <t xml:space="preserve">
The inventories include the production of grass for silage from 65% natural and 35% temporary meadows. Included steps are soil cultivation, pestizides against Rumex, fertilisation (slurry and mineral fertilizer), harvest, baling, loading and transport.
General comment Refers to 1 kg dry matter of grass silage from intensive IP production with 1.65 kg CO2 and 17.9 MJ per kg dry matter. The dry matter content of grass silage is about 35% </t>
        </r>
      </text>
    </comment>
    <comment ref="D30"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The system boundary is at the farm gate.
General comment Inventory refers to production of 1 kg wheat grains conventional, Saxony-Anhalt, at farm (14.5% moisture content). Yield at 16% moisture: 7566.78923229067 kg/ha.</t>
        </r>
      </text>
    </comment>
    <comment ref="F31" authorId="0" shapeId="0">
      <text>
        <r>
          <rPr>
            <b/>
            <sz val="9"/>
            <color indexed="81"/>
            <rFont val="Tahoma"/>
            <family val="2"/>
          </rPr>
          <t>Katja Oehmichen:</t>
        </r>
        <r>
          <rPr>
            <sz val="9"/>
            <color indexed="81"/>
            <rFont val="Tahoma"/>
            <family val="2"/>
          </rPr>
          <t xml:space="preserve">
1,19kWh Biomethan/kg Getreide GPS</t>
        </r>
      </text>
    </comment>
    <comment ref="D32" authorId="1" shapeId="0">
      <text>
        <r>
          <rPr>
            <b/>
            <sz val="9"/>
            <color indexed="81"/>
            <rFont val="Tahoma"/>
            <family val="2"/>
          </rPr>
          <t xml:space="preserve">Katja Oehmichen:
</t>
        </r>
        <r>
          <rPr>
            <sz val="9"/>
            <color indexed="81"/>
            <rFont val="Tahoma"/>
            <family val="2"/>
          </rPr>
          <t>59,6
55,7 gCO2-Äq./MJ nur verbrennungsemissionen der Rest Gasförderung und Transport</t>
        </r>
      </text>
    </comment>
    <comment ref="D33" authorId="1" shapeId="0">
      <text>
        <r>
          <rPr>
            <b/>
            <sz val="9"/>
            <color indexed="81"/>
            <rFont val="Tahoma"/>
            <family val="2"/>
          </rPr>
          <t>Katja Oehmichen:</t>
        </r>
        <r>
          <rPr>
            <sz val="9"/>
            <color indexed="81"/>
            <rFont val="Tahoma"/>
            <family val="2"/>
          </rPr>
          <t xml:space="preserve">
108
93,4 gCO2-Äq./MJ nur verbrennungsemissionen der Rest Kohleförderung und Transport</t>
        </r>
      </text>
    </comment>
    <comment ref="D36" authorId="1" shapeId="0">
      <text>
        <r>
          <rPr>
            <b/>
            <sz val="9"/>
            <color indexed="81"/>
            <rFont val="Tahoma"/>
            <family val="2"/>
          </rPr>
          <t>Katja Oehmichen:</t>
        </r>
        <r>
          <rPr>
            <sz val="9"/>
            <color indexed="81"/>
            <rFont val="Tahoma"/>
            <family val="2"/>
          </rPr>
          <t xml:space="preserve">
123
104 gCO2-Äq./MJ nur verbrennungsemissionen der Rest Kohleförderung und Transport</t>
        </r>
      </text>
    </comment>
  </commentList>
</comments>
</file>

<file path=xl/sharedStrings.xml><?xml version="1.0" encoding="utf-8"?>
<sst xmlns="http://schemas.openxmlformats.org/spreadsheetml/2006/main" count="170" uniqueCount="136">
  <si>
    <t>Emissionen in gCO2-Äq.</t>
  </si>
  <si>
    <t>Infrastruktur-emissionen  absolut
[gCO2-Äq/unit]</t>
  </si>
  <si>
    <t>Infrastrukturanteil 
[unit/MJ]</t>
  </si>
  <si>
    <t>Infrastrukur-emissionen spezifisch 
[gCO2-Äq/MJ</t>
  </si>
  <si>
    <t>Betriebsemissionen ohne Infra mit Brennstoff
 [gCO2-Äq./MJ]</t>
  </si>
  <si>
    <t>Emissionen aus Brennstoffbereiststellung
spezifisch
[gCO2-Äq./MJ]</t>
  </si>
  <si>
    <t>Brennstoff [m3/MJ]</t>
  </si>
  <si>
    <t>Betriebsemissionen ohne Infra ohne Brennstoff
spezifisch
 [gCO2-Äq./MJ]</t>
  </si>
  <si>
    <t>GasBW</t>
  </si>
  <si>
    <t>Solarthermische Anlage</t>
  </si>
  <si>
    <t>Warmwasserspeicher 600l</t>
  </si>
  <si>
    <t>Nutzwärme Gas BZ 125kWe</t>
  </si>
  <si>
    <t>PV Strom</t>
  </si>
  <si>
    <t>Pelletkessel</t>
  </si>
  <si>
    <t>Strommix 2017</t>
  </si>
  <si>
    <t>Vergaser für torrefizierte Holzpellets</t>
  </si>
  <si>
    <t>PV</t>
  </si>
  <si>
    <t xml:space="preserve">Pelletvergaser </t>
  </si>
  <si>
    <t>gCO2eq/kWh el</t>
  </si>
  <si>
    <t>2017 - Gesamtemissionen
mit Infra und Brennstoff 2017
[gCO2-Äq./MJ]</t>
  </si>
  <si>
    <t>2050 - 80% Szenario 
Reduktion Infra um 65% 
Gesamtemissionen
mit Infra und Brennstoff
[gCO2-Äq./MJ]</t>
  </si>
  <si>
    <t>2050 - 95% Szenario
Reduktion Infra um 80%
Gesamtemissionen
mit Infra und Brennstoff 2017
[gCO2-Äq./MJ]</t>
  </si>
  <si>
    <t>Strommix 2050 80%</t>
  </si>
  <si>
    <t>Strommix 2050 95%</t>
  </si>
  <si>
    <t>elektrische Luft-Wasser-Wärmepumpe
100% Strommix DE</t>
  </si>
  <si>
    <t>elektrische Luft-Wasser-Wärmepumpe 2015
50% PV-Strom + 50% Strommix DE</t>
  </si>
  <si>
    <t>Vergaser für Holzpellets mit motorischem Kleinst-BHKW</t>
  </si>
  <si>
    <t>GasNT</t>
  </si>
  <si>
    <t>Hochtemperaturwärmepumpe unter Nutzung von Abwärme</t>
  </si>
  <si>
    <t>Holzhackschnitzelkessel - günstigere Aufbereitung inkl. Abwärmenutzung</t>
  </si>
  <si>
    <t>Nachheizstab</t>
  </si>
  <si>
    <t>Holzpellets</t>
  </si>
  <si>
    <t>Mini-BHKW, gemeinsame Komponenten für Wärme+Strom</t>
  </si>
  <si>
    <t>Torref. Pellets</t>
  </si>
  <si>
    <t>White Pellets</t>
  </si>
  <si>
    <t>Quelle</t>
  </si>
  <si>
    <t>ecoinvent 3</t>
  </si>
  <si>
    <t>ecoinvent 2.2; 3</t>
  </si>
  <si>
    <t>keine Daten verfügbar</t>
  </si>
  <si>
    <t>Bundesmesprogramm Kleinvergaser; Ecoinvent 2 und 3</t>
  </si>
  <si>
    <t>nur BHKW aus Konzept HS-Vergaser+BHKW</t>
  </si>
  <si>
    <t>ecoinevnt 2.2</t>
  </si>
  <si>
    <t>Bundesmesprogramm Kleinvergaser ZAE; Ecoinvent 2 und 3</t>
  </si>
  <si>
    <t>Finnische Allokationsmethode</t>
  </si>
  <si>
    <t>etaREFth</t>
  </si>
  <si>
    <t>etaREFel</t>
  </si>
  <si>
    <t>etaKWKel [%]</t>
  </si>
  <si>
    <t>etaKWKth [%]</t>
  </si>
  <si>
    <t>Allokationsfaktor Wärme</t>
  </si>
  <si>
    <t>Strom Erdgas KWK</t>
  </si>
  <si>
    <t>in KWK-Prozessen bereitgestellte Elektrizität in kWh/MJ Wärme für Stromgutschrift</t>
  </si>
  <si>
    <t>Referenzen EU 2007</t>
  </si>
  <si>
    <t>Scheitholzvergaserkessel</t>
  </si>
  <si>
    <t>HHS-K Holzhackschnitzelkessel</t>
  </si>
  <si>
    <t>GasD - Gasdirektfeuerung</t>
  </si>
  <si>
    <t>KohleD - Kohle-Direktzugabefeuerung</t>
  </si>
  <si>
    <t>E-LB - Elektro-Lichtbogen</t>
  </si>
  <si>
    <t>BM-D -Biomethan-Direktfeuerung</t>
  </si>
  <si>
    <t>HV-D - Holzvergasung mit anschließender direkter Gasfeuerung</t>
  </si>
  <si>
    <t>GasK - Gas-Kessel</t>
  </si>
  <si>
    <t>GT-HW -  Gas-Turbine und die Abwärme wird zu Dampf und dieser genutzt ohne weitere Verstromung</t>
  </si>
  <si>
    <t>BM-GT-HW - Gas-Turbine und die Abwärme wird zu Dampf und dieser genutzt ohne weitere Verstromung für den Einsatz von Biomethan</t>
  </si>
  <si>
    <t>HV-GT-HW - Holzvergasung mit anschließender Gas-Turbine und die Abwärme wird zu Dampf und dieser genutzt ohne weitere Verstromung</t>
  </si>
  <si>
    <t>HT-WP+ST  - Hochtemperaturwärmepumpe unter Nutzung von Abwärme und solarthermischer Vorerwärmung (Energieanteil ST: 5% im Jahr)</t>
  </si>
  <si>
    <t>HHS-V-KWK - Holzhackschnitzelvergaser mit BHKW - inkl. Sprung von Motor zu BZ ab 2035</t>
  </si>
  <si>
    <t>Tech</t>
  </si>
  <si>
    <t>Techtype</t>
  </si>
  <si>
    <t xml:space="preserve">1 2 3 5 </t>
  </si>
  <si>
    <t>3 4 5 6 9 10 14 15 16 17 20 23 27 32 35</t>
  </si>
  <si>
    <t>4 5</t>
  </si>
  <si>
    <t>12 13 14</t>
  </si>
  <si>
    <t>2 11 16 17</t>
  </si>
  <si>
    <t>21 22</t>
  </si>
  <si>
    <t>7 8 9 10 11 12 19 20 22</t>
  </si>
  <si>
    <t>18 19 20</t>
  </si>
  <si>
    <t>7 8 9 10 11 12 19 22 35</t>
  </si>
  <si>
    <t>Kohle-HKW</t>
  </si>
  <si>
    <t>GUD-Kraftwerk</t>
  </si>
  <si>
    <t>HHS-KohleHKW</t>
  </si>
  <si>
    <t>BM-BHKW</t>
  </si>
  <si>
    <t>KohleKoks</t>
  </si>
  <si>
    <t>GAS-BZ</t>
  </si>
  <si>
    <t>ecoinvent2.2</t>
  </si>
  <si>
    <t>BiomasseKoks</t>
  </si>
  <si>
    <t>gCO2.Äq./MJ</t>
  </si>
  <si>
    <r>
      <t>WP</t>
    </r>
    <r>
      <rPr>
        <strike/>
        <sz val="11"/>
        <color theme="1"/>
        <rFont val="Calibri"/>
        <family val="2"/>
        <scheme val="minor"/>
      </rPr>
      <t>+ST+HHS-K - Solarthermische Anlage mit 5% Energiebeitrag + Wärmepumpe zur Nutzung Abwärme und solarthermischen Vorlauf + Nachheizung über HHS-Kessel (40%)</t>
    </r>
  </si>
  <si>
    <r>
      <t>MüllHKW+</t>
    </r>
    <r>
      <rPr>
        <strike/>
        <sz val="11"/>
        <color theme="1"/>
        <rFont val="Calibri"/>
        <family val="2"/>
        <scheme val="minor"/>
      </rPr>
      <t>HHS-K</t>
    </r>
  </si>
  <si>
    <t>Elektro direkt heizung (Teilmarkt EN30) 2,5kW</t>
  </si>
  <si>
    <t>Biomethananlage</t>
  </si>
  <si>
    <t>probas</t>
  </si>
  <si>
    <t>BI-DZ - Biomasse-Direktzugabefeuerung</t>
  </si>
  <si>
    <t>Betriebsemissionen ohne Infra mit Brennstoff
 [gCO2-Äq./MJ Brennstoff] oder [gCO2-Äq./kg]</t>
  </si>
  <si>
    <t>kg Frischmasse</t>
  </si>
  <si>
    <t>Energieoutput</t>
  </si>
  <si>
    <t>Energiedichte Frischmasse
[GJ/tFM]</t>
  </si>
  <si>
    <t>Betriebsemissionen ohne Infra mit Brennstoff
 [gCO2-Äq./MJ Brennstoff]</t>
  </si>
  <si>
    <t>Biomasse Produkte</t>
  </si>
  <si>
    <t>Hackschnitzel (Abfall)</t>
  </si>
  <si>
    <t>Holzbriketts (Abfall)</t>
  </si>
  <si>
    <t>Pellets (Abfall)</t>
  </si>
  <si>
    <t>Scheitholz</t>
  </si>
  <si>
    <t>gCO2.Äq./MJ_Wärme</t>
  </si>
  <si>
    <t>gCO2.Äq./MJ_Brennstoff</t>
  </si>
  <si>
    <t>Stroh</t>
  </si>
  <si>
    <t>gCO2-Äq/kg</t>
  </si>
  <si>
    <t>Gülle &amp; Mist</t>
  </si>
  <si>
    <t>Aufschlag für Torrefizierung:</t>
  </si>
  <si>
    <t>Maissilage</t>
  </si>
  <si>
    <t>KTBL</t>
  </si>
  <si>
    <t>t/GJ</t>
  </si>
  <si>
    <t>Zuckerrübe</t>
  </si>
  <si>
    <t>Pappel-Hackschnitzel</t>
  </si>
  <si>
    <t>Probas</t>
  </si>
  <si>
    <t>Pappel-Briketts</t>
  </si>
  <si>
    <t>Pappel-Pellets</t>
  </si>
  <si>
    <t>Miscanthus-Hackschnitzel</t>
  </si>
  <si>
    <t>Miscanthus-Briketts</t>
  </si>
  <si>
    <t>Miscanthus-Pellets</t>
  </si>
  <si>
    <t>Silphie</t>
  </si>
  <si>
    <t>Ackergras</t>
  </si>
  <si>
    <t>Sorghum</t>
  </si>
  <si>
    <t>Grünland</t>
  </si>
  <si>
    <t>Getreide Korn</t>
  </si>
  <si>
    <t>Getreide Silage</t>
  </si>
  <si>
    <t>Erdgas</t>
  </si>
  <si>
    <t>Kohle /Steinkohle</t>
  </si>
  <si>
    <t>Müll</t>
  </si>
  <si>
    <t>Strommix</t>
  </si>
  <si>
    <t>Steinkohlekoks</t>
  </si>
  <si>
    <t>Holzkohle</t>
  </si>
  <si>
    <t>10MWh/t für Biokohle</t>
  </si>
  <si>
    <t>http://www.strom-prinz.de/news/article/erste-grosstechnische-anlage-fuer-biokohle-pellets/</t>
  </si>
  <si>
    <t>Industriepellets (Reststoffe)</t>
  </si>
  <si>
    <t>Schredderholz</t>
  </si>
  <si>
    <t>Schwarzlauge/Rinde</t>
  </si>
  <si>
    <t>Laugen-Kessel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</si>
</sst>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trike/>
      <sz val="11"/>
      <color theme="1"/>
      <name val="Calibri"/>
      <family val="2"/>
      <scheme val="minor"/>
    </font>
    <font>
      <sz val="14"/>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114">
    <xf numFmtId="0" fontId="0" fillId="0" borderId="0" xfId="0"/>
    <xf numFmtId="14" fontId="0" fillId="0" borderId="0" xfId="0" applyNumberFormat="1" applyAlignment="1">
      <alignment horizontal="left"/>
    </xf>
    <xf numFmtId="0" fontId="2" fillId="0" borderId="2" xfId="1" applyBorder="1"/>
    <xf numFmtId="0" fontId="0" fillId="2" borderId="2" xfId="2" applyFont="1" applyBorder="1" applyAlignment="1">
      <alignment horizontal="center" vertical="center" wrapText="1"/>
    </xf>
    <xf numFmtId="0" fontId="2" fillId="0" borderId="2" xfId="1" applyBorder="1" applyAlignment="1">
      <alignment horizontal="center" vertical="center" wrapText="1"/>
    </xf>
    <xf numFmtId="0" fontId="1" fillId="2" borderId="2" xfId="2" applyBorder="1" applyAlignment="1">
      <alignment horizontal="center" vertical="center" wrapText="1"/>
    </xf>
    <xf numFmtId="0" fontId="0" fillId="0" borderId="2" xfId="0" applyBorder="1"/>
    <xf numFmtId="0" fontId="1" fillId="4" borderId="2" xfId="3" applyFill="1" applyBorder="1"/>
    <xf numFmtId="0" fontId="0" fillId="4" borderId="2" xfId="0" applyFill="1" applyBorder="1"/>
    <xf numFmtId="4" fontId="0" fillId="0" borderId="0" xfId="0" applyNumberFormat="1"/>
    <xf numFmtId="0" fontId="0" fillId="0" borderId="0" xfId="0" applyBorder="1"/>
    <xf numFmtId="0" fontId="0" fillId="0" borderId="2" xfId="0" applyBorder="1" applyAlignment="1">
      <alignment wrapText="1"/>
    </xf>
    <xf numFmtId="4" fontId="1" fillId="0" borderId="2" xfId="2" applyNumberFormat="1" applyFill="1" applyBorder="1"/>
    <xf numFmtId="3" fontId="0" fillId="0" borderId="2" xfId="0" applyNumberFormat="1" applyFill="1" applyBorder="1"/>
    <xf numFmtId="164" fontId="0" fillId="0" borderId="2" xfId="0" applyNumberFormat="1" applyFill="1" applyBorder="1"/>
    <xf numFmtId="165" fontId="0" fillId="0" borderId="2" xfId="0" applyNumberFormat="1" applyFill="1" applyBorder="1"/>
    <xf numFmtId="3" fontId="1" fillId="0" borderId="2" xfId="3" applyNumberFormat="1" applyFill="1" applyBorder="1"/>
    <xf numFmtId="164" fontId="1" fillId="0" borderId="2" xfId="3" applyNumberFormat="1" applyFill="1" applyBorder="1"/>
    <xf numFmtId="165" fontId="1" fillId="0" borderId="2" xfId="3" applyNumberFormat="1" applyFill="1" applyBorder="1"/>
    <xf numFmtId="165" fontId="0" fillId="0" borderId="3" xfId="0" applyNumberFormat="1" applyFill="1" applyBorder="1"/>
    <xf numFmtId="0" fontId="1" fillId="5" borderId="2" xfId="3" applyFill="1" applyBorder="1"/>
    <xf numFmtId="0" fontId="0" fillId="2" borderId="4" xfId="2" applyFont="1" applyBorder="1" applyAlignment="1">
      <alignment horizontal="center" vertical="center" wrapText="1"/>
    </xf>
    <xf numFmtId="0" fontId="0" fillId="0" borderId="5" xfId="0" applyBorder="1" applyAlignment="1">
      <alignment horizontal="right"/>
    </xf>
    <xf numFmtId="0" fontId="0" fillId="0" borderId="6" xfId="0" applyBorder="1"/>
    <xf numFmtId="0" fontId="0" fillId="0" borderId="7" xfId="0" applyBorder="1"/>
    <xf numFmtId="0" fontId="0" fillId="0" borderId="8" xfId="0" applyBorder="1" applyAlignment="1">
      <alignment horizontal="right"/>
    </xf>
    <xf numFmtId="0" fontId="0" fillId="0" borderId="9" xfId="0" applyBorder="1"/>
    <xf numFmtId="0" fontId="0" fillId="0" borderId="10" xfId="0" applyBorder="1" applyAlignment="1">
      <alignment horizontal="right"/>
    </xf>
    <xf numFmtId="0" fontId="0" fillId="5" borderId="11" xfId="0" applyFill="1" applyBorder="1"/>
    <xf numFmtId="0" fontId="0" fillId="0" borderId="12" xfId="0" applyBorder="1"/>
    <xf numFmtId="0" fontId="1" fillId="5" borderId="4" xfId="2" applyFont="1" applyFill="1" applyBorder="1" applyAlignment="1">
      <alignment horizontal="center" vertical="center" wrapText="1"/>
    </xf>
    <xf numFmtId="165" fontId="0" fillId="0" borderId="2" xfId="0" applyNumberFormat="1" applyBorder="1"/>
    <xf numFmtId="2" fontId="0" fillId="0" borderId="0" xfId="0" applyNumberFormat="1"/>
    <xf numFmtId="2" fontId="0" fillId="2" borderId="2" xfId="2" applyNumberFormat="1" applyFont="1" applyBorder="1" applyAlignment="1">
      <alignment horizontal="center" vertical="center" wrapText="1"/>
    </xf>
    <xf numFmtId="2" fontId="0" fillId="0" borderId="2" xfId="0" applyNumberFormat="1" applyFill="1" applyBorder="1"/>
    <xf numFmtId="2" fontId="1" fillId="0" borderId="2" xfId="3" applyNumberFormat="1" applyFill="1" applyBorder="1"/>
    <xf numFmtId="2" fontId="0" fillId="0" borderId="3" xfId="0" applyNumberFormat="1" applyFill="1" applyBorder="1"/>
    <xf numFmtId="0" fontId="0" fillId="0" borderId="0" xfId="0" applyAlignment="1">
      <alignment wrapText="1"/>
    </xf>
    <xf numFmtId="0" fontId="0" fillId="6" borderId="2" xfId="0" applyFill="1" applyBorder="1"/>
    <xf numFmtId="0" fontId="0" fillId="6" borderId="2" xfId="0" applyFill="1" applyBorder="1" applyAlignment="1">
      <alignment wrapText="1"/>
    </xf>
    <xf numFmtId="4" fontId="1" fillId="6" borderId="2" xfId="2" applyNumberFormat="1" applyFill="1" applyBorder="1"/>
    <xf numFmtId="3" fontId="0" fillId="6" borderId="2" xfId="0" applyNumberFormat="1" applyFill="1" applyBorder="1"/>
    <xf numFmtId="164" fontId="0" fillId="6" borderId="2" xfId="0" applyNumberFormat="1" applyFill="1" applyBorder="1"/>
    <xf numFmtId="2" fontId="0" fillId="6" borderId="2" xfId="0" applyNumberFormat="1" applyFill="1" applyBorder="1"/>
    <xf numFmtId="165" fontId="0" fillId="6" borderId="2" xfId="0" applyNumberFormat="1" applyFill="1" applyBorder="1"/>
    <xf numFmtId="4" fontId="0" fillId="6" borderId="2" xfId="0" applyNumberFormat="1" applyFill="1" applyBorder="1"/>
    <xf numFmtId="0" fontId="0" fillId="6" borderId="2" xfId="0" applyFill="1" applyBorder="1" applyAlignment="1">
      <alignment vertical="top" wrapText="1"/>
    </xf>
    <xf numFmtId="3" fontId="0" fillId="6" borderId="0" xfId="0" applyNumberFormat="1" applyFill="1"/>
    <xf numFmtId="0" fontId="0" fillId="7" borderId="2" xfId="0" applyFill="1" applyBorder="1"/>
    <xf numFmtId="4" fontId="1" fillId="7" borderId="2" xfId="2" applyNumberFormat="1" applyFill="1" applyBorder="1"/>
    <xf numFmtId="3" fontId="0" fillId="7" borderId="2" xfId="0" applyNumberFormat="1" applyFill="1" applyBorder="1"/>
    <xf numFmtId="164" fontId="0" fillId="7" borderId="2" xfId="0" applyNumberFormat="1" applyFill="1" applyBorder="1"/>
    <xf numFmtId="2" fontId="0" fillId="7" borderId="2" xfId="0" applyNumberFormat="1" applyFill="1" applyBorder="1"/>
    <xf numFmtId="165" fontId="0" fillId="7" borderId="2" xfId="0" applyNumberFormat="1" applyFill="1" applyBorder="1"/>
    <xf numFmtId="0" fontId="0" fillId="7" borderId="2" xfId="0" applyFill="1" applyBorder="1" applyAlignment="1">
      <alignment wrapText="1"/>
    </xf>
    <xf numFmtId="4" fontId="0" fillId="7" borderId="2" xfId="0" applyNumberFormat="1" applyFill="1" applyBorder="1"/>
    <xf numFmtId="0" fontId="0" fillId="0" borderId="0" xfId="0" applyAlignment="1">
      <alignment horizontal="center"/>
    </xf>
    <xf numFmtId="0" fontId="0" fillId="5" borderId="2" xfId="0" applyFill="1" applyBorder="1" applyAlignment="1">
      <alignment wrapText="1"/>
    </xf>
    <xf numFmtId="4" fontId="1" fillId="0" borderId="2" xfId="3" applyNumberFormat="1" applyFill="1" applyBorder="1"/>
    <xf numFmtId="0" fontId="0" fillId="6" borderId="2" xfId="0" applyFill="1" applyBorder="1"/>
    <xf numFmtId="3" fontId="0" fillId="6" borderId="2" xfId="0" applyNumberFormat="1" applyFill="1" applyBorder="1"/>
    <xf numFmtId="2" fontId="0" fillId="6" borderId="2" xfId="0" applyNumberFormat="1" applyFill="1" applyBorder="1"/>
    <xf numFmtId="0" fontId="0" fillId="7" borderId="2" xfId="0" applyFill="1" applyBorder="1"/>
    <xf numFmtId="3" fontId="0" fillId="7" borderId="2" xfId="0" applyNumberFormat="1" applyFill="1" applyBorder="1"/>
    <xf numFmtId="0" fontId="0" fillId="6" borderId="2" xfId="0" applyFill="1" applyBorder="1" applyAlignment="1">
      <alignment vertical="center" wrapText="1"/>
    </xf>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0" borderId="0" xfId="0"/>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6" borderId="2" xfId="0" applyFill="1" applyBorder="1"/>
    <xf numFmtId="4" fontId="1" fillId="6" borderId="2" xfId="2" applyNumberFormat="1" applyFill="1" applyBorder="1"/>
    <xf numFmtId="3" fontId="0" fillId="6" borderId="2" xfId="0" applyNumberFormat="1" applyFill="1" applyBorder="1"/>
    <xf numFmtId="2" fontId="0" fillId="6" borderId="2" xfId="0" applyNumberFormat="1" applyFill="1" applyBorder="1"/>
    <xf numFmtId="0" fontId="0" fillId="0" borderId="2" xfId="0" applyFill="1" applyBorder="1"/>
    <xf numFmtId="165" fontId="0" fillId="0" borderId="2" xfId="3" applyNumberFormat="1" applyFont="1" applyFill="1" applyBorder="1"/>
    <xf numFmtId="0" fontId="0" fillId="0" borderId="0" xfId="0"/>
    <xf numFmtId="0" fontId="0" fillId="6" borderId="14" xfId="0" applyFill="1" applyBorder="1"/>
    <xf numFmtId="0" fontId="0" fillId="0" borderId="0" xfId="0"/>
    <xf numFmtId="0" fontId="0" fillId="0" borderId="0" xfId="0" applyAlignment="1">
      <alignment horizontal="center"/>
    </xf>
    <xf numFmtId="0" fontId="0" fillId="5" borderId="0" xfId="0" applyFill="1"/>
    <xf numFmtId="0" fontId="0" fillId="8" borderId="0" xfId="0" applyFill="1"/>
    <xf numFmtId="0" fontId="0" fillId="0" borderId="0" xfId="0" applyFill="1"/>
    <xf numFmtId="0" fontId="0" fillId="9" borderId="0" xfId="0" applyFill="1"/>
    <xf numFmtId="0" fontId="0" fillId="5" borderId="0" xfId="0" applyFill="1" applyAlignment="1">
      <alignment horizontal="center"/>
    </xf>
    <xf numFmtId="0" fontId="0" fillId="6" borderId="13" xfId="0" applyFill="1" applyBorder="1"/>
    <xf numFmtId="0" fontId="0" fillId="0" borderId="3" xfId="0" applyBorder="1"/>
    <xf numFmtId="0" fontId="0" fillId="7" borderId="13" xfId="0" applyFill="1" applyBorder="1"/>
    <xf numFmtId="0" fontId="0" fillId="6" borderId="4" xfId="0" applyFill="1" applyBorder="1"/>
    <xf numFmtId="0" fontId="0" fillId="0" borderId="11" xfId="0" applyBorder="1"/>
    <xf numFmtId="0" fontId="0" fillId="7" borderId="4" xfId="0" applyFill="1" applyBorder="1"/>
    <xf numFmtId="2" fontId="0" fillId="0" borderId="3" xfId="0" applyNumberFormat="1" applyBorder="1"/>
    <xf numFmtId="2" fontId="0" fillId="11" borderId="0" xfId="0" applyNumberFormat="1" applyFill="1" applyBorder="1"/>
    <xf numFmtId="0" fontId="6" fillId="0" borderId="0" xfId="0" applyFont="1"/>
    <xf numFmtId="0" fontId="7" fillId="0" borderId="2" xfId="0" applyFont="1" applyBorder="1"/>
    <xf numFmtId="0" fontId="0" fillId="0" borderId="0" xfId="0" applyAlignment="1">
      <alignment horizontal="center" vertical="center"/>
    </xf>
    <xf numFmtId="0" fontId="0" fillId="10" borderId="0" xfId="0" applyFill="1"/>
    <xf numFmtId="2" fontId="0" fillId="0" borderId="0" xfId="0" applyNumberFormat="1" applyFill="1"/>
    <xf numFmtId="0" fontId="0" fillId="0" borderId="0" xfId="0" applyAlignment="1">
      <alignment horizontal="right"/>
    </xf>
    <xf numFmtId="0" fontId="5" fillId="0" borderId="2" xfId="0" applyFont="1" applyBorder="1"/>
    <xf numFmtId="0" fontId="0" fillId="0" borderId="14" xfId="0" applyFill="1" applyBorder="1"/>
    <xf numFmtId="4" fontId="1" fillId="12" borderId="2" xfId="2" applyNumberFormat="1" applyFill="1" applyBorder="1"/>
    <xf numFmtId="0" fontId="0" fillId="0" borderId="0" xfId="0"/>
    <xf numFmtId="0" fontId="0" fillId="13" borderId="0" xfId="0" applyFill="1"/>
    <xf numFmtId="0" fontId="0" fillId="5" borderId="2" xfId="0" applyFill="1" applyBorder="1" applyAlignment="1"/>
    <xf numFmtId="0" fontId="0" fillId="0" borderId="2" xfId="0" applyFill="1" applyBorder="1" applyAlignment="1"/>
    <xf numFmtId="0" fontId="0" fillId="0" borderId="2" xfId="0" applyBorder="1" applyAlignment="1">
      <alignment horizontal="left" vertical="center"/>
    </xf>
    <xf numFmtId="2" fontId="0" fillId="10" borderId="0" xfId="0" applyNumberFormat="1" applyFill="1" applyBorder="1"/>
    <xf numFmtId="0" fontId="0" fillId="10" borderId="0" xfId="0" applyFill="1" applyAlignment="1">
      <alignment horizontal="center"/>
    </xf>
    <xf numFmtId="0" fontId="0" fillId="10" borderId="14" xfId="0" applyFill="1" applyBorder="1"/>
  </cellXfs>
  <cellStyles count="4">
    <cellStyle name="40 % - Akzent2" xfId="2" builtinId="35"/>
    <cellStyle name="40 % - Akzent3" xfId="3" builtinId="39"/>
    <cellStyle name="Ergebnis" xfId="1" builtinId="2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12</xdr:col>
      <xdr:colOff>982133</xdr:colOff>
      <xdr:row>56</xdr:row>
      <xdr:rowOff>24340</xdr:rowOff>
    </xdr:from>
    <xdr:ext cx="3663950" cy="572657"/>
    <mc:AlternateContent xmlns:mc="http://schemas.openxmlformats.org/markup-compatibility/2006" xmlns:a14="http://schemas.microsoft.com/office/drawing/2010/main">
      <mc:Choice Requires="a14">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𝐸𝐸</m:t>
                    </m:r>
                    <m:r>
                      <a:rPr lang="de-DE" sz="1100" b="0" i="1">
                        <a:latin typeface="Cambria Math"/>
                      </a:rPr>
                      <m:t>=1−</m:t>
                    </m:r>
                    <m:f>
                      <m:fPr>
                        <m:ctrlPr>
                          <a:rPr lang="de-DE" sz="1100" b="0" i="1">
                            <a:latin typeface="Cambria Math" panose="02040503050406030204" pitchFamily="18" charset="0"/>
                          </a:rPr>
                        </m:ctrlPr>
                      </m:fPr>
                      <m:num>
                        <m:r>
                          <a:rPr lang="de-DE" sz="1100" b="0" i="1">
                            <a:latin typeface="Cambria Math"/>
                          </a:rPr>
                          <m:t>1</m:t>
                        </m:r>
                      </m:num>
                      <m:den>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r>
                          <a:rPr lang="de-DE" sz="1100" b="0" i="1">
                            <a:latin typeface="Cambria Math"/>
                          </a:rPr>
                          <m:t>+</m:t>
                        </m:r>
                        <m:f>
                          <m:fPr>
                            <m:ctrlPr>
                              <a:rPr lang="de-DE" sz="1100" b="0" i="1">
                                <a:latin typeface="Cambria Math" panose="02040503050406030204" pitchFamily="18" charset="0"/>
                              </a:rPr>
                            </m:ctrlPr>
                          </m:fPr>
                          <m:num>
                            <m:r>
                              <a:rPr lang="de-DE" sz="1100" b="0" i="1">
                                <a:latin typeface="Cambria Math"/>
                              </a:rPr>
                              <m:t>𝑒𝑡𝑎𝐾𝑊𝐾𝑒𝑙</m:t>
                            </m:r>
                          </m:num>
                          <m:den>
                            <m:r>
                              <a:rPr lang="de-DE" sz="1100" b="0" i="1">
                                <a:latin typeface="Cambria Math"/>
                              </a:rPr>
                              <m:t>𝑒𝑡𝑎𝑅𝐸𝐹𝑒𝑙</m:t>
                            </m:r>
                          </m:den>
                        </m:f>
                      </m:den>
                    </m:f>
                  </m:oMath>
                </m:oMathPara>
              </a14:m>
              <a:endParaRPr lang="de-DE" sz="1100"/>
            </a:p>
          </xdr:txBody>
        </xdr:sp>
      </mc:Choice>
      <mc:Fallback xmlns="">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𝐸𝐸=1−1/(𝑒𝑡𝑎𝐾𝑊𝐾𝑡ℎ/𝑒𝑡𝑎𝑅𝐸𝐹𝑡ℎ+𝑒𝑡𝑎𝐾𝑊𝐾𝑒𝑙/𝑒𝑡𝑎𝑅𝐸𝐹𝑒𝑙)</a:t>
              </a:r>
              <a:endParaRPr lang="de-DE" sz="1100"/>
            </a:p>
          </xdr:txBody>
        </xdr:sp>
      </mc:Fallback>
    </mc:AlternateContent>
    <xdr:clientData/>
  </xdr:oneCellAnchor>
  <xdr:oneCellAnchor>
    <xdr:from>
      <xdr:col>12</xdr:col>
      <xdr:colOff>1007533</xdr:colOff>
      <xdr:row>61</xdr:row>
      <xdr:rowOff>70907</xdr:rowOff>
    </xdr:from>
    <xdr:ext cx="3663950" cy="412036"/>
    <mc:AlternateContent xmlns:mc="http://schemas.openxmlformats.org/markup-compatibility/2006" xmlns:a14="http://schemas.microsoft.com/office/drawing/2010/main">
      <mc:Choice Requires="a14">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𝑊𝑡h</m:t>
                    </m:r>
                    <m:r>
                      <a:rPr lang="de-DE" sz="1100" b="0" i="1">
                        <a:latin typeface="Cambria Math"/>
                      </a:rPr>
                      <m:t>=</m:t>
                    </m:r>
                    <m:d>
                      <m:dPr>
                        <m:ctrlPr>
                          <a:rPr lang="de-DE" sz="1100" b="0" i="1">
                            <a:latin typeface="Cambria Math" panose="02040503050406030204" pitchFamily="18" charset="0"/>
                          </a:rPr>
                        </m:ctrlPr>
                      </m:dPr>
                      <m:e>
                        <m:r>
                          <a:rPr lang="de-DE" sz="1100" b="0" i="1">
                            <a:latin typeface="Cambria Math"/>
                          </a:rPr>
                          <m:t>1−</m:t>
                        </m:r>
                        <m:r>
                          <a:rPr lang="de-DE" sz="1100" b="0" i="1">
                            <a:latin typeface="Cambria Math"/>
                          </a:rPr>
                          <m:t>𝐸𝐸</m:t>
                        </m:r>
                      </m:e>
                    </m:d>
                    <m:r>
                      <a:rPr lang="de-DE" sz="1100" b="0" i="1">
                        <a:latin typeface="Cambria Math"/>
                        <a:ea typeface="Cambria Math"/>
                      </a:rPr>
                      <m:t>∗</m:t>
                    </m:r>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oMath>
                </m:oMathPara>
              </a14:m>
              <a:endParaRPr lang="de-DE" sz="1100"/>
            </a:p>
          </xdr:txBody>
        </xdr:sp>
      </mc:Choice>
      <mc:Fallback xmlns="">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𝑊𝑡ℎ=(1−𝐸𝐸)</a:t>
              </a:r>
              <a:r>
                <a:rPr lang="de-DE" sz="1100" b="0" i="0">
                  <a:latin typeface="Cambria Math"/>
                  <a:ea typeface="Cambria Math"/>
                </a:rPr>
                <a:t>∗</a:t>
              </a:r>
              <a:r>
                <a:rPr lang="de-DE" sz="1100" b="0" i="0">
                  <a:latin typeface="Cambria Math"/>
                </a:rPr>
                <a:t>𝑒𝑡𝑎𝐾𝑊𝐾𝑡ℎ/𝑒𝑡𝑎𝑅𝐸𝐹𝑡ℎ</a:t>
              </a:r>
              <a:endParaRPr lang="de-D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chData_THGRAW_18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ushalteIndustrie"/>
      <sheetName val="Brennstoff"/>
    </sheetNames>
    <sheetDataSet>
      <sheetData sheetId="0">
        <row r="56">
          <cell r="D56">
            <v>13.8</v>
          </cell>
        </row>
        <row r="57">
          <cell r="D57">
            <v>10.4</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0"/>
  <sheetViews>
    <sheetView zoomScale="80" zoomScaleNormal="80" workbookViewId="0">
      <pane ySplit="6" topLeftCell="A28" activePane="bottomLeft" state="frozen"/>
      <selection pane="bottomLeft" activeCell="A51" sqref="A51:C51"/>
    </sheetView>
  </sheetViews>
  <sheetFormatPr baseColWidth="10" defaultRowHeight="15" x14ac:dyDescent="0.25"/>
  <cols>
    <col min="1" max="1" width="12.28515625" customWidth="1"/>
    <col min="2" max="2" width="9" style="56" customWidth="1"/>
    <col min="3" max="3" width="42.28515625" customWidth="1"/>
    <col min="4" max="6" width="29.7109375" customWidth="1"/>
    <col min="7" max="7" width="20.85546875" customWidth="1"/>
    <col min="8" max="8" width="12.5703125" customWidth="1"/>
    <col min="9" max="9" width="17" style="32" customWidth="1"/>
    <col min="10" max="10" width="25.5703125" customWidth="1"/>
    <col min="11" max="11" width="24.42578125" style="32" customWidth="1"/>
    <col min="12" max="12" width="11.42578125" customWidth="1"/>
    <col min="13" max="13" width="37.28515625" customWidth="1"/>
    <col min="14" max="14" width="13.85546875" customWidth="1"/>
    <col min="15" max="15" width="13.140625" customWidth="1"/>
    <col min="16" max="17" width="19" customWidth="1"/>
    <col min="18" max="18" width="15" customWidth="1"/>
    <col min="19" max="19" width="22.140625" customWidth="1"/>
  </cols>
  <sheetData>
    <row r="1" spans="1:20" x14ac:dyDescent="0.25">
      <c r="D1" s="22" t="s">
        <v>49</v>
      </c>
      <c r="E1" s="23">
        <v>399</v>
      </c>
      <c r="F1" s="24" t="s">
        <v>18</v>
      </c>
    </row>
    <row r="2" spans="1:20" x14ac:dyDescent="0.25">
      <c r="D2" s="25" t="s">
        <v>12</v>
      </c>
      <c r="E2" s="10">
        <v>79</v>
      </c>
      <c r="F2" s="26" t="s">
        <v>18</v>
      </c>
    </row>
    <row r="3" spans="1:20" x14ac:dyDescent="0.25">
      <c r="D3" s="25" t="s">
        <v>14</v>
      </c>
      <c r="E3" s="10">
        <v>600</v>
      </c>
      <c r="F3" s="26" t="s">
        <v>18</v>
      </c>
    </row>
    <row r="4" spans="1:20" x14ac:dyDescent="0.25">
      <c r="C4" s="1">
        <v>42871</v>
      </c>
      <c r="D4" s="25" t="s">
        <v>22</v>
      </c>
      <c r="E4" s="10">
        <v>179</v>
      </c>
      <c r="F4" s="26" t="s">
        <v>18</v>
      </c>
    </row>
    <row r="5" spans="1:20" x14ac:dyDescent="0.25">
      <c r="C5" t="s">
        <v>0</v>
      </c>
      <c r="D5" s="27" t="s">
        <v>23</v>
      </c>
      <c r="E5" s="28">
        <v>0</v>
      </c>
      <c r="F5" s="29" t="s">
        <v>18</v>
      </c>
      <c r="R5" t="s">
        <v>35</v>
      </c>
    </row>
    <row r="6" spans="1:20" ht="81" customHeight="1" x14ac:dyDescent="0.25">
      <c r="A6" t="s">
        <v>65</v>
      </c>
      <c r="B6" s="56" t="s">
        <v>66</v>
      </c>
      <c r="C6" s="2"/>
      <c r="D6" s="30" t="s">
        <v>19</v>
      </c>
      <c r="E6" s="21" t="s">
        <v>20</v>
      </c>
      <c r="F6" s="21" t="s">
        <v>21</v>
      </c>
      <c r="G6" s="4" t="s">
        <v>1</v>
      </c>
      <c r="H6" s="4" t="s">
        <v>2</v>
      </c>
      <c r="I6" s="33" t="s">
        <v>3</v>
      </c>
      <c r="J6" s="5" t="s">
        <v>4</v>
      </c>
      <c r="K6" s="33" t="s">
        <v>5</v>
      </c>
      <c r="L6" s="4" t="s">
        <v>6</v>
      </c>
      <c r="M6" s="3" t="s">
        <v>7</v>
      </c>
      <c r="N6" s="3" t="s">
        <v>46</v>
      </c>
      <c r="O6" s="3" t="s">
        <v>47</v>
      </c>
      <c r="P6" s="3" t="s">
        <v>50</v>
      </c>
      <c r="Q6" s="3" t="s">
        <v>48</v>
      </c>
    </row>
    <row r="7" spans="1:20" x14ac:dyDescent="0.25">
      <c r="A7" s="82" t="s">
        <v>67</v>
      </c>
      <c r="B7" s="83">
        <v>5</v>
      </c>
      <c r="C7" s="6" t="s">
        <v>8</v>
      </c>
      <c r="D7" s="12">
        <v>75.099999999999994</v>
      </c>
      <c r="E7" s="12">
        <f>0.35*I7+J7</f>
        <v>74.936849999999993</v>
      </c>
      <c r="F7" s="12">
        <f>0.2*I7+J7</f>
        <v>74.899199999999993</v>
      </c>
      <c r="G7" s="13">
        <v>416667</v>
      </c>
      <c r="H7" s="78">
        <v>5.9999999999999997E-7</v>
      </c>
      <c r="I7" s="34">
        <v>0.251</v>
      </c>
      <c r="J7" s="12">
        <f>D7-I7</f>
        <v>74.84899999999999</v>
      </c>
      <c r="K7" s="34">
        <v>15.2</v>
      </c>
      <c r="L7" s="15">
        <v>1</v>
      </c>
      <c r="M7" s="12">
        <f>D7-I7-K7</f>
        <v>59.648999999999987</v>
      </c>
      <c r="N7" s="12"/>
      <c r="O7" s="12"/>
      <c r="P7" s="12"/>
      <c r="Q7" s="12"/>
      <c r="R7" t="s">
        <v>82</v>
      </c>
    </row>
    <row r="8" spans="1:20" x14ac:dyDescent="0.25">
      <c r="A8" s="82" t="s">
        <v>68</v>
      </c>
      <c r="B8" s="83">
        <v>3</v>
      </c>
      <c r="C8" s="6" t="s">
        <v>9</v>
      </c>
      <c r="D8" s="12">
        <v>10.250999999999999</v>
      </c>
      <c r="E8" s="12">
        <f>0.35*I8+J8</f>
        <v>5.7695277189999992</v>
      </c>
      <c r="F8" s="12">
        <f>0.2*I8+J8</f>
        <v>4.7353418079999994</v>
      </c>
      <c r="G8" s="13">
        <v>1338700</v>
      </c>
      <c r="H8" s="14">
        <v>5.1502000000000003E-6</v>
      </c>
      <c r="I8" s="34">
        <f>G8*H8</f>
        <v>6.8945727400000001</v>
      </c>
      <c r="J8" s="12">
        <f>D8-I8</f>
        <v>3.3564272599999994</v>
      </c>
      <c r="K8" s="34">
        <v>0</v>
      </c>
      <c r="L8" s="15"/>
      <c r="M8" s="12">
        <f>D8-I8-K8</f>
        <v>3.3564272599999994</v>
      </c>
      <c r="N8" s="12"/>
      <c r="O8" s="12"/>
      <c r="P8" s="12"/>
      <c r="Q8" s="12"/>
    </row>
    <row r="9" spans="1:20" x14ac:dyDescent="0.25">
      <c r="A9" s="82"/>
      <c r="B9" s="82"/>
      <c r="C9" s="20" t="s">
        <v>10</v>
      </c>
      <c r="D9" s="58"/>
      <c r="E9" s="58"/>
      <c r="F9" s="58"/>
      <c r="G9" s="16">
        <v>659960</v>
      </c>
      <c r="H9" s="17"/>
      <c r="I9" s="35"/>
      <c r="J9" s="58"/>
      <c r="K9" s="35"/>
      <c r="L9" s="18"/>
      <c r="M9" s="58"/>
      <c r="N9" s="58"/>
      <c r="O9" s="58"/>
      <c r="P9" s="58"/>
      <c r="Q9" s="58"/>
    </row>
    <row r="10" spans="1:20" x14ac:dyDescent="0.25">
      <c r="A10" s="82" t="s">
        <v>69</v>
      </c>
      <c r="B10" s="83">
        <v>6</v>
      </c>
      <c r="C10" s="110" t="s">
        <v>11</v>
      </c>
      <c r="D10" s="12">
        <v>223</v>
      </c>
      <c r="E10" s="12">
        <f>0.35*I10+J10</f>
        <v>219.40615</v>
      </c>
      <c r="F10" s="12">
        <f>0.2*I10+J10</f>
        <v>218.57679999999999</v>
      </c>
      <c r="G10" s="13"/>
      <c r="H10" s="14">
        <v>4.88E-8</v>
      </c>
      <c r="I10" s="34">
        <v>5.5289999999999999</v>
      </c>
      <c r="J10" s="12">
        <f>D10-I10</f>
        <v>217.471</v>
      </c>
      <c r="K10" s="34">
        <v>47.6</v>
      </c>
      <c r="L10" s="15"/>
      <c r="M10" s="12">
        <f>D10-I10-K10</f>
        <v>169.87100000000001</v>
      </c>
      <c r="N10" s="12">
        <v>48</v>
      </c>
      <c r="O10" s="12">
        <v>36</v>
      </c>
      <c r="P10" s="12">
        <f t="shared" ref="P10" si="0">N10/O10/3.6</f>
        <v>0.37037037037037035</v>
      </c>
      <c r="Q10" s="12">
        <f>(1-(1-(1/((O10/$K$59)+(N10/$K$60)))))*(O10/$K$59)</f>
        <v>0.30434782608695654</v>
      </c>
    </row>
    <row r="11" spans="1:20" x14ac:dyDescent="0.25">
      <c r="A11" s="82"/>
      <c r="B11" s="82"/>
      <c r="C11" s="110"/>
      <c r="D11" s="12"/>
      <c r="E11" s="12"/>
      <c r="F11" s="12"/>
      <c r="G11" s="13"/>
      <c r="H11" s="14">
        <v>4.39E-7</v>
      </c>
      <c r="I11" s="34"/>
      <c r="J11" s="12"/>
      <c r="K11" s="34"/>
      <c r="L11" s="15"/>
      <c r="M11" s="12"/>
      <c r="N11" s="12"/>
      <c r="O11" s="12"/>
      <c r="P11" s="12"/>
      <c r="Q11" s="12"/>
    </row>
    <row r="12" spans="1:20" x14ac:dyDescent="0.25">
      <c r="A12" s="82"/>
      <c r="B12" s="82"/>
      <c r="C12" s="110"/>
      <c r="D12" s="12"/>
      <c r="E12" s="12"/>
      <c r="F12" s="12"/>
      <c r="G12" s="13"/>
      <c r="H12" s="78">
        <v>3.4800000000000001E-8</v>
      </c>
      <c r="I12" s="34"/>
      <c r="J12" s="12"/>
      <c r="K12" s="34"/>
      <c r="L12" s="15"/>
      <c r="M12" s="12"/>
      <c r="N12" s="12"/>
      <c r="O12" s="12"/>
      <c r="P12" s="12"/>
      <c r="Q12" s="12"/>
    </row>
    <row r="13" spans="1:20" ht="28.5" customHeight="1" x14ac:dyDescent="0.25">
      <c r="A13" s="82" t="s">
        <v>75</v>
      </c>
      <c r="B13" s="83">
        <v>2</v>
      </c>
      <c r="C13" s="11" t="s">
        <v>24</v>
      </c>
      <c r="D13" s="12">
        <v>67.5</v>
      </c>
      <c r="E13" s="12">
        <f>M13+0.35*I13+L13*E4</f>
        <v>24.541299999999993</v>
      </c>
      <c r="F13" s="12">
        <f>M13+0.2*I13+L13*E5</f>
        <v>6.5039999999999951</v>
      </c>
      <c r="G13" s="13"/>
      <c r="H13" s="78">
        <v>1.11E-6</v>
      </c>
      <c r="I13" s="34">
        <v>1.87</v>
      </c>
      <c r="J13" s="12">
        <f>D13-I13</f>
        <v>65.63</v>
      </c>
      <c r="K13" s="34">
        <v>59.5</v>
      </c>
      <c r="L13" s="15">
        <v>9.9199999999999997E-2</v>
      </c>
      <c r="M13" s="12">
        <f>D13-I13-K13</f>
        <v>6.1299999999999955</v>
      </c>
      <c r="N13" s="12"/>
      <c r="O13" s="12"/>
      <c r="P13" s="12"/>
      <c r="Q13" s="12"/>
      <c r="T13" s="9"/>
    </row>
    <row r="14" spans="1:20" ht="30" x14ac:dyDescent="0.25">
      <c r="A14" s="82"/>
      <c r="B14" s="82"/>
      <c r="C14" s="11" t="s">
        <v>25</v>
      </c>
      <c r="D14" s="12">
        <f>I14+J14</f>
        <v>41.678399999999996</v>
      </c>
      <c r="E14" s="12">
        <f>M14+0.35*I14+0.5*L14*(E2+E4)</f>
        <v>19.581299999999999</v>
      </c>
      <c r="F14" s="12">
        <f>M14+0.2*I14+0.5*L14*(E2+E5)</f>
        <v>10.4224</v>
      </c>
      <c r="G14" s="13"/>
      <c r="H14" s="78">
        <v>1.11E-6</v>
      </c>
      <c r="I14" s="34">
        <v>1.87</v>
      </c>
      <c r="J14" s="12">
        <f>K14+M14</f>
        <v>39.808399999999999</v>
      </c>
      <c r="K14" s="34">
        <f>0.5*L14*(E2+E3)</f>
        <v>33.678399999999996</v>
      </c>
      <c r="L14" s="15">
        <v>9.9199999999999997E-2</v>
      </c>
      <c r="M14" s="12">
        <v>6.13</v>
      </c>
      <c r="N14" s="12"/>
      <c r="O14" s="12"/>
      <c r="P14" s="12"/>
      <c r="Q14" s="12"/>
      <c r="T14" s="9"/>
    </row>
    <row r="15" spans="1:20" x14ac:dyDescent="0.25">
      <c r="A15" s="82" t="s">
        <v>70</v>
      </c>
      <c r="B15" s="83">
        <v>1</v>
      </c>
      <c r="C15" s="6" t="s">
        <v>13</v>
      </c>
      <c r="D15" s="12">
        <v>18.2</v>
      </c>
      <c r="E15" s="12">
        <f>0.35*I15+J15</f>
        <v>17.082000000000001</v>
      </c>
      <c r="F15" s="12">
        <f>0.2*I15+J15</f>
        <v>16.824000000000002</v>
      </c>
      <c r="G15" s="13"/>
      <c r="H15" s="78">
        <v>5.8800000000000002E-7</v>
      </c>
      <c r="I15" s="34">
        <v>1.72</v>
      </c>
      <c r="J15" s="12">
        <f>D15-I15</f>
        <v>16.48</v>
      </c>
      <c r="K15" s="34">
        <v>10.4</v>
      </c>
      <c r="L15" s="15">
        <v>1E-4</v>
      </c>
      <c r="M15" s="12">
        <f t="shared" ref="M15:M16" si="1">J15-K15</f>
        <v>6.08</v>
      </c>
      <c r="N15" s="12"/>
      <c r="O15" s="12"/>
      <c r="P15" s="12"/>
      <c r="Q15" s="12"/>
    </row>
    <row r="16" spans="1:20" x14ac:dyDescent="0.25">
      <c r="A16" s="82" t="s">
        <v>71</v>
      </c>
      <c r="B16" s="83">
        <v>1</v>
      </c>
      <c r="C16" s="6" t="s">
        <v>52</v>
      </c>
      <c r="D16" s="12">
        <v>8.58</v>
      </c>
      <c r="E16" s="12">
        <f>0.35*I16+J16</f>
        <v>8.2198999999999991</v>
      </c>
      <c r="F16" s="12">
        <f>0.2*I16+J16</f>
        <v>8.1367999999999991</v>
      </c>
      <c r="G16" s="13"/>
      <c r="H16" s="78">
        <v>4.2500000000000001E-7</v>
      </c>
      <c r="I16" s="34">
        <v>0.55400000000000005</v>
      </c>
      <c r="J16" s="12">
        <f>D16-I16</f>
        <v>8.0259999999999998</v>
      </c>
      <c r="K16" s="34">
        <v>2.48</v>
      </c>
      <c r="L16" s="15">
        <v>1.56E-4</v>
      </c>
      <c r="M16" s="12">
        <f t="shared" si="1"/>
        <v>5.5459999999999994</v>
      </c>
      <c r="N16" s="12"/>
      <c r="O16" s="12"/>
      <c r="P16" s="12"/>
      <c r="Q16" s="12"/>
    </row>
    <row r="17" spans="1:18" x14ac:dyDescent="0.25">
      <c r="A17" s="82" t="s">
        <v>72</v>
      </c>
      <c r="B17" s="83">
        <v>1</v>
      </c>
      <c r="C17" s="7" t="s">
        <v>15</v>
      </c>
      <c r="D17" s="12">
        <f>I17+K17</f>
        <v>14.350000000000001</v>
      </c>
      <c r="E17" s="12">
        <f>0.35*I17+J17</f>
        <v>13.992500000000001</v>
      </c>
      <c r="F17" s="12">
        <f>0.2*I17+J17</f>
        <v>13.91</v>
      </c>
      <c r="G17" s="16"/>
      <c r="H17" s="17"/>
      <c r="I17" s="35">
        <v>0.55000000000000004</v>
      </c>
      <c r="J17" s="12">
        <f>D17-I17</f>
        <v>13.8</v>
      </c>
      <c r="K17" s="35">
        <v>13.8</v>
      </c>
      <c r="L17" s="18"/>
      <c r="M17" s="12">
        <f>D17-I17-K17</f>
        <v>0</v>
      </c>
      <c r="N17" s="12"/>
      <c r="O17" s="12"/>
      <c r="P17" s="12"/>
      <c r="Q17" s="12"/>
    </row>
    <row r="18" spans="1:18" x14ac:dyDescent="0.25">
      <c r="A18" s="82" t="s">
        <v>73</v>
      </c>
      <c r="B18" s="83">
        <v>4</v>
      </c>
      <c r="C18" s="6" t="s">
        <v>16</v>
      </c>
      <c r="D18" s="12">
        <v>78.997</v>
      </c>
      <c r="E18" s="12"/>
      <c r="F18" s="12"/>
      <c r="G18" s="16">
        <v>6037000</v>
      </c>
      <c r="H18" s="17"/>
      <c r="I18" s="35">
        <v>78.997</v>
      </c>
      <c r="J18" s="12"/>
      <c r="K18" s="35">
        <v>0</v>
      </c>
      <c r="L18" s="79"/>
      <c r="M18" s="12">
        <f>D18-I18-K18</f>
        <v>0</v>
      </c>
      <c r="N18" s="12"/>
      <c r="O18" s="12"/>
      <c r="P18" s="12"/>
      <c r="Q18" s="12"/>
    </row>
    <row r="19" spans="1:18" x14ac:dyDescent="0.25">
      <c r="A19" s="82">
        <v>15</v>
      </c>
      <c r="B19" s="83">
        <v>1</v>
      </c>
      <c r="C19" s="8" t="s">
        <v>17</v>
      </c>
      <c r="D19" s="12">
        <f>I19+K19</f>
        <v>14.350000000000001</v>
      </c>
      <c r="E19" s="12">
        <f>0.35*I19+J19</f>
        <v>13.992500000000001</v>
      </c>
      <c r="F19" s="12">
        <f>0.2*I19+J19</f>
        <v>13.91</v>
      </c>
      <c r="G19" s="13"/>
      <c r="H19" s="14"/>
      <c r="I19" s="36">
        <v>0.55000000000000004</v>
      </c>
      <c r="J19" s="12">
        <f>D19-I19</f>
        <v>13.8</v>
      </c>
      <c r="K19" s="35">
        <v>13.8</v>
      </c>
      <c r="L19" s="19"/>
      <c r="M19" s="12">
        <f>D19-I19-K19</f>
        <v>0</v>
      </c>
      <c r="N19" s="12"/>
      <c r="O19" s="12"/>
      <c r="P19" s="12"/>
      <c r="Q19" s="12"/>
    </row>
    <row r="20" spans="1:18" x14ac:dyDescent="0.25">
      <c r="A20" s="82"/>
      <c r="B20" s="82"/>
      <c r="C20" s="57" t="s">
        <v>30</v>
      </c>
      <c r="D20" s="12"/>
      <c r="E20" s="12"/>
      <c r="F20" s="12"/>
      <c r="G20" s="13"/>
      <c r="H20" s="14"/>
      <c r="I20" s="34"/>
      <c r="J20" s="12"/>
      <c r="K20" s="35"/>
      <c r="L20" s="15"/>
      <c r="M20" s="12"/>
      <c r="N20" s="12"/>
      <c r="O20" s="12"/>
      <c r="P20" s="12"/>
      <c r="Q20" s="12"/>
    </row>
    <row r="21" spans="1:18" ht="75" x14ac:dyDescent="0.25">
      <c r="A21" s="82" t="s">
        <v>74</v>
      </c>
      <c r="B21" s="83">
        <v>1</v>
      </c>
      <c r="C21" s="11" t="s">
        <v>26</v>
      </c>
      <c r="D21" s="12">
        <v>24.9</v>
      </c>
      <c r="E21" s="12"/>
      <c r="F21" s="12"/>
      <c r="G21" s="13"/>
      <c r="H21" s="14"/>
      <c r="I21" s="34">
        <v>1.93499</v>
      </c>
      <c r="J21" s="12">
        <f>D21-I21</f>
        <v>22.965009999999999</v>
      </c>
      <c r="K21" s="12">
        <v>19.89</v>
      </c>
      <c r="L21" s="15">
        <v>1.65E-4</v>
      </c>
      <c r="M21" s="12">
        <f>D21-I21-K21</f>
        <v>3.0750099999999989</v>
      </c>
      <c r="N21" s="105">
        <v>20</v>
      </c>
      <c r="O21" s="105">
        <v>50</v>
      </c>
      <c r="P21" s="12">
        <f>N21/O21/3.6</f>
        <v>0.11111111111111112</v>
      </c>
      <c r="Q21" s="12">
        <f>(1-(1-(1/((O21/$K$59)+(N21/$K$60)))))*(O21/$K$59)</f>
        <v>0.59322033898305093</v>
      </c>
      <c r="R21" s="37" t="s">
        <v>42</v>
      </c>
    </row>
    <row r="22" spans="1:18" x14ac:dyDescent="0.25">
      <c r="A22" s="82"/>
      <c r="B22" s="82"/>
    </row>
    <row r="23" spans="1:18" ht="15" customHeight="1" x14ac:dyDescent="0.25">
      <c r="A23" s="82">
        <v>30</v>
      </c>
      <c r="B23" s="83">
        <v>5</v>
      </c>
      <c r="C23" s="48" t="s">
        <v>27</v>
      </c>
      <c r="D23" s="49">
        <v>80.400000000000006</v>
      </c>
      <c r="E23" s="49">
        <f>0.35*I23+J23</f>
        <v>80.377770000000012</v>
      </c>
      <c r="F23" s="49">
        <f>0.2*I23+J23</f>
        <v>80.372640000000004</v>
      </c>
      <c r="G23" s="50">
        <v>10381000</v>
      </c>
      <c r="H23" s="74">
        <v>3.29E-9</v>
      </c>
      <c r="I23" s="52">
        <v>3.4200000000000001E-2</v>
      </c>
      <c r="J23" s="49">
        <f>D23-I23</f>
        <v>80.365800000000007</v>
      </c>
      <c r="K23" s="52">
        <v>13.4</v>
      </c>
      <c r="L23" s="53">
        <v>1.18</v>
      </c>
      <c r="M23" s="49">
        <f>D23-I23-K23</f>
        <v>66.965800000000002</v>
      </c>
      <c r="N23" s="49"/>
      <c r="O23" s="49"/>
      <c r="P23" s="49"/>
      <c r="Q23" s="49"/>
    </row>
    <row r="24" spans="1:18" x14ac:dyDescent="0.25">
      <c r="A24" s="87">
        <v>23</v>
      </c>
      <c r="B24" s="83">
        <v>1</v>
      </c>
      <c r="C24" s="48" t="s">
        <v>53</v>
      </c>
      <c r="D24" s="49">
        <v>7.42</v>
      </c>
      <c r="E24" s="49">
        <f>0.35*I24+J24</f>
        <v>7.2752697519999998</v>
      </c>
      <c r="F24" s="49">
        <f>0.2*I24+J24</f>
        <v>7.2418704639999998</v>
      </c>
      <c r="G24" s="50">
        <v>33584000</v>
      </c>
      <c r="H24" s="74">
        <v>6.6299999999999996E-9</v>
      </c>
      <c r="I24" s="52">
        <f>G24*H24</f>
        <v>0.22266191999999999</v>
      </c>
      <c r="J24" s="49">
        <f>D24-I24</f>
        <v>7.1973380799999997</v>
      </c>
      <c r="K24" s="52">
        <v>2.83</v>
      </c>
      <c r="L24" s="31">
        <v>3.5799999999999997E-4</v>
      </c>
      <c r="M24" s="49">
        <f t="shared" ref="M24" si="2">J24-K24</f>
        <v>4.3673380799999997</v>
      </c>
      <c r="N24" s="49"/>
      <c r="O24" s="49"/>
      <c r="P24" s="49"/>
      <c r="Q24" s="49"/>
    </row>
    <row r="25" spans="1:18" ht="30" x14ac:dyDescent="0.25">
      <c r="A25" s="85"/>
      <c r="B25" s="83">
        <v>2</v>
      </c>
      <c r="C25" s="39" t="s">
        <v>28</v>
      </c>
      <c r="D25" s="45" t="s">
        <v>38</v>
      </c>
      <c r="E25" s="45"/>
      <c r="F25" s="45"/>
      <c r="G25" s="41"/>
      <c r="H25" s="42"/>
      <c r="I25" s="42">
        <v>3.74</v>
      </c>
      <c r="J25" s="45"/>
      <c r="K25" s="43"/>
      <c r="L25" s="44"/>
      <c r="M25" s="44"/>
      <c r="N25" s="38"/>
      <c r="O25" s="38"/>
      <c r="P25" s="38"/>
      <c r="Q25" s="40"/>
    </row>
    <row r="26" spans="1:18" ht="30" x14ac:dyDescent="0.25">
      <c r="A26" s="87">
        <v>33</v>
      </c>
      <c r="B26" s="83">
        <v>1</v>
      </c>
      <c r="C26" s="54" t="s">
        <v>29</v>
      </c>
      <c r="D26" s="55">
        <v>9.1999999999999993</v>
      </c>
      <c r="E26" s="55"/>
      <c r="F26" s="55"/>
      <c r="G26" s="50">
        <v>12113000</v>
      </c>
      <c r="H26" s="51"/>
      <c r="I26" s="52">
        <v>1.6</v>
      </c>
      <c r="J26" s="55">
        <f>D26-I26</f>
        <v>7.6</v>
      </c>
      <c r="K26" s="52">
        <v>2.69</v>
      </c>
      <c r="L26" s="53"/>
      <c r="M26" s="55">
        <f>D26-I26-K26</f>
        <v>4.91</v>
      </c>
      <c r="N26" s="55"/>
      <c r="O26" s="55"/>
      <c r="P26" s="55"/>
      <c r="Q26" s="49"/>
      <c r="R26" t="s">
        <v>37</v>
      </c>
    </row>
    <row r="27" spans="1:18" ht="75" x14ac:dyDescent="0.25">
      <c r="A27" s="82">
        <v>34</v>
      </c>
      <c r="B27" s="83">
        <v>1</v>
      </c>
      <c r="C27" s="39" t="s">
        <v>64</v>
      </c>
      <c r="D27" s="45">
        <v>12.2</v>
      </c>
      <c r="E27" s="45"/>
      <c r="F27" s="45"/>
      <c r="G27" s="41"/>
      <c r="H27" s="42"/>
      <c r="I27" s="43">
        <v>0.13500000000000001</v>
      </c>
      <c r="J27" s="45">
        <f>D27-I27</f>
        <v>12.065</v>
      </c>
      <c r="K27" s="43">
        <v>4.8369999999999997</v>
      </c>
      <c r="L27" s="44"/>
      <c r="M27" s="45">
        <f>D27-I27-K27</f>
        <v>7.2279999999999998</v>
      </c>
      <c r="N27" s="45">
        <v>35</v>
      </c>
      <c r="O27" s="45">
        <v>25</v>
      </c>
      <c r="P27" s="74">
        <f t="shared" ref="P27:P29" si="3">N27/O27/3.6</f>
        <v>0.38888888888888884</v>
      </c>
      <c r="Q27" s="75">
        <f>(1-(1-(1/((O27/$K$59)+(N27/$K$60)))))*(O27/$K$59)</f>
        <v>0.29411764705882354</v>
      </c>
      <c r="R27" s="37" t="s">
        <v>39</v>
      </c>
    </row>
    <row r="28" spans="1:18" ht="30" x14ac:dyDescent="0.25">
      <c r="A28" s="84"/>
      <c r="B28" s="82"/>
      <c r="C28" s="46" t="s">
        <v>32</v>
      </c>
      <c r="D28" s="38"/>
      <c r="E28" s="45"/>
      <c r="F28" s="45"/>
      <c r="G28" s="41">
        <v>2717400</v>
      </c>
      <c r="H28" s="42"/>
      <c r="I28" s="42"/>
      <c r="J28" s="45"/>
      <c r="K28" s="43"/>
      <c r="L28" s="44"/>
      <c r="M28" s="44"/>
      <c r="N28" s="38">
        <v>25</v>
      </c>
      <c r="O28" s="38">
        <v>65</v>
      </c>
      <c r="P28" s="74">
        <f t="shared" si="3"/>
        <v>0.10683760683760685</v>
      </c>
      <c r="Q28" s="75">
        <f>(1-(1-(1/((O28/$K$59)+(N28/$K$60)))))*(O28/$K$59)</f>
        <v>0.60264900662251653</v>
      </c>
      <c r="R28" t="s">
        <v>36</v>
      </c>
    </row>
    <row r="29" spans="1:18" x14ac:dyDescent="0.25">
      <c r="A29" s="82">
        <v>31</v>
      </c>
      <c r="B29" s="83">
        <v>6</v>
      </c>
      <c r="C29" s="46" t="s">
        <v>81</v>
      </c>
      <c r="D29" s="38">
        <v>223</v>
      </c>
      <c r="E29" s="38"/>
      <c r="F29" s="38"/>
      <c r="G29" s="47">
        <v>2328600</v>
      </c>
      <c r="H29" s="38">
        <v>1.5069999999999999E-6</v>
      </c>
      <c r="I29" s="52">
        <v>5.5289999999999999</v>
      </c>
      <c r="J29" s="77">
        <f>D29-I29</f>
        <v>217.471</v>
      </c>
      <c r="K29" s="43">
        <v>47.6</v>
      </c>
      <c r="L29" s="38">
        <v>3.13</v>
      </c>
      <c r="M29" s="55">
        <f>D29-I29-K29</f>
        <v>169.87100000000001</v>
      </c>
      <c r="N29" s="38">
        <v>32</v>
      </c>
      <c r="O29" s="38">
        <v>47</v>
      </c>
      <c r="P29" s="74">
        <f t="shared" si="3"/>
        <v>0.18912529550827423</v>
      </c>
      <c r="Q29" s="75">
        <f>(1-(1-(1/((O29/$K$59)+(N29/$K$60)))))*(O29/$K$59)</f>
        <v>0.46143057503506318</v>
      </c>
    </row>
    <row r="30" spans="1:18" ht="60" x14ac:dyDescent="0.25">
      <c r="A30" s="85">
        <v>32</v>
      </c>
      <c r="B30" s="88">
        <v>2</v>
      </c>
      <c r="C30" s="39" t="s">
        <v>63</v>
      </c>
      <c r="D30" s="38">
        <v>86.9</v>
      </c>
      <c r="E30" s="38"/>
      <c r="F30" s="38"/>
      <c r="G30" s="38"/>
      <c r="H30" s="38"/>
      <c r="I30" s="52">
        <v>1.9430000000000001</v>
      </c>
      <c r="J30" s="77">
        <f>D30-I30</f>
        <v>84.957000000000008</v>
      </c>
      <c r="K30" s="43">
        <v>79.2</v>
      </c>
      <c r="L30" s="38">
        <v>0.13200000000000001</v>
      </c>
      <c r="M30" s="55">
        <f>D30-I30-K30</f>
        <v>5.757000000000005</v>
      </c>
      <c r="N30" s="38"/>
      <c r="O30" s="38"/>
      <c r="P30" s="74"/>
      <c r="Q30" s="75"/>
    </row>
    <row r="31" spans="1:18" ht="60" x14ac:dyDescent="0.25">
      <c r="A31" s="86">
        <v>35</v>
      </c>
      <c r="B31" s="88">
        <v>2</v>
      </c>
      <c r="C31" s="39" t="s">
        <v>85</v>
      </c>
      <c r="D31" s="38"/>
      <c r="E31" s="38"/>
      <c r="F31" s="38"/>
      <c r="G31" s="38"/>
      <c r="H31" s="38"/>
      <c r="I31" s="74">
        <v>1.87</v>
      </c>
      <c r="J31" s="38"/>
      <c r="K31" s="43"/>
      <c r="L31" s="38"/>
      <c r="M31" s="74"/>
      <c r="N31" s="38"/>
      <c r="O31" s="38"/>
      <c r="P31" s="74"/>
      <c r="Q31" s="75"/>
    </row>
    <row r="32" spans="1:18" ht="44.25" customHeight="1" x14ac:dyDescent="0.25">
      <c r="A32" s="82">
        <v>29</v>
      </c>
      <c r="B32" s="83">
        <v>1</v>
      </c>
      <c r="C32" s="39" t="s">
        <v>40</v>
      </c>
      <c r="D32" s="38"/>
      <c r="E32" s="38"/>
      <c r="F32" s="38"/>
      <c r="G32" s="41">
        <v>40955500</v>
      </c>
      <c r="H32" s="38">
        <v>3.0899999999999999E-8</v>
      </c>
      <c r="I32" s="52">
        <f>G32*H32</f>
        <v>1.2655249499999999</v>
      </c>
      <c r="J32" s="38"/>
      <c r="K32" s="43"/>
      <c r="L32" s="38"/>
      <c r="M32" s="74"/>
      <c r="N32" s="74">
        <v>30</v>
      </c>
      <c r="O32" s="74">
        <v>42</v>
      </c>
      <c r="P32" s="38">
        <f>N32/O32/3.6</f>
        <v>0.1984126984126984</v>
      </c>
      <c r="Q32" s="75">
        <f t="shared" ref="Q32" si="4">(1-(1-(1/((O32/$K$59)+(N32/$K$60)))))*(O32/$K$59)</f>
        <v>0.44954128440366981</v>
      </c>
      <c r="R32" t="s">
        <v>41</v>
      </c>
    </row>
    <row r="33" spans="1:18" ht="21.75" customHeight="1" x14ac:dyDescent="0.25">
      <c r="A33" s="82">
        <v>36</v>
      </c>
      <c r="B33" s="83">
        <v>5</v>
      </c>
      <c r="C33" s="71" t="s">
        <v>59</v>
      </c>
      <c r="D33" s="70">
        <v>71.05</v>
      </c>
      <c r="E33" s="70"/>
      <c r="F33" s="70"/>
      <c r="G33" s="72">
        <v>10381000</v>
      </c>
      <c r="H33" s="70">
        <v>2.8999999999999999E-9</v>
      </c>
      <c r="I33" s="73">
        <f>G33*H33</f>
        <v>3.01049E-2</v>
      </c>
      <c r="J33" s="73">
        <f>D33-I33</f>
        <v>71.019895099999999</v>
      </c>
      <c r="K33" s="73">
        <v>12</v>
      </c>
      <c r="L33" s="70">
        <v>1.04</v>
      </c>
      <c r="M33" s="73">
        <f>D33-I33-K33</f>
        <v>59.019895099999999</v>
      </c>
      <c r="N33" s="70"/>
      <c r="O33" s="70"/>
      <c r="P33" s="74"/>
      <c r="Q33" s="70"/>
      <c r="R33" s="69" t="s">
        <v>41</v>
      </c>
    </row>
    <row r="34" spans="1:18" ht="45" x14ac:dyDescent="0.25">
      <c r="A34" s="82">
        <v>37</v>
      </c>
      <c r="B34" s="83">
        <v>5</v>
      </c>
      <c r="C34" s="66" t="s">
        <v>60</v>
      </c>
      <c r="D34" s="74">
        <v>186</v>
      </c>
      <c r="E34" s="74"/>
      <c r="F34" s="74"/>
      <c r="G34" s="76">
        <v>296860000</v>
      </c>
      <c r="H34" s="74">
        <v>3.59E-10</v>
      </c>
      <c r="I34" s="77">
        <f>H34*G34</f>
        <v>0.10657274</v>
      </c>
      <c r="J34" s="77">
        <f>D34-I34</f>
        <v>185.89342726000001</v>
      </c>
      <c r="K34" s="77">
        <v>12.1</v>
      </c>
      <c r="L34" s="74">
        <v>8.5900000000000004E-2</v>
      </c>
      <c r="M34" s="77">
        <f>D34-I34-K34</f>
        <v>173.79342726000002</v>
      </c>
      <c r="N34" s="74">
        <v>55</v>
      </c>
      <c r="O34" s="74">
        <v>14</v>
      </c>
      <c r="P34" s="74">
        <f t="shared" ref="P34:P36" si="5">N34/O34/3.6</f>
        <v>1.0912698412698412</v>
      </c>
      <c r="Q34" s="75">
        <f>(1-(1-(1/((O34/$K$59)+(N34/$K$60)))))*(O34/$K$59)</f>
        <v>0.12928759894459099</v>
      </c>
    </row>
    <row r="35" spans="1:18" ht="60" x14ac:dyDescent="0.25">
      <c r="A35" s="82">
        <v>38</v>
      </c>
      <c r="B35" s="83">
        <v>5</v>
      </c>
      <c r="C35" s="66" t="s">
        <v>61</v>
      </c>
      <c r="D35" s="65"/>
      <c r="E35" s="65"/>
      <c r="F35" s="65"/>
      <c r="G35" s="67">
        <v>296860000</v>
      </c>
      <c r="H35" s="74">
        <v>3.59E-10</v>
      </c>
      <c r="I35" s="77">
        <f>H35*G35</f>
        <v>0.10657274</v>
      </c>
      <c r="J35" s="65"/>
      <c r="K35" s="68"/>
      <c r="L35" s="65"/>
      <c r="M35" s="77">
        <v>1.92</v>
      </c>
      <c r="N35" s="74">
        <v>55</v>
      </c>
      <c r="O35" s="74">
        <v>14</v>
      </c>
      <c r="P35" s="74">
        <f t="shared" si="5"/>
        <v>1.0912698412698412</v>
      </c>
      <c r="Q35" s="75">
        <f>(1-(1-(1/((O35/$K$59)+(N35/$K$60)))))*(O35/$K$59)</f>
        <v>0.12928759894459099</v>
      </c>
    </row>
    <row r="36" spans="1:18" ht="60" x14ac:dyDescent="0.25">
      <c r="A36" s="82">
        <v>39</v>
      </c>
      <c r="B36" s="83">
        <v>1</v>
      </c>
      <c r="C36" s="64" t="s">
        <v>62</v>
      </c>
      <c r="D36" s="59"/>
      <c r="E36" s="59"/>
      <c r="F36" s="59"/>
      <c r="G36" s="60"/>
      <c r="H36" s="59"/>
      <c r="I36" s="62">
        <v>0.3</v>
      </c>
      <c r="J36" s="59"/>
      <c r="K36" s="61"/>
      <c r="L36" s="59"/>
      <c r="M36" s="74"/>
      <c r="N36" s="59">
        <v>40</v>
      </c>
      <c r="O36" s="59">
        <v>10.4</v>
      </c>
      <c r="P36" s="74">
        <f t="shared" si="5"/>
        <v>1.0683760683760684</v>
      </c>
      <c r="Q36" s="75">
        <f>(1-(1-(1/((O36/$K$59)+(N36/$K$60)))))*(O36/$K$59)</f>
        <v>0.13169319826338641</v>
      </c>
    </row>
    <row r="37" spans="1:18" ht="15" customHeight="1" x14ac:dyDescent="0.25">
      <c r="A37" s="82">
        <v>40</v>
      </c>
      <c r="B37" s="83">
        <v>5</v>
      </c>
      <c r="C37" s="74" t="s">
        <v>54</v>
      </c>
      <c r="D37" s="59">
        <v>68.3</v>
      </c>
      <c r="E37" s="59"/>
      <c r="F37" s="59"/>
      <c r="G37" s="59"/>
      <c r="H37" s="59">
        <v>2.7999999999999998E-9</v>
      </c>
      <c r="I37" s="62">
        <v>2.9100000000000001E-2</v>
      </c>
      <c r="J37" s="59"/>
      <c r="K37" s="59">
        <v>12.2</v>
      </c>
      <c r="L37" s="59">
        <v>1</v>
      </c>
      <c r="M37" s="74">
        <f>D37-I37-K37</f>
        <v>56.070899999999995</v>
      </c>
      <c r="N37" s="59"/>
      <c r="O37" s="59"/>
      <c r="P37" s="59"/>
      <c r="Q37" s="59"/>
    </row>
    <row r="38" spans="1:18" x14ac:dyDescent="0.25">
      <c r="A38" s="82">
        <v>41</v>
      </c>
      <c r="B38" s="83">
        <v>7</v>
      </c>
      <c r="C38" s="74" t="s">
        <v>55</v>
      </c>
      <c r="D38" s="77">
        <f>I38+K38+M38</f>
        <v>132.92910000000001</v>
      </c>
      <c r="E38" s="59"/>
      <c r="F38" s="59"/>
      <c r="G38" s="59"/>
      <c r="H38" s="74">
        <v>2.7999999999999998E-9</v>
      </c>
      <c r="I38" s="62">
        <v>2.9100000000000001E-2</v>
      </c>
      <c r="J38" s="59"/>
      <c r="K38" s="59">
        <v>32.9</v>
      </c>
      <c r="L38" s="59">
        <v>1</v>
      </c>
      <c r="M38" s="74">
        <v>100</v>
      </c>
      <c r="N38" s="59"/>
      <c r="O38" s="59"/>
      <c r="P38" s="59"/>
      <c r="Q38" s="59"/>
    </row>
    <row r="39" spans="1:18" x14ac:dyDescent="0.25">
      <c r="A39" s="82">
        <v>42</v>
      </c>
      <c r="B39" s="83">
        <v>2</v>
      </c>
      <c r="C39" s="62" t="s">
        <v>56</v>
      </c>
      <c r="D39" s="62"/>
      <c r="E39" s="62"/>
      <c r="F39" s="62"/>
      <c r="G39" s="63">
        <v>97886000</v>
      </c>
      <c r="H39" s="62"/>
      <c r="I39" s="62">
        <v>7.7687302E-2</v>
      </c>
      <c r="J39" s="62"/>
      <c r="K39" s="62"/>
      <c r="L39" s="62">
        <v>0.27800000000000002</v>
      </c>
      <c r="M39" s="62"/>
      <c r="N39" s="62"/>
      <c r="O39" s="62"/>
      <c r="P39" s="62"/>
      <c r="Q39" s="62"/>
    </row>
    <row r="40" spans="1:18" x14ac:dyDescent="0.25">
      <c r="A40" s="82">
        <v>43</v>
      </c>
      <c r="B40" s="83">
        <v>5</v>
      </c>
      <c r="C40" s="74" t="s">
        <v>57</v>
      </c>
      <c r="D40" s="59"/>
      <c r="E40" s="59"/>
      <c r="F40" s="59"/>
      <c r="G40" s="59"/>
      <c r="H40" s="74">
        <v>2.7999999999999998E-9</v>
      </c>
      <c r="I40" s="62">
        <v>2.9100000000000001E-2</v>
      </c>
      <c r="J40" s="59"/>
      <c r="K40" s="59"/>
      <c r="L40" s="59"/>
      <c r="M40" s="74"/>
      <c r="N40" s="59"/>
      <c r="O40" s="59"/>
      <c r="P40" s="59"/>
      <c r="Q40" s="59"/>
    </row>
    <row r="41" spans="1:18" ht="30" customHeight="1" x14ac:dyDescent="0.25">
      <c r="A41" s="82">
        <v>44</v>
      </c>
      <c r="B41" s="83">
        <v>1</v>
      </c>
      <c r="C41" s="71" t="s">
        <v>58</v>
      </c>
      <c r="D41" s="59"/>
      <c r="E41" s="59"/>
      <c r="F41" s="59"/>
      <c r="G41" s="59"/>
      <c r="H41" s="74">
        <v>2.7999999999999998E-9</v>
      </c>
      <c r="I41" s="62">
        <v>2.9100000000000001E-2</v>
      </c>
      <c r="J41" s="59"/>
      <c r="K41" s="59">
        <v>5.16</v>
      </c>
      <c r="L41" s="74">
        <v>0.19</v>
      </c>
      <c r="M41" s="74"/>
      <c r="N41" s="59"/>
      <c r="O41" s="59"/>
      <c r="P41" s="59"/>
      <c r="Q41" s="59"/>
    </row>
    <row r="42" spans="1:18" x14ac:dyDescent="0.25">
      <c r="A42" s="82">
        <v>45</v>
      </c>
      <c r="B42" s="83">
        <v>1</v>
      </c>
      <c r="C42" s="74" t="s">
        <v>90</v>
      </c>
      <c r="D42" s="59"/>
      <c r="E42" s="59"/>
      <c r="F42" s="59"/>
      <c r="G42" s="59"/>
      <c r="H42" s="59"/>
      <c r="I42" s="62">
        <v>2.9100000000000001E-2</v>
      </c>
      <c r="J42" s="59"/>
      <c r="K42" s="59"/>
      <c r="L42" s="59"/>
      <c r="M42" s="74"/>
      <c r="N42" s="59"/>
      <c r="O42" s="59"/>
      <c r="P42" s="59"/>
      <c r="Q42" s="59"/>
    </row>
    <row r="43" spans="1:18" x14ac:dyDescent="0.25">
      <c r="A43" s="82">
        <v>24</v>
      </c>
      <c r="B43" s="83">
        <v>7</v>
      </c>
      <c r="C43" s="89" t="s">
        <v>76</v>
      </c>
      <c r="I43" s="91">
        <v>0.11355999999999999</v>
      </c>
      <c r="M43" s="80"/>
      <c r="N43">
        <v>38</v>
      </c>
      <c r="O43">
        <v>10</v>
      </c>
      <c r="P43" s="90">
        <f t="shared" ref="P43:P46" si="6">N43/O43/3.6</f>
        <v>1.0555555555555556</v>
      </c>
      <c r="Q43" s="75">
        <f t="shared" ref="Q43:Q46" si="7">(1-(1-(1/((O43/$K$59)+(N43/$K$60)))))*(O43/$K$59)</f>
        <v>0.13307984790874525</v>
      </c>
      <c r="R43" s="82" t="s">
        <v>89</v>
      </c>
    </row>
    <row r="44" spans="1:18" x14ac:dyDescent="0.25">
      <c r="A44" s="82">
        <v>25</v>
      </c>
      <c r="B44" s="83">
        <v>5</v>
      </c>
      <c r="C44" s="74" t="s">
        <v>77</v>
      </c>
      <c r="D44" s="90"/>
      <c r="E44" s="90"/>
      <c r="F44" s="90"/>
      <c r="G44" s="90">
        <v>59600000000</v>
      </c>
      <c r="H44" s="90">
        <v>2.1199999999999999E-12</v>
      </c>
      <c r="I44" s="62">
        <f>G44*H44</f>
        <v>0.12635199999999999</v>
      </c>
      <c r="J44" s="90"/>
      <c r="K44" s="95"/>
      <c r="L44" s="90"/>
      <c r="M44" s="90"/>
      <c r="N44" s="90">
        <v>40</v>
      </c>
      <c r="O44" s="90">
        <v>35</v>
      </c>
      <c r="P44" s="90">
        <f t="shared" si="6"/>
        <v>0.31746031746031744</v>
      </c>
      <c r="Q44" s="75">
        <f t="shared" si="7"/>
        <v>0.33793103448275863</v>
      </c>
      <c r="R44" t="s">
        <v>89</v>
      </c>
    </row>
    <row r="45" spans="1:18" x14ac:dyDescent="0.25">
      <c r="A45" s="82">
        <v>26</v>
      </c>
      <c r="B45" s="88">
        <v>7</v>
      </c>
      <c r="C45" s="92" t="s">
        <v>78</v>
      </c>
      <c r="I45" s="94">
        <v>0.11355999999999999</v>
      </c>
      <c r="M45" s="80"/>
      <c r="N45">
        <v>38</v>
      </c>
      <c r="O45">
        <v>10</v>
      </c>
      <c r="P45" s="90">
        <f t="shared" si="6"/>
        <v>1.0555555555555556</v>
      </c>
      <c r="Q45" s="75">
        <f t="shared" si="7"/>
        <v>0.13307984790874525</v>
      </c>
    </row>
    <row r="46" spans="1:18" x14ac:dyDescent="0.25">
      <c r="A46" s="82">
        <v>27</v>
      </c>
      <c r="B46" s="83">
        <v>5</v>
      </c>
      <c r="C46" s="89" t="s">
        <v>79</v>
      </c>
      <c r="I46" s="91">
        <v>1.1399999999999999</v>
      </c>
      <c r="M46" s="80"/>
      <c r="N46">
        <v>38</v>
      </c>
      <c r="O46">
        <v>40</v>
      </c>
      <c r="P46" s="90">
        <f t="shared" si="6"/>
        <v>0.2638888888888889</v>
      </c>
      <c r="Q46" s="75">
        <f t="shared" si="7"/>
        <v>0.38043478260869568</v>
      </c>
    </row>
    <row r="47" spans="1:18" x14ac:dyDescent="0.25">
      <c r="A47" s="85">
        <v>28</v>
      </c>
      <c r="B47" s="88">
        <v>7</v>
      </c>
      <c r="C47" s="74" t="s">
        <v>86</v>
      </c>
      <c r="D47" s="90"/>
      <c r="E47" s="90"/>
      <c r="F47" s="90"/>
      <c r="G47" s="90"/>
      <c r="H47" s="90"/>
      <c r="I47" s="62">
        <v>0.11355999999999999</v>
      </c>
      <c r="J47" s="90"/>
      <c r="K47" s="95"/>
      <c r="L47" s="90"/>
      <c r="M47" s="90"/>
      <c r="N47" s="90">
        <v>20</v>
      </c>
      <c r="O47" s="90">
        <v>60</v>
      </c>
      <c r="P47" s="90">
        <f>N47/O47/3.6</f>
        <v>9.2592592592592587E-2</v>
      </c>
      <c r="Q47" s="75">
        <f>(1-(1-(1/((O47/$K$59)+(N47/$K$60)))))*(O47/$K$59)</f>
        <v>0.63636363636363646</v>
      </c>
      <c r="R47" t="s">
        <v>89</v>
      </c>
    </row>
    <row r="48" spans="1:18" x14ac:dyDescent="0.25">
      <c r="A48" s="82">
        <v>6</v>
      </c>
      <c r="B48" s="83">
        <v>2</v>
      </c>
      <c r="C48" s="92" t="s">
        <v>87</v>
      </c>
      <c r="D48" s="93"/>
      <c r="E48" s="93"/>
      <c r="F48" s="93"/>
      <c r="G48" s="93"/>
      <c r="H48" s="93"/>
      <c r="I48" s="94">
        <v>0.749</v>
      </c>
      <c r="M48" s="80"/>
      <c r="R48" t="s">
        <v>89</v>
      </c>
    </row>
    <row r="49" spans="1:11" x14ac:dyDescent="0.25">
      <c r="A49" s="82">
        <v>46</v>
      </c>
      <c r="B49" s="83">
        <v>7</v>
      </c>
      <c r="C49" s="81" t="s">
        <v>80</v>
      </c>
      <c r="I49" s="96">
        <v>24.4</v>
      </c>
    </row>
    <row r="50" spans="1:11" x14ac:dyDescent="0.25">
      <c r="A50" s="82">
        <v>47</v>
      </c>
      <c r="B50" s="83">
        <v>1</v>
      </c>
      <c r="C50" s="81" t="s">
        <v>83</v>
      </c>
      <c r="I50" s="96">
        <f>26.42/0.1</f>
        <v>264.2</v>
      </c>
    </row>
    <row r="51" spans="1:11" s="106" customFormat="1" x14ac:dyDescent="0.25">
      <c r="A51" s="100">
        <v>48</v>
      </c>
      <c r="B51" s="112">
        <v>1</v>
      </c>
      <c r="C51" s="113" t="s">
        <v>135</v>
      </c>
      <c r="I51" s="111">
        <v>0.11</v>
      </c>
      <c r="K51" s="32"/>
    </row>
    <row r="52" spans="1:11" x14ac:dyDescent="0.25">
      <c r="C52" s="81" t="s">
        <v>88</v>
      </c>
      <c r="I52" s="62">
        <v>1.74</v>
      </c>
    </row>
    <row r="56" spans="1:11" x14ac:dyDescent="0.25">
      <c r="C56" t="s">
        <v>31</v>
      </c>
    </row>
    <row r="57" spans="1:11" x14ac:dyDescent="0.25">
      <c r="C57" t="s">
        <v>33</v>
      </c>
      <c r="D57">
        <v>13.8</v>
      </c>
      <c r="E57" s="80" t="s">
        <v>84</v>
      </c>
      <c r="J57" t="s">
        <v>43</v>
      </c>
    </row>
    <row r="58" spans="1:11" x14ac:dyDescent="0.25">
      <c r="C58" t="s">
        <v>34</v>
      </c>
      <c r="D58">
        <v>10.4</v>
      </c>
      <c r="E58" t="s">
        <v>84</v>
      </c>
      <c r="J58" t="s">
        <v>51</v>
      </c>
    </row>
    <row r="59" spans="1:11" x14ac:dyDescent="0.25">
      <c r="E59" s="10"/>
      <c r="J59" t="s">
        <v>44</v>
      </c>
      <c r="K59" s="32">
        <v>90</v>
      </c>
    </row>
    <row r="60" spans="1:11" x14ac:dyDescent="0.25">
      <c r="J60" t="s">
        <v>45</v>
      </c>
      <c r="K60" s="32">
        <v>52.5</v>
      </c>
    </row>
  </sheetData>
  <mergeCells count="1">
    <mergeCell ref="C10:C12"/>
  </mergeCells>
  <dataValidations disablePrompts="1" count="1">
    <dataValidation type="list" allowBlank="1" showInputMessage="1" showErrorMessage="1" sqref="K19">
      <formula1>Pellet_THG</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7:P43"/>
  <sheetViews>
    <sheetView tabSelected="1" workbookViewId="0">
      <selection activeCell="H34" sqref="H34"/>
    </sheetView>
  </sheetViews>
  <sheetFormatPr baseColWidth="10" defaultRowHeight="15" x14ac:dyDescent="0.25"/>
  <cols>
    <col min="1" max="2" width="11.42578125" style="82"/>
    <col min="3" max="3" width="27.7109375" style="82" customWidth="1"/>
    <col min="4" max="4" width="25.5703125" style="82" customWidth="1"/>
    <col min="5" max="6" width="11.42578125" style="82"/>
    <col min="7" max="7" width="22" style="82" customWidth="1"/>
    <col min="8" max="8" width="21.7109375" style="82" customWidth="1"/>
    <col min="9" max="11" width="11.42578125" style="82"/>
    <col min="12" max="12" width="15.28515625" style="82" customWidth="1"/>
    <col min="13" max="13" width="11.42578125" style="82"/>
    <col min="14" max="14" width="23.140625" style="82" customWidth="1"/>
    <col min="15" max="15" width="14.85546875" style="82" customWidth="1"/>
    <col min="16" max="16" width="20.28515625" style="82" customWidth="1"/>
    <col min="17" max="16384" width="11.42578125" style="82"/>
  </cols>
  <sheetData>
    <row r="7" spans="2:16" ht="75" x14ac:dyDescent="0.25">
      <c r="D7" s="3" t="s">
        <v>91</v>
      </c>
      <c r="E7" s="82" t="s">
        <v>92</v>
      </c>
      <c r="F7" s="82" t="s">
        <v>93</v>
      </c>
      <c r="G7" s="37" t="s">
        <v>94</v>
      </c>
      <c r="H7" s="3" t="s">
        <v>95</v>
      </c>
    </row>
    <row r="8" spans="2:16" ht="18.75" x14ac:dyDescent="0.3">
      <c r="B8" s="97"/>
      <c r="C8" s="98" t="s">
        <v>96</v>
      </c>
    </row>
    <row r="9" spans="2:16" x14ac:dyDescent="0.25">
      <c r="B9" s="99">
        <v>1</v>
      </c>
      <c r="C9" s="6" t="s">
        <v>97</v>
      </c>
      <c r="D9" s="86">
        <v>1.36</v>
      </c>
      <c r="H9" s="32">
        <f t="shared" ref="H9:H15" si="0">D9</f>
        <v>1.36</v>
      </c>
    </row>
    <row r="10" spans="2:16" x14ac:dyDescent="0.25">
      <c r="B10" s="99">
        <v>2</v>
      </c>
      <c r="C10" s="6" t="s">
        <v>98</v>
      </c>
      <c r="D10" s="100">
        <v>7.94</v>
      </c>
      <c r="H10" s="101">
        <f t="shared" si="0"/>
        <v>7.94</v>
      </c>
    </row>
    <row r="11" spans="2:16" x14ac:dyDescent="0.25">
      <c r="B11" s="99">
        <v>3</v>
      </c>
      <c r="C11" s="6" t="s">
        <v>99</v>
      </c>
      <c r="D11" s="86">
        <v>7.94</v>
      </c>
      <c r="H11" s="32">
        <f t="shared" si="0"/>
        <v>7.94</v>
      </c>
      <c r="L11" s="82" t="s">
        <v>31</v>
      </c>
    </row>
    <row r="12" spans="2:16" s="106" customFormat="1" x14ac:dyDescent="0.25">
      <c r="B12" s="99">
        <v>4</v>
      </c>
      <c r="C12" s="109" t="s">
        <v>132</v>
      </c>
      <c r="D12" s="86">
        <v>7.94</v>
      </c>
      <c r="H12" s="32">
        <f t="shared" si="0"/>
        <v>7.94</v>
      </c>
    </row>
    <row r="13" spans="2:16" s="106" customFormat="1" x14ac:dyDescent="0.25">
      <c r="B13" s="99">
        <v>5</v>
      </c>
      <c r="C13" s="109" t="s">
        <v>133</v>
      </c>
      <c r="D13" s="86">
        <v>1.36</v>
      </c>
      <c r="H13" s="32">
        <f t="shared" si="0"/>
        <v>1.36</v>
      </c>
    </row>
    <row r="14" spans="2:16" s="106" customFormat="1" x14ac:dyDescent="0.25">
      <c r="B14" s="99">
        <v>6</v>
      </c>
      <c r="C14" s="108" t="s">
        <v>134</v>
      </c>
      <c r="D14" s="86">
        <v>1.36</v>
      </c>
      <c r="H14" s="32">
        <f t="shared" si="0"/>
        <v>1.36</v>
      </c>
    </row>
    <row r="15" spans="2:16" x14ac:dyDescent="0.25">
      <c r="B15" s="99">
        <v>7</v>
      </c>
      <c r="C15" s="6" t="s">
        <v>100</v>
      </c>
      <c r="D15" s="86">
        <v>4.47</v>
      </c>
      <c r="H15" s="32">
        <f t="shared" si="0"/>
        <v>4.47</v>
      </c>
      <c r="L15" s="82" t="s">
        <v>33</v>
      </c>
      <c r="M15" s="82">
        <v>13.8</v>
      </c>
      <c r="N15" s="82" t="s">
        <v>101</v>
      </c>
      <c r="O15" s="82">
        <f>M15*0.79</f>
        <v>10.902000000000001</v>
      </c>
      <c r="P15" s="82" t="s">
        <v>102</v>
      </c>
    </row>
    <row r="16" spans="2:16" x14ac:dyDescent="0.25">
      <c r="B16" s="99">
        <v>8</v>
      </c>
      <c r="C16" s="6" t="s">
        <v>103</v>
      </c>
      <c r="D16" s="82">
        <v>11.8</v>
      </c>
      <c r="E16" s="82" t="s">
        <v>104</v>
      </c>
      <c r="G16" s="100">
        <v>3</v>
      </c>
      <c r="H16" s="32">
        <f>D16/G16</f>
        <v>3.9333333333333336</v>
      </c>
      <c r="L16" s="82" t="s">
        <v>34</v>
      </c>
      <c r="M16" s="82">
        <v>10.4</v>
      </c>
      <c r="N16" s="82" t="s">
        <v>101</v>
      </c>
      <c r="O16" s="82">
        <f>M16*0.79</f>
        <v>8.2160000000000011</v>
      </c>
      <c r="P16" s="82" t="s">
        <v>102</v>
      </c>
    </row>
    <row r="17" spans="2:16" x14ac:dyDescent="0.25">
      <c r="B17" s="99">
        <v>9</v>
      </c>
      <c r="C17" s="6" t="s">
        <v>105</v>
      </c>
      <c r="D17" s="82">
        <v>0</v>
      </c>
      <c r="H17" s="32">
        <f>D17</f>
        <v>0</v>
      </c>
      <c r="N17" s="102" t="s">
        <v>106</v>
      </c>
      <c r="O17" s="82">
        <f>O15-O16</f>
        <v>2.6859999999999999</v>
      </c>
      <c r="P17" s="82" t="s">
        <v>102</v>
      </c>
    </row>
    <row r="18" spans="2:16" x14ac:dyDescent="0.25">
      <c r="B18" s="99">
        <v>10</v>
      </c>
      <c r="C18" s="6" t="s">
        <v>107</v>
      </c>
      <c r="D18" s="82">
        <v>29.53</v>
      </c>
      <c r="E18" s="82" t="s">
        <v>104</v>
      </c>
      <c r="F18" s="82" t="s">
        <v>108</v>
      </c>
      <c r="G18" s="100">
        <v>4.0199999999999996</v>
      </c>
      <c r="H18" s="32">
        <f>D18/G18</f>
        <v>7.3457711442786078</v>
      </c>
      <c r="O18" s="82">
        <f>O17*3.6/(1000*1000*0.0036)</f>
        <v>2.6860000000000005E-3</v>
      </c>
      <c r="P18" s="82" t="s">
        <v>109</v>
      </c>
    </row>
    <row r="19" spans="2:16" x14ac:dyDescent="0.25">
      <c r="B19" s="99">
        <v>11</v>
      </c>
      <c r="C19" s="6" t="s">
        <v>110</v>
      </c>
      <c r="D19" s="82">
        <f>17.8*1.1</f>
        <v>19.580000000000002</v>
      </c>
      <c r="E19" s="82" t="s">
        <v>104</v>
      </c>
      <c r="F19" s="82" t="s">
        <v>108</v>
      </c>
      <c r="G19" s="100">
        <v>2.72</v>
      </c>
      <c r="H19" s="32">
        <f t="shared" ref="H19:H31" si="1">D19/G19</f>
        <v>7.1985294117647056</v>
      </c>
    </row>
    <row r="20" spans="2:16" x14ac:dyDescent="0.25">
      <c r="B20" s="99">
        <v>12</v>
      </c>
      <c r="C20" s="6" t="s">
        <v>111</v>
      </c>
      <c r="D20" s="86">
        <v>3.8260000000000001</v>
      </c>
      <c r="F20" s="82" t="s">
        <v>112</v>
      </c>
      <c r="G20" s="86"/>
      <c r="H20" s="32">
        <f t="shared" ref="H20:H25" si="2">D20</f>
        <v>3.8260000000000001</v>
      </c>
    </row>
    <row r="21" spans="2:16" x14ac:dyDescent="0.25">
      <c r="B21" s="99">
        <v>13</v>
      </c>
      <c r="C21" s="6" t="s">
        <v>113</v>
      </c>
      <c r="D21" s="100">
        <v>8.25</v>
      </c>
      <c r="G21" s="86"/>
      <c r="H21" s="32">
        <f t="shared" si="2"/>
        <v>8.25</v>
      </c>
    </row>
    <row r="22" spans="2:16" x14ac:dyDescent="0.25">
      <c r="B22" s="99">
        <v>14</v>
      </c>
      <c r="C22" s="6" t="s">
        <v>114</v>
      </c>
      <c r="D22" s="86">
        <v>8.25</v>
      </c>
      <c r="F22" s="82" t="s">
        <v>112</v>
      </c>
      <c r="G22" s="86"/>
      <c r="H22" s="32">
        <f t="shared" si="2"/>
        <v>8.25</v>
      </c>
    </row>
    <row r="23" spans="2:16" x14ac:dyDescent="0.25">
      <c r="B23" s="99">
        <v>15</v>
      </c>
      <c r="C23" s="6" t="s">
        <v>115</v>
      </c>
      <c r="D23" s="86">
        <v>4.0999999999999996</v>
      </c>
      <c r="F23" s="82" t="s">
        <v>112</v>
      </c>
      <c r="G23" s="86"/>
      <c r="H23" s="32">
        <f t="shared" si="2"/>
        <v>4.0999999999999996</v>
      </c>
    </row>
    <row r="24" spans="2:16" x14ac:dyDescent="0.25">
      <c r="B24" s="99">
        <v>16</v>
      </c>
      <c r="C24" s="103" t="s">
        <v>116</v>
      </c>
      <c r="D24" s="100">
        <v>8.5299999999999994</v>
      </c>
      <c r="G24" s="86"/>
      <c r="H24" s="32">
        <f t="shared" si="2"/>
        <v>8.5299999999999994</v>
      </c>
    </row>
    <row r="25" spans="2:16" x14ac:dyDescent="0.25">
      <c r="B25" s="99">
        <v>17</v>
      </c>
      <c r="C25" s="6" t="s">
        <v>117</v>
      </c>
      <c r="D25" s="86">
        <v>8.5299999999999994</v>
      </c>
      <c r="F25" s="82" t="s">
        <v>112</v>
      </c>
      <c r="G25" s="86"/>
      <c r="H25" s="32">
        <f t="shared" si="2"/>
        <v>8.5299999999999994</v>
      </c>
    </row>
    <row r="26" spans="2:16" x14ac:dyDescent="0.25">
      <c r="B26" s="99">
        <v>18</v>
      </c>
      <c r="C26" s="78" t="s">
        <v>118</v>
      </c>
      <c r="D26" s="82">
        <v>13.7</v>
      </c>
      <c r="E26" s="82" t="s">
        <v>104</v>
      </c>
      <c r="F26" s="82" t="s">
        <v>108</v>
      </c>
      <c r="G26" s="100">
        <v>2.6</v>
      </c>
      <c r="H26" s="32">
        <f t="shared" si="1"/>
        <v>5.2692307692307692</v>
      </c>
    </row>
    <row r="27" spans="2:16" x14ac:dyDescent="0.25">
      <c r="B27" s="99">
        <v>19</v>
      </c>
      <c r="C27" s="78" t="s">
        <v>119</v>
      </c>
      <c r="D27" s="82">
        <v>56.5</v>
      </c>
      <c r="E27" s="82" t="s">
        <v>104</v>
      </c>
      <c r="F27" s="82" t="s">
        <v>108</v>
      </c>
      <c r="G27" s="100">
        <v>3.81</v>
      </c>
      <c r="H27" s="32">
        <f t="shared" si="1"/>
        <v>14.829396325459317</v>
      </c>
    </row>
    <row r="28" spans="2:16" x14ac:dyDescent="0.25">
      <c r="B28" s="99">
        <v>20</v>
      </c>
      <c r="C28" s="78" t="s">
        <v>120</v>
      </c>
      <c r="D28" s="82">
        <v>46.4</v>
      </c>
      <c r="E28" s="82" t="s">
        <v>104</v>
      </c>
      <c r="F28" s="82" t="s">
        <v>108</v>
      </c>
      <c r="G28" s="100">
        <v>2.88</v>
      </c>
      <c r="H28" s="32">
        <f t="shared" si="1"/>
        <v>16.111111111111111</v>
      </c>
    </row>
    <row r="29" spans="2:16" x14ac:dyDescent="0.25">
      <c r="B29" s="99">
        <v>21</v>
      </c>
      <c r="C29" s="78" t="s">
        <v>121</v>
      </c>
      <c r="D29" s="82">
        <v>55</v>
      </c>
      <c r="E29" s="82" t="s">
        <v>104</v>
      </c>
      <c r="F29" s="82" t="s">
        <v>108</v>
      </c>
      <c r="G29" s="100">
        <v>3.57</v>
      </c>
      <c r="H29" s="32">
        <f t="shared" si="1"/>
        <v>15.406162464985995</v>
      </c>
    </row>
    <row r="30" spans="2:16" x14ac:dyDescent="0.25">
      <c r="B30" s="99">
        <v>22</v>
      </c>
      <c r="C30" s="78" t="s">
        <v>122</v>
      </c>
      <c r="D30" s="82">
        <v>55.06</v>
      </c>
      <c r="E30" s="82" t="s">
        <v>104</v>
      </c>
      <c r="G30" s="100">
        <v>11.52</v>
      </c>
      <c r="H30" s="32">
        <f t="shared" si="1"/>
        <v>4.7795138888888893</v>
      </c>
    </row>
    <row r="31" spans="2:16" x14ac:dyDescent="0.25">
      <c r="B31" s="99">
        <v>23</v>
      </c>
      <c r="C31" s="78" t="s">
        <v>123</v>
      </c>
      <c r="D31" s="82">
        <v>47.3</v>
      </c>
      <c r="E31" s="82" t="s">
        <v>104</v>
      </c>
      <c r="F31" s="82" t="s">
        <v>108</v>
      </c>
      <c r="G31" s="100">
        <v>3.92</v>
      </c>
      <c r="H31" s="32">
        <f t="shared" si="1"/>
        <v>12.066326530612244</v>
      </c>
    </row>
    <row r="32" spans="2:16" x14ac:dyDescent="0.25">
      <c r="B32" s="99">
        <v>24</v>
      </c>
      <c r="C32" s="78" t="s">
        <v>124</v>
      </c>
      <c r="D32" s="107">
        <v>59.6</v>
      </c>
      <c r="H32" s="32">
        <f>D32</f>
        <v>59.6</v>
      </c>
    </row>
    <row r="33" spans="2:8" x14ac:dyDescent="0.25">
      <c r="B33" s="99">
        <v>25</v>
      </c>
      <c r="C33" s="78" t="s">
        <v>125</v>
      </c>
      <c r="D33" s="107">
        <v>108</v>
      </c>
      <c r="H33" s="32">
        <f>D33</f>
        <v>108</v>
      </c>
    </row>
    <row r="34" spans="2:8" x14ac:dyDescent="0.25">
      <c r="B34" s="99">
        <v>26</v>
      </c>
      <c r="C34" s="78" t="s">
        <v>126</v>
      </c>
      <c r="D34" s="106">
        <v>478</v>
      </c>
      <c r="E34" s="82" t="s">
        <v>104</v>
      </c>
      <c r="G34" s="100">
        <v>8</v>
      </c>
      <c r="H34" s="32">
        <f t="shared" ref="H34" si="3">D34/G34</f>
        <v>59.75</v>
      </c>
    </row>
    <row r="35" spans="2:8" x14ac:dyDescent="0.25">
      <c r="B35" s="99">
        <v>27</v>
      </c>
      <c r="C35" s="78" t="s">
        <v>127</v>
      </c>
      <c r="D35" s="106">
        <v>135</v>
      </c>
    </row>
    <row r="36" spans="2:8" x14ac:dyDescent="0.25">
      <c r="B36" s="99">
        <v>28</v>
      </c>
      <c r="C36" s="104" t="s">
        <v>128</v>
      </c>
      <c r="D36" s="107">
        <v>123</v>
      </c>
      <c r="H36" s="82">
        <f>D36</f>
        <v>123</v>
      </c>
    </row>
    <row r="37" spans="2:8" x14ac:dyDescent="0.25">
      <c r="B37" s="99">
        <v>29</v>
      </c>
      <c r="C37" s="104" t="s">
        <v>129</v>
      </c>
      <c r="D37" s="106">
        <v>1000</v>
      </c>
      <c r="E37" s="82" t="s">
        <v>104</v>
      </c>
      <c r="G37" s="82">
        <v>36</v>
      </c>
      <c r="H37" s="32">
        <f t="shared" ref="H37" si="4">D37/G37</f>
        <v>27.777777777777779</v>
      </c>
    </row>
    <row r="38" spans="2:8" x14ac:dyDescent="0.25">
      <c r="G38" s="82" t="s">
        <v>130</v>
      </c>
      <c r="H38" s="82" t="s">
        <v>131</v>
      </c>
    </row>
    <row r="42" spans="2:8" x14ac:dyDescent="0.25">
      <c r="H42" s="32"/>
    </row>
    <row r="43" spans="2:8" x14ac:dyDescent="0.25">
      <c r="C43" s="86"/>
    </row>
  </sheetData>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BCCB70FC18AB44DA8019EE3760BA1E3" ma:contentTypeVersion="" ma:contentTypeDescription="Ein neues Dokument erstellen." ma:contentTypeScope="" ma:versionID="e3c9c0fa09a51275329b5bb4e82d78bb">
  <xsd:schema xmlns:xsd="http://www.w3.org/2001/XMLSchema" xmlns:xs="http://www.w3.org/2001/XMLSchema" xmlns:p="http://schemas.microsoft.com/office/2006/metadata/properties" xmlns:ns2="a2020c7b-4bfd-4e3f-89a1-c32d609ad611" targetNamespace="http://schemas.microsoft.com/office/2006/metadata/properties" ma:root="true" ma:fieldsID="c2163d055c27b1de83b1b077f523bdce" ns2:_="">
    <xsd:import namespace="a2020c7b-4bfd-4e3f-89a1-c32d609ad61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020c7b-4bfd-4e3f-89a1-c32d609ad611"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A11DC4-0CA7-44EF-9201-C516F66A4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020c7b-4bfd-4e3f-89a1-c32d609ad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3D6B05-2260-4773-AB7B-4598BB5204AF}">
  <ds:schemaRefs>
    <ds:schemaRef ds:uri="http://purl.org/dc/term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a2020c7b-4bfd-4e3f-89a1-c32d609ad611"/>
    <ds:schemaRef ds:uri="http://purl.org/dc/dcmitype/"/>
    <ds:schemaRef ds:uri="http://purl.org/dc/elements/1.1/"/>
  </ds:schemaRefs>
</ds:datastoreItem>
</file>

<file path=customXml/itemProps3.xml><?xml version="1.0" encoding="utf-8"?>
<ds:datastoreItem xmlns:ds="http://schemas.openxmlformats.org/officeDocument/2006/customXml" ds:itemID="{4CC173D8-7D0D-4216-A0CE-B5ADD99E38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HaushalteIndustrie</vt:lpstr>
      <vt:lpstr>Brennstoff</vt:lpstr>
      <vt:lpstr>Pellet_THG</vt:lpstr>
    </vt:vector>
  </TitlesOfParts>
  <Company>UFZ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Jordan</dc:creator>
  <cp:lastModifiedBy>Matthias Jordan martinm</cp:lastModifiedBy>
  <dcterms:created xsi:type="dcterms:W3CDTF">2017-09-27T12:01:52Z</dcterms:created>
  <dcterms:modified xsi:type="dcterms:W3CDTF">2020-02-04T14:19:10Z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0x0101000BCCB70FC18AB44DA8019EE3760BA1E3</vt:lpwstr>
  </property>
</Properties>
</file>