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741" firstSheet="1" activeTab="9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2" hidden="1">Technologies!$A$5:$W$149</definedName>
    <definedName name="_xlnm._FilterDatabase" localSheetId="3" hidden="1">storage!$A$5:$O$89</definedName>
    <definedName name="_xlnm._FilterDatabase" localSheetId="5" hidden="1">DSM!$A$5:$L$101</definedName>
    <definedName name="_xlnm._FilterDatabase" localSheetId="6" hidden="1">EV!$A$5:$J$85</definedName>
    <definedName name="_xlnm._FilterDatabase" localSheetId="8" hidden="1">reserves!$A$5:$W$58</definedName>
    <definedName name="_xlnm._FilterDatabase" localSheetId="9" hidden="1">heat!$A$5:$R$125</definedName>
    <definedName name="_xlnm._FilterDatabase" localSheetId="13" hidden="1">Sources!$B$2:$J$18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1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  <comment ref="E1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  <comment ref="E1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  <comment ref="E1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  <comment ref="E2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  <comment ref="E2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irgendwas eingesetzt - egal, wenn NTCs fix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E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J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2030 assumptions</t>
        </r>
      </text>
    </comment>
    <comment ref="X1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Kapazitätsreserve zugeordnet</t>
        </r>
      </text>
    </comment>
    <comment ref="B1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vereinfacht: immer Mittelwert aus Hartkohle und Naturgas GuD</t>
        </r>
      </text>
    </comment>
    <comment ref="X1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biomass + other renewables</t>
        </r>
      </text>
    </comment>
    <comment ref="J1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2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4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5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6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7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8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10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J11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B12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vereinfacht: immer Mittelwert aus Hartkohle und Naturgas GuD</t>
        </r>
      </text>
    </comment>
    <comment ref="J12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X12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including solar thermal</t>
        </r>
      </text>
    </comment>
    <comment ref="B13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vereinfacht: immer Mittelwert aus Hartkohle und Naturgas GuD</t>
        </r>
      </text>
    </comment>
    <comment ref="J13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  <comment ref="X13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"/>
          </rPr>
          <t>including solar thermal</t>
        </r>
      </text>
    </comment>
    <comment ref="B14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vereinfacht: immer Mittelwert aus Hartkohle und Naturgas GuD</t>
        </r>
      </text>
    </comment>
    <comment ref="J14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jetzt ohne Netzausbaukosten (im Vgl. zu RSER 2018)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P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2 GW, aber hier mal auf Null gesetzt.</t>
        </r>
      </text>
    </comment>
    <comment ref="D1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1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P1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Power-to-Gas gibt es hier auch 2 GW, aber laut Szenariorahmen wohl kaum für die Rückverstromung</t>
        </r>
      </text>
    </comment>
    <comment ref="D1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1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2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26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3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3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4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4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4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4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5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54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6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61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D6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68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L73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two times current capacity</t>
        </r>
      </text>
    </comment>
    <comment ref="D7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75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L80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two times current capacity</t>
        </r>
      </text>
    </comment>
    <comment ref="D8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82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  <comment ref="L87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two times current capacity</t>
        </r>
      </text>
    </comment>
    <comment ref="D8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31.9 in table 6-10, but most likely a typo</t>
        </r>
      </text>
    </comment>
    <comment ref="H89" authorId="0">
      <text>
        <r>
          <rPr>
            <sz val="11"/>
            <color rgb="FF000000"/>
            <rFont val="Calibri"/>
            <charset val="134"/>
          </rPr>
          <t xml:space="preserve">Author:
</t>
        </r>
        <r>
          <rPr>
            <sz val="8"/>
            <rFont val="Segoe UI"/>
            <charset val="134"/>
          </rPr>
          <t>Mittlewert Lebensdauer Elektrolyse/Rückverstromungseinheit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D2" authorId="0">
      <text>
        <r>
          <rPr>
            <sz val="8"/>
            <rFont val="Tahoma"/>
            <charset val="1"/>
          </rPr>
          <t>when prosumage 0.2</t>
        </r>
      </text>
    </comment>
  </commentList>
</comments>
</file>

<file path=xl/sharedStrings.xml><?xml version="1.0" encoding="utf-8"?>
<sst xmlns="http://schemas.openxmlformats.org/spreadsheetml/2006/main" count="3227" uniqueCount="604">
  <si>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</si>
  <si>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</si>
  <si>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</si>
  <si>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</si>
  <si>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</si>
  <si>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</si>
  <si>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</si>
  <si>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</si>
  <si>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</si>
  <si>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</si>
  <si>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</si>
  <si>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</si>
  <si>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</si>
  <si>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</si>
  <si>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</si>
  <si>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</si>
  <si>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</si>
  <si>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</si>
  <si>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</si>
  <si>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</si>
  <si>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</si>
  <si>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</si>
  <si>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</si>
  <si>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</si>
  <si>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</si>
  <si>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</si>
  <si>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</si>
  <si>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</si>
  <si>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</si>
  <si>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</si>
  <si>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</si>
  <si>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</si>
  <si>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</si>
  <si>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</si>
  <si>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</si>
  <si>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</si>
  <si>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</si>
  <si>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</si>
  <si>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</si>
  <si>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</si>
  <si>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</si>
  <si>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</si>
  <si>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</si>
  <si>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</si>
  <si>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</si>
  <si>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</si>
  <si>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</si>
  <si>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</si>
  <si>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VDE (2012a)</t>
  </si>
  <si>
    <t>dena(2012), DLR et al. (2012), own assumption</t>
  </si>
  <si>
    <t>NEP 2030 B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</si>
  <si>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</si>
  <si>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</si>
  <si>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</si>
  <si>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</si>
  <si>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</si>
  <si>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</si>
  <si>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</si>
  <si>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>OM per MWh</t>
  </si>
  <si>
    <t>Variable OM costs per MWh</t>
  </si>
  <si>
    <t xml:space="preserve">Overnight investment costs per MW </t>
  </si>
  <si>
    <t>Technical Lifetime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</si>
  <si>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</si>
  <si>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</si>
  <si>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</si>
  <si>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</si>
  <si>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</si>
  <si>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</si>
  <si>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</si>
  <si>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</si>
  <si>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</si>
  <si>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</si>
  <si>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Fixed exogenous capacities for model application</t>
  </si>
  <si>
    <t>Unit:</t>
  </si>
  <si>
    <t>[%]</t>
  </si>
  <si>
    <t>[t/MWh_th]</t>
  </si>
  <si>
    <t>[EUR/MW]</t>
  </si>
  <si>
    <t>[EUR/MWh]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</si>
  <si>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</si>
  <si>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</si>
  <si>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</si>
  <si>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</si>
  <si>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</si>
  <si>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</si>
  <si>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</si>
  <si>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</si>
  <si>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</si>
  <si>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</si>
  <si>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</si>
  <si>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</si>
  <si>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</si>
  <si>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om</t>
  </si>
  <si>
    <t>variable_om</t>
  </si>
  <si>
    <t>oc</t>
  </si>
  <si>
    <t>min_energy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</si>
  <si>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</si>
  <si>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</si>
  <si>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</si>
  <si>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</si>
  <si>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</si>
  <si>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</si>
  <si>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curtailment_costs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</si>
  <si>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</si>
  <si>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</si>
  <si>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</si>
  <si>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</si>
  <si>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</si>
  <si>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</si>
  <si>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</si>
  <si>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</si>
  <si>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</si>
  <si>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</si>
  <si>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</si>
  <si>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</si>
  <si>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</si>
  <si>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</si>
  <si>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</si>
  <si>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</si>
  <si>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</si>
  <si>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</si>
  <si>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</si>
  <si>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</si>
  <si>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Pape et al. (2014), Agora (2013)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</si>
  <si>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</si>
  <si>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</si>
  <si>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</si>
  <si>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</si>
  <si>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</si>
  <si>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Maximum Energy</t>
  </si>
  <si>
    <t>Maximum Power</t>
  </si>
  <si>
    <t>Storage level start</t>
  </si>
  <si>
    <t>Maximum energy-to-power ratio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</si>
  <si>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</si>
  <si>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</si>
  <si>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</si>
  <si>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</si>
  <si>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</si>
  <si>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</si>
  <si>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</si>
  <si>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</si>
  <si>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</si>
  <si>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level_start</t>
  </si>
  <si>
    <t>etop_max</t>
  </si>
  <si>
    <t>fixed_capacities_power</t>
  </si>
  <si>
    <t>fixed_capacities_energy</t>
  </si>
  <si>
    <t>Sto1</t>
  </si>
  <si>
    <t>Sto2</t>
  </si>
  <si>
    <t>Sto3</t>
  </si>
  <si>
    <t>Sto4</t>
  </si>
  <si>
    <t>Sto5</t>
  </si>
  <si>
    <t>Sto6</t>
  </si>
  <si>
    <t>Sto7</t>
  </si>
  <si>
    <t>Scholz (2012)</t>
  </si>
  <si>
    <t>Arbitrarily large value</t>
  </si>
  <si>
    <t>Reservoir technology</t>
  </si>
  <si>
    <t>Marginal costs of releasing energy</t>
  </si>
  <si>
    <t xml:space="preserve">Efficiency </t>
  </si>
  <si>
    <t>Minimum reservoir filling level</t>
  </si>
  <si>
    <t>pauschal E/P 500 angenommen</t>
  </si>
  <si>
    <t>Note:</t>
  </si>
  <si>
    <t>Costs for 2030</t>
  </si>
  <si>
    <t>considered equal to PHS</t>
  </si>
  <si>
    <t>Potentials for 2020 according to Scholz (2012); includes run-of-river</t>
  </si>
  <si>
    <t>level_min</t>
  </si>
  <si>
    <t>minout</t>
  </si>
  <si>
    <t>maxout</t>
  </si>
  <si>
    <t>min_flh</t>
  </si>
  <si>
    <t>rsvr</t>
  </si>
  <si>
    <t>Alte Werte</t>
  </si>
  <si>
    <t>Mittelwert E/P FR, AT, CH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</si>
  <si>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</si>
  <si>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</si>
  <si>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</si>
  <si>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</si>
  <si>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</si>
  <si>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</si>
  <si>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</si>
  <si>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</si>
  <si>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</si>
  <si>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</si>
  <si>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</si>
  <si>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</si>
  <si>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</si>
  <si>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</si>
  <si>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</si>
  <si>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</si>
  <si>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</si>
  <si>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</si>
  <si>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</si>
  <si>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</si>
  <si>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</si>
  <si>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</si>
  <si>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</si>
  <si>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</si>
  <si>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</si>
  <si>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</si>
  <si>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</si>
  <si>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</si>
  <si>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</si>
  <si>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</si>
  <si>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</si>
  <si>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</si>
  <si>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</si>
  <si>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</si>
  <si>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</si>
  <si>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</si>
  <si>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</si>
  <si>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</si>
  <si>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</si>
  <si>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</si>
  <si>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</si>
  <si>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</si>
  <si>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</si>
  <si>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</si>
  <si>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</si>
  <si>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</si>
  <si>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</si>
  <si>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</si>
  <si>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</si>
  <si>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</si>
  <si>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</si>
  <si>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</si>
  <si>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</si>
  <si>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</si>
  <si>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</si>
  <si>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</si>
  <si>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</si>
  <si>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</si>
  <si>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</si>
  <si>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</si>
  <si>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</si>
  <si>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</si>
  <si>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</si>
  <si>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</si>
  <si>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</si>
  <si>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</si>
  <si>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</si>
  <si>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</si>
  <si>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</si>
  <si>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</si>
  <si>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</si>
  <si>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</si>
  <si>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</si>
  <si>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</si>
  <si>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</si>
  <si>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</si>
  <si>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</si>
  <si>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</si>
  <si>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</si>
  <si>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</si>
  <si>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</si>
  <si>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</si>
  <si>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</si>
  <si>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</si>
  <si>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</si>
  <si>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</si>
  <si>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</si>
  <si>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</si>
  <si>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</si>
  <si>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</si>
  <si>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</si>
  <si>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</si>
  <si>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</si>
  <si>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</si>
  <si>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</si>
  <si>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</si>
  <si>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</si>
  <si>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</si>
  <si>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</si>
  <si>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</si>
  <si>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</si>
  <si>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</si>
  <si>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</si>
  <si>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</si>
  <si>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</si>
  <si>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</si>
  <si>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</si>
  <si>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</si>
  <si>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</si>
  <si>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</si>
  <si>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</si>
  <si>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</si>
  <si>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</si>
  <si>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</si>
  <si>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</si>
  <si>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</si>
  <si>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</si>
  <si>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</si>
  <si>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</si>
  <si>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</si>
  <si>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</si>
  <si>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</si>
  <si>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</si>
  <si>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</si>
  <si>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</si>
  <si>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</si>
  <si>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</si>
  <si>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</si>
  <si>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</si>
  <si>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</si>
  <si>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</si>
  <si>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</si>
  <si>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</si>
  <si>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</si>
  <si>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</si>
  <si>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</si>
  <si>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</si>
  <si>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</si>
  <si>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</si>
  <si>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</si>
  <si>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</si>
  <si>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</si>
  <si>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</si>
  <si>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</si>
  <si>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</si>
  <si>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</si>
  <si>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</si>
  <si>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</si>
  <si>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</si>
  <si>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</si>
  <si>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</si>
  <si>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</si>
  <si>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</si>
  <si>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</si>
  <si>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</si>
  <si>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</si>
  <si>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</si>
  <si>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</si>
  <si>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</si>
  <si>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</si>
  <si>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</si>
  <si>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</si>
  <si>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</si>
  <si>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</si>
  <si>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</si>
  <si>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</si>
  <si>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</si>
  <si>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</si>
  <si>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</si>
  <si>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</si>
  <si>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</si>
  <si>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</si>
  <si>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</si>
  <si>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</si>
  <si>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</si>
  <si>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</si>
  <si>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</si>
  <si>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</si>
  <si>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</si>
  <si>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</si>
  <si>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</si>
  <si>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</si>
  <si>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</si>
  <si>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</si>
  <si>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</si>
  <si>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</si>
  <si>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</si>
  <si>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</si>
  <si>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</si>
  <si>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</si>
  <si>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</si>
  <si>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</si>
  <si>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</si>
  <si>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</si>
  <si>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</si>
  <si>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</si>
  <si>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</si>
  <si>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</si>
  <si>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</si>
  <si>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</si>
  <si>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</si>
  <si>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</si>
  <si>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</si>
  <si>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</si>
  <si>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</si>
  <si>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</si>
  <si>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</si>
  <si>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</si>
  <si>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</si>
  <si>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</si>
  <si>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</si>
  <si>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</si>
  <si>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</si>
  <si>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</si>
  <si>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</si>
  <si>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</si>
  <si>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</si>
  <si>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</si>
  <si>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</si>
  <si>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</si>
  <si>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</si>
  <si>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</si>
  <si>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</si>
  <si>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</si>
  <si>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</si>
  <si>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</si>
  <si>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</si>
  <si>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</si>
  <si>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</si>
  <si>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</si>
  <si>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</si>
  <si>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</si>
  <si>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</si>
  <si>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</si>
  <si>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</si>
  <si>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</si>
  <si>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</si>
  <si>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</si>
  <si>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</si>
  <si>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</si>
  <si>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</si>
  <si>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</si>
  <si>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</si>
  <si>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</si>
  <si>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</si>
  <si>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</si>
  <si>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</si>
  <si>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</si>
  <si>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</si>
  <si>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</si>
  <si>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</si>
  <si>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</si>
  <si>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</si>
  <si>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</si>
  <si>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</si>
  <si>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</si>
  <si>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</si>
  <si>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</si>
  <si>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</si>
  <si>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</si>
  <si>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</si>
  <si>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</si>
  <si>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</si>
  <si>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</si>
  <si>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</si>
  <si>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</si>
  <si>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</si>
  <si>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</si>
  <si>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</si>
  <si>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</si>
  <si>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</si>
  <si>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</si>
  <si>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</si>
  <si>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</si>
  <si>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</si>
  <si>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</si>
  <si>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</si>
  <si>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</si>
  <si>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</si>
  <si>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</si>
  <si>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</si>
  <si>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</si>
  <si>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N2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</si>
  <si>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</si>
  <si>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</si>
  <si>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</si>
  <si>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</si>
  <si>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</si>
  <si>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</si>
  <si>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</si>
  <si>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</si>
  <si>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</si>
  <si>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</si>
  <si>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</si>
  <si>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</si>
  <si>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</si>
  <si>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</si>
  <si>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</si>
  <si>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</si>
  <si>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</si>
  <si>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</si>
  <si>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</si>
  <si>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</si>
  <si>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</si>
  <si>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</si>
  <si>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</si>
  <si>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</si>
  <si>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</si>
  <si>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</si>
  <si>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</si>
  <si>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</si>
  <si>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</si>
  <si>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</si>
  <si>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</si>
  <si>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</si>
  <si>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</si>
  <si>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</si>
  <si>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</si>
  <si>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</si>
  <si>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</si>
  <si>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</si>
  <si>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</si>
  <si>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</si>
  <si>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</si>
  <si>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</si>
  <si>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</si>
  <si>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</si>
  <si>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</si>
  <si>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</si>
  <si>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</si>
  <si>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</si>
  <si>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</si>
  <si>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</si>
  <si>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</si>
  <si>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</si>
  <si>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</si>
  <si>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</si>
  <si>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</si>
  <si>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M2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</si>
  <si>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</si>
  <si>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</si>
  <si>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</si>
  <si>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</si>
  <si>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</si>
  <si>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</si>
  <si>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</si>
  <si>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</si>
  <si>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</si>
  <si>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</si>
  <si>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</si>
  <si>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</si>
  <si>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</si>
  <si>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</si>
  <si>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</si>
  <si>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</si>
  <si>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</si>
  <si>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</si>
  <si>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</si>
  <si>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</si>
  <si>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</si>
  <si>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</si>
  <si>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</si>
  <si>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</si>
  <si>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</si>
  <si>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</si>
  <si>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</si>
  <si>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</si>
  <si>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</si>
  <si>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BNetzA (2014)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</si>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</sst>
</file>

<file path=xl/styles.xml><?xml version="1.0" encoding="utf-8"?>
<styleSheet xmlns="http://schemas.openxmlformats.org/spreadsheetml/2006/main">
  <numFmts count="6">
    <numFmt numFmtId="176" formatCode="0.00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7" formatCode="mmm\-yy"/>
  </numFmts>
  <fonts count="29">
    <font>
      <sz val="11"/>
      <color rgb="FF000000"/>
      <name val="Calibri"/>
      <charset val="134"/>
    </font>
    <font>
      <sz val="8"/>
      <color rgb="FF000000"/>
      <name val="Calibri"/>
      <charset val="134"/>
    </font>
    <font>
      <b/>
      <sz val="8"/>
      <color rgb="FF000000"/>
      <name val="Calibri"/>
      <charset val="134"/>
    </font>
    <font>
      <u/>
      <sz val="8"/>
      <color rgb="FF0000FF"/>
      <name val="Calibri"/>
      <charset val="134"/>
    </font>
    <font>
      <sz val="8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8"/>
      <name val="Segoe UI"/>
      <charset val="134"/>
    </font>
    <font>
      <sz val="8"/>
      <name val="Tahoma"/>
      <charset val="1"/>
    </font>
    <font>
      <sz val="8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EBF1DE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5" fillId="0" borderId="0" applyBorder="0" applyAlignment="0" applyProtection="0"/>
    <xf numFmtId="0" fontId="15" fillId="31" borderId="0" applyNumberFormat="0" applyBorder="0" applyAlignment="0" applyProtection="0">
      <alignment vertical="center"/>
    </xf>
    <xf numFmtId="0" fontId="17" fillId="14" borderId="9" applyNumberFormat="0" applyFon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5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5" fillId="0" borderId="0" applyBorder="0" applyAlignment="0" applyProtection="0"/>
    <xf numFmtId="0" fontId="25" fillId="36" borderId="13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6" fillId="0" borderId="0" applyBorder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77" fontId="1" fillId="0" borderId="0" xfId="0" applyNumberFormat="1" applyFont="1" applyAlignment="1">
      <alignment horizontal="center" vertical="center" wrapText="1"/>
    </xf>
    <xf numFmtId="0" fontId="3" fillId="0" borderId="0" xfId="48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76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6" fontId="1" fillId="0" borderId="4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47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11" fontId="4" fillId="6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/>
        <xdr:cNvPicPr/>
      </xdr:nvPicPr>
      <xdr:blipFill>
        <a:blip r:embed="rId1"/>
        <a:stretch>
          <a:fillRect/>
        </a:stretch>
      </xdr:blipFill>
      <xdr:spPr>
        <a:xfrm>
          <a:off x="954405" y="525780"/>
          <a:ext cx="1028700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si.fraunhofer.de/content/dam/isi/dokumente/cce/2014/Fraunhofer-ISI-Markthochlaufszenarien-Elektrofahrzeuge-Langfassung.pdf" TargetMode="External"/><Relationship Id="rId8" Type="http://schemas.openxmlformats.org/officeDocument/2006/relationships/hyperlink" Target="http://www.fvee.de/fileadmin/publikationen/Politische_Papiere_FVEE/14.IWES_Roadmap-Speicher/14_IWES-etal_Roadmap_Speicher_Langfassung.pdf" TargetMode="External"/><Relationship Id="rId7" Type="http://schemas.openxmlformats.org/officeDocument/2006/relationships/hyperlink" Target="https://www.diw.de/documents/publikationen/73/diw_01.c.574130.de/diw_datadoc_2017-092.pdf" TargetMode="External"/><Relationship Id="rId6" Type="http://schemas.openxmlformats.org/officeDocument/2006/relationships/hyperlink" Target="http://publica.fraunhofer.de/eprints/urn_nbn_de_0011-n-686156.pdf" TargetMode="External"/><Relationship Id="rId5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2" Type="http://schemas.openxmlformats.org/officeDocument/2006/relationships/hyperlink" Target="http://www.pfbach.dk/firma_pfb/dena_endbericht_integration_ee_2012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12" Type="http://schemas.openxmlformats.org/officeDocument/2006/relationships/hyperlink" Target="https://shop.vde.com/de/vde-studie-erneuerbare-energie-braucht-flexible-kraftwerke-3" TargetMode="External"/><Relationship Id="rId11" Type="http://schemas.openxmlformats.org/officeDocument/2006/relationships/hyperlink" Target="https://www.diw.de/documents/publikationen/73/diw_01.c.424566.de/diw_datadoc_2013-068.pdf" TargetMode="External"/><Relationship Id="rId10" Type="http://schemas.openxmlformats.org/officeDocument/2006/relationships/hyperlink" Target="https://www.regelleistung.net/ext/tender/" TargetMode="External"/><Relationship Id="rId1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A31" sqref="A31"/>
    </sheetView>
  </sheetViews>
  <sheetFormatPr defaultColWidth="11.3863636363636" defaultRowHeight="13.8" outlineLevelRow="1" outlineLevelCol="1"/>
  <sheetData>
    <row r="2" spans="2:2">
      <c r="B2" s="9" t="s">
        <v>0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tabSelected="1" workbookViewId="0">
      <selection activeCell="K2" sqref="K2"/>
    </sheetView>
  </sheetViews>
  <sheetFormatPr defaultColWidth="11.4318181818182" defaultRowHeight="13.8"/>
  <cols>
    <col min="1" max="2" width="11.4393939393939" style="11"/>
    <col min="3" max="6" width="14" style="11" customWidth="1"/>
    <col min="7" max="8" width="13.8863636363636" style="11" customWidth="1"/>
    <col min="9" max="15" width="11.4393939393939" style="11"/>
    <col min="16" max="16" width="13.4469696969697" style="11" customWidth="1"/>
    <col min="17" max="17" width="15.4393939393939" style="11" customWidth="1"/>
    <col min="18" max="18" width="11.4393939393939" style="12"/>
    <col min="19" max="1024" width="11.4393939393939" style="11"/>
  </cols>
  <sheetData>
    <row r="1" s="1" customFormat="1" ht="55.5" customHeight="1" spans="1:22">
      <c r="A1" s="1" t="s">
        <v>42</v>
      </c>
      <c r="H1" s="1" t="s">
        <v>363</v>
      </c>
      <c r="I1" s="1" t="s">
        <v>363</v>
      </c>
      <c r="J1" s="1" t="s">
        <v>364</v>
      </c>
      <c r="K1" s="1" t="s">
        <v>363</v>
      </c>
      <c r="L1" s="1" t="s">
        <v>364</v>
      </c>
      <c r="M1" s="1" t="s">
        <v>364</v>
      </c>
      <c r="N1" s="1" t="s">
        <v>364</v>
      </c>
      <c r="O1" s="1" t="s">
        <v>364</v>
      </c>
      <c r="P1" s="1" t="s">
        <v>364</v>
      </c>
      <c r="Q1" s="1" t="s">
        <v>364</v>
      </c>
      <c r="R1" s="19" t="s">
        <v>365</v>
      </c>
      <c r="S1" s="1" t="s">
        <v>364</v>
      </c>
      <c r="T1" s="1" t="s">
        <v>364</v>
      </c>
      <c r="U1" s="1" t="s">
        <v>364</v>
      </c>
      <c r="V1" s="1" t="s">
        <v>364</v>
      </c>
    </row>
    <row r="2" s="1" customFormat="1" ht="55.5" customHeight="1" spans="1:22">
      <c r="A2" s="1" t="s">
        <v>51</v>
      </c>
      <c r="B2" s="1" t="s">
        <v>366</v>
      </c>
      <c r="C2" s="1" t="s">
        <v>367</v>
      </c>
      <c r="D2" s="1" t="s">
        <v>368</v>
      </c>
      <c r="E2" s="1" t="s">
        <v>369</v>
      </c>
      <c r="F2" s="1" t="s">
        <v>370</v>
      </c>
      <c r="G2" s="1" t="s">
        <v>371</v>
      </c>
      <c r="H2" s="17" t="s">
        <v>372</v>
      </c>
      <c r="I2" s="17" t="s">
        <v>373</v>
      </c>
      <c r="J2" s="17" t="s">
        <v>374</v>
      </c>
      <c r="K2" s="17" t="s">
        <v>375</v>
      </c>
      <c r="L2" s="1" t="s">
        <v>376</v>
      </c>
      <c r="M2" s="1" t="s">
        <v>377</v>
      </c>
      <c r="N2" s="1" t="s">
        <v>378</v>
      </c>
      <c r="O2" s="1" t="s">
        <v>379</v>
      </c>
      <c r="P2" s="1" t="s">
        <v>380</v>
      </c>
      <c r="Q2" s="1" t="s">
        <v>381</v>
      </c>
      <c r="R2" s="19" t="s">
        <v>382</v>
      </c>
      <c r="S2" s="1" t="s">
        <v>383</v>
      </c>
      <c r="T2" s="1" t="s">
        <v>384</v>
      </c>
      <c r="U2" s="1" t="s">
        <v>385</v>
      </c>
      <c r="V2" s="1" t="s">
        <v>386</v>
      </c>
    </row>
    <row r="4" spans="1:22">
      <c r="A4" s="11" t="s">
        <v>73</v>
      </c>
      <c r="H4" s="11" t="s">
        <v>74</v>
      </c>
      <c r="I4" s="11" t="s">
        <v>387</v>
      </c>
      <c r="J4" s="11" t="s">
        <v>74</v>
      </c>
      <c r="K4" s="11" t="s">
        <v>74</v>
      </c>
      <c r="L4" s="11" t="s">
        <v>388</v>
      </c>
      <c r="M4" s="11" t="s">
        <v>388</v>
      </c>
      <c r="N4" s="11" t="s">
        <v>389</v>
      </c>
      <c r="O4" s="11" t="s">
        <v>74</v>
      </c>
      <c r="P4" s="11" t="s">
        <v>390</v>
      </c>
      <c r="Q4" s="11" t="s">
        <v>390</v>
      </c>
      <c r="R4" s="12" t="s">
        <v>391</v>
      </c>
      <c r="S4" s="11" t="s">
        <v>74</v>
      </c>
      <c r="T4" s="11" t="s">
        <v>388</v>
      </c>
      <c r="U4" s="11" t="s">
        <v>388</v>
      </c>
      <c r="V4" s="11" t="s">
        <v>389</v>
      </c>
    </row>
    <row r="5" s="10" customFormat="1" ht="30.75" customHeight="1" spans="1:22">
      <c r="A5" s="13" t="s">
        <v>85</v>
      </c>
      <c r="B5" s="14" t="s">
        <v>392</v>
      </c>
      <c r="C5" s="13" t="s">
        <v>393</v>
      </c>
      <c r="D5" s="13" t="s">
        <v>394</v>
      </c>
      <c r="E5" s="13" t="s">
        <v>395</v>
      </c>
      <c r="F5" s="13" t="s">
        <v>396</v>
      </c>
      <c r="G5" s="13" t="s">
        <v>397</v>
      </c>
      <c r="H5" s="13" t="s">
        <v>398</v>
      </c>
      <c r="I5" s="13" t="s">
        <v>399</v>
      </c>
      <c r="J5" s="13" t="s">
        <v>400</v>
      </c>
      <c r="K5" s="13" t="s">
        <v>401</v>
      </c>
      <c r="L5" s="13" t="s">
        <v>140</v>
      </c>
      <c r="M5" s="13" t="s">
        <v>402</v>
      </c>
      <c r="N5" s="10" t="s">
        <v>403</v>
      </c>
      <c r="O5" s="10" t="s">
        <v>404</v>
      </c>
      <c r="P5" s="10" t="s">
        <v>405</v>
      </c>
      <c r="Q5" s="10" t="s">
        <v>406</v>
      </c>
      <c r="R5" s="20" t="s">
        <v>407</v>
      </c>
      <c r="S5" s="10" t="s">
        <v>408</v>
      </c>
      <c r="T5" s="10" t="s">
        <v>409</v>
      </c>
      <c r="U5" s="10" t="s">
        <v>410</v>
      </c>
      <c r="V5" s="10" t="s">
        <v>411</v>
      </c>
    </row>
    <row r="6" spans="1:27">
      <c r="A6" s="11" t="s">
        <v>11</v>
      </c>
      <c r="B6" s="15" t="s">
        <v>412</v>
      </c>
      <c r="C6" s="16" t="s">
        <v>413</v>
      </c>
      <c r="D6" s="16" t="s">
        <v>414</v>
      </c>
      <c r="E6" s="16" t="s">
        <v>414</v>
      </c>
      <c r="F6" s="16" t="s">
        <v>414</v>
      </c>
      <c r="G6" s="16" t="s">
        <v>414</v>
      </c>
      <c r="H6" s="11">
        <v>0</v>
      </c>
      <c r="I6" s="18">
        <v>246705003.056201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412</v>
      </c>
      <c r="C7" s="16" t="s">
        <v>415</v>
      </c>
      <c r="D7" s="16" t="s">
        <v>414</v>
      </c>
      <c r="E7" s="16" t="s">
        <v>414</v>
      </c>
      <c r="F7" s="16" t="s">
        <v>414</v>
      </c>
      <c r="G7" s="16" t="s">
        <v>414</v>
      </c>
      <c r="H7" s="11">
        <v>0.029</v>
      </c>
      <c r="I7" s="18">
        <v>246705003.056201</v>
      </c>
      <c r="J7" s="11">
        <v>0.975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412</v>
      </c>
      <c r="C8" s="16" t="s">
        <v>416</v>
      </c>
      <c r="D8" s="16" t="s">
        <v>417</v>
      </c>
      <c r="E8" s="16" t="s">
        <v>417</v>
      </c>
      <c r="F8" s="16" t="s">
        <v>414</v>
      </c>
      <c r="G8" s="16" t="s">
        <v>414</v>
      </c>
      <c r="H8" s="11">
        <v>0.005</v>
      </c>
      <c r="I8" s="18">
        <v>246705003.056201</v>
      </c>
      <c r="J8" s="11">
        <f t="shared" ref="J8:J14" si="0">1-0.0043</f>
        <v>0.9957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412</v>
      </c>
      <c r="C9" s="16" t="s">
        <v>418</v>
      </c>
      <c r="D9" s="16" t="s">
        <v>417</v>
      </c>
      <c r="E9" s="16" t="s">
        <v>417</v>
      </c>
      <c r="F9" s="16" t="s">
        <v>414</v>
      </c>
      <c r="G9" s="16" t="s">
        <v>414</v>
      </c>
      <c r="H9" s="11">
        <v>0.005</v>
      </c>
      <c r="I9" s="18">
        <v>246705003.056201</v>
      </c>
      <c r="J9" s="11">
        <f t="shared" si="0"/>
        <v>0.9957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412</v>
      </c>
      <c r="C10" s="16" t="s">
        <v>419</v>
      </c>
      <c r="D10" s="16" t="s">
        <v>417</v>
      </c>
      <c r="E10" s="16" t="s">
        <v>417</v>
      </c>
      <c r="F10" s="16" t="s">
        <v>417</v>
      </c>
      <c r="G10" s="16" t="s">
        <v>414</v>
      </c>
      <c r="H10" s="11">
        <v>0</v>
      </c>
      <c r="I10" s="18">
        <v>246705003.056201</v>
      </c>
      <c r="J10" s="11">
        <f t="shared" si="0"/>
        <v>0.9957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412</v>
      </c>
      <c r="C11" s="16" t="s">
        <v>420</v>
      </c>
      <c r="D11" s="16" t="s">
        <v>417</v>
      </c>
      <c r="E11" s="16" t="s">
        <v>417</v>
      </c>
      <c r="F11" s="16" t="s">
        <v>417</v>
      </c>
      <c r="G11" s="16" t="s">
        <v>414</v>
      </c>
      <c r="H11" s="11">
        <v>0</v>
      </c>
      <c r="I11" s="18">
        <v>246705003.056201</v>
      </c>
      <c r="J11" s="11">
        <f t="shared" si="0"/>
        <v>0.9957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412</v>
      </c>
      <c r="C12" s="16" t="s">
        <v>421</v>
      </c>
      <c r="D12" s="16" t="s">
        <v>417</v>
      </c>
      <c r="E12" s="16" t="s">
        <v>414</v>
      </c>
      <c r="F12" s="16" t="s">
        <v>417</v>
      </c>
      <c r="G12" s="16" t="s">
        <v>417</v>
      </c>
      <c r="H12" s="11">
        <v>0</v>
      </c>
      <c r="I12" s="18">
        <v>246705003.056201</v>
      </c>
      <c r="J12" s="11">
        <f t="shared" si="0"/>
        <v>0.9957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Technologies!$U$10+Technologies!$F$10*Technologies!$V$10</f>
        <v>37.7099746560204</v>
      </c>
      <c r="Y12" s="16"/>
      <c r="AA12" s="16"/>
    </row>
    <row r="13" spans="1:27">
      <c r="A13" s="11" t="s">
        <v>11</v>
      </c>
      <c r="B13" s="15" t="s">
        <v>412</v>
      </c>
      <c r="C13" s="16" t="s">
        <v>422</v>
      </c>
      <c r="D13" s="16" t="s">
        <v>417</v>
      </c>
      <c r="E13" s="16" t="s">
        <v>414</v>
      </c>
      <c r="F13" s="16" t="s">
        <v>417</v>
      </c>
      <c r="G13" s="16" t="s">
        <v>417</v>
      </c>
      <c r="H13" s="11">
        <v>0</v>
      </c>
      <c r="I13" s="18">
        <v>246705003.056201</v>
      </c>
      <c r="J13" s="11">
        <f t="shared" si="0"/>
        <v>0.9957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Technologies!$U$12+Technologies!$F$12*Technologies!$V$12</f>
        <v>86.4599372160505</v>
      </c>
      <c r="Y13" s="16"/>
      <c r="AA13" s="16"/>
    </row>
    <row r="14" spans="1:27">
      <c r="A14" s="11" t="s">
        <v>11</v>
      </c>
      <c r="B14" s="15" t="s">
        <v>412</v>
      </c>
      <c r="C14" s="16" t="s">
        <v>423</v>
      </c>
      <c r="D14" s="16" t="s">
        <v>417</v>
      </c>
      <c r="E14" s="16" t="s">
        <v>417</v>
      </c>
      <c r="F14" s="16" t="s">
        <v>414</v>
      </c>
      <c r="G14" s="16" t="s">
        <v>417</v>
      </c>
      <c r="H14" s="11">
        <v>0</v>
      </c>
      <c r="I14" s="18">
        <v>246705003.056201</v>
      </c>
      <c r="J14" s="11">
        <f t="shared" si="0"/>
        <v>0.9957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Technologies!$U$10+Technologies!$F$10*Technologies!$V$10</f>
        <v>37.7099746560204</v>
      </c>
      <c r="Y14" s="16"/>
      <c r="AA14" s="16"/>
    </row>
    <row r="15" spans="1:27">
      <c r="A15" s="11" t="s">
        <v>11</v>
      </c>
      <c r="B15" s="15" t="s">
        <v>412</v>
      </c>
      <c r="C15" s="16" t="s">
        <v>424</v>
      </c>
      <c r="D15" s="16" t="s">
        <v>417</v>
      </c>
      <c r="E15" s="16" t="s">
        <v>417</v>
      </c>
      <c r="F15" s="16" t="s">
        <v>414</v>
      </c>
      <c r="G15" s="16" t="s">
        <v>417</v>
      </c>
      <c r="H15" s="11">
        <v>0</v>
      </c>
      <c r="I15" s="18">
        <v>246705003.056201</v>
      </c>
      <c r="J15" s="11">
        <v>0.9957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Technologies!$U$10+Technologies!$F$10*Technologies!$V$10</f>
        <v>37.7099746560204</v>
      </c>
      <c r="Y15" s="16"/>
      <c r="AA15" s="16"/>
    </row>
    <row r="16" spans="1:22">
      <c r="A16" s="11" t="s">
        <v>11</v>
      </c>
      <c r="B16" s="15" t="s">
        <v>425</v>
      </c>
      <c r="C16" s="16" t="s">
        <v>413</v>
      </c>
      <c r="D16" s="16" t="s">
        <v>414</v>
      </c>
      <c r="E16" s="16" t="s">
        <v>414</v>
      </c>
      <c r="F16" s="16" t="s">
        <v>414</v>
      </c>
      <c r="G16" s="16" t="s">
        <v>414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425</v>
      </c>
      <c r="C17" s="16" t="s">
        <v>415</v>
      </c>
      <c r="D17" s="16" t="s">
        <v>414</v>
      </c>
      <c r="E17" s="16" t="s">
        <v>414</v>
      </c>
      <c r="F17" s="16" t="s">
        <v>414</v>
      </c>
      <c r="G17" s="16" t="s">
        <v>414</v>
      </c>
      <c r="H17" s="11">
        <v>0.021</v>
      </c>
      <c r="I17" s="18">
        <v>170430274.412552</v>
      </c>
      <c r="J17" s="11">
        <v>0.975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</v>
      </c>
      <c r="T17" s="11">
        <v>0</v>
      </c>
      <c r="U17" s="11">
        <v>0</v>
      </c>
      <c r="V17" s="11">
        <v>0</v>
      </c>
    </row>
    <row r="18" spans="1:16">
      <c r="A18" s="11" t="s">
        <v>11</v>
      </c>
      <c r="B18" s="15" t="s">
        <v>425</v>
      </c>
      <c r="C18" s="16" t="s">
        <v>416</v>
      </c>
      <c r="D18" s="16" t="s">
        <v>417</v>
      </c>
      <c r="E18" s="16" t="s">
        <v>417</v>
      </c>
      <c r="F18" s="16" t="s">
        <v>414</v>
      </c>
      <c r="G18" s="16" t="s">
        <v>414</v>
      </c>
      <c r="H18" s="11">
        <f>0.013/2</f>
        <v>0.0065</v>
      </c>
      <c r="I18" s="18">
        <v>170430274.412552</v>
      </c>
      <c r="J18" s="11">
        <f t="shared" ref="J18:J25" si="1">1-0.0043</f>
        <v>0.9957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17">
      <c r="A19" s="11" t="s">
        <v>11</v>
      </c>
      <c r="B19" s="15" t="s">
        <v>425</v>
      </c>
      <c r="C19" s="16" t="s">
        <v>418</v>
      </c>
      <c r="D19" s="16" t="s">
        <v>417</v>
      </c>
      <c r="E19" s="16" t="s">
        <v>417</v>
      </c>
      <c r="F19" s="16" t="s">
        <v>414</v>
      </c>
      <c r="G19" s="16" t="s">
        <v>414</v>
      </c>
      <c r="H19" s="11">
        <f>0.013/2</f>
        <v>0.0065</v>
      </c>
      <c r="I19" s="18">
        <v>170430274.412552</v>
      </c>
      <c r="J19" s="11">
        <f t="shared" si="1"/>
        <v>0.9957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16">
      <c r="A20" s="11" t="s">
        <v>11</v>
      </c>
      <c r="B20" s="15" t="s">
        <v>425</v>
      </c>
      <c r="C20" s="16" t="s">
        <v>419</v>
      </c>
      <c r="D20" s="16" t="s">
        <v>417</v>
      </c>
      <c r="E20" s="16" t="s">
        <v>417</v>
      </c>
      <c r="F20" s="16" t="s">
        <v>417</v>
      </c>
      <c r="G20" s="16" t="s">
        <v>414</v>
      </c>
      <c r="H20" s="11">
        <v>0</v>
      </c>
      <c r="I20" s="18">
        <v>170430274.412552</v>
      </c>
      <c r="J20" s="11">
        <f t="shared" si="1"/>
        <v>0.9957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17">
      <c r="A21" s="11" t="s">
        <v>11</v>
      </c>
      <c r="B21" s="15" t="s">
        <v>425</v>
      </c>
      <c r="C21" s="16" t="s">
        <v>420</v>
      </c>
      <c r="D21" s="16" t="s">
        <v>417</v>
      </c>
      <c r="E21" s="16" t="s">
        <v>417</v>
      </c>
      <c r="F21" s="16" t="s">
        <v>417</v>
      </c>
      <c r="G21" s="16" t="s">
        <v>414</v>
      </c>
      <c r="H21" s="11">
        <v>0</v>
      </c>
      <c r="I21" s="18">
        <v>170430274.412552</v>
      </c>
      <c r="J21" s="11">
        <f t="shared" si="1"/>
        <v>0.9957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18">
      <c r="A22" s="11" t="s">
        <v>11</v>
      </c>
      <c r="B22" s="15" t="s">
        <v>425</v>
      </c>
      <c r="C22" s="16" t="s">
        <v>421</v>
      </c>
      <c r="D22" s="16" t="s">
        <v>417</v>
      </c>
      <c r="E22" s="16" t="s">
        <v>414</v>
      </c>
      <c r="F22" s="16" t="s">
        <v>417</v>
      </c>
      <c r="G22" s="16" t="s">
        <v>417</v>
      </c>
      <c r="H22" s="11">
        <v>0</v>
      </c>
      <c r="I22" s="18">
        <v>170430274.412552</v>
      </c>
      <c r="J22" s="11">
        <f t="shared" si="1"/>
        <v>0.9957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Technologies!$U$10+Technologies!$F$10*Technologies!$V$10</f>
        <v>37.7099746560204</v>
      </c>
    </row>
    <row r="23" spans="1:18">
      <c r="A23" s="11" t="s">
        <v>11</v>
      </c>
      <c r="B23" s="15" t="s">
        <v>425</v>
      </c>
      <c r="C23" s="16" t="s">
        <v>422</v>
      </c>
      <c r="D23" s="16" t="s">
        <v>417</v>
      </c>
      <c r="E23" s="16" t="s">
        <v>414</v>
      </c>
      <c r="F23" s="16" t="s">
        <v>417</v>
      </c>
      <c r="G23" s="16" t="s">
        <v>417</v>
      </c>
      <c r="H23" s="11">
        <v>0</v>
      </c>
      <c r="I23" s="18">
        <v>170430274.412552</v>
      </c>
      <c r="J23" s="11">
        <f t="shared" si="1"/>
        <v>0.9957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Technologies!$U$12+Technologies!$F$12*Technologies!$V$12</f>
        <v>86.4599372160505</v>
      </c>
    </row>
    <row r="24" spans="1:18">
      <c r="A24" s="11" t="s">
        <v>11</v>
      </c>
      <c r="B24" s="15" t="s">
        <v>425</v>
      </c>
      <c r="C24" s="16" t="s">
        <v>423</v>
      </c>
      <c r="D24" s="16" t="s">
        <v>417</v>
      </c>
      <c r="E24" s="16" t="s">
        <v>417</v>
      </c>
      <c r="F24" s="16" t="s">
        <v>414</v>
      </c>
      <c r="G24" s="16" t="s">
        <v>417</v>
      </c>
      <c r="H24" s="11">
        <v>0</v>
      </c>
      <c r="I24" s="18">
        <v>170430274.412552</v>
      </c>
      <c r="J24" s="11">
        <f t="shared" si="1"/>
        <v>0.9957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Technologies!$U$10+Technologies!$F$10*Technologies!$V$10</f>
        <v>37.7099746560204</v>
      </c>
    </row>
    <row r="25" spans="1:18">
      <c r="A25" s="11" t="s">
        <v>11</v>
      </c>
      <c r="B25" s="15" t="s">
        <v>425</v>
      </c>
      <c r="C25" s="16" t="s">
        <v>424</v>
      </c>
      <c r="D25" s="16" t="s">
        <v>417</v>
      </c>
      <c r="E25" s="16" t="s">
        <v>417</v>
      </c>
      <c r="F25" s="16" t="s">
        <v>414</v>
      </c>
      <c r="G25" s="16" t="s">
        <v>417</v>
      </c>
      <c r="H25" s="11">
        <v>0</v>
      </c>
      <c r="I25" s="18">
        <v>170430274.412552</v>
      </c>
      <c r="J25" s="11">
        <f t="shared" si="1"/>
        <v>0.9957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Technologies!$U$10+Technologies!$F$10*Technologies!$V$10</f>
        <v>37.7099746560204</v>
      </c>
    </row>
    <row r="26" spans="1:22">
      <c r="A26" s="11" t="s">
        <v>11</v>
      </c>
      <c r="B26" s="15" t="s">
        <v>426</v>
      </c>
      <c r="C26" s="16" t="s">
        <v>413</v>
      </c>
      <c r="D26" s="16" t="s">
        <v>414</v>
      </c>
      <c r="E26" s="16" t="s">
        <v>414</v>
      </c>
      <c r="F26" s="16" t="s">
        <v>414</v>
      </c>
      <c r="G26" s="16" t="s">
        <v>414</v>
      </c>
      <c r="H26" s="11">
        <v>0</v>
      </c>
      <c r="I26" s="18">
        <v>431156503.707827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426</v>
      </c>
      <c r="C27" s="16" t="s">
        <v>415</v>
      </c>
      <c r="D27" s="16" t="s">
        <v>414</v>
      </c>
      <c r="E27" s="16" t="s">
        <v>414</v>
      </c>
      <c r="F27" s="16" t="s">
        <v>414</v>
      </c>
      <c r="G27" s="16" t="s">
        <v>414</v>
      </c>
      <c r="H27" s="11">
        <v>0.029</v>
      </c>
      <c r="I27" s="18">
        <v>431156503.707827</v>
      </c>
      <c r="J27" s="11">
        <v>0.975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</v>
      </c>
      <c r="T27" s="11">
        <v>0</v>
      </c>
      <c r="U27" s="11">
        <v>0</v>
      </c>
      <c r="V27" s="11">
        <v>0</v>
      </c>
    </row>
    <row r="28" spans="1:16">
      <c r="A28" s="11" t="s">
        <v>11</v>
      </c>
      <c r="B28" s="15" t="s">
        <v>426</v>
      </c>
      <c r="C28" s="16" t="s">
        <v>416</v>
      </c>
      <c r="D28" s="16" t="s">
        <v>417</v>
      </c>
      <c r="E28" s="16" t="s">
        <v>417</v>
      </c>
      <c r="F28" s="16" t="s">
        <v>414</v>
      </c>
      <c r="G28" s="16" t="s">
        <v>414</v>
      </c>
      <c r="H28" s="11">
        <f>0.01/2</f>
        <v>0.005</v>
      </c>
      <c r="I28" s="18">
        <v>431156503.707827</v>
      </c>
      <c r="J28" s="11">
        <f t="shared" ref="J28:J35" si="2">1-0.0043</f>
        <v>0.9957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17">
      <c r="A29" s="11" t="s">
        <v>11</v>
      </c>
      <c r="B29" s="15" t="s">
        <v>426</v>
      </c>
      <c r="C29" s="16" t="s">
        <v>418</v>
      </c>
      <c r="D29" s="16" t="s">
        <v>417</v>
      </c>
      <c r="E29" s="16" t="s">
        <v>417</v>
      </c>
      <c r="F29" s="16" t="s">
        <v>414</v>
      </c>
      <c r="G29" s="16" t="s">
        <v>414</v>
      </c>
      <c r="H29" s="11">
        <f>0.01/2</f>
        <v>0.005</v>
      </c>
      <c r="I29" s="18">
        <v>431156503.707827</v>
      </c>
      <c r="J29" s="11">
        <f t="shared" si="2"/>
        <v>0.9957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16">
      <c r="A30" s="11" t="s">
        <v>11</v>
      </c>
      <c r="B30" s="15" t="s">
        <v>426</v>
      </c>
      <c r="C30" s="16" t="s">
        <v>419</v>
      </c>
      <c r="D30" s="16" t="s">
        <v>417</v>
      </c>
      <c r="E30" s="16" t="s">
        <v>417</v>
      </c>
      <c r="F30" s="16" t="s">
        <v>417</v>
      </c>
      <c r="G30" s="16" t="s">
        <v>414</v>
      </c>
      <c r="H30" s="11">
        <v>0</v>
      </c>
      <c r="I30" s="18">
        <v>431156503.707827</v>
      </c>
      <c r="J30" s="11">
        <f t="shared" si="2"/>
        <v>0.9957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17">
      <c r="A31" s="11" t="s">
        <v>11</v>
      </c>
      <c r="B31" s="15" t="s">
        <v>426</v>
      </c>
      <c r="C31" s="16" t="s">
        <v>420</v>
      </c>
      <c r="D31" s="16" t="s">
        <v>417</v>
      </c>
      <c r="E31" s="16" t="s">
        <v>417</v>
      </c>
      <c r="F31" s="16" t="s">
        <v>417</v>
      </c>
      <c r="G31" s="16" t="s">
        <v>414</v>
      </c>
      <c r="H31" s="11">
        <v>0</v>
      </c>
      <c r="I31" s="18">
        <v>431156503.707827</v>
      </c>
      <c r="J31" s="11">
        <f t="shared" si="2"/>
        <v>0.9957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18">
      <c r="A32" s="11" t="s">
        <v>11</v>
      </c>
      <c r="B32" s="15" t="s">
        <v>426</v>
      </c>
      <c r="C32" s="16" t="s">
        <v>421</v>
      </c>
      <c r="D32" s="16" t="s">
        <v>417</v>
      </c>
      <c r="E32" s="16" t="s">
        <v>414</v>
      </c>
      <c r="F32" s="16" t="s">
        <v>417</v>
      </c>
      <c r="G32" s="16" t="s">
        <v>417</v>
      </c>
      <c r="H32" s="11">
        <v>0</v>
      </c>
      <c r="I32" s="18">
        <v>431156503.707827</v>
      </c>
      <c r="J32" s="11">
        <f t="shared" si="2"/>
        <v>0.9957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Technologies!$U$10+Technologies!$F$10*Technologies!$V$10</f>
        <v>37.7099746560204</v>
      </c>
    </row>
    <row r="33" spans="1:18">
      <c r="A33" s="11" t="s">
        <v>11</v>
      </c>
      <c r="B33" s="15" t="s">
        <v>426</v>
      </c>
      <c r="C33" s="16" t="s">
        <v>422</v>
      </c>
      <c r="D33" s="16" t="s">
        <v>417</v>
      </c>
      <c r="E33" s="16" t="s">
        <v>414</v>
      </c>
      <c r="F33" s="16" t="s">
        <v>417</v>
      </c>
      <c r="G33" s="16" t="s">
        <v>417</v>
      </c>
      <c r="H33" s="11">
        <v>0</v>
      </c>
      <c r="I33" s="18">
        <v>431156503.707827</v>
      </c>
      <c r="J33" s="11">
        <f t="shared" si="2"/>
        <v>0.9957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Technologies!$U$12+Technologies!$F$12*Technologies!$V$12</f>
        <v>86.4599372160505</v>
      </c>
    </row>
    <row r="34" spans="1:18">
      <c r="A34" s="11" t="s">
        <v>11</v>
      </c>
      <c r="B34" s="15" t="s">
        <v>426</v>
      </c>
      <c r="C34" s="16" t="s">
        <v>423</v>
      </c>
      <c r="D34" s="16" t="s">
        <v>417</v>
      </c>
      <c r="E34" s="16" t="s">
        <v>417</v>
      </c>
      <c r="F34" s="16" t="s">
        <v>414</v>
      </c>
      <c r="G34" s="16" t="s">
        <v>417</v>
      </c>
      <c r="H34" s="11">
        <v>0</v>
      </c>
      <c r="I34" s="18">
        <v>431156503.707827</v>
      </c>
      <c r="J34" s="11">
        <f t="shared" si="2"/>
        <v>0.9957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Technologies!$U$10+Technologies!$F$10*Technologies!$V$10</f>
        <v>37.7099746560204</v>
      </c>
    </row>
    <row r="35" spans="1:18">
      <c r="A35" s="11" t="s">
        <v>11</v>
      </c>
      <c r="B35" s="15" t="s">
        <v>426</v>
      </c>
      <c r="C35" s="16" t="s">
        <v>424</v>
      </c>
      <c r="D35" s="16" t="s">
        <v>417</v>
      </c>
      <c r="E35" s="16" t="s">
        <v>417</v>
      </c>
      <c r="F35" s="16" t="s">
        <v>414</v>
      </c>
      <c r="G35" s="16" t="s">
        <v>417</v>
      </c>
      <c r="H35" s="11">
        <v>0</v>
      </c>
      <c r="I35" s="18">
        <v>431156503.707827</v>
      </c>
      <c r="J35" s="11">
        <f t="shared" si="2"/>
        <v>0.9957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Technologies!$U$10+Technologies!$F$10*Technologies!$V$10</f>
        <v>37.7099746560204</v>
      </c>
    </row>
    <row r="36" spans="1:22">
      <c r="A36" s="11" t="s">
        <v>11</v>
      </c>
      <c r="B36" s="15" t="s">
        <v>427</v>
      </c>
      <c r="C36" s="16" t="s">
        <v>413</v>
      </c>
      <c r="D36" s="16" t="s">
        <v>414</v>
      </c>
      <c r="E36" s="16" t="s">
        <v>414</v>
      </c>
      <c r="F36" s="16" t="s">
        <v>414</v>
      </c>
      <c r="G36" s="16" t="s">
        <v>414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427</v>
      </c>
      <c r="C37" s="16" t="s">
        <v>415</v>
      </c>
      <c r="D37" s="16" t="s">
        <v>414</v>
      </c>
      <c r="E37" s="16" t="s">
        <v>414</v>
      </c>
      <c r="F37" s="16" t="s">
        <v>414</v>
      </c>
      <c r="G37" s="16" t="s">
        <v>414</v>
      </c>
      <c r="H37" s="11">
        <v>0.021</v>
      </c>
      <c r="I37" s="18">
        <v>321505424.40651</v>
      </c>
      <c r="J37" s="11">
        <v>0.975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</v>
      </c>
      <c r="T37" s="11">
        <v>0</v>
      </c>
      <c r="U37" s="11">
        <v>0</v>
      </c>
      <c r="V37" s="11">
        <v>0</v>
      </c>
    </row>
    <row r="38" spans="1:16">
      <c r="A38" s="11" t="s">
        <v>11</v>
      </c>
      <c r="B38" s="15" t="s">
        <v>427</v>
      </c>
      <c r="C38" s="16" t="s">
        <v>416</v>
      </c>
      <c r="D38" s="16" t="s">
        <v>417</v>
      </c>
      <c r="E38" s="16" t="s">
        <v>417</v>
      </c>
      <c r="F38" s="16" t="s">
        <v>414</v>
      </c>
      <c r="G38" s="16" t="s">
        <v>414</v>
      </c>
      <c r="H38" s="11">
        <f>0.013/2</f>
        <v>0.0065</v>
      </c>
      <c r="I38" s="18">
        <v>321505424.40651</v>
      </c>
      <c r="J38" s="11">
        <f t="shared" ref="J38:J45" si="3">1-0.0043</f>
        <v>0.9957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17">
      <c r="A39" s="11" t="s">
        <v>11</v>
      </c>
      <c r="B39" s="15" t="s">
        <v>427</v>
      </c>
      <c r="C39" s="16" t="s">
        <v>418</v>
      </c>
      <c r="D39" s="16" t="s">
        <v>417</v>
      </c>
      <c r="E39" s="16" t="s">
        <v>417</v>
      </c>
      <c r="F39" s="16" t="s">
        <v>414</v>
      </c>
      <c r="G39" s="16" t="s">
        <v>414</v>
      </c>
      <c r="H39" s="11">
        <f>0.013/2</f>
        <v>0.0065</v>
      </c>
      <c r="I39" s="18">
        <v>321505424.40651</v>
      </c>
      <c r="J39" s="11">
        <f t="shared" si="3"/>
        <v>0.9957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16">
      <c r="A40" s="11" t="s">
        <v>11</v>
      </c>
      <c r="B40" s="15" t="s">
        <v>427</v>
      </c>
      <c r="C40" s="16" t="s">
        <v>419</v>
      </c>
      <c r="D40" s="16" t="s">
        <v>417</v>
      </c>
      <c r="E40" s="16" t="s">
        <v>417</v>
      </c>
      <c r="F40" s="16" t="s">
        <v>417</v>
      </c>
      <c r="G40" s="16" t="s">
        <v>414</v>
      </c>
      <c r="H40" s="11">
        <v>0</v>
      </c>
      <c r="I40" s="18">
        <v>321505424.40651</v>
      </c>
      <c r="J40" s="11">
        <f t="shared" si="3"/>
        <v>0.9957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17">
      <c r="A41" s="11" t="s">
        <v>11</v>
      </c>
      <c r="B41" s="15" t="s">
        <v>427</v>
      </c>
      <c r="C41" s="16" t="s">
        <v>420</v>
      </c>
      <c r="D41" s="16" t="s">
        <v>417</v>
      </c>
      <c r="E41" s="16" t="s">
        <v>417</v>
      </c>
      <c r="F41" s="16" t="s">
        <v>417</v>
      </c>
      <c r="G41" s="16" t="s">
        <v>414</v>
      </c>
      <c r="H41" s="11">
        <v>0</v>
      </c>
      <c r="I41" s="18">
        <v>321505424.40651</v>
      </c>
      <c r="J41" s="11">
        <f t="shared" si="3"/>
        <v>0.9957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18">
      <c r="A42" s="11" t="s">
        <v>11</v>
      </c>
      <c r="B42" s="15" t="s">
        <v>427</v>
      </c>
      <c r="C42" s="16" t="s">
        <v>421</v>
      </c>
      <c r="D42" s="16" t="s">
        <v>417</v>
      </c>
      <c r="E42" s="16" t="s">
        <v>414</v>
      </c>
      <c r="F42" s="16" t="s">
        <v>417</v>
      </c>
      <c r="G42" s="16" t="s">
        <v>417</v>
      </c>
      <c r="H42" s="11">
        <v>0</v>
      </c>
      <c r="I42" s="18">
        <v>321505424.40651</v>
      </c>
      <c r="J42" s="11">
        <f t="shared" si="3"/>
        <v>0.9957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Technologies!$U$10+Technologies!$F$10*Technologies!$V$10</f>
        <v>37.7099746560204</v>
      </c>
    </row>
    <row r="43" spans="1:18">
      <c r="A43" s="11" t="s">
        <v>11</v>
      </c>
      <c r="B43" s="15" t="s">
        <v>427</v>
      </c>
      <c r="C43" s="16" t="s">
        <v>422</v>
      </c>
      <c r="D43" s="16" t="s">
        <v>417</v>
      </c>
      <c r="E43" s="16" t="s">
        <v>414</v>
      </c>
      <c r="F43" s="16" t="s">
        <v>417</v>
      </c>
      <c r="G43" s="16" t="s">
        <v>417</v>
      </c>
      <c r="H43" s="11">
        <v>0</v>
      </c>
      <c r="I43" s="18">
        <v>321505424.40651</v>
      </c>
      <c r="J43" s="11">
        <f t="shared" si="3"/>
        <v>0.9957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Technologies!$U$12+Technologies!$F$12*Technologies!$V$12</f>
        <v>86.4599372160505</v>
      </c>
    </row>
    <row r="44" spans="1:18">
      <c r="A44" s="11" t="s">
        <v>11</v>
      </c>
      <c r="B44" s="15" t="s">
        <v>427</v>
      </c>
      <c r="C44" s="16" t="s">
        <v>423</v>
      </c>
      <c r="D44" s="16" t="s">
        <v>417</v>
      </c>
      <c r="E44" s="16" t="s">
        <v>417</v>
      </c>
      <c r="F44" s="16" t="s">
        <v>414</v>
      </c>
      <c r="G44" s="16" t="s">
        <v>417</v>
      </c>
      <c r="H44" s="11">
        <v>0</v>
      </c>
      <c r="I44" s="18">
        <v>321505424.40651</v>
      </c>
      <c r="J44" s="11">
        <f t="shared" si="3"/>
        <v>0.9957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Technologies!$U$10+Technologies!$F$10*Technologies!$V$10</f>
        <v>37.7099746560204</v>
      </c>
    </row>
    <row r="45" spans="1:18">
      <c r="A45" s="11" t="s">
        <v>11</v>
      </c>
      <c r="B45" s="15" t="s">
        <v>427</v>
      </c>
      <c r="C45" s="16" t="s">
        <v>424</v>
      </c>
      <c r="D45" s="16" t="s">
        <v>417</v>
      </c>
      <c r="E45" s="16" t="s">
        <v>417</v>
      </c>
      <c r="F45" s="16" t="s">
        <v>414</v>
      </c>
      <c r="G45" s="16" t="s">
        <v>417</v>
      </c>
      <c r="H45" s="11">
        <v>0</v>
      </c>
      <c r="I45" s="18">
        <v>321505424.40651</v>
      </c>
      <c r="J45" s="11">
        <f t="shared" si="3"/>
        <v>0.9957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Technologies!$U$10+Technologies!$F$10*Technologies!$V$10</f>
        <v>37.7099746560204</v>
      </c>
    </row>
    <row r="46" spans="1:22">
      <c r="A46" s="11" t="s">
        <v>11</v>
      </c>
      <c r="B46" s="15" t="s">
        <v>428</v>
      </c>
      <c r="C46" s="16" t="s">
        <v>413</v>
      </c>
      <c r="D46" s="16" t="s">
        <v>414</v>
      </c>
      <c r="E46" s="16" t="s">
        <v>414</v>
      </c>
      <c r="F46" s="16" t="s">
        <v>414</v>
      </c>
      <c r="G46" s="16" t="s">
        <v>414</v>
      </c>
      <c r="H46" s="11">
        <v>0</v>
      </c>
      <c r="I46" s="18">
        <v>445548878.347231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428</v>
      </c>
      <c r="C47" s="16" t="s">
        <v>415</v>
      </c>
      <c r="D47" s="16" t="s">
        <v>414</v>
      </c>
      <c r="E47" s="16" t="s">
        <v>414</v>
      </c>
      <c r="F47" s="16" t="s">
        <v>414</v>
      </c>
      <c r="G47" s="16" t="s">
        <v>414</v>
      </c>
      <c r="H47" s="11">
        <v>0.037</v>
      </c>
      <c r="I47" s="18">
        <v>445548878.347231</v>
      </c>
      <c r="J47" s="11">
        <v>0.975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</v>
      </c>
      <c r="T47" s="11">
        <v>0</v>
      </c>
      <c r="U47" s="11">
        <v>0</v>
      </c>
      <c r="V47" s="11">
        <v>0</v>
      </c>
    </row>
    <row r="48" spans="1:16">
      <c r="A48" s="11" t="s">
        <v>11</v>
      </c>
      <c r="B48" s="15" t="s">
        <v>428</v>
      </c>
      <c r="C48" s="16" t="s">
        <v>416</v>
      </c>
      <c r="D48" s="16" t="s">
        <v>417</v>
      </c>
      <c r="E48" s="16" t="s">
        <v>417</v>
      </c>
      <c r="F48" s="16" t="s">
        <v>414</v>
      </c>
      <c r="G48" s="16" t="s">
        <v>414</v>
      </c>
      <c r="H48" s="11">
        <f>0.017/2</f>
        <v>0.0085</v>
      </c>
      <c r="I48" s="18">
        <v>445548878.347231</v>
      </c>
      <c r="J48" s="11">
        <f t="shared" ref="J48:J55" si="4">1-0.0043</f>
        <v>0.9957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17">
      <c r="A49" s="11" t="s">
        <v>11</v>
      </c>
      <c r="B49" s="15" t="s">
        <v>428</v>
      </c>
      <c r="C49" s="16" t="s">
        <v>418</v>
      </c>
      <c r="D49" s="16" t="s">
        <v>417</v>
      </c>
      <c r="E49" s="16" t="s">
        <v>417</v>
      </c>
      <c r="F49" s="16" t="s">
        <v>414</v>
      </c>
      <c r="G49" s="16" t="s">
        <v>414</v>
      </c>
      <c r="H49" s="11">
        <f>0.017/2</f>
        <v>0.0085</v>
      </c>
      <c r="I49" s="18">
        <v>445548878.347231</v>
      </c>
      <c r="J49" s="11">
        <f t="shared" si="4"/>
        <v>0.9957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16">
      <c r="A50" s="11" t="s">
        <v>11</v>
      </c>
      <c r="B50" s="15" t="s">
        <v>428</v>
      </c>
      <c r="C50" s="16" t="s">
        <v>419</v>
      </c>
      <c r="D50" s="16" t="s">
        <v>417</v>
      </c>
      <c r="E50" s="16" t="s">
        <v>417</v>
      </c>
      <c r="F50" s="16" t="s">
        <v>417</v>
      </c>
      <c r="G50" s="16" t="s">
        <v>414</v>
      </c>
      <c r="H50" s="11">
        <v>0</v>
      </c>
      <c r="I50" s="18">
        <v>445548878.347231</v>
      </c>
      <c r="J50" s="11">
        <f t="shared" si="4"/>
        <v>0.9957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17">
      <c r="A51" s="11" t="s">
        <v>11</v>
      </c>
      <c r="B51" s="15" t="s">
        <v>428</v>
      </c>
      <c r="C51" s="16" t="s">
        <v>420</v>
      </c>
      <c r="D51" s="16" t="s">
        <v>417</v>
      </c>
      <c r="E51" s="16" t="s">
        <v>417</v>
      </c>
      <c r="F51" s="16" t="s">
        <v>417</v>
      </c>
      <c r="G51" s="16" t="s">
        <v>414</v>
      </c>
      <c r="H51" s="11">
        <v>0</v>
      </c>
      <c r="I51" s="18">
        <v>445548878.347231</v>
      </c>
      <c r="J51" s="11">
        <f t="shared" si="4"/>
        <v>0.9957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18">
      <c r="A52" s="11" t="s">
        <v>11</v>
      </c>
      <c r="B52" s="15" t="s">
        <v>428</v>
      </c>
      <c r="C52" s="16" t="s">
        <v>421</v>
      </c>
      <c r="D52" s="16" t="s">
        <v>417</v>
      </c>
      <c r="E52" s="16" t="s">
        <v>414</v>
      </c>
      <c r="F52" s="16" t="s">
        <v>417</v>
      </c>
      <c r="G52" s="16" t="s">
        <v>417</v>
      </c>
      <c r="H52" s="11">
        <v>0</v>
      </c>
      <c r="I52" s="18">
        <v>445548878.347231</v>
      </c>
      <c r="J52" s="11">
        <f t="shared" si="4"/>
        <v>0.9957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Technologies!$U$10+Technologies!$F$10*Technologies!$V$10</f>
        <v>37.7099746560204</v>
      </c>
    </row>
    <row r="53" spans="1:18">
      <c r="A53" s="11" t="s">
        <v>11</v>
      </c>
      <c r="B53" s="15" t="s">
        <v>428</v>
      </c>
      <c r="C53" s="16" t="s">
        <v>422</v>
      </c>
      <c r="D53" s="16" t="s">
        <v>417</v>
      </c>
      <c r="E53" s="16" t="s">
        <v>414</v>
      </c>
      <c r="F53" s="16" t="s">
        <v>417</v>
      </c>
      <c r="G53" s="16" t="s">
        <v>417</v>
      </c>
      <c r="H53" s="11">
        <v>0</v>
      </c>
      <c r="I53" s="18">
        <v>445548878.347231</v>
      </c>
      <c r="J53" s="11">
        <f t="shared" si="4"/>
        <v>0.9957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Technologies!$U$12+Technologies!$F$12*Technologies!$V$12</f>
        <v>86.4599372160505</v>
      </c>
    </row>
    <row r="54" spans="1:18">
      <c r="A54" s="11" t="s">
        <v>11</v>
      </c>
      <c r="B54" s="15" t="s">
        <v>428</v>
      </c>
      <c r="C54" s="16" t="s">
        <v>423</v>
      </c>
      <c r="D54" s="16" t="s">
        <v>417</v>
      </c>
      <c r="E54" s="16" t="s">
        <v>417</v>
      </c>
      <c r="F54" s="16" t="s">
        <v>414</v>
      </c>
      <c r="G54" s="16" t="s">
        <v>417</v>
      </c>
      <c r="H54" s="11">
        <v>0</v>
      </c>
      <c r="I54" s="18">
        <v>445548878.347231</v>
      </c>
      <c r="J54" s="11">
        <f t="shared" si="4"/>
        <v>0.9957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Technologies!$U$10+Technologies!$F$10*Technologies!$V$10</f>
        <v>37.7099746560204</v>
      </c>
    </row>
    <row r="55" spans="1:18">
      <c r="A55" s="11" t="s">
        <v>11</v>
      </c>
      <c r="B55" s="15" t="s">
        <v>428</v>
      </c>
      <c r="C55" s="16" t="s">
        <v>424</v>
      </c>
      <c r="D55" s="16" t="s">
        <v>417</v>
      </c>
      <c r="E55" s="16" t="s">
        <v>417</v>
      </c>
      <c r="F55" s="16" t="s">
        <v>414</v>
      </c>
      <c r="G55" s="16" t="s">
        <v>417</v>
      </c>
      <c r="H55" s="11">
        <v>0</v>
      </c>
      <c r="I55" s="18">
        <v>445548878.347231</v>
      </c>
      <c r="J55" s="11">
        <f t="shared" si="4"/>
        <v>0.9957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Technologies!$U$10+Technologies!$F$10*Technologies!$V$10</f>
        <v>37.7099746560204</v>
      </c>
    </row>
    <row r="56" spans="1:22">
      <c r="A56" s="11" t="s">
        <v>11</v>
      </c>
      <c r="B56" s="15" t="s">
        <v>429</v>
      </c>
      <c r="C56" s="16" t="s">
        <v>413</v>
      </c>
      <c r="D56" s="16" t="s">
        <v>414</v>
      </c>
      <c r="E56" s="16" t="s">
        <v>414</v>
      </c>
      <c r="F56" s="16" t="s">
        <v>414</v>
      </c>
      <c r="G56" s="16" t="s">
        <v>414</v>
      </c>
      <c r="H56" s="11">
        <v>0</v>
      </c>
      <c r="I56" s="18">
        <v>229580374.066222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429</v>
      </c>
      <c r="C57" s="16" t="s">
        <v>415</v>
      </c>
      <c r="D57" s="16" t="s">
        <v>414</v>
      </c>
      <c r="E57" s="16" t="s">
        <v>414</v>
      </c>
      <c r="F57" s="16" t="s">
        <v>414</v>
      </c>
      <c r="G57" s="16" t="s">
        <v>414</v>
      </c>
      <c r="H57" s="11">
        <v>0.025</v>
      </c>
      <c r="I57" s="18">
        <v>229580374.066222</v>
      </c>
      <c r="J57" s="11">
        <v>0.975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</v>
      </c>
      <c r="T57" s="11">
        <v>0</v>
      </c>
      <c r="U57" s="11">
        <v>0</v>
      </c>
      <c r="V57" s="11">
        <v>0</v>
      </c>
    </row>
    <row r="58" spans="1:16">
      <c r="A58" s="11" t="s">
        <v>11</v>
      </c>
      <c r="B58" s="15" t="s">
        <v>429</v>
      </c>
      <c r="C58" s="16" t="s">
        <v>416</v>
      </c>
      <c r="D58" s="16" t="s">
        <v>417</v>
      </c>
      <c r="E58" s="16" t="s">
        <v>417</v>
      </c>
      <c r="F58" s="16" t="s">
        <v>414</v>
      </c>
      <c r="G58" s="16" t="s">
        <v>414</v>
      </c>
      <c r="H58" s="11">
        <v>0</v>
      </c>
      <c r="I58" s="18">
        <v>229580374.066222</v>
      </c>
      <c r="J58" s="11">
        <f t="shared" ref="J58:J65" si="5">1-0.0043</f>
        <v>0.9957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17">
      <c r="A59" s="11" t="s">
        <v>11</v>
      </c>
      <c r="B59" s="15" t="s">
        <v>429</v>
      </c>
      <c r="C59" s="16" t="s">
        <v>418</v>
      </c>
      <c r="D59" s="16" t="s">
        <v>417</v>
      </c>
      <c r="E59" s="16" t="s">
        <v>417</v>
      </c>
      <c r="F59" s="16" t="s">
        <v>414</v>
      </c>
      <c r="G59" s="16" t="s">
        <v>414</v>
      </c>
      <c r="H59" s="11">
        <v>0</v>
      </c>
      <c r="I59" s="18">
        <v>229580374.066222</v>
      </c>
      <c r="J59" s="11">
        <f t="shared" si="5"/>
        <v>0.9957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16">
      <c r="A60" s="11" t="s">
        <v>11</v>
      </c>
      <c r="B60" s="15" t="s">
        <v>429</v>
      </c>
      <c r="C60" s="16" t="s">
        <v>419</v>
      </c>
      <c r="D60" s="16" t="s">
        <v>417</v>
      </c>
      <c r="E60" s="16" t="s">
        <v>417</v>
      </c>
      <c r="F60" s="16" t="s">
        <v>417</v>
      </c>
      <c r="G60" s="16" t="s">
        <v>414</v>
      </c>
      <c r="H60" s="11">
        <v>0</v>
      </c>
      <c r="I60" s="18">
        <v>229580374.066222</v>
      </c>
      <c r="J60" s="11">
        <f t="shared" si="5"/>
        <v>0.9957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17">
      <c r="A61" s="11" t="s">
        <v>11</v>
      </c>
      <c r="B61" s="15" t="s">
        <v>429</v>
      </c>
      <c r="C61" s="16" t="s">
        <v>420</v>
      </c>
      <c r="D61" s="16" t="s">
        <v>417</v>
      </c>
      <c r="E61" s="16" t="s">
        <v>417</v>
      </c>
      <c r="F61" s="16" t="s">
        <v>417</v>
      </c>
      <c r="G61" s="16" t="s">
        <v>414</v>
      </c>
      <c r="H61" s="11">
        <v>0</v>
      </c>
      <c r="I61" s="18">
        <v>229580374.066222</v>
      </c>
      <c r="J61" s="11">
        <f t="shared" si="5"/>
        <v>0.9957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18">
      <c r="A62" s="11" t="s">
        <v>11</v>
      </c>
      <c r="B62" s="15" t="s">
        <v>429</v>
      </c>
      <c r="C62" s="16" t="s">
        <v>421</v>
      </c>
      <c r="D62" s="16" t="s">
        <v>417</v>
      </c>
      <c r="E62" s="16" t="s">
        <v>414</v>
      </c>
      <c r="F62" s="16" t="s">
        <v>417</v>
      </c>
      <c r="G62" s="16" t="s">
        <v>417</v>
      </c>
      <c r="H62" s="11">
        <v>0</v>
      </c>
      <c r="I62" s="18">
        <v>229580374.066222</v>
      </c>
      <c r="J62" s="11">
        <f t="shared" si="5"/>
        <v>0.9957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Technologies!$U$10+Technologies!$F$10*Technologies!$V$10</f>
        <v>37.7099746560204</v>
      </c>
    </row>
    <row r="63" spans="1:18">
      <c r="A63" s="11" t="s">
        <v>11</v>
      </c>
      <c r="B63" s="15" t="s">
        <v>429</v>
      </c>
      <c r="C63" s="16" t="s">
        <v>422</v>
      </c>
      <c r="D63" s="16" t="s">
        <v>417</v>
      </c>
      <c r="E63" s="16" t="s">
        <v>414</v>
      </c>
      <c r="F63" s="16" t="s">
        <v>417</v>
      </c>
      <c r="G63" s="16" t="s">
        <v>417</v>
      </c>
      <c r="H63" s="11">
        <v>0</v>
      </c>
      <c r="I63" s="18">
        <v>229580374.066222</v>
      </c>
      <c r="J63" s="11">
        <f t="shared" si="5"/>
        <v>0.9957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Technologies!$U$12+Technologies!$F$12*Technologies!$V$12</f>
        <v>86.4599372160505</v>
      </c>
    </row>
    <row r="64" spans="1:18">
      <c r="A64" s="11" t="s">
        <v>11</v>
      </c>
      <c r="B64" s="15" t="s">
        <v>429</v>
      </c>
      <c r="C64" s="16" t="s">
        <v>423</v>
      </c>
      <c r="D64" s="16" t="s">
        <v>417</v>
      </c>
      <c r="E64" s="16" t="s">
        <v>417</v>
      </c>
      <c r="F64" s="16" t="s">
        <v>414</v>
      </c>
      <c r="G64" s="16" t="s">
        <v>417</v>
      </c>
      <c r="H64" s="11">
        <v>0</v>
      </c>
      <c r="I64" s="18">
        <v>229580374.066222</v>
      </c>
      <c r="J64" s="11">
        <f t="shared" si="5"/>
        <v>0.9957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Technologies!$U$10+Technologies!$F$10*Technologies!$V$10</f>
        <v>37.7099746560204</v>
      </c>
    </row>
    <row r="65" spans="1:18">
      <c r="A65" s="11" t="s">
        <v>11</v>
      </c>
      <c r="B65" s="15" t="s">
        <v>429</v>
      </c>
      <c r="C65" s="16" t="s">
        <v>424</v>
      </c>
      <c r="D65" s="16" t="s">
        <v>417</v>
      </c>
      <c r="E65" s="16" t="s">
        <v>417</v>
      </c>
      <c r="F65" s="16" t="s">
        <v>414</v>
      </c>
      <c r="G65" s="16" t="s">
        <v>417</v>
      </c>
      <c r="H65" s="11">
        <v>0</v>
      </c>
      <c r="I65" s="18">
        <v>229580374.066222</v>
      </c>
      <c r="J65" s="11">
        <f t="shared" si="5"/>
        <v>0.9957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Technologies!$U$10+Technologies!$F$10*Technologies!$V$10</f>
        <v>37.7099746560204</v>
      </c>
    </row>
    <row r="66" spans="1:22">
      <c r="A66" s="11" t="s">
        <v>11</v>
      </c>
      <c r="B66" s="15" t="s">
        <v>430</v>
      </c>
      <c r="C66" s="16" t="s">
        <v>413</v>
      </c>
      <c r="D66" s="16" t="s">
        <v>414</v>
      </c>
      <c r="E66" s="16" t="s">
        <v>414</v>
      </c>
      <c r="F66" s="16" t="s">
        <v>414</v>
      </c>
      <c r="G66" s="16" t="s">
        <v>414</v>
      </c>
      <c r="H66" s="11">
        <v>0</v>
      </c>
      <c r="I66" s="18">
        <v>528310626.163446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430</v>
      </c>
      <c r="C67" s="16" t="s">
        <v>415</v>
      </c>
      <c r="D67" s="16" t="s">
        <v>414</v>
      </c>
      <c r="E67" s="16" t="s">
        <v>414</v>
      </c>
      <c r="F67" s="16" t="s">
        <v>414</v>
      </c>
      <c r="G67" s="16" t="s">
        <v>414</v>
      </c>
      <c r="H67" s="11">
        <v>0.013</v>
      </c>
      <c r="I67" s="18">
        <v>528310626.163446</v>
      </c>
      <c r="J67" s="11">
        <v>0.975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</v>
      </c>
      <c r="T67" s="11">
        <v>0</v>
      </c>
      <c r="U67" s="11">
        <v>0</v>
      </c>
      <c r="V67" s="11">
        <v>0</v>
      </c>
    </row>
    <row r="68" spans="1:16">
      <c r="A68" s="11" t="s">
        <v>11</v>
      </c>
      <c r="B68" s="15" t="s">
        <v>430</v>
      </c>
      <c r="C68" s="16" t="s">
        <v>416</v>
      </c>
      <c r="D68" s="16" t="s">
        <v>417</v>
      </c>
      <c r="E68" s="16" t="s">
        <v>417</v>
      </c>
      <c r="F68" s="16" t="s">
        <v>414</v>
      </c>
      <c r="G68" s="16" t="s">
        <v>414</v>
      </c>
      <c r="H68" s="11">
        <f>0.061/2</f>
        <v>0.0305</v>
      </c>
      <c r="I68" s="18">
        <v>528310626.163446</v>
      </c>
      <c r="J68" s="11">
        <f t="shared" ref="J68:J75" si="6">1-0.0043</f>
        <v>0.9957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17">
      <c r="A69" s="11" t="s">
        <v>11</v>
      </c>
      <c r="B69" s="15" t="s">
        <v>430</v>
      </c>
      <c r="C69" s="16" t="s">
        <v>418</v>
      </c>
      <c r="D69" s="16" t="s">
        <v>417</v>
      </c>
      <c r="E69" s="16" t="s">
        <v>417</v>
      </c>
      <c r="F69" s="16" t="s">
        <v>414</v>
      </c>
      <c r="G69" s="16" t="s">
        <v>414</v>
      </c>
      <c r="H69" s="11">
        <f>0.061/2</f>
        <v>0.0305</v>
      </c>
      <c r="I69" s="18">
        <v>528310626.163446</v>
      </c>
      <c r="J69" s="11">
        <f t="shared" si="6"/>
        <v>0.9957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16">
      <c r="A70" s="11" t="s">
        <v>11</v>
      </c>
      <c r="B70" s="15" t="s">
        <v>430</v>
      </c>
      <c r="C70" s="16" t="s">
        <v>419</v>
      </c>
      <c r="D70" s="16" t="s">
        <v>417</v>
      </c>
      <c r="E70" s="16" t="s">
        <v>417</v>
      </c>
      <c r="F70" s="16" t="s">
        <v>417</v>
      </c>
      <c r="G70" s="16" t="s">
        <v>414</v>
      </c>
      <c r="H70" s="11">
        <v>0</v>
      </c>
      <c r="I70" s="18">
        <v>528310626.163446</v>
      </c>
      <c r="J70" s="11">
        <f t="shared" si="6"/>
        <v>0.9957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17">
      <c r="A71" s="11" t="s">
        <v>11</v>
      </c>
      <c r="B71" s="15" t="s">
        <v>430</v>
      </c>
      <c r="C71" s="16" t="s">
        <v>420</v>
      </c>
      <c r="D71" s="16" t="s">
        <v>417</v>
      </c>
      <c r="E71" s="16" t="s">
        <v>417</v>
      </c>
      <c r="F71" s="16" t="s">
        <v>417</v>
      </c>
      <c r="G71" s="16" t="s">
        <v>414</v>
      </c>
      <c r="H71" s="11">
        <v>0</v>
      </c>
      <c r="I71" s="18">
        <v>528310626.163446</v>
      </c>
      <c r="J71" s="11">
        <f t="shared" si="6"/>
        <v>0.9957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18">
      <c r="A72" s="11" t="s">
        <v>11</v>
      </c>
      <c r="B72" s="15" t="s">
        <v>430</v>
      </c>
      <c r="C72" s="16" t="s">
        <v>421</v>
      </c>
      <c r="D72" s="16" t="s">
        <v>417</v>
      </c>
      <c r="E72" s="16" t="s">
        <v>414</v>
      </c>
      <c r="F72" s="16" t="s">
        <v>417</v>
      </c>
      <c r="G72" s="16" t="s">
        <v>417</v>
      </c>
      <c r="H72" s="11">
        <v>0</v>
      </c>
      <c r="I72" s="18">
        <v>528310626.163446</v>
      </c>
      <c r="J72" s="11">
        <f t="shared" si="6"/>
        <v>0.9957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Technologies!$U$10+Technologies!$F$10*Technologies!$V$10</f>
        <v>37.7099746560204</v>
      </c>
    </row>
    <row r="73" spans="1:18">
      <c r="A73" s="11" t="s">
        <v>11</v>
      </c>
      <c r="B73" s="15" t="s">
        <v>430</v>
      </c>
      <c r="C73" s="16" t="s">
        <v>422</v>
      </c>
      <c r="D73" s="16" t="s">
        <v>417</v>
      </c>
      <c r="E73" s="16" t="s">
        <v>414</v>
      </c>
      <c r="F73" s="16" t="s">
        <v>417</v>
      </c>
      <c r="G73" s="16" t="s">
        <v>417</v>
      </c>
      <c r="H73" s="11">
        <v>0</v>
      </c>
      <c r="I73" s="18">
        <v>528310626.163446</v>
      </c>
      <c r="J73" s="11">
        <f t="shared" si="6"/>
        <v>0.9957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Technologies!$U$12+Technologies!$F$12*Technologies!$V$12</f>
        <v>86.4599372160505</v>
      </c>
    </row>
    <row r="74" spans="1:18">
      <c r="A74" s="11" t="s">
        <v>11</v>
      </c>
      <c r="B74" s="15" t="s">
        <v>430</v>
      </c>
      <c r="C74" s="16" t="s">
        <v>423</v>
      </c>
      <c r="D74" s="16" t="s">
        <v>417</v>
      </c>
      <c r="E74" s="16" t="s">
        <v>417</v>
      </c>
      <c r="F74" s="16" t="s">
        <v>414</v>
      </c>
      <c r="G74" s="16" t="s">
        <v>417</v>
      </c>
      <c r="H74" s="11">
        <v>0</v>
      </c>
      <c r="I74" s="18">
        <v>528310626.163446</v>
      </c>
      <c r="J74" s="11">
        <f t="shared" si="6"/>
        <v>0.9957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Technologies!$U$10+Technologies!$F$10*Technologies!$V$10</f>
        <v>37.7099746560204</v>
      </c>
    </row>
    <row r="75" spans="1:18">
      <c r="A75" s="11" t="s">
        <v>11</v>
      </c>
      <c r="B75" s="15" t="s">
        <v>430</v>
      </c>
      <c r="C75" s="16" t="s">
        <v>424</v>
      </c>
      <c r="D75" s="16" t="s">
        <v>417</v>
      </c>
      <c r="E75" s="16" t="s">
        <v>417</v>
      </c>
      <c r="F75" s="16" t="s">
        <v>414</v>
      </c>
      <c r="G75" s="16" t="s">
        <v>417</v>
      </c>
      <c r="H75" s="11">
        <v>0</v>
      </c>
      <c r="I75" s="18">
        <v>528310626.163446</v>
      </c>
      <c r="J75" s="11">
        <f t="shared" si="6"/>
        <v>0.9957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Technologies!$U$10+Technologies!$F$10*Technologies!$V$10</f>
        <v>37.7099746560204</v>
      </c>
    </row>
    <row r="76" spans="1:22">
      <c r="A76" s="11" t="s">
        <v>11</v>
      </c>
      <c r="B76" s="15" t="s">
        <v>431</v>
      </c>
      <c r="C76" s="16" t="s">
        <v>413</v>
      </c>
      <c r="D76" s="16" t="s">
        <v>414</v>
      </c>
      <c r="E76" s="16" t="s">
        <v>414</v>
      </c>
      <c r="F76" s="16" t="s">
        <v>414</v>
      </c>
      <c r="G76" s="16" t="s">
        <v>414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431</v>
      </c>
      <c r="C77" s="16" t="s">
        <v>415</v>
      </c>
      <c r="D77" s="16" t="s">
        <v>414</v>
      </c>
      <c r="E77" s="16" t="s">
        <v>414</v>
      </c>
      <c r="F77" s="16" t="s">
        <v>414</v>
      </c>
      <c r="G77" s="16" t="s">
        <v>414</v>
      </c>
      <c r="H77" s="11">
        <v>0.004</v>
      </c>
      <c r="I77" s="18">
        <v>239175323.517645</v>
      </c>
      <c r="J77" s="11">
        <v>0.975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</v>
      </c>
      <c r="T77" s="11">
        <v>0</v>
      </c>
      <c r="U77" s="11">
        <v>0</v>
      </c>
      <c r="V77" s="11">
        <v>0</v>
      </c>
    </row>
    <row r="78" spans="1:16">
      <c r="A78" s="11" t="s">
        <v>11</v>
      </c>
      <c r="B78" s="15" t="s">
        <v>431</v>
      </c>
      <c r="C78" s="16" t="s">
        <v>416</v>
      </c>
      <c r="D78" s="16" t="s">
        <v>417</v>
      </c>
      <c r="E78" s="16" t="s">
        <v>417</v>
      </c>
      <c r="F78" s="16" t="s">
        <v>414</v>
      </c>
      <c r="G78" s="16" t="s">
        <v>414</v>
      </c>
      <c r="H78" s="11">
        <f>0.014/2</f>
        <v>0.007</v>
      </c>
      <c r="I78" s="18">
        <v>239175323.517645</v>
      </c>
      <c r="J78" s="11">
        <f t="shared" ref="J78:J85" si="7">1-0.0043</f>
        <v>0.9957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17">
      <c r="A79" s="11" t="s">
        <v>11</v>
      </c>
      <c r="B79" s="15" t="s">
        <v>431</v>
      </c>
      <c r="C79" s="16" t="s">
        <v>418</v>
      </c>
      <c r="D79" s="16" t="s">
        <v>417</v>
      </c>
      <c r="E79" s="16" t="s">
        <v>417</v>
      </c>
      <c r="F79" s="16" t="s">
        <v>414</v>
      </c>
      <c r="G79" s="16" t="s">
        <v>414</v>
      </c>
      <c r="H79" s="11">
        <f>0.014/2</f>
        <v>0.007</v>
      </c>
      <c r="I79" s="18">
        <v>239175323.517645</v>
      </c>
      <c r="J79" s="11">
        <f t="shared" si="7"/>
        <v>0.9957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16">
      <c r="A80" s="11" t="s">
        <v>11</v>
      </c>
      <c r="B80" s="15" t="s">
        <v>431</v>
      </c>
      <c r="C80" s="16" t="s">
        <v>419</v>
      </c>
      <c r="D80" s="16" t="s">
        <v>417</v>
      </c>
      <c r="E80" s="16" t="s">
        <v>417</v>
      </c>
      <c r="F80" s="16" t="s">
        <v>417</v>
      </c>
      <c r="G80" s="16" t="s">
        <v>414</v>
      </c>
      <c r="H80" s="11">
        <v>0</v>
      </c>
      <c r="I80" s="18">
        <v>239175323.517645</v>
      </c>
      <c r="J80" s="11">
        <f t="shared" si="7"/>
        <v>0.9957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17">
      <c r="A81" s="11" t="s">
        <v>11</v>
      </c>
      <c r="B81" s="15" t="s">
        <v>431</v>
      </c>
      <c r="C81" s="16" t="s">
        <v>420</v>
      </c>
      <c r="D81" s="16" t="s">
        <v>417</v>
      </c>
      <c r="E81" s="16" t="s">
        <v>417</v>
      </c>
      <c r="F81" s="16" t="s">
        <v>417</v>
      </c>
      <c r="G81" s="16" t="s">
        <v>414</v>
      </c>
      <c r="H81" s="11">
        <v>0</v>
      </c>
      <c r="I81" s="18">
        <v>239175323.517645</v>
      </c>
      <c r="J81" s="11">
        <f t="shared" si="7"/>
        <v>0.9957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18">
      <c r="A82" s="11" t="s">
        <v>11</v>
      </c>
      <c r="B82" s="15" t="s">
        <v>431</v>
      </c>
      <c r="C82" s="16" t="s">
        <v>421</v>
      </c>
      <c r="D82" s="16" t="s">
        <v>417</v>
      </c>
      <c r="E82" s="16" t="s">
        <v>414</v>
      </c>
      <c r="F82" s="16" t="s">
        <v>417</v>
      </c>
      <c r="G82" s="16" t="s">
        <v>417</v>
      </c>
      <c r="H82" s="11">
        <v>0</v>
      </c>
      <c r="I82" s="18">
        <v>239175323.517645</v>
      </c>
      <c r="J82" s="11">
        <f t="shared" si="7"/>
        <v>0.9957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Technologies!$U$10+Technologies!$F$10*Technologies!$V$10</f>
        <v>37.7099746560204</v>
      </c>
    </row>
    <row r="83" spans="1:18">
      <c r="A83" s="11" t="s">
        <v>11</v>
      </c>
      <c r="B83" s="15" t="s">
        <v>431</v>
      </c>
      <c r="C83" s="16" t="s">
        <v>422</v>
      </c>
      <c r="D83" s="16" t="s">
        <v>417</v>
      </c>
      <c r="E83" s="16" t="s">
        <v>414</v>
      </c>
      <c r="F83" s="16" t="s">
        <v>417</v>
      </c>
      <c r="G83" s="16" t="s">
        <v>417</v>
      </c>
      <c r="H83" s="11">
        <v>0</v>
      </c>
      <c r="I83" s="18">
        <v>239175323.517645</v>
      </c>
      <c r="J83" s="11">
        <f t="shared" si="7"/>
        <v>0.9957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Technologies!$U$12+Technologies!$F$12*Technologies!$V$12</f>
        <v>86.4599372160505</v>
      </c>
    </row>
    <row r="84" spans="1:18">
      <c r="A84" s="11" t="s">
        <v>11</v>
      </c>
      <c r="B84" s="15" t="s">
        <v>431</v>
      </c>
      <c r="C84" s="16" t="s">
        <v>423</v>
      </c>
      <c r="D84" s="16" t="s">
        <v>417</v>
      </c>
      <c r="E84" s="16" t="s">
        <v>417</v>
      </c>
      <c r="F84" s="16" t="s">
        <v>414</v>
      </c>
      <c r="G84" s="16" t="s">
        <v>417</v>
      </c>
      <c r="H84" s="11">
        <v>0</v>
      </c>
      <c r="I84" s="18">
        <v>239175323.517645</v>
      </c>
      <c r="J84" s="11">
        <f t="shared" si="7"/>
        <v>0.9957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Technologies!$U$10+Technologies!$F$10*Technologies!$V$10</f>
        <v>37.7099746560204</v>
      </c>
    </row>
    <row r="85" spans="1:18">
      <c r="A85" s="11" t="s">
        <v>11</v>
      </c>
      <c r="B85" s="15" t="s">
        <v>431</v>
      </c>
      <c r="C85" s="16" t="s">
        <v>424</v>
      </c>
      <c r="D85" s="16" t="s">
        <v>417</v>
      </c>
      <c r="E85" s="16" t="s">
        <v>417</v>
      </c>
      <c r="F85" s="16" t="s">
        <v>414</v>
      </c>
      <c r="G85" s="16" t="s">
        <v>417</v>
      </c>
      <c r="H85" s="11">
        <v>0</v>
      </c>
      <c r="I85" s="18">
        <v>239175323.517645</v>
      </c>
      <c r="J85" s="11">
        <f t="shared" si="7"/>
        <v>0.9957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Technologies!$U$10+Technologies!$F$10*Technologies!$V$10</f>
        <v>37.7099746560204</v>
      </c>
    </row>
    <row r="86" spans="1:22">
      <c r="A86" s="11" t="s">
        <v>11</v>
      </c>
      <c r="B86" s="15" t="s">
        <v>432</v>
      </c>
      <c r="C86" s="16" t="s">
        <v>413</v>
      </c>
      <c r="D86" s="16" t="s">
        <v>414</v>
      </c>
      <c r="E86" s="16" t="s">
        <v>414</v>
      </c>
      <c r="F86" s="16" t="s">
        <v>414</v>
      </c>
      <c r="G86" s="16" t="s">
        <v>414</v>
      </c>
      <c r="H86" s="11">
        <v>0</v>
      </c>
      <c r="I86" s="18">
        <v>305541810.622073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432</v>
      </c>
      <c r="C87" s="16" t="s">
        <v>415</v>
      </c>
      <c r="D87" s="16" t="s">
        <v>414</v>
      </c>
      <c r="E87" s="16" t="s">
        <v>414</v>
      </c>
      <c r="F87" s="16" t="s">
        <v>414</v>
      </c>
      <c r="G87" s="16" t="s">
        <v>414</v>
      </c>
      <c r="H87" s="11">
        <v>0</v>
      </c>
      <c r="I87" s="18">
        <v>305541810.622073</v>
      </c>
      <c r="J87" s="11">
        <v>0.975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</v>
      </c>
      <c r="T87" s="11">
        <v>0</v>
      </c>
      <c r="U87" s="11">
        <v>0</v>
      </c>
      <c r="V87" s="11">
        <v>0</v>
      </c>
    </row>
    <row r="88" spans="1:16">
      <c r="A88" s="11" t="s">
        <v>11</v>
      </c>
      <c r="B88" s="15" t="s">
        <v>432</v>
      </c>
      <c r="C88" s="16" t="s">
        <v>416</v>
      </c>
      <c r="D88" s="16" t="s">
        <v>417</v>
      </c>
      <c r="E88" s="16" t="s">
        <v>417</v>
      </c>
      <c r="F88" s="16" t="s">
        <v>414</v>
      </c>
      <c r="G88" s="16" t="s">
        <v>414</v>
      </c>
      <c r="H88" s="11">
        <f>0.34*0.76</f>
        <v>0.2584</v>
      </c>
      <c r="I88" s="18">
        <v>305541810.622073</v>
      </c>
      <c r="J88" s="11">
        <f t="shared" ref="J88:J95" si="8">1-0.0043</f>
        <v>0.9957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17">
      <c r="A89" s="11" t="s">
        <v>11</v>
      </c>
      <c r="B89" s="15" t="s">
        <v>432</v>
      </c>
      <c r="C89" s="16" t="s">
        <v>418</v>
      </c>
      <c r="D89" s="16" t="s">
        <v>417</v>
      </c>
      <c r="E89" s="16" t="s">
        <v>417</v>
      </c>
      <c r="F89" s="16" t="s">
        <v>414</v>
      </c>
      <c r="G89" s="16" t="s">
        <v>414</v>
      </c>
      <c r="H89" s="11">
        <f>0.34*0.24</f>
        <v>0.0816</v>
      </c>
      <c r="I89" s="18">
        <v>305541810.622073</v>
      </c>
      <c r="J89" s="11">
        <f t="shared" si="8"/>
        <v>0.9957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16">
      <c r="A90" s="11" t="s">
        <v>11</v>
      </c>
      <c r="B90" s="15" t="s">
        <v>432</v>
      </c>
      <c r="C90" s="16" t="s">
        <v>419</v>
      </c>
      <c r="D90" s="16" t="s">
        <v>417</v>
      </c>
      <c r="E90" s="16" t="s">
        <v>417</v>
      </c>
      <c r="F90" s="16" t="s">
        <v>417</v>
      </c>
      <c r="G90" s="16" t="s">
        <v>414</v>
      </c>
      <c r="H90" s="11">
        <v>0</v>
      </c>
      <c r="I90" s="18">
        <v>305541810.622073</v>
      </c>
      <c r="J90" s="11">
        <f t="shared" si="8"/>
        <v>0.9957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17">
      <c r="A91" s="11" t="s">
        <v>11</v>
      </c>
      <c r="B91" s="15" t="s">
        <v>432</v>
      </c>
      <c r="C91" s="16" t="s">
        <v>420</v>
      </c>
      <c r="D91" s="16" t="s">
        <v>417</v>
      </c>
      <c r="E91" s="16" t="s">
        <v>417</v>
      </c>
      <c r="F91" s="16" t="s">
        <v>417</v>
      </c>
      <c r="G91" s="16" t="s">
        <v>414</v>
      </c>
      <c r="H91" s="11">
        <v>0</v>
      </c>
      <c r="I91" s="18">
        <v>305541810.622073</v>
      </c>
      <c r="J91" s="11">
        <f t="shared" si="8"/>
        <v>0.9957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18">
      <c r="A92" s="11" t="s">
        <v>11</v>
      </c>
      <c r="B92" s="15" t="s">
        <v>432</v>
      </c>
      <c r="C92" s="16" t="s">
        <v>421</v>
      </c>
      <c r="D92" s="16" t="s">
        <v>417</v>
      </c>
      <c r="E92" s="16" t="s">
        <v>414</v>
      </c>
      <c r="F92" s="16" t="s">
        <v>417</v>
      </c>
      <c r="G92" s="16" t="s">
        <v>417</v>
      </c>
      <c r="H92" s="11">
        <v>0</v>
      </c>
      <c r="I92" s="18">
        <v>305541810.622073</v>
      </c>
      <c r="J92" s="11">
        <f t="shared" si="8"/>
        <v>0.9957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Technologies!$U$10+Technologies!$F$10*Technologies!$V$10</f>
        <v>37.7099746560204</v>
      </c>
    </row>
    <row r="93" spans="1:18">
      <c r="A93" s="11" t="s">
        <v>11</v>
      </c>
      <c r="B93" s="15" t="s">
        <v>432</v>
      </c>
      <c r="C93" s="16" t="s">
        <v>422</v>
      </c>
      <c r="D93" s="16" t="s">
        <v>417</v>
      </c>
      <c r="E93" s="16" t="s">
        <v>414</v>
      </c>
      <c r="F93" s="16" t="s">
        <v>417</v>
      </c>
      <c r="G93" s="16" t="s">
        <v>417</v>
      </c>
      <c r="H93" s="11">
        <v>0</v>
      </c>
      <c r="I93" s="18">
        <v>305541810.622073</v>
      </c>
      <c r="J93" s="11">
        <f t="shared" si="8"/>
        <v>0.9957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Technologies!$U$12+Technologies!$F$12*Technologies!$V$12</f>
        <v>86.4599372160505</v>
      </c>
    </row>
    <row r="94" spans="1:18">
      <c r="A94" s="11" t="s">
        <v>11</v>
      </c>
      <c r="B94" s="15" t="s">
        <v>432</v>
      </c>
      <c r="C94" s="16" t="s">
        <v>423</v>
      </c>
      <c r="D94" s="16" t="s">
        <v>417</v>
      </c>
      <c r="E94" s="16" t="s">
        <v>417</v>
      </c>
      <c r="F94" s="16" t="s">
        <v>414</v>
      </c>
      <c r="G94" s="16" t="s">
        <v>417</v>
      </c>
      <c r="H94" s="11">
        <v>0</v>
      </c>
      <c r="I94" s="18">
        <v>305541810.622073</v>
      </c>
      <c r="J94" s="11">
        <f t="shared" si="8"/>
        <v>0.9957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Technologies!$U$10+Technologies!$F$10*Technologies!$V$10</f>
        <v>37.7099746560204</v>
      </c>
    </row>
    <row r="95" spans="1:18">
      <c r="A95" s="11" t="s">
        <v>11</v>
      </c>
      <c r="B95" s="15" t="s">
        <v>432</v>
      </c>
      <c r="C95" s="16" t="s">
        <v>424</v>
      </c>
      <c r="D95" s="16" t="s">
        <v>417</v>
      </c>
      <c r="E95" s="16" t="s">
        <v>417</v>
      </c>
      <c r="F95" s="16" t="s">
        <v>414</v>
      </c>
      <c r="G95" s="16" t="s">
        <v>417</v>
      </c>
      <c r="H95" s="11">
        <v>0</v>
      </c>
      <c r="I95" s="18">
        <v>305541810.622073</v>
      </c>
      <c r="J95" s="11">
        <f t="shared" si="8"/>
        <v>0.9957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Technologies!$U$10+Technologies!$F$10*Technologies!$V$10</f>
        <v>37.7099746560204</v>
      </c>
    </row>
    <row r="96" spans="1:22">
      <c r="A96" s="11" t="s">
        <v>11</v>
      </c>
      <c r="B96" s="15" t="s">
        <v>433</v>
      </c>
      <c r="C96" s="16" t="s">
        <v>413</v>
      </c>
      <c r="D96" s="16" t="s">
        <v>414</v>
      </c>
      <c r="E96" s="16" t="s">
        <v>414</v>
      </c>
      <c r="F96" s="16" t="s">
        <v>414</v>
      </c>
      <c r="G96" s="16" t="s">
        <v>414</v>
      </c>
      <c r="H96" s="11">
        <v>0</v>
      </c>
      <c r="I96" s="18">
        <v>180986042.07919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433</v>
      </c>
      <c r="C97" s="16" t="s">
        <v>415</v>
      </c>
      <c r="D97" s="16" t="s">
        <v>414</v>
      </c>
      <c r="E97" s="16" t="s">
        <v>414</v>
      </c>
      <c r="F97" s="16" t="s">
        <v>414</v>
      </c>
      <c r="G97" s="16" t="s">
        <v>414</v>
      </c>
      <c r="H97" s="11">
        <v>0</v>
      </c>
      <c r="I97" s="18">
        <v>180986042.07919</v>
      </c>
      <c r="J97" s="11">
        <v>0.975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</v>
      </c>
      <c r="T97" s="11">
        <v>0</v>
      </c>
      <c r="U97" s="11">
        <v>0</v>
      </c>
      <c r="V97" s="11">
        <v>0</v>
      </c>
    </row>
    <row r="98" spans="1:16">
      <c r="A98" s="11" t="s">
        <v>11</v>
      </c>
      <c r="B98" s="15" t="s">
        <v>433</v>
      </c>
      <c r="C98" s="16" t="s">
        <v>416</v>
      </c>
      <c r="D98" s="16" t="s">
        <v>417</v>
      </c>
      <c r="E98" s="16" t="s">
        <v>417</v>
      </c>
      <c r="F98" s="16" t="s">
        <v>414</v>
      </c>
      <c r="G98" s="16" t="s">
        <v>414</v>
      </c>
      <c r="H98" s="11">
        <f>0.16*0.76</f>
        <v>0.1216</v>
      </c>
      <c r="I98" s="18">
        <v>180986042.07919</v>
      </c>
      <c r="J98" s="11">
        <f t="shared" ref="J98:J105" si="9">1-0.0043</f>
        <v>0.9957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17">
      <c r="A99" s="11" t="s">
        <v>11</v>
      </c>
      <c r="B99" s="15" t="s">
        <v>433</v>
      </c>
      <c r="C99" s="16" t="s">
        <v>418</v>
      </c>
      <c r="D99" s="16" t="s">
        <v>417</v>
      </c>
      <c r="E99" s="16" t="s">
        <v>417</v>
      </c>
      <c r="F99" s="16" t="s">
        <v>414</v>
      </c>
      <c r="G99" s="16" t="s">
        <v>414</v>
      </c>
      <c r="H99" s="11">
        <f>0.16*0.24</f>
        <v>0.0384</v>
      </c>
      <c r="I99" s="18">
        <v>180986042.07919</v>
      </c>
      <c r="J99" s="11">
        <f t="shared" si="9"/>
        <v>0.9957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16">
      <c r="A100" s="11" t="s">
        <v>11</v>
      </c>
      <c r="B100" s="15" t="s">
        <v>433</v>
      </c>
      <c r="C100" s="16" t="s">
        <v>419</v>
      </c>
      <c r="D100" s="16" t="s">
        <v>417</v>
      </c>
      <c r="E100" s="16" t="s">
        <v>417</v>
      </c>
      <c r="F100" s="16" t="s">
        <v>417</v>
      </c>
      <c r="G100" s="16" t="s">
        <v>414</v>
      </c>
      <c r="H100" s="11">
        <v>0</v>
      </c>
      <c r="I100" s="18">
        <v>180986042.07919</v>
      </c>
      <c r="J100" s="11">
        <f t="shared" si="9"/>
        <v>0.9957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17">
      <c r="A101" s="11" t="s">
        <v>11</v>
      </c>
      <c r="B101" s="15" t="s">
        <v>433</v>
      </c>
      <c r="C101" s="16" t="s">
        <v>420</v>
      </c>
      <c r="D101" s="16" t="s">
        <v>417</v>
      </c>
      <c r="E101" s="16" t="s">
        <v>417</v>
      </c>
      <c r="F101" s="16" t="s">
        <v>417</v>
      </c>
      <c r="G101" s="16" t="s">
        <v>414</v>
      </c>
      <c r="H101" s="11">
        <v>0</v>
      </c>
      <c r="I101" s="18">
        <v>180986042.07919</v>
      </c>
      <c r="J101" s="11">
        <f t="shared" si="9"/>
        <v>0.9957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18">
      <c r="A102" s="11" t="s">
        <v>11</v>
      </c>
      <c r="B102" s="15" t="s">
        <v>433</v>
      </c>
      <c r="C102" s="16" t="s">
        <v>421</v>
      </c>
      <c r="D102" s="16" t="s">
        <v>417</v>
      </c>
      <c r="E102" s="16" t="s">
        <v>414</v>
      </c>
      <c r="F102" s="16" t="s">
        <v>417</v>
      </c>
      <c r="G102" s="16" t="s">
        <v>417</v>
      </c>
      <c r="H102" s="11">
        <v>0</v>
      </c>
      <c r="I102" s="18">
        <v>180986042.07919</v>
      </c>
      <c r="J102" s="11">
        <f t="shared" si="9"/>
        <v>0.9957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Technologies!$U$10+Technologies!$F$10*Technologies!$V$10</f>
        <v>37.7099746560204</v>
      </c>
    </row>
    <row r="103" spans="1:18">
      <c r="A103" s="11" t="s">
        <v>11</v>
      </c>
      <c r="B103" s="15" t="s">
        <v>433</v>
      </c>
      <c r="C103" s="16" t="s">
        <v>422</v>
      </c>
      <c r="D103" s="16" t="s">
        <v>417</v>
      </c>
      <c r="E103" s="16" t="s">
        <v>414</v>
      </c>
      <c r="F103" s="16" t="s">
        <v>417</v>
      </c>
      <c r="G103" s="16" t="s">
        <v>417</v>
      </c>
      <c r="H103" s="11">
        <v>0</v>
      </c>
      <c r="I103" s="18">
        <v>180986042.07919</v>
      </c>
      <c r="J103" s="11">
        <f t="shared" si="9"/>
        <v>0.9957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Technologies!$U$12+Technologies!$F$12*Technologies!$V$12</f>
        <v>86.4599372160505</v>
      </c>
    </row>
    <row r="104" spans="1:18">
      <c r="A104" s="11" t="s">
        <v>11</v>
      </c>
      <c r="B104" s="15" t="s">
        <v>433</v>
      </c>
      <c r="C104" s="16" t="s">
        <v>423</v>
      </c>
      <c r="D104" s="16" t="s">
        <v>417</v>
      </c>
      <c r="E104" s="16" t="s">
        <v>417</v>
      </c>
      <c r="F104" s="16" t="s">
        <v>414</v>
      </c>
      <c r="G104" s="16" t="s">
        <v>417</v>
      </c>
      <c r="H104" s="11">
        <v>0</v>
      </c>
      <c r="I104" s="18">
        <v>180986042.07919</v>
      </c>
      <c r="J104" s="11">
        <f t="shared" si="9"/>
        <v>0.9957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Technologies!$U$10+Technologies!$F$10*Technologies!$V$10</f>
        <v>37.7099746560204</v>
      </c>
    </row>
    <row r="105" spans="1:18">
      <c r="A105" s="11" t="s">
        <v>11</v>
      </c>
      <c r="B105" s="15" t="s">
        <v>433</v>
      </c>
      <c r="C105" s="16" t="s">
        <v>424</v>
      </c>
      <c r="D105" s="16" t="s">
        <v>417</v>
      </c>
      <c r="E105" s="16" t="s">
        <v>417</v>
      </c>
      <c r="F105" s="16" t="s">
        <v>414</v>
      </c>
      <c r="G105" s="16" t="s">
        <v>417</v>
      </c>
      <c r="H105" s="11">
        <v>0</v>
      </c>
      <c r="I105" s="18">
        <v>180986042.07919</v>
      </c>
      <c r="J105" s="11">
        <f t="shared" si="9"/>
        <v>0.9957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Technologies!$U$10+Technologies!$F$10*Technologies!$V$10</f>
        <v>37.7099746560204</v>
      </c>
    </row>
    <row r="106" spans="1:22">
      <c r="A106" s="11" t="s">
        <v>11</v>
      </c>
      <c r="B106" s="15" t="s">
        <v>434</v>
      </c>
      <c r="C106" s="16" t="s">
        <v>413</v>
      </c>
      <c r="D106" s="16" t="s">
        <v>414</v>
      </c>
      <c r="E106" s="16" t="s">
        <v>414</v>
      </c>
      <c r="F106" s="16" t="s">
        <v>414</v>
      </c>
      <c r="G106" s="16" t="s">
        <v>414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434</v>
      </c>
      <c r="C107" s="16" t="s">
        <v>415</v>
      </c>
      <c r="D107" s="16" t="s">
        <v>414</v>
      </c>
      <c r="E107" s="16" t="s">
        <v>414</v>
      </c>
      <c r="F107" s="16" t="s">
        <v>414</v>
      </c>
      <c r="G107" s="16" t="s">
        <v>414</v>
      </c>
      <c r="H107" s="11">
        <v>0</v>
      </c>
      <c r="I107" s="18">
        <v>375486545.475694</v>
      </c>
      <c r="J107" s="11">
        <v>0.975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</v>
      </c>
      <c r="T107" s="11">
        <v>0</v>
      </c>
      <c r="U107" s="11">
        <v>0</v>
      </c>
      <c r="V107" s="11">
        <v>0</v>
      </c>
    </row>
    <row r="108" spans="1:16">
      <c r="A108" s="11" t="s">
        <v>11</v>
      </c>
      <c r="B108" s="15" t="s">
        <v>434</v>
      </c>
      <c r="C108" s="16" t="s">
        <v>416</v>
      </c>
      <c r="D108" s="16" t="s">
        <v>417</v>
      </c>
      <c r="E108" s="16" t="s">
        <v>417</v>
      </c>
      <c r="F108" s="16" t="s">
        <v>414</v>
      </c>
      <c r="G108" s="16" t="s">
        <v>414</v>
      </c>
      <c r="H108" s="11">
        <f>0.34*0.76</f>
        <v>0.2584</v>
      </c>
      <c r="I108" s="18">
        <v>375486545.475694</v>
      </c>
      <c r="J108" s="11">
        <f t="shared" ref="J108:J115" si="10">1-0.0043</f>
        <v>0.9957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17">
      <c r="A109" s="11" t="s">
        <v>11</v>
      </c>
      <c r="B109" s="15" t="s">
        <v>434</v>
      </c>
      <c r="C109" s="16" t="s">
        <v>418</v>
      </c>
      <c r="D109" s="16" t="s">
        <v>417</v>
      </c>
      <c r="E109" s="16" t="s">
        <v>417</v>
      </c>
      <c r="F109" s="16" t="s">
        <v>414</v>
      </c>
      <c r="G109" s="16" t="s">
        <v>414</v>
      </c>
      <c r="H109" s="11">
        <f>0.34*0.24</f>
        <v>0.0816</v>
      </c>
      <c r="I109" s="18">
        <v>375486545.475694</v>
      </c>
      <c r="J109" s="11">
        <f t="shared" si="10"/>
        <v>0.9957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16">
      <c r="A110" s="11" t="s">
        <v>11</v>
      </c>
      <c r="B110" s="15" t="s">
        <v>434</v>
      </c>
      <c r="C110" s="16" t="s">
        <v>419</v>
      </c>
      <c r="D110" s="16" t="s">
        <v>417</v>
      </c>
      <c r="E110" s="16" t="s">
        <v>417</v>
      </c>
      <c r="F110" s="16" t="s">
        <v>417</v>
      </c>
      <c r="G110" s="16" t="s">
        <v>414</v>
      </c>
      <c r="H110" s="11">
        <v>0</v>
      </c>
      <c r="I110" s="18">
        <v>375486545.475694</v>
      </c>
      <c r="J110" s="11">
        <f t="shared" si="10"/>
        <v>0.9957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17">
      <c r="A111" s="11" t="s">
        <v>11</v>
      </c>
      <c r="B111" s="15" t="s">
        <v>434</v>
      </c>
      <c r="C111" s="16" t="s">
        <v>420</v>
      </c>
      <c r="D111" s="16" t="s">
        <v>417</v>
      </c>
      <c r="E111" s="16" t="s">
        <v>417</v>
      </c>
      <c r="F111" s="16" t="s">
        <v>417</v>
      </c>
      <c r="G111" s="16" t="s">
        <v>414</v>
      </c>
      <c r="H111" s="11">
        <v>0</v>
      </c>
      <c r="I111" s="18">
        <v>375486545.475694</v>
      </c>
      <c r="J111" s="11">
        <f t="shared" si="10"/>
        <v>0.9957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18">
      <c r="A112" s="11" t="s">
        <v>11</v>
      </c>
      <c r="B112" s="15" t="s">
        <v>434</v>
      </c>
      <c r="C112" s="16" t="s">
        <v>421</v>
      </c>
      <c r="D112" s="16" t="s">
        <v>417</v>
      </c>
      <c r="E112" s="16" t="s">
        <v>414</v>
      </c>
      <c r="F112" s="16" t="s">
        <v>417</v>
      </c>
      <c r="G112" s="16" t="s">
        <v>417</v>
      </c>
      <c r="H112" s="11">
        <v>0</v>
      </c>
      <c r="I112" s="18">
        <v>375486545.475694</v>
      </c>
      <c r="J112" s="11">
        <f t="shared" si="10"/>
        <v>0.9957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Technologies!$U$10+Technologies!$F$10*Technologies!$V$10</f>
        <v>37.7099746560204</v>
      </c>
    </row>
    <row r="113" spans="1:18">
      <c r="A113" s="11" t="s">
        <v>11</v>
      </c>
      <c r="B113" s="15" t="s">
        <v>434</v>
      </c>
      <c r="C113" s="16" t="s">
        <v>422</v>
      </c>
      <c r="D113" s="16" t="s">
        <v>417</v>
      </c>
      <c r="E113" s="16" t="s">
        <v>414</v>
      </c>
      <c r="F113" s="16" t="s">
        <v>417</v>
      </c>
      <c r="G113" s="16" t="s">
        <v>417</v>
      </c>
      <c r="H113" s="11">
        <v>0</v>
      </c>
      <c r="I113" s="18">
        <v>375486545.475694</v>
      </c>
      <c r="J113" s="11">
        <f t="shared" si="10"/>
        <v>0.9957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Technologies!$U$12+Technologies!$F$12*Technologies!$V$12</f>
        <v>86.4599372160505</v>
      </c>
    </row>
    <row r="114" spans="1:18">
      <c r="A114" s="11" t="s">
        <v>11</v>
      </c>
      <c r="B114" s="15" t="s">
        <v>434</v>
      </c>
      <c r="C114" s="16" t="s">
        <v>423</v>
      </c>
      <c r="D114" s="16" t="s">
        <v>417</v>
      </c>
      <c r="E114" s="16" t="s">
        <v>417</v>
      </c>
      <c r="F114" s="16" t="s">
        <v>414</v>
      </c>
      <c r="G114" s="16" t="s">
        <v>417</v>
      </c>
      <c r="H114" s="11">
        <v>0</v>
      </c>
      <c r="I114" s="18">
        <v>375486545.475694</v>
      </c>
      <c r="J114" s="11">
        <f t="shared" si="10"/>
        <v>0.9957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Technologies!$U$10+Technologies!$F$10*Technologies!$V$10</f>
        <v>37.7099746560204</v>
      </c>
    </row>
    <row r="115" spans="1:18">
      <c r="A115" s="11" t="s">
        <v>11</v>
      </c>
      <c r="B115" s="15" t="s">
        <v>434</v>
      </c>
      <c r="C115" s="16" t="s">
        <v>424</v>
      </c>
      <c r="D115" s="16" t="s">
        <v>417</v>
      </c>
      <c r="E115" s="16" t="s">
        <v>417</v>
      </c>
      <c r="F115" s="16" t="s">
        <v>414</v>
      </c>
      <c r="G115" s="16" t="s">
        <v>417</v>
      </c>
      <c r="H115" s="11">
        <v>0</v>
      </c>
      <c r="I115" s="18">
        <v>375486545.475694</v>
      </c>
      <c r="J115" s="11">
        <f t="shared" si="10"/>
        <v>0.9957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Technologies!$U$10+Technologies!$F$10*Technologies!$V$10</f>
        <v>37.7099746560204</v>
      </c>
    </row>
    <row r="116" spans="1:22">
      <c r="A116" s="11" t="s">
        <v>11</v>
      </c>
      <c r="B116" s="15" t="s">
        <v>435</v>
      </c>
      <c r="C116" s="16" t="s">
        <v>413</v>
      </c>
      <c r="D116" s="16" t="s">
        <v>414</v>
      </c>
      <c r="E116" s="16" t="s">
        <v>414</v>
      </c>
      <c r="F116" s="16" t="s">
        <v>414</v>
      </c>
      <c r="G116" s="16" t="s">
        <v>414</v>
      </c>
      <c r="H116" s="11">
        <v>0</v>
      </c>
      <c r="I116" s="18">
        <v>232161299.829754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435</v>
      </c>
      <c r="C117" s="16" t="s">
        <v>415</v>
      </c>
      <c r="D117" s="16" t="s">
        <v>414</v>
      </c>
      <c r="E117" s="16" t="s">
        <v>414</v>
      </c>
      <c r="F117" s="16" t="s">
        <v>414</v>
      </c>
      <c r="G117" s="16" t="s">
        <v>414</v>
      </c>
      <c r="H117" s="11">
        <v>0</v>
      </c>
      <c r="I117" s="18">
        <v>232161299.829754</v>
      </c>
      <c r="J117" s="11">
        <v>0.975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</v>
      </c>
      <c r="T117" s="11">
        <v>0</v>
      </c>
      <c r="U117" s="11">
        <v>0</v>
      </c>
      <c r="V117" s="11">
        <v>0</v>
      </c>
    </row>
    <row r="118" spans="1:16">
      <c r="A118" s="11" t="s">
        <v>11</v>
      </c>
      <c r="B118" s="15" t="s">
        <v>435</v>
      </c>
      <c r="C118" s="16" t="s">
        <v>416</v>
      </c>
      <c r="D118" s="16" t="s">
        <v>417</v>
      </c>
      <c r="E118" s="16" t="s">
        <v>417</v>
      </c>
      <c r="F118" s="16" t="s">
        <v>414</v>
      </c>
      <c r="G118" s="16" t="s">
        <v>414</v>
      </c>
      <c r="H118" s="11">
        <f>0.16*0.76</f>
        <v>0.1216</v>
      </c>
      <c r="I118" s="18">
        <v>232161299.829754</v>
      </c>
      <c r="J118" s="11">
        <f t="shared" ref="J118:J125" si="11">1-0.0043</f>
        <v>0.9957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17">
      <c r="A119" s="11" t="s">
        <v>11</v>
      </c>
      <c r="B119" s="15" t="s">
        <v>435</v>
      </c>
      <c r="C119" s="16" t="s">
        <v>418</v>
      </c>
      <c r="D119" s="16" t="s">
        <v>417</v>
      </c>
      <c r="E119" s="16" t="s">
        <v>417</v>
      </c>
      <c r="F119" s="16" t="s">
        <v>414</v>
      </c>
      <c r="G119" s="16" t="s">
        <v>414</v>
      </c>
      <c r="H119" s="11">
        <f>0.16*0.24</f>
        <v>0.0384</v>
      </c>
      <c r="I119" s="18">
        <v>232161299.829754</v>
      </c>
      <c r="J119" s="11">
        <f t="shared" si="11"/>
        <v>0.9957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16">
      <c r="A120" s="11" t="s">
        <v>11</v>
      </c>
      <c r="B120" s="15" t="s">
        <v>435</v>
      </c>
      <c r="C120" s="16" t="s">
        <v>419</v>
      </c>
      <c r="D120" s="16" t="s">
        <v>417</v>
      </c>
      <c r="E120" s="16" t="s">
        <v>417</v>
      </c>
      <c r="F120" s="16" t="s">
        <v>417</v>
      </c>
      <c r="G120" s="16" t="s">
        <v>414</v>
      </c>
      <c r="H120" s="11">
        <v>0</v>
      </c>
      <c r="I120" s="18">
        <v>232161299.829754</v>
      </c>
      <c r="J120" s="11">
        <f t="shared" si="11"/>
        <v>0.9957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17">
      <c r="A121" s="11" t="s">
        <v>11</v>
      </c>
      <c r="B121" s="15" t="s">
        <v>435</v>
      </c>
      <c r="C121" s="16" t="s">
        <v>420</v>
      </c>
      <c r="D121" s="16" t="s">
        <v>417</v>
      </c>
      <c r="E121" s="16" t="s">
        <v>417</v>
      </c>
      <c r="F121" s="16" t="s">
        <v>417</v>
      </c>
      <c r="G121" s="16" t="s">
        <v>414</v>
      </c>
      <c r="H121" s="11">
        <v>0</v>
      </c>
      <c r="I121" s="18">
        <v>232161299.829754</v>
      </c>
      <c r="J121" s="11">
        <f t="shared" si="11"/>
        <v>0.9957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18">
      <c r="A122" s="11" t="s">
        <v>11</v>
      </c>
      <c r="B122" s="15" t="s">
        <v>435</v>
      </c>
      <c r="C122" s="16" t="s">
        <v>421</v>
      </c>
      <c r="D122" s="16" t="s">
        <v>417</v>
      </c>
      <c r="E122" s="16" t="s">
        <v>414</v>
      </c>
      <c r="F122" s="16" t="s">
        <v>417</v>
      </c>
      <c r="G122" s="16" t="s">
        <v>417</v>
      </c>
      <c r="H122" s="11">
        <v>0</v>
      </c>
      <c r="I122" s="18">
        <v>232161299.829754</v>
      </c>
      <c r="J122" s="11">
        <f t="shared" si="11"/>
        <v>0.9957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Technologies!$U$10+Technologies!$F$10*Technologies!$V$10</f>
        <v>37.7099746560204</v>
      </c>
    </row>
    <row r="123" spans="1:18">
      <c r="A123" s="11" t="s">
        <v>11</v>
      </c>
      <c r="B123" s="15" t="s">
        <v>435</v>
      </c>
      <c r="C123" s="16" t="s">
        <v>422</v>
      </c>
      <c r="D123" s="16" t="s">
        <v>417</v>
      </c>
      <c r="E123" s="16" t="s">
        <v>414</v>
      </c>
      <c r="F123" s="16" t="s">
        <v>417</v>
      </c>
      <c r="G123" s="16" t="s">
        <v>417</v>
      </c>
      <c r="H123" s="11">
        <v>0</v>
      </c>
      <c r="I123" s="18">
        <v>232161299.829754</v>
      </c>
      <c r="J123" s="11">
        <f t="shared" si="11"/>
        <v>0.9957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Technologies!$U$12+Technologies!$F$12*Technologies!$V$12</f>
        <v>86.4599372160505</v>
      </c>
    </row>
    <row r="124" spans="1:18">
      <c r="A124" s="11" t="s">
        <v>11</v>
      </c>
      <c r="B124" s="15" t="s">
        <v>435</v>
      </c>
      <c r="C124" s="16" t="s">
        <v>423</v>
      </c>
      <c r="D124" s="16" t="s">
        <v>417</v>
      </c>
      <c r="E124" s="16" t="s">
        <v>417</v>
      </c>
      <c r="F124" s="16" t="s">
        <v>414</v>
      </c>
      <c r="G124" s="16" t="s">
        <v>417</v>
      </c>
      <c r="H124" s="11">
        <v>0</v>
      </c>
      <c r="I124" s="18">
        <v>232161299.829754</v>
      </c>
      <c r="J124" s="11">
        <f t="shared" si="11"/>
        <v>0.9957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Technologies!$U$10+Technologies!$F$10*Technologies!$V$10</f>
        <v>37.7099746560204</v>
      </c>
    </row>
    <row r="125" spans="1:18">
      <c r="A125" s="11" t="s">
        <v>11</v>
      </c>
      <c r="B125" s="15" t="s">
        <v>435</v>
      </c>
      <c r="C125" s="16" t="s">
        <v>424</v>
      </c>
      <c r="D125" s="16" t="s">
        <v>417</v>
      </c>
      <c r="E125" s="16" t="s">
        <v>417</v>
      </c>
      <c r="F125" s="16" t="s">
        <v>414</v>
      </c>
      <c r="G125" s="16" t="s">
        <v>417</v>
      </c>
      <c r="H125" s="11">
        <v>0</v>
      </c>
      <c r="I125" s="18">
        <v>232161299.829754</v>
      </c>
      <c r="J125" s="11">
        <f t="shared" si="11"/>
        <v>0.9957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Technologies!$U$10+Technologies!$F$10*Technologies!$V$10</f>
        <v>37.7099746560204</v>
      </c>
    </row>
  </sheetData>
  <autoFilter ref="A5:R125">
    <extLst/>
  </autoFilter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5"/>
  <sheetViews>
    <sheetView workbookViewId="0">
      <selection activeCell="I25" sqref="I25"/>
    </sheetView>
  </sheetViews>
  <sheetFormatPr defaultColWidth="10.1590909090909" defaultRowHeight="13.8" outlineLevelCol="4"/>
  <cols>
    <col min="1" max="1" width="3.56818181818182" customWidth="1"/>
    <col min="2" max="2" width="15.719696969697" customWidth="1"/>
    <col min="3" max="3" width="12.469696969697" customWidth="1"/>
    <col min="4" max="4" width="11.6893939393939" style="9" customWidth="1"/>
  </cols>
  <sheetData>
    <row r="2" spans="2:5">
      <c r="B2" t="s">
        <v>436</v>
      </c>
      <c r="C2" t="s">
        <v>437</v>
      </c>
      <c r="D2" t="s">
        <v>438</v>
      </c>
      <c r="E2" t="s">
        <v>439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</v>
      </c>
      <c r="C4">
        <v>9.5881</v>
      </c>
      <c r="D4">
        <v>0</v>
      </c>
      <c r="E4">
        <v>0</v>
      </c>
    </row>
    <row r="5" spans="1:5">
      <c r="A5" t="s">
        <v>13</v>
      </c>
      <c r="B5">
        <v>0.7136</v>
      </c>
      <c r="C5">
        <v>6.0393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0.3746</v>
      </c>
      <c r="C7">
        <v>42.9991</v>
      </c>
      <c r="D7">
        <v>0</v>
      </c>
      <c r="E7">
        <v>0</v>
      </c>
    </row>
    <row r="8" spans="1:5">
      <c r="A8" t="s">
        <v>16</v>
      </c>
      <c r="B8">
        <v>0.1977</v>
      </c>
      <c r="C8">
        <v>153.5434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0.7541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</v>
      </c>
      <c r="C12">
        <v>36.9802</v>
      </c>
      <c r="D12">
        <v>0</v>
      </c>
      <c r="E12">
        <v>0</v>
      </c>
    </row>
    <row r="13" spans="1:5">
      <c r="A13" t="s">
        <v>21</v>
      </c>
      <c r="B13">
        <v>0.4132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0.7817</v>
      </c>
      <c r="C14">
        <v>3.0476</v>
      </c>
      <c r="D14">
        <v>0</v>
      </c>
      <c r="E14">
        <v>0</v>
      </c>
    </row>
    <row r="15" spans="1:3">
      <c r="A15" s="9"/>
      <c r="B15" s="9"/>
      <c r="C15" s="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A5" sqref="A5"/>
    </sheetView>
  </sheetViews>
  <sheetFormatPr defaultColWidth="8.96212121212121" defaultRowHeight="13.8" outlineLevelRow="5" outlineLevelCol="1"/>
  <cols>
    <col min="1" max="1" width="16.3409090909091" style="9" customWidth="1"/>
  </cols>
  <sheetData>
    <row r="2" spans="2:2">
      <c r="B2" s="9" t="s">
        <v>440</v>
      </c>
    </row>
    <row r="3" spans="1:2">
      <c r="A3" s="9" t="s">
        <v>441</v>
      </c>
      <c r="B3" s="9">
        <v>1</v>
      </c>
    </row>
    <row r="4" spans="1:2">
      <c r="A4" s="9" t="s">
        <v>442</v>
      </c>
      <c r="B4" s="9">
        <v>1</v>
      </c>
    </row>
    <row r="5" spans="1:2">
      <c r="A5" s="9" t="s">
        <v>443</v>
      </c>
      <c r="B5" s="9">
        <v>1</v>
      </c>
    </row>
    <row r="6" spans="1:2">
      <c r="A6" s="9" t="s">
        <v>444</v>
      </c>
      <c r="B6" s="9">
        <v>1000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1" workbookViewId="0">
      <selection activeCell="I42" sqref="I42"/>
    </sheetView>
  </sheetViews>
  <sheetFormatPr defaultColWidth="8.96212121212121" defaultRowHeight="13.8" outlineLevelCol="5"/>
  <cols>
    <col min="1" max="1" width="30.4393939393939" style="9" customWidth="1"/>
    <col min="2" max="2" width="12.6666666666667" style="9" customWidth="1"/>
    <col min="3" max="3" width="8.09090909090909" style="9" customWidth="1"/>
    <col min="4" max="4" width="5.11363636363636" style="9" customWidth="1"/>
    <col min="5" max="5" width="5.33333333333333" style="9" customWidth="1"/>
    <col min="6" max="6" width="5" style="9" customWidth="1"/>
  </cols>
  <sheetData>
    <row r="1" spans="1:6">
      <c r="A1" s="9" t="s">
        <v>445</v>
      </c>
      <c r="B1" s="9" t="s">
        <v>446</v>
      </c>
      <c r="C1" s="9" t="s">
        <v>447</v>
      </c>
      <c r="D1" s="9" t="s">
        <v>448</v>
      </c>
      <c r="E1" s="9" t="s">
        <v>449</v>
      </c>
      <c r="F1" s="9" t="s">
        <v>87</v>
      </c>
    </row>
    <row r="2" spans="1:6">
      <c r="A2" s="9" t="s">
        <v>450</v>
      </c>
      <c r="B2" s="9" t="s">
        <v>451</v>
      </c>
      <c r="C2" s="9" t="s">
        <v>452</v>
      </c>
      <c r="D2" s="9">
        <v>0</v>
      </c>
      <c r="E2" s="9">
        <v>1</v>
      </c>
      <c r="F2" s="9" t="s">
        <v>453</v>
      </c>
    </row>
    <row r="3" spans="1:6">
      <c r="A3" s="9" t="s">
        <v>454</v>
      </c>
      <c r="B3" s="9" t="s">
        <v>455</v>
      </c>
      <c r="C3" s="9" t="s">
        <v>456</v>
      </c>
      <c r="D3" s="9">
        <v>1</v>
      </c>
      <c r="E3" s="9">
        <v>0</v>
      </c>
      <c r="F3" s="9" t="s">
        <v>453</v>
      </c>
    </row>
    <row r="4" spans="1:6">
      <c r="A4" s="9" t="s">
        <v>457</v>
      </c>
      <c r="B4" s="9" t="s">
        <v>455</v>
      </c>
      <c r="C4" s="9" t="s">
        <v>458</v>
      </c>
      <c r="D4" s="9">
        <v>0</v>
      </c>
      <c r="E4" s="9">
        <v>1</v>
      </c>
      <c r="F4" s="9" t="s">
        <v>453</v>
      </c>
    </row>
    <row r="5" spans="1:6">
      <c r="A5" s="9" t="s">
        <v>459</v>
      </c>
      <c r="B5" s="9" t="s">
        <v>455</v>
      </c>
      <c r="C5" s="9" t="s">
        <v>460</v>
      </c>
      <c r="D5" s="9">
        <v>1</v>
      </c>
      <c r="E5" s="9">
        <v>0</v>
      </c>
      <c r="F5" s="9" t="s">
        <v>453</v>
      </c>
    </row>
    <row r="6" spans="1:6">
      <c r="A6" s="9" t="s">
        <v>461</v>
      </c>
      <c r="B6" s="9" t="s">
        <v>455</v>
      </c>
      <c r="C6" s="9" t="s">
        <v>462</v>
      </c>
      <c r="D6" s="9">
        <v>1</v>
      </c>
      <c r="E6" s="9">
        <v>0</v>
      </c>
      <c r="F6" s="9" t="s">
        <v>453</v>
      </c>
    </row>
    <row r="7" spans="1:6">
      <c r="A7" s="9" t="s">
        <v>463</v>
      </c>
      <c r="B7" s="9" t="s">
        <v>317</v>
      </c>
      <c r="C7" s="9" t="s">
        <v>456</v>
      </c>
      <c r="D7" s="9">
        <v>1</v>
      </c>
      <c r="E7" s="9">
        <v>0</v>
      </c>
      <c r="F7" s="9" t="s">
        <v>453</v>
      </c>
    </row>
    <row r="8" spans="1:6">
      <c r="A8" s="9" t="s">
        <v>464</v>
      </c>
      <c r="B8" s="9" t="s">
        <v>317</v>
      </c>
      <c r="C8" s="9" t="s">
        <v>465</v>
      </c>
      <c r="D8" s="9">
        <v>0</v>
      </c>
      <c r="E8" s="9">
        <v>1</v>
      </c>
      <c r="F8" s="9" t="s">
        <v>453</v>
      </c>
    </row>
    <row r="9" spans="1:6">
      <c r="A9" s="9" t="s">
        <v>167</v>
      </c>
      <c r="B9" s="9" t="s">
        <v>466</v>
      </c>
      <c r="C9" s="9" t="s">
        <v>456</v>
      </c>
      <c r="D9" s="9">
        <v>1</v>
      </c>
      <c r="E9" s="9">
        <v>0</v>
      </c>
      <c r="F9" s="9" t="s">
        <v>453</v>
      </c>
    </row>
    <row r="10" spans="1:6">
      <c r="A10" s="9" t="s">
        <v>467</v>
      </c>
      <c r="B10" s="9" t="s">
        <v>466</v>
      </c>
      <c r="C10" s="9" t="s">
        <v>465</v>
      </c>
      <c r="D10" s="9">
        <v>0</v>
      </c>
      <c r="E10" s="9">
        <v>1</v>
      </c>
      <c r="F10" s="9" t="s">
        <v>453</v>
      </c>
    </row>
    <row r="11" spans="1:6">
      <c r="A11" s="9" t="s">
        <v>468</v>
      </c>
      <c r="B11" s="9" t="s">
        <v>183</v>
      </c>
      <c r="C11" s="9" t="s">
        <v>456</v>
      </c>
      <c r="D11" s="9">
        <v>1</v>
      </c>
      <c r="E11" s="9">
        <v>0</v>
      </c>
      <c r="F11" s="9" t="s">
        <v>453</v>
      </c>
    </row>
    <row r="12" spans="1:6">
      <c r="A12" s="9" t="s">
        <v>469</v>
      </c>
      <c r="B12" s="9" t="s">
        <v>183</v>
      </c>
      <c r="C12" s="9" t="s">
        <v>470</v>
      </c>
      <c r="D12" s="9">
        <v>0</v>
      </c>
      <c r="E12" s="9">
        <v>1</v>
      </c>
      <c r="F12" s="9" t="s">
        <v>453</v>
      </c>
    </row>
    <row r="13" spans="1:6">
      <c r="A13" s="9" t="s">
        <v>471</v>
      </c>
      <c r="B13" s="9" t="s">
        <v>183</v>
      </c>
      <c r="C13" s="9" t="s">
        <v>462</v>
      </c>
      <c r="D13" s="9">
        <v>1</v>
      </c>
      <c r="E13" s="9">
        <v>0</v>
      </c>
      <c r="F13" s="9" t="s">
        <v>453</v>
      </c>
    </row>
    <row r="14" spans="1:6">
      <c r="A14" s="9" t="s">
        <v>472</v>
      </c>
      <c r="B14" s="9" t="s">
        <v>451</v>
      </c>
      <c r="C14" s="9" t="s">
        <v>473</v>
      </c>
      <c r="D14" s="9">
        <v>1</v>
      </c>
      <c r="E14" s="9">
        <v>0</v>
      </c>
      <c r="F14" s="9" t="s">
        <v>453</v>
      </c>
    </row>
    <row r="15" spans="1:6">
      <c r="A15" s="9" t="s">
        <v>474</v>
      </c>
      <c r="B15" s="9" t="s">
        <v>451</v>
      </c>
      <c r="C15" s="9" t="s">
        <v>475</v>
      </c>
      <c r="D15" s="9">
        <v>0</v>
      </c>
      <c r="E15" s="9">
        <v>1</v>
      </c>
      <c r="F15" s="9" t="s">
        <v>453</v>
      </c>
    </row>
    <row r="16" spans="1:6">
      <c r="A16" s="9" t="s">
        <v>476</v>
      </c>
      <c r="B16" s="9" t="s">
        <v>211</v>
      </c>
      <c r="C16" s="9" t="s">
        <v>456</v>
      </c>
      <c r="D16" s="9">
        <v>1</v>
      </c>
      <c r="E16" s="9">
        <v>0</v>
      </c>
      <c r="F16" s="9" t="s">
        <v>453</v>
      </c>
    </row>
    <row r="17" spans="1:6">
      <c r="A17" s="9" t="s">
        <v>477</v>
      </c>
      <c r="B17" s="9" t="s">
        <v>211</v>
      </c>
      <c r="C17" s="9" t="s">
        <v>465</v>
      </c>
      <c r="D17" s="9">
        <v>0</v>
      </c>
      <c r="E17" s="9">
        <v>1</v>
      </c>
      <c r="F17" s="9" t="s">
        <v>453</v>
      </c>
    </row>
    <row r="18" spans="1:6">
      <c r="A18" s="9" t="s">
        <v>478</v>
      </c>
      <c r="B18" s="9" t="s">
        <v>479</v>
      </c>
      <c r="C18" s="9" t="s">
        <v>465</v>
      </c>
      <c r="D18" s="9">
        <v>0</v>
      </c>
      <c r="E18" s="9">
        <v>1</v>
      </c>
      <c r="F18" s="9" t="s">
        <v>453</v>
      </c>
    </row>
    <row r="19" spans="1:6">
      <c r="A19" s="9" t="s">
        <v>480</v>
      </c>
      <c r="B19" s="9" t="s">
        <v>479</v>
      </c>
      <c r="C19" s="9" t="s">
        <v>481</v>
      </c>
      <c r="D19" s="9">
        <v>0</v>
      </c>
      <c r="E19" s="9">
        <v>1</v>
      </c>
      <c r="F19" s="9" t="s">
        <v>453</v>
      </c>
    </row>
    <row r="20" spans="1:6">
      <c r="A20" s="9" t="s">
        <v>482</v>
      </c>
      <c r="B20" s="9" t="s">
        <v>482</v>
      </c>
      <c r="C20" s="9" t="s">
        <v>456</v>
      </c>
      <c r="D20" s="9">
        <v>1</v>
      </c>
      <c r="E20" s="9">
        <v>0</v>
      </c>
      <c r="F20" s="9" t="s">
        <v>453</v>
      </c>
    </row>
    <row r="21" spans="1:6">
      <c r="A21" s="9" t="s">
        <v>483</v>
      </c>
      <c r="B21" s="9" t="s">
        <v>482</v>
      </c>
      <c r="C21" s="9" t="s">
        <v>484</v>
      </c>
      <c r="D21" s="9">
        <v>0</v>
      </c>
      <c r="E21" s="9">
        <v>1</v>
      </c>
      <c r="F21" s="9" t="s">
        <v>453</v>
      </c>
    </row>
    <row r="22" spans="1:6">
      <c r="A22" s="9" t="s">
        <v>485</v>
      </c>
      <c r="B22" s="9" t="s">
        <v>482</v>
      </c>
      <c r="C22" s="9" t="s">
        <v>462</v>
      </c>
      <c r="D22" s="9">
        <v>1</v>
      </c>
      <c r="E22" s="9">
        <v>0</v>
      </c>
      <c r="F22" s="9" t="s">
        <v>453</v>
      </c>
    </row>
    <row r="23" spans="1:6">
      <c r="A23" s="9" t="s">
        <v>486</v>
      </c>
      <c r="B23" s="9" t="s">
        <v>482</v>
      </c>
      <c r="C23" s="9" t="s">
        <v>460</v>
      </c>
      <c r="D23" s="9">
        <v>1</v>
      </c>
      <c r="E23" s="9">
        <v>0</v>
      </c>
      <c r="F23" s="9" t="s">
        <v>453</v>
      </c>
    </row>
    <row r="24" spans="1:6">
      <c r="A24" s="9" t="s">
        <v>487</v>
      </c>
      <c r="B24" s="9" t="s">
        <v>482</v>
      </c>
      <c r="C24" s="9" t="s">
        <v>488</v>
      </c>
      <c r="D24" s="9">
        <v>1</v>
      </c>
      <c r="E24" s="9">
        <v>0</v>
      </c>
      <c r="F24" s="9" t="s">
        <v>453</v>
      </c>
    </row>
    <row r="25" spans="1:6">
      <c r="A25" s="9" t="s">
        <v>489</v>
      </c>
      <c r="B25" s="9" t="s">
        <v>490</v>
      </c>
      <c r="C25" s="9" t="s">
        <v>456</v>
      </c>
      <c r="D25" s="9">
        <v>1</v>
      </c>
      <c r="E25" s="9">
        <v>0</v>
      </c>
      <c r="F25" s="9" t="s">
        <v>453</v>
      </c>
    </row>
    <row r="26" spans="1:6">
      <c r="A26" s="9" t="s">
        <v>491</v>
      </c>
      <c r="B26" s="9" t="s">
        <v>490</v>
      </c>
      <c r="C26" s="9" t="s">
        <v>462</v>
      </c>
      <c r="D26" s="9">
        <v>1</v>
      </c>
      <c r="E26" s="9">
        <v>0</v>
      </c>
      <c r="F26" s="9" t="s">
        <v>453</v>
      </c>
    </row>
    <row r="27" spans="1:6">
      <c r="A27" s="9" t="s">
        <v>492</v>
      </c>
      <c r="B27" s="9" t="s">
        <v>490</v>
      </c>
      <c r="C27" s="9" t="s">
        <v>460</v>
      </c>
      <c r="D27" s="9">
        <v>1</v>
      </c>
      <c r="E27" s="9">
        <v>0</v>
      </c>
      <c r="F27" s="9" t="s">
        <v>453</v>
      </c>
    </row>
    <row r="28" spans="1:6">
      <c r="A28" s="9" t="s">
        <v>493</v>
      </c>
      <c r="B28" s="9" t="s">
        <v>490</v>
      </c>
      <c r="C28" s="9" t="s">
        <v>488</v>
      </c>
      <c r="D28" s="9">
        <v>1</v>
      </c>
      <c r="E28" s="9">
        <v>0</v>
      </c>
      <c r="F28" s="9" t="s">
        <v>453</v>
      </c>
    </row>
    <row r="29" spans="1:6">
      <c r="A29" s="9" t="s">
        <v>494</v>
      </c>
      <c r="B29" s="9" t="s">
        <v>490</v>
      </c>
      <c r="C29" s="9" t="s">
        <v>495</v>
      </c>
      <c r="D29" s="9">
        <v>1</v>
      </c>
      <c r="E29" s="9">
        <v>0</v>
      </c>
      <c r="F29" s="9" t="s">
        <v>453</v>
      </c>
    </row>
    <row r="30" spans="1:6">
      <c r="A30" s="9" t="s">
        <v>496</v>
      </c>
      <c r="B30" s="9" t="s">
        <v>490</v>
      </c>
      <c r="C30" s="9" t="s">
        <v>497</v>
      </c>
      <c r="D30" s="9">
        <v>1</v>
      </c>
      <c r="E30" s="9">
        <v>0</v>
      </c>
      <c r="F30" s="9" t="s">
        <v>453</v>
      </c>
    </row>
    <row r="31" spans="1:6">
      <c r="A31" s="9" t="s">
        <v>498</v>
      </c>
      <c r="B31" s="9" t="s">
        <v>490</v>
      </c>
      <c r="C31" s="9" t="s">
        <v>499</v>
      </c>
      <c r="D31" s="9">
        <v>0</v>
      </c>
      <c r="E31" s="9">
        <v>1</v>
      </c>
      <c r="F31" s="9" t="s">
        <v>453</v>
      </c>
    </row>
    <row r="32" spans="1:6">
      <c r="A32" s="9" t="s">
        <v>500</v>
      </c>
      <c r="B32" s="9" t="s">
        <v>455</v>
      </c>
      <c r="C32" s="9" t="s">
        <v>501</v>
      </c>
      <c r="D32" s="9">
        <v>4</v>
      </c>
      <c r="E32" s="9">
        <v>1</v>
      </c>
      <c r="F32" s="9" t="s">
        <v>502</v>
      </c>
    </row>
    <row r="33" spans="1:6">
      <c r="A33" s="9" t="s">
        <v>503</v>
      </c>
      <c r="B33" s="9" t="s">
        <v>317</v>
      </c>
      <c r="C33" s="9" t="s">
        <v>501</v>
      </c>
      <c r="D33" s="9">
        <v>2</v>
      </c>
      <c r="E33" s="9">
        <v>1</v>
      </c>
      <c r="F33" s="9" t="s">
        <v>502</v>
      </c>
    </row>
    <row r="34" spans="1:6">
      <c r="A34" s="9" t="s">
        <v>504</v>
      </c>
      <c r="B34" s="9" t="s">
        <v>466</v>
      </c>
      <c r="C34" s="9" t="s">
        <v>501</v>
      </c>
      <c r="D34" s="9">
        <v>2</v>
      </c>
      <c r="E34" s="9">
        <v>1</v>
      </c>
      <c r="F34" s="9" t="s">
        <v>502</v>
      </c>
    </row>
    <row r="35" spans="1:6">
      <c r="A35" s="9" t="s">
        <v>505</v>
      </c>
      <c r="B35" s="9" t="s">
        <v>183</v>
      </c>
      <c r="C35" s="9" t="s">
        <v>501</v>
      </c>
      <c r="D35" s="9">
        <v>3</v>
      </c>
      <c r="E35" s="9">
        <v>1</v>
      </c>
      <c r="F35" s="9" t="s">
        <v>502</v>
      </c>
    </row>
    <row r="36" spans="1:6">
      <c r="A36" s="9" t="s">
        <v>506</v>
      </c>
      <c r="B36" s="9" t="s">
        <v>451</v>
      </c>
      <c r="C36" s="9" t="s">
        <v>475</v>
      </c>
      <c r="D36" s="9">
        <v>1</v>
      </c>
      <c r="E36" s="9">
        <v>1</v>
      </c>
      <c r="F36" s="9" t="s">
        <v>502</v>
      </c>
    </row>
    <row r="37" spans="1:6">
      <c r="A37" s="9" t="s">
        <v>507</v>
      </c>
      <c r="B37" s="9" t="s">
        <v>451</v>
      </c>
      <c r="C37" s="9" t="s">
        <v>508</v>
      </c>
      <c r="D37" s="9">
        <v>1</v>
      </c>
      <c r="E37" s="9">
        <v>1</v>
      </c>
      <c r="F37" s="9" t="s">
        <v>502</v>
      </c>
    </row>
    <row r="38" spans="1:6">
      <c r="A38" s="9" t="s">
        <v>509</v>
      </c>
      <c r="B38" s="9" t="s">
        <v>211</v>
      </c>
      <c r="C38" s="9" t="s">
        <v>510</v>
      </c>
      <c r="D38" s="9">
        <v>1</v>
      </c>
      <c r="E38" s="9">
        <v>1</v>
      </c>
      <c r="F38" s="9" t="s">
        <v>502</v>
      </c>
    </row>
    <row r="39" spans="1:6">
      <c r="A39" s="9" t="s">
        <v>511</v>
      </c>
      <c r="B39" s="9" t="s">
        <v>479</v>
      </c>
      <c r="C39" s="9" t="s">
        <v>501</v>
      </c>
      <c r="D39" s="9">
        <v>2</v>
      </c>
      <c r="E39" s="9">
        <v>1</v>
      </c>
      <c r="F39" s="9" t="s">
        <v>502</v>
      </c>
    </row>
    <row r="40" spans="1:6">
      <c r="A40" s="9" t="s">
        <v>512</v>
      </c>
      <c r="B40" s="9" t="s">
        <v>479</v>
      </c>
      <c r="C40" s="9" t="s">
        <v>513</v>
      </c>
      <c r="D40" s="9">
        <v>2</v>
      </c>
      <c r="E40" s="9">
        <v>1</v>
      </c>
      <c r="F40" s="9" t="s">
        <v>502</v>
      </c>
    </row>
    <row r="41" spans="1:6">
      <c r="A41" s="9" t="s">
        <v>514</v>
      </c>
      <c r="B41" s="9" t="s">
        <v>482</v>
      </c>
      <c r="C41" s="9" t="s">
        <v>501</v>
      </c>
      <c r="D41" s="9">
        <v>5</v>
      </c>
      <c r="E41" s="9">
        <v>1</v>
      </c>
      <c r="F41" s="9" t="s">
        <v>502</v>
      </c>
    </row>
    <row r="42" spans="1:6">
      <c r="A42" s="9" t="s">
        <v>515</v>
      </c>
      <c r="B42" s="9" t="s">
        <v>490</v>
      </c>
      <c r="C42" s="9" t="s">
        <v>501</v>
      </c>
      <c r="D42" s="9">
        <v>7</v>
      </c>
      <c r="E42" s="9">
        <v>1</v>
      </c>
      <c r="F42" s="9" t="s">
        <v>502</v>
      </c>
    </row>
    <row r="43" spans="1:6">
      <c r="A43" s="9" t="s">
        <v>516</v>
      </c>
      <c r="B43" s="9" t="s">
        <v>517</v>
      </c>
      <c r="C43" s="9" t="s">
        <v>475</v>
      </c>
      <c r="D43" s="9">
        <v>0</v>
      </c>
      <c r="E43" s="9">
        <v>1</v>
      </c>
      <c r="F43" s="9" t="s">
        <v>453</v>
      </c>
    </row>
    <row r="44" spans="1:6">
      <c r="A44" s="9" t="s">
        <v>518</v>
      </c>
      <c r="B44" s="9" t="s">
        <v>517</v>
      </c>
      <c r="C44" s="9" t="s">
        <v>519</v>
      </c>
      <c r="D44" s="9">
        <v>1</v>
      </c>
      <c r="E44" s="9">
        <v>1</v>
      </c>
      <c r="F44" s="9" t="s">
        <v>502</v>
      </c>
    </row>
    <row r="45" spans="1:6">
      <c r="A45" s="9" t="s">
        <v>520</v>
      </c>
      <c r="B45" s="9" t="s">
        <v>521</v>
      </c>
      <c r="C45" s="9" t="s">
        <v>522</v>
      </c>
      <c r="D45" s="9">
        <v>1</v>
      </c>
      <c r="E45" s="9">
        <v>0</v>
      </c>
      <c r="F45" s="9" t="s">
        <v>453</v>
      </c>
    </row>
    <row r="46" spans="1:6">
      <c r="A46" s="9" t="s">
        <v>523</v>
      </c>
      <c r="B46" s="9" t="s">
        <v>521</v>
      </c>
      <c r="C46" s="9" t="s">
        <v>522</v>
      </c>
      <c r="D46" s="9">
        <v>1</v>
      </c>
      <c r="E46" s="9">
        <v>0</v>
      </c>
      <c r="F46" s="9" t="s">
        <v>502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3"/>
  <sheetViews>
    <sheetView workbookViewId="0">
      <selection activeCell="A14" sqref="A14"/>
    </sheetView>
  </sheetViews>
  <sheetFormatPr defaultColWidth="11.4318181818182" defaultRowHeight="13.8"/>
  <cols>
    <col min="1" max="1" width="3.43939393939394" style="1" customWidth="1"/>
    <col min="2" max="2" width="14" style="1" customWidth="1"/>
    <col min="3" max="3" width="61.9015151515151" style="2" customWidth="1"/>
    <col min="4" max="4" width="57.5606060606061" style="3" customWidth="1"/>
    <col min="5" max="5" width="41.3333333333333" style="2" customWidth="1"/>
    <col min="6" max="7" width="8.88636363636364" style="1" customWidth="1"/>
    <col min="8" max="8" width="7.66666666666667" style="1" customWidth="1"/>
    <col min="9" max="9" width="100" style="2" customWidth="1"/>
    <col min="10" max="10" width="11.4393939393939" style="2"/>
    <col min="11" max="1024" width="11.4393939393939" style="1"/>
  </cols>
  <sheetData>
    <row r="2" spans="2:10">
      <c r="B2" s="4" t="s">
        <v>524</v>
      </c>
      <c r="C2" s="5" t="s">
        <v>525</v>
      </c>
      <c r="D2" s="6" t="s">
        <v>526</v>
      </c>
      <c r="E2" s="5" t="s">
        <v>527</v>
      </c>
      <c r="F2" s="4" t="s">
        <v>528</v>
      </c>
      <c r="G2" s="4" t="s">
        <v>529</v>
      </c>
      <c r="H2" s="4" t="s">
        <v>530</v>
      </c>
      <c r="I2" s="5" t="s">
        <v>531</v>
      </c>
      <c r="J2" s="5" t="s">
        <v>532</v>
      </c>
    </row>
    <row r="3" ht="36.75" customHeight="1" spans="2:9">
      <c r="B3" s="1" t="s">
        <v>533</v>
      </c>
      <c r="C3" s="2" t="s">
        <v>534</v>
      </c>
      <c r="D3" s="3" t="s">
        <v>535</v>
      </c>
      <c r="E3" s="2" t="s">
        <v>536</v>
      </c>
      <c r="H3" s="1">
        <v>2013</v>
      </c>
      <c r="I3" s="8" t="s">
        <v>537</v>
      </c>
    </row>
    <row r="4" ht="36.75" customHeight="1" spans="2:2">
      <c r="B4" s="1" t="s">
        <v>538</v>
      </c>
    </row>
    <row r="5" ht="36.75" customHeight="1" spans="2:9">
      <c r="B5" s="1" t="s">
        <v>539</v>
      </c>
      <c r="C5" s="2" t="s">
        <v>540</v>
      </c>
      <c r="D5" s="3" t="s">
        <v>541</v>
      </c>
      <c r="H5" s="1">
        <v>2012</v>
      </c>
      <c r="I5" s="8" t="s">
        <v>542</v>
      </c>
    </row>
    <row r="6" ht="36.75" customHeight="1" spans="2:9">
      <c r="B6" s="1" t="s">
        <v>543</v>
      </c>
      <c r="C6" s="2" t="s">
        <v>544</v>
      </c>
      <c r="D6" s="2" t="s">
        <v>545</v>
      </c>
      <c r="H6" s="1">
        <v>2012</v>
      </c>
      <c r="I6" s="8" t="s">
        <v>546</v>
      </c>
    </row>
    <row r="7" ht="36.75" customHeight="1" spans="2:9">
      <c r="B7" s="1" t="s">
        <v>170</v>
      </c>
      <c r="C7" s="2" t="s">
        <v>547</v>
      </c>
      <c r="D7" s="3" t="s">
        <v>548</v>
      </c>
      <c r="E7" s="2" t="s">
        <v>549</v>
      </c>
      <c r="H7" s="1">
        <v>2014</v>
      </c>
      <c r="I7" s="8" t="s">
        <v>550</v>
      </c>
    </row>
    <row r="8" ht="36.75" customHeight="1" spans="2:9">
      <c r="B8" s="1" t="s">
        <v>551</v>
      </c>
      <c r="C8" s="2" t="s">
        <v>552</v>
      </c>
      <c r="D8" s="3" t="s">
        <v>553</v>
      </c>
      <c r="E8" s="2" t="s">
        <v>554</v>
      </c>
      <c r="F8" s="1">
        <v>67</v>
      </c>
      <c r="G8" s="7" t="s">
        <v>555</v>
      </c>
      <c r="H8" s="1">
        <v>2014</v>
      </c>
      <c r="I8" s="2" t="s">
        <v>556</v>
      </c>
    </row>
    <row r="9" ht="36.75" customHeight="1" spans="2:9">
      <c r="B9" s="1" t="s">
        <v>199</v>
      </c>
      <c r="C9" s="2" t="s">
        <v>557</v>
      </c>
      <c r="D9" s="3" t="s">
        <v>558</v>
      </c>
      <c r="E9" s="2" t="s">
        <v>559</v>
      </c>
      <c r="H9" s="1">
        <v>2014</v>
      </c>
      <c r="I9" s="8" t="s">
        <v>560</v>
      </c>
    </row>
    <row r="10" ht="36.75" customHeight="1" spans="2:9">
      <c r="B10" s="1" t="s">
        <v>561</v>
      </c>
      <c r="C10" s="2" t="s">
        <v>562</v>
      </c>
      <c r="D10" s="3" t="s">
        <v>563</v>
      </c>
      <c r="E10" s="2" t="s">
        <v>564</v>
      </c>
      <c r="H10" s="1">
        <v>2007</v>
      </c>
      <c r="I10" s="8" t="s">
        <v>565</v>
      </c>
    </row>
    <row r="11" ht="36.75" customHeight="1" spans="2:9">
      <c r="B11" s="1" t="s">
        <v>566</v>
      </c>
      <c r="C11" s="2" t="s">
        <v>567</v>
      </c>
      <c r="D11" s="3" t="s">
        <v>568</v>
      </c>
      <c r="E11" s="2" t="s">
        <v>569</v>
      </c>
      <c r="F11" s="1">
        <v>92</v>
      </c>
      <c r="H11" s="1">
        <v>2017</v>
      </c>
      <c r="I11" s="8" t="s">
        <v>570</v>
      </c>
    </row>
    <row r="12" ht="36.75" customHeight="1" spans="2:9">
      <c r="B12" s="1" t="s">
        <v>571</v>
      </c>
      <c r="C12" s="2" t="s">
        <v>572</v>
      </c>
      <c r="D12" s="3" t="s">
        <v>573</v>
      </c>
      <c r="E12" s="2" t="s">
        <v>574</v>
      </c>
      <c r="H12" s="1">
        <v>2018</v>
      </c>
      <c r="I12" s="8" t="s">
        <v>575</v>
      </c>
    </row>
    <row r="13" ht="36.75" customHeight="1" spans="2:9">
      <c r="B13" s="1" t="s">
        <v>576</v>
      </c>
      <c r="C13" s="2" t="s">
        <v>577</v>
      </c>
      <c r="D13" s="2" t="s">
        <v>578</v>
      </c>
      <c r="I13" s="8" t="s">
        <v>579</v>
      </c>
    </row>
    <row r="14" ht="36.75" customHeight="1" spans="2:9">
      <c r="B14" s="1" t="s">
        <v>580</v>
      </c>
      <c r="C14" s="2" t="s">
        <v>581</v>
      </c>
      <c r="D14" s="3" t="s">
        <v>582</v>
      </c>
      <c r="E14" s="2" t="s">
        <v>583</v>
      </c>
      <c r="H14" s="1">
        <v>2014</v>
      </c>
      <c r="I14" s="8" t="s">
        <v>584</v>
      </c>
    </row>
    <row r="15" ht="36.75" customHeight="1" spans="2:10">
      <c r="B15" s="1" t="s">
        <v>585</v>
      </c>
      <c r="C15" s="2" t="s">
        <v>586</v>
      </c>
      <c r="D15" s="3" t="s">
        <v>587</v>
      </c>
      <c r="I15" s="8" t="s">
        <v>588</v>
      </c>
      <c r="J15" s="2" t="s">
        <v>589</v>
      </c>
    </row>
    <row r="16" ht="36.75" customHeight="1" spans="2:9">
      <c r="B16" s="1" t="s">
        <v>590</v>
      </c>
      <c r="C16" s="2" t="s">
        <v>591</v>
      </c>
      <c r="D16" s="3" t="s">
        <v>592</v>
      </c>
      <c r="E16" s="2" t="s">
        <v>593</v>
      </c>
      <c r="F16" s="1">
        <v>68</v>
      </c>
      <c r="H16" s="1">
        <v>2013</v>
      </c>
      <c r="I16" s="8" t="s">
        <v>594</v>
      </c>
    </row>
    <row r="17" ht="36.75" customHeight="1" spans="2:9">
      <c r="B17" s="1" t="s">
        <v>48</v>
      </c>
      <c r="C17" s="2" t="s">
        <v>595</v>
      </c>
      <c r="D17" s="3" t="s">
        <v>596</v>
      </c>
      <c r="H17" s="1">
        <v>2012</v>
      </c>
      <c r="I17" s="8" t="s">
        <v>597</v>
      </c>
    </row>
    <row r="18" ht="36.75" customHeight="1" spans="2:10">
      <c r="B18" s="1" t="s">
        <v>598</v>
      </c>
      <c r="C18" s="2" t="s">
        <v>599</v>
      </c>
      <c r="D18" s="3" t="s">
        <v>600</v>
      </c>
      <c r="E18" s="2" t="s">
        <v>601</v>
      </c>
      <c r="H18" s="1">
        <v>2013</v>
      </c>
      <c r="I18" s="8" t="s">
        <v>602</v>
      </c>
      <c r="J18" s="2" t="s">
        <v>603</v>
      </c>
    </row>
    <row r="19" ht="42.75" customHeight="1"/>
    <row r="20" ht="42.75" customHeight="1"/>
    <row r="21" ht="42.75" customHeight="1"/>
    <row r="22" ht="42.75" customHeight="1"/>
    <row r="23" ht="42.75" customHeight="1"/>
    <row r="24" ht="42.75" customHeight="1"/>
    <row r="25" ht="42.75" customHeight="1"/>
    <row r="26" ht="42.75" customHeight="1"/>
    <row r="27" ht="42.75" customHeight="1"/>
    <row r="28" ht="42.75" customHeight="1"/>
    <row r="29" ht="42.75" customHeight="1"/>
    <row r="30" ht="42.75" customHeight="1"/>
    <row r="31" ht="42.75" customHeight="1"/>
    <row r="32" ht="42.75" customHeight="1"/>
    <row r="33" ht="42.75" customHeight="1"/>
  </sheetData>
  <autoFilter ref="B2:J18">
    <extLst/>
  </autoFilter>
  <hyperlinks>
    <hyperlink ref="I3" r:id="rId1" display="https://www.agora-energiewende.de/fileadmin2/Projekte/2012/Lastmanagement-als-Beitrag-zur-Versorgungssicherheit/Agora_Studie_Lastmanagement_Sueddeutschland_Zwischenergebnisse_web.pdf"/>
    <hyperlink ref="I5" r:id="rId2" display="http://www.pfbach.dk/firma_pfb/dena_endbericht_integration_ee_2012.pdf"/>
    <hyperlink ref="I6" r:id="rId3" display="https://www.dlr.de/dlr/Portaldata/1/Resources/bilder/portal/portal_2012_1/leitstudie2011_bf.pdf"/>
    <hyperlink ref="I7" r:id="rId4" display="https://www.bmwi.de/Redaktion/DE/Publikationen/Studien/strommarkt-in-deutschland-gewaehrleistung-das-derzeitige-marktdesign-versorgungssicherheit.pdf?__blob=publicationFile&amp;v=5"/>
    <hyperlink ref="I9" r:id="rId5" display="https://www.ihs.ac.at/projects/define/files/DEFINE-Oeko-english-version.pdf"/>
    <hyperlink ref="I10" r:id="rId6" display="http://publica.fraunhofer.de/eprints/urn_nbn_de_0011-n-686156.pdf"/>
    <hyperlink ref="I11" r:id="rId7" display="https://www.diw.de/documents/publikationen/73/diw_01.c.574130.de/diw_datadoc_2017-092.pdf"/>
    <hyperlink ref="I13" r:id="rId8" display="http://www.fvee.de/fileadmin/publikationen/Politische_Papiere_FVEE/14.IWES_Roadmap-Speicher/14_IWES-etal_Roadmap_Speicher_Langfassung.pdf"/>
    <hyperlink ref="I14" r:id="rId9" display="https://www.isi.fraunhofer.de/content/dam/isi/dokumente/cce/2014/Fraunhofer-ISI-Markthochlaufszenarien-Elektrofahrzeuge-Langfassung.pdf"/>
    <hyperlink ref="I15" r:id="rId10" display="https://www.regelleistung.net/ext/tender/"/>
    <hyperlink ref="I16" r:id="rId11" display="https://www.diw.de/documents/publikationen/73/diw_01.c.424566.de/diw_datadoc_2013-068.pdf"/>
    <hyperlink ref="I17" r:id="rId12" display="https://shop.vde.com/de/vde-studie-erneuerbare-energie-braucht-flexible-kraftwerke-3"/>
    <hyperlink ref="I18" r:id="rId13" display="https://tu-dresden.de/bu/wirtschaft/ee2/ressourcen/dateien/dateien/ordner_enerday/ordner_enerday2013/ordner_vortrag/Hirth_Ziegenhagen_2013-Control_Power_Enerday.pdf?lang=de"/>
  </hyperlink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MJ21"/>
  <sheetViews>
    <sheetView workbookViewId="0">
      <selection activeCell="F24" sqref="F24"/>
    </sheetView>
  </sheetViews>
  <sheetFormatPr defaultColWidth="6.67424242424242" defaultRowHeight="13.8"/>
  <cols>
    <col min="1" max="1" width="2.66666666666667" style="24" customWidth="1"/>
    <col min="2" max="2" width="9.87878787878788" style="24" customWidth="1"/>
    <col min="3" max="3" width="11.5530303030303" style="24" customWidth="1"/>
    <col min="4" max="4" width="11.9015151515152" style="24" customWidth="1"/>
    <col min="5" max="10" width="9.87878787878788" style="24" customWidth="1"/>
    <col min="11" max="11" width="12.9090909090909" style="24" customWidth="1"/>
    <col min="12" max="12" width="0.886363636363636" style="56" customWidth="1"/>
    <col min="13" max="13" width="4.11363636363636" style="24" customWidth="1"/>
    <col min="14" max="1023" width="6.68181818181818" style="24"/>
    <col min="1024" max="1024" width="10.1666666666667" customWidth="1"/>
  </cols>
  <sheetData>
    <row r="1" spans="3:3">
      <c r="C1" s="48"/>
    </row>
    <row r="2" s="1" customFormat="1" ht="62.25" customHeight="1" spans="2:102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0"/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AMJ2"/>
    </row>
    <row r="3" spans="2:15">
      <c r="B3" s="24" t="s">
        <v>23</v>
      </c>
      <c r="C3" s="24">
        <v>4500</v>
      </c>
      <c r="D3" s="24">
        <v>4500.1</v>
      </c>
      <c r="E3" s="24">
        <v>462</v>
      </c>
      <c r="F3" s="24">
        <v>6000</v>
      </c>
      <c r="G3" s="24">
        <v>0</v>
      </c>
      <c r="I3" s="24">
        <v>35</v>
      </c>
      <c r="J3" s="24">
        <v>0.04</v>
      </c>
      <c r="K3" s="50">
        <v>4500</v>
      </c>
      <c r="M3" s="24" t="s">
        <v>23</v>
      </c>
      <c r="N3" s="24">
        <v>1</v>
      </c>
      <c r="O3" s="24">
        <v>-1</v>
      </c>
    </row>
    <row r="4" spans="2:16">
      <c r="B4" s="24" t="s">
        <v>24</v>
      </c>
      <c r="C4" s="24">
        <v>3592.5</v>
      </c>
      <c r="D4" s="24">
        <v>3592.6</v>
      </c>
      <c r="E4" s="24">
        <v>573</v>
      </c>
      <c r="F4" s="24">
        <v>6000</v>
      </c>
      <c r="G4" s="24">
        <v>0</v>
      </c>
      <c r="I4" s="24">
        <v>35</v>
      </c>
      <c r="J4" s="24">
        <v>0.04</v>
      </c>
      <c r="K4" s="50">
        <v>3592.5</v>
      </c>
      <c r="M4" s="24" t="s">
        <v>24</v>
      </c>
      <c r="N4" s="24">
        <v>1</v>
      </c>
      <c r="P4" s="24">
        <v>-1</v>
      </c>
    </row>
    <row r="5" spans="2:17">
      <c r="B5" s="24" t="s">
        <v>25</v>
      </c>
      <c r="C5" s="24">
        <v>1000</v>
      </c>
      <c r="D5" s="24">
        <v>1000.1</v>
      </c>
      <c r="E5" s="24">
        <v>343</v>
      </c>
      <c r="F5" s="24">
        <v>6000</v>
      </c>
      <c r="G5" s="24">
        <v>0</v>
      </c>
      <c r="I5" s="24">
        <v>35</v>
      </c>
      <c r="J5" s="24">
        <v>0.04</v>
      </c>
      <c r="K5" s="50">
        <v>1000</v>
      </c>
      <c r="M5" s="24" t="s">
        <v>25</v>
      </c>
      <c r="N5" s="24">
        <v>1</v>
      </c>
      <c r="Q5" s="24">
        <v>-1</v>
      </c>
    </row>
    <row r="6" spans="2:18">
      <c r="B6" s="24" t="s">
        <v>26</v>
      </c>
      <c r="C6" s="24">
        <v>5000</v>
      </c>
      <c r="D6" s="24">
        <v>5000.1</v>
      </c>
      <c r="E6" s="24">
        <v>326</v>
      </c>
      <c r="F6" s="24">
        <v>6000</v>
      </c>
      <c r="G6" s="24">
        <v>0</v>
      </c>
      <c r="I6" s="24">
        <v>35</v>
      </c>
      <c r="J6" s="24">
        <v>0.04</v>
      </c>
      <c r="K6" s="50">
        <v>5000</v>
      </c>
      <c r="M6" s="24" t="s">
        <v>26</v>
      </c>
      <c r="N6" s="24">
        <v>1</v>
      </c>
      <c r="R6" s="24">
        <v>-1</v>
      </c>
    </row>
    <row r="7" spans="2:19">
      <c r="B7" s="24" t="s">
        <v>27</v>
      </c>
      <c r="C7" s="24">
        <v>2500</v>
      </c>
      <c r="D7" s="24">
        <v>2500.1</v>
      </c>
      <c r="E7" s="24">
        <v>659</v>
      </c>
      <c r="F7" s="24">
        <v>6000</v>
      </c>
      <c r="G7" s="24">
        <v>0</v>
      </c>
      <c r="I7" s="24">
        <v>35</v>
      </c>
      <c r="J7" s="24">
        <v>0.04</v>
      </c>
      <c r="K7" s="50">
        <v>2500</v>
      </c>
      <c r="M7" s="24" t="s">
        <v>27</v>
      </c>
      <c r="N7" s="24">
        <v>1</v>
      </c>
      <c r="S7" s="24">
        <v>-1</v>
      </c>
    </row>
    <row r="8" spans="2:20">
      <c r="B8" s="24" t="s">
        <v>28</v>
      </c>
      <c r="C8" s="24">
        <v>2300</v>
      </c>
      <c r="D8" s="24">
        <v>2300.1</v>
      </c>
      <c r="E8" s="24">
        <v>399</v>
      </c>
      <c r="F8" s="24">
        <v>6000</v>
      </c>
      <c r="G8" s="24">
        <v>0</v>
      </c>
      <c r="I8" s="24">
        <v>35</v>
      </c>
      <c r="J8" s="24">
        <v>0.04</v>
      </c>
      <c r="K8" s="50">
        <v>2300</v>
      </c>
      <c r="M8" s="24" t="s">
        <v>28</v>
      </c>
      <c r="N8" s="24">
        <v>1</v>
      </c>
      <c r="T8" s="24">
        <v>-1</v>
      </c>
    </row>
    <row r="9" spans="2:21">
      <c r="B9" s="24" t="s">
        <v>29</v>
      </c>
      <c r="C9" s="24">
        <v>7500</v>
      </c>
      <c r="D9" s="24">
        <v>7500.1</v>
      </c>
      <c r="E9" s="24">
        <v>464</v>
      </c>
      <c r="F9" s="24">
        <v>6000</v>
      </c>
      <c r="G9" s="24">
        <v>0</v>
      </c>
      <c r="I9" s="24">
        <v>35</v>
      </c>
      <c r="J9" s="24">
        <v>0.04</v>
      </c>
      <c r="K9" s="50">
        <v>7500</v>
      </c>
      <c r="M9" s="24" t="s">
        <v>29</v>
      </c>
      <c r="N9" s="24">
        <v>1</v>
      </c>
      <c r="U9" s="24">
        <v>-1</v>
      </c>
    </row>
    <row r="10" spans="2:22">
      <c r="B10" s="24" t="s">
        <v>30</v>
      </c>
      <c r="C10" s="24">
        <v>4450</v>
      </c>
      <c r="D10" s="24">
        <v>4450.1</v>
      </c>
      <c r="E10" s="24">
        <v>466</v>
      </c>
      <c r="F10" s="24">
        <v>6000</v>
      </c>
      <c r="G10" s="24">
        <v>0</v>
      </c>
      <c r="I10" s="24">
        <v>35</v>
      </c>
      <c r="J10" s="24">
        <v>0.04</v>
      </c>
      <c r="K10" s="50">
        <v>4450</v>
      </c>
      <c r="M10" s="24" t="s">
        <v>30</v>
      </c>
      <c r="N10" s="24">
        <v>1</v>
      </c>
      <c r="V10" s="24">
        <v>-1</v>
      </c>
    </row>
    <row r="11" spans="2:17">
      <c r="B11" s="24" t="s">
        <v>31</v>
      </c>
      <c r="C11" s="24">
        <v>3550</v>
      </c>
      <c r="D11" s="24">
        <v>3550.1</v>
      </c>
      <c r="E11" s="24">
        <v>443</v>
      </c>
      <c r="F11" s="24">
        <v>6000</v>
      </c>
      <c r="G11" s="24">
        <v>0</v>
      </c>
      <c r="I11" s="24">
        <v>35</v>
      </c>
      <c r="J11" s="24">
        <v>0.04</v>
      </c>
      <c r="K11" s="50">
        <v>3550</v>
      </c>
      <c r="M11" s="24" t="s">
        <v>31</v>
      </c>
      <c r="O11" s="24">
        <v>1</v>
      </c>
      <c r="Q11" s="24">
        <v>-1</v>
      </c>
    </row>
    <row r="12" spans="2:18">
      <c r="B12" s="24" t="s">
        <v>32</v>
      </c>
      <c r="C12" s="24">
        <v>3400</v>
      </c>
      <c r="D12" s="24">
        <v>3400.1</v>
      </c>
      <c r="E12" s="24">
        <v>168</v>
      </c>
      <c r="F12" s="24">
        <v>6000</v>
      </c>
      <c r="G12" s="24">
        <v>0</v>
      </c>
      <c r="I12" s="24">
        <v>35</v>
      </c>
      <c r="J12" s="24">
        <v>0.04</v>
      </c>
      <c r="K12" s="50">
        <v>3400</v>
      </c>
      <c r="M12" s="24" t="s">
        <v>32</v>
      </c>
      <c r="Q12" s="24">
        <v>1</v>
      </c>
      <c r="R12" s="24">
        <v>-1</v>
      </c>
    </row>
    <row r="13" spans="2:20">
      <c r="B13" s="24" t="s">
        <v>33</v>
      </c>
      <c r="C13" s="24">
        <v>600</v>
      </c>
      <c r="D13" s="24">
        <v>600.1</v>
      </c>
      <c r="E13" s="24">
        <v>332</v>
      </c>
      <c r="F13" s="24">
        <v>6000</v>
      </c>
      <c r="G13" s="24">
        <v>0</v>
      </c>
      <c r="I13" s="24">
        <v>35</v>
      </c>
      <c r="J13" s="24">
        <v>0.04</v>
      </c>
      <c r="K13" s="50">
        <v>600</v>
      </c>
      <c r="M13" s="24" t="s">
        <v>33</v>
      </c>
      <c r="S13" s="24">
        <v>1</v>
      </c>
      <c r="T13" s="24">
        <v>-1</v>
      </c>
    </row>
    <row r="14" spans="2:21">
      <c r="B14" s="24" t="s">
        <v>34</v>
      </c>
      <c r="C14" s="24">
        <v>1100</v>
      </c>
      <c r="D14" s="24">
        <v>1100.1</v>
      </c>
      <c r="E14" s="24">
        <v>599</v>
      </c>
      <c r="F14" s="24">
        <v>6000</v>
      </c>
      <c r="G14" s="24">
        <v>0</v>
      </c>
      <c r="I14" s="24">
        <v>35</v>
      </c>
      <c r="J14" s="24">
        <v>0.04</v>
      </c>
      <c r="K14" s="50">
        <v>1100</v>
      </c>
      <c r="M14" s="24" t="s">
        <v>34</v>
      </c>
      <c r="T14" s="24">
        <v>1</v>
      </c>
      <c r="U14" s="24">
        <v>-1</v>
      </c>
    </row>
    <row r="15" spans="2:22">
      <c r="B15" s="24" t="s">
        <v>35</v>
      </c>
      <c r="C15" s="24">
        <v>1700</v>
      </c>
      <c r="D15" s="24">
        <v>1700.1</v>
      </c>
      <c r="E15" s="24">
        <v>395</v>
      </c>
      <c r="F15" s="24">
        <v>6000</v>
      </c>
      <c r="G15" s="24">
        <v>0</v>
      </c>
      <c r="I15" s="24">
        <v>35</v>
      </c>
      <c r="J15" s="24">
        <v>0.04</v>
      </c>
      <c r="K15" s="50">
        <v>1700</v>
      </c>
      <c r="M15" s="24" t="s">
        <v>35</v>
      </c>
      <c r="U15" s="24">
        <v>1</v>
      </c>
      <c r="V15" s="24">
        <v>-1</v>
      </c>
    </row>
    <row r="16" spans="2:22">
      <c r="B16" s="24" t="s">
        <v>36</v>
      </c>
      <c r="C16" s="24">
        <v>2500</v>
      </c>
      <c r="D16" s="24">
        <v>2500.1</v>
      </c>
      <c r="E16" s="46">
        <v>1000</v>
      </c>
      <c r="F16" s="24">
        <v>6000</v>
      </c>
      <c r="G16" s="24">
        <v>0</v>
      </c>
      <c r="I16" s="24">
        <v>35</v>
      </c>
      <c r="J16" s="24">
        <v>0.04</v>
      </c>
      <c r="K16" s="50">
        <v>2500</v>
      </c>
      <c r="M16" s="24" t="s">
        <v>36</v>
      </c>
      <c r="O16" s="24">
        <v>1</v>
      </c>
      <c r="V16" s="24">
        <v>-1</v>
      </c>
    </row>
    <row r="17" spans="2:23">
      <c r="B17" s="24" t="s">
        <v>37</v>
      </c>
      <c r="C17" s="24">
        <v>5000</v>
      </c>
      <c r="D17" s="24">
        <v>5000.1</v>
      </c>
      <c r="E17" s="46">
        <v>1000</v>
      </c>
      <c r="F17" s="24">
        <v>6000</v>
      </c>
      <c r="G17" s="24">
        <v>0</v>
      </c>
      <c r="I17" s="24">
        <v>35</v>
      </c>
      <c r="J17" s="24">
        <v>0.04</v>
      </c>
      <c r="K17" s="50">
        <v>5000</v>
      </c>
      <c r="M17" s="24" t="s">
        <v>37</v>
      </c>
      <c r="O17" s="24">
        <v>1</v>
      </c>
      <c r="W17" s="24">
        <v>-1</v>
      </c>
    </row>
    <row r="18" spans="2:24">
      <c r="B18" s="24" t="s">
        <v>38</v>
      </c>
      <c r="C18" s="24">
        <v>3255</v>
      </c>
      <c r="D18" s="24">
        <v>3255.1</v>
      </c>
      <c r="E18" s="46">
        <v>1000</v>
      </c>
      <c r="F18" s="24">
        <v>6000</v>
      </c>
      <c r="G18" s="24">
        <v>0</v>
      </c>
      <c r="I18" s="24">
        <v>35</v>
      </c>
      <c r="J18" s="24">
        <v>0.04</v>
      </c>
      <c r="K18" s="50">
        <v>3255</v>
      </c>
      <c r="M18" s="24" t="s">
        <v>38</v>
      </c>
      <c r="O18" s="24">
        <v>1</v>
      </c>
      <c r="X18" s="24">
        <v>-1</v>
      </c>
    </row>
    <row r="19" spans="2:25">
      <c r="B19" s="24" t="s">
        <v>39</v>
      </c>
      <c r="C19" s="24">
        <v>3850</v>
      </c>
      <c r="D19" s="24">
        <v>3850.1</v>
      </c>
      <c r="E19" s="46">
        <v>1000</v>
      </c>
      <c r="F19" s="24">
        <v>6000</v>
      </c>
      <c r="G19" s="24">
        <v>0</v>
      </c>
      <c r="I19" s="24">
        <v>35</v>
      </c>
      <c r="J19" s="24">
        <v>0.04</v>
      </c>
      <c r="K19" s="50">
        <v>3850</v>
      </c>
      <c r="M19" s="24" t="s">
        <v>39</v>
      </c>
      <c r="W19" s="24">
        <v>1</v>
      </c>
      <c r="Y19" s="24">
        <v>-1</v>
      </c>
    </row>
    <row r="20" spans="2:24">
      <c r="B20" s="24" t="s">
        <v>40</v>
      </c>
      <c r="C20" s="24">
        <v>950</v>
      </c>
      <c r="D20" s="24">
        <v>950.1</v>
      </c>
      <c r="E20" s="46">
        <v>1000</v>
      </c>
      <c r="F20" s="24">
        <v>6000</v>
      </c>
      <c r="G20" s="24">
        <v>0</v>
      </c>
      <c r="I20" s="24">
        <v>35</v>
      </c>
      <c r="J20" s="24">
        <v>0.04</v>
      </c>
      <c r="K20" s="50">
        <v>950</v>
      </c>
      <c r="M20" s="24" t="s">
        <v>40</v>
      </c>
      <c r="U20" s="24">
        <v>1</v>
      </c>
      <c r="X20" s="24">
        <v>-1</v>
      </c>
    </row>
    <row r="21" spans="2:24">
      <c r="B21" s="24" t="s">
        <v>41</v>
      </c>
      <c r="C21" s="24">
        <v>4850</v>
      </c>
      <c r="D21" s="24">
        <v>4850.1</v>
      </c>
      <c r="E21" s="46">
        <v>1000</v>
      </c>
      <c r="F21" s="24">
        <v>6000</v>
      </c>
      <c r="G21" s="24">
        <v>0</v>
      </c>
      <c r="I21" s="24">
        <v>35</v>
      </c>
      <c r="J21" s="24">
        <v>0.04</v>
      </c>
      <c r="K21" s="50">
        <v>4850</v>
      </c>
      <c r="M21" s="24" t="s">
        <v>41</v>
      </c>
      <c r="V21" s="24">
        <v>1</v>
      </c>
      <c r="X21" s="24">
        <v>-1</v>
      </c>
    </row>
  </sheetData>
  <pageMargins left="0.7" right="0.7" top="0.7875" bottom="0.78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9"/>
  <sheetViews>
    <sheetView topLeftCell="A3" workbookViewId="0">
      <pane xSplit="3" topLeftCell="L1" activePane="topRight" state="frozen"/>
      <selection/>
      <selection pane="topRight" activeCell="P20" sqref="P20"/>
    </sheetView>
  </sheetViews>
  <sheetFormatPr defaultColWidth="9.09090909090909" defaultRowHeight="13.8"/>
  <cols>
    <col min="1" max="1" width="11.6590909090909" style="23" customWidth="1"/>
    <col min="2" max="2" width="11.3333333333333" style="23" customWidth="1"/>
    <col min="3" max="3" width="11.9015151515152" style="23" customWidth="1"/>
    <col min="4" max="4" width="14.5530303030303" style="27" customWidth="1"/>
    <col min="5" max="9" width="15.3333333333333" style="24" customWidth="1"/>
    <col min="10" max="15" width="15" style="24" customWidth="1"/>
    <col min="16" max="17" width="15.3333333333333" style="24" customWidth="1"/>
    <col min="18" max="20" width="18.3333333333333" style="24" customWidth="1"/>
    <col min="21" max="24" width="17.3409090909091" style="24" customWidth="1"/>
    <col min="25" max="1024" width="9.09848484848485" style="23"/>
  </cols>
  <sheetData>
    <row r="1" s="1" customFormat="1" ht="55.5" customHeight="1" spans="1:24">
      <c r="A1" s="1" t="s">
        <v>42</v>
      </c>
      <c r="D1" s="29"/>
      <c r="E1" s="1" t="s">
        <v>43</v>
      </c>
      <c r="F1" s="1" t="s">
        <v>44</v>
      </c>
      <c r="G1" s="1" t="s">
        <v>43</v>
      </c>
      <c r="H1" s="1" t="s">
        <v>43</v>
      </c>
      <c r="I1" s="1" t="s">
        <v>43</v>
      </c>
      <c r="J1" s="1" t="s">
        <v>43</v>
      </c>
      <c r="K1" s="1" t="s">
        <v>43</v>
      </c>
      <c r="L1" s="1" t="s">
        <v>45</v>
      </c>
      <c r="M1" s="1" t="s">
        <v>46</v>
      </c>
      <c r="P1" s="1" t="s">
        <v>47</v>
      </c>
      <c r="Q1" s="1" t="s">
        <v>46</v>
      </c>
      <c r="R1" s="1" t="s">
        <v>46</v>
      </c>
      <c r="S1" s="1" t="s">
        <v>46</v>
      </c>
      <c r="T1" s="1" t="s">
        <v>48</v>
      </c>
      <c r="U1" s="1" t="s">
        <v>49</v>
      </c>
      <c r="V1" s="1" t="s">
        <v>46</v>
      </c>
      <c r="W1" s="1" t="s">
        <v>46</v>
      </c>
      <c r="X1" s="1" t="s">
        <v>50</v>
      </c>
    </row>
    <row r="2" s="1" customFormat="1" ht="55.5" customHeight="1" spans="1:24">
      <c r="A2" s="1" t="s">
        <v>51</v>
      </c>
      <c r="B2" s="1" t="s">
        <v>52</v>
      </c>
      <c r="C2" s="1" t="s">
        <v>53</v>
      </c>
      <c r="D2" s="29" t="s">
        <v>54</v>
      </c>
      <c r="E2" s="17" t="s">
        <v>55</v>
      </c>
      <c r="F2" s="17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</row>
    <row r="4" spans="1:24">
      <c r="A4" s="23" t="s">
        <v>73</v>
      </c>
      <c r="E4" s="24" t="s">
        <v>74</v>
      </c>
      <c r="F4" s="24" t="s">
        <v>75</v>
      </c>
      <c r="G4" s="24" t="s">
        <v>76</v>
      </c>
      <c r="H4" s="24" t="s">
        <v>77</v>
      </c>
      <c r="I4" s="24" t="s">
        <v>77</v>
      </c>
      <c r="J4" s="24" t="s">
        <v>76</v>
      </c>
      <c r="K4" s="24" t="s">
        <v>78</v>
      </c>
      <c r="L4" s="24" t="s">
        <v>78</v>
      </c>
      <c r="M4" s="24" t="s">
        <v>79</v>
      </c>
      <c r="P4" s="24" t="s">
        <v>80</v>
      </c>
      <c r="Q4" s="24" t="s">
        <v>81</v>
      </c>
      <c r="R4" s="24" t="s">
        <v>76</v>
      </c>
      <c r="S4" s="24" t="s">
        <v>76</v>
      </c>
      <c r="T4" s="24" t="s">
        <v>82</v>
      </c>
      <c r="U4" s="24" t="s">
        <v>83</v>
      </c>
      <c r="V4" s="24" t="s">
        <v>84</v>
      </c>
      <c r="W4" s="24" t="s">
        <v>77</v>
      </c>
      <c r="X4" s="24" t="s">
        <v>80</v>
      </c>
    </row>
    <row r="5" s="22" customFormat="1" ht="10.2" spans="1:24">
      <c r="A5" s="22" t="s">
        <v>85</v>
      </c>
      <c r="B5" s="22" t="s">
        <v>86</v>
      </c>
      <c r="C5" s="22" t="s">
        <v>87</v>
      </c>
      <c r="D5" s="31" t="s">
        <v>88</v>
      </c>
      <c r="E5" s="25" t="s">
        <v>89</v>
      </c>
      <c r="F5" s="25" t="s">
        <v>90</v>
      </c>
      <c r="G5" s="25" t="s">
        <v>6</v>
      </c>
      <c r="H5" s="25" t="s">
        <v>91</v>
      </c>
      <c r="I5" s="25" t="s">
        <v>92</v>
      </c>
      <c r="J5" s="25" t="s">
        <v>93</v>
      </c>
      <c r="K5" s="25" t="s">
        <v>8</v>
      </c>
      <c r="L5" s="25" t="s">
        <v>7</v>
      </c>
      <c r="M5" s="25" t="s">
        <v>9</v>
      </c>
      <c r="N5" s="25" t="s">
        <v>2</v>
      </c>
      <c r="O5" s="25" t="s">
        <v>94</v>
      </c>
      <c r="P5" s="25" t="s">
        <v>3</v>
      </c>
      <c r="Q5" s="25" t="s">
        <v>95</v>
      </c>
      <c r="R5" s="25" t="s">
        <v>96</v>
      </c>
      <c r="S5" s="25" t="s">
        <v>97</v>
      </c>
      <c r="T5" s="25" t="s">
        <v>98</v>
      </c>
      <c r="U5" s="25" t="s">
        <v>99</v>
      </c>
      <c r="V5" s="25" t="s">
        <v>100</v>
      </c>
      <c r="W5" s="25" t="s">
        <v>101</v>
      </c>
      <c r="X5" s="25" t="s">
        <v>102</v>
      </c>
    </row>
    <row r="6" spans="1:24">
      <c r="A6" s="23" t="s">
        <v>11</v>
      </c>
      <c r="B6" s="23" t="s">
        <v>103</v>
      </c>
      <c r="C6" s="23" t="s">
        <v>104</v>
      </c>
      <c r="D6" s="27" t="s">
        <v>105</v>
      </c>
      <c r="E6" s="54">
        <v>0.9</v>
      </c>
      <c r="F6" s="46">
        <v>0</v>
      </c>
      <c r="G6" s="46">
        <v>60000</v>
      </c>
      <c r="H6" s="46">
        <v>0</v>
      </c>
      <c r="I6" s="46">
        <v>0</v>
      </c>
      <c r="J6" s="55">
        <v>3000000</v>
      </c>
      <c r="K6" s="46">
        <v>60</v>
      </c>
      <c r="L6" s="46"/>
      <c r="M6" s="46">
        <v>0.04</v>
      </c>
      <c r="N6" s="46">
        <v>0</v>
      </c>
      <c r="O6" s="46">
        <v>0</v>
      </c>
      <c r="P6" s="46">
        <v>5600</v>
      </c>
      <c r="Q6" s="46">
        <v>1000000000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5600</v>
      </c>
    </row>
    <row r="7" spans="1:24">
      <c r="A7" s="23" t="s">
        <v>11</v>
      </c>
      <c r="B7" s="23" t="s">
        <v>106</v>
      </c>
      <c r="C7" s="23" t="s">
        <v>107</v>
      </c>
      <c r="D7" s="27" t="s">
        <v>108</v>
      </c>
      <c r="E7" s="54">
        <v>0.337</v>
      </c>
      <c r="F7" s="46">
        <v>0</v>
      </c>
      <c r="G7" s="46">
        <v>0</v>
      </c>
      <c r="H7" s="46">
        <v>0</v>
      </c>
      <c r="I7" s="46">
        <v>0</v>
      </c>
      <c r="J7" s="46">
        <v>6000000</v>
      </c>
      <c r="K7" s="46">
        <v>45</v>
      </c>
      <c r="L7" s="46"/>
      <c r="M7" s="46">
        <v>0.04</v>
      </c>
      <c r="N7" s="46">
        <v>0</v>
      </c>
      <c r="O7" s="46">
        <v>0</v>
      </c>
      <c r="P7" s="46">
        <v>0</v>
      </c>
      <c r="Q7" s="46">
        <v>0</v>
      </c>
      <c r="R7" s="46">
        <v>50</v>
      </c>
      <c r="S7" s="46">
        <v>50</v>
      </c>
      <c r="T7" s="46">
        <v>0.04</v>
      </c>
      <c r="U7" s="46">
        <v>1.69199864640109</v>
      </c>
      <c r="V7" s="46">
        <v>0</v>
      </c>
      <c r="W7" s="46">
        <v>0</v>
      </c>
      <c r="X7" s="46">
        <v>0</v>
      </c>
    </row>
    <row r="8" spans="1:24">
      <c r="A8" s="23" t="s">
        <v>11</v>
      </c>
      <c r="B8" s="23" t="s">
        <v>109</v>
      </c>
      <c r="C8" s="23" t="s">
        <v>107</v>
      </c>
      <c r="D8" s="27" t="s">
        <v>108</v>
      </c>
      <c r="E8" s="54">
        <v>0.447</v>
      </c>
      <c r="F8" s="46">
        <v>0.399</v>
      </c>
      <c r="G8" s="46">
        <v>30000</v>
      </c>
      <c r="H8" s="46">
        <v>0</v>
      </c>
      <c r="I8" s="46">
        <v>0</v>
      </c>
      <c r="J8" s="46">
        <v>1500000</v>
      </c>
      <c r="K8" s="46">
        <v>40</v>
      </c>
      <c r="L8" s="46"/>
      <c r="M8" s="46">
        <v>0.04</v>
      </c>
      <c r="N8" s="46">
        <v>0</v>
      </c>
      <c r="O8" s="46">
        <v>0</v>
      </c>
      <c r="P8" s="46">
        <v>9300</v>
      </c>
      <c r="Q8" s="46">
        <v>1000000000</v>
      </c>
      <c r="R8" s="46">
        <v>30</v>
      </c>
      <c r="S8" s="46">
        <v>30</v>
      </c>
      <c r="T8" s="46">
        <v>0.04</v>
      </c>
      <c r="U8" s="46">
        <v>3.95999683200255</v>
      </c>
      <c r="V8" s="46">
        <v>30</v>
      </c>
      <c r="W8" s="46">
        <v>0</v>
      </c>
      <c r="X8" s="46">
        <v>9300</v>
      </c>
    </row>
    <row r="9" spans="1:24">
      <c r="A9" s="23" t="s">
        <v>11</v>
      </c>
      <c r="B9" s="23" t="s">
        <v>110</v>
      </c>
      <c r="C9" s="23" t="s">
        <v>107</v>
      </c>
      <c r="D9" s="27" t="s">
        <v>108</v>
      </c>
      <c r="E9" s="54">
        <v>0.464</v>
      </c>
      <c r="F9" s="46">
        <v>0.337</v>
      </c>
      <c r="G9" s="46">
        <v>25000</v>
      </c>
      <c r="H9" s="46">
        <v>0</v>
      </c>
      <c r="I9" s="46">
        <v>0</v>
      </c>
      <c r="J9" s="46">
        <v>1300000</v>
      </c>
      <c r="K9" s="46">
        <v>40</v>
      </c>
      <c r="L9" s="46"/>
      <c r="M9" s="46">
        <v>0.04</v>
      </c>
      <c r="N9" s="46">
        <v>0</v>
      </c>
      <c r="O9" s="46">
        <v>0</v>
      </c>
      <c r="P9" s="46">
        <v>9800</v>
      </c>
      <c r="Q9" s="46">
        <v>1000000000</v>
      </c>
      <c r="R9" s="46">
        <v>30</v>
      </c>
      <c r="S9" s="46">
        <v>30</v>
      </c>
      <c r="T9" s="46">
        <v>0.06</v>
      </c>
      <c r="U9" s="46">
        <v>9.71999222400625</v>
      </c>
      <c r="V9" s="46">
        <v>30</v>
      </c>
      <c r="W9" s="46">
        <v>0</v>
      </c>
      <c r="X9" s="46">
        <v>9800</v>
      </c>
    </row>
    <row r="10" spans="1:24">
      <c r="A10" s="23" t="s">
        <v>11</v>
      </c>
      <c r="B10" s="23" t="s">
        <v>111</v>
      </c>
      <c r="C10" s="23" t="s">
        <v>107</v>
      </c>
      <c r="D10" s="27" t="s">
        <v>108</v>
      </c>
      <c r="E10" s="54">
        <v>0.61</v>
      </c>
      <c r="F10" s="46">
        <v>0.201</v>
      </c>
      <c r="G10" s="46">
        <v>20000</v>
      </c>
      <c r="H10" s="46">
        <v>0</v>
      </c>
      <c r="I10" s="46">
        <v>0</v>
      </c>
      <c r="J10" s="46">
        <v>800000</v>
      </c>
      <c r="K10" s="46">
        <v>30</v>
      </c>
      <c r="L10" s="46"/>
      <c r="M10" s="46">
        <v>0.04</v>
      </c>
      <c r="N10" s="46">
        <v>0</v>
      </c>
      <c r="O10" s="46">
        <v>0</v>
      </c>
      <c r="P10" s="46">
        <v>17600</v>
      </c>
      <c r="Q10" s="46">
        <v>1000000000</v>
      </c>
      <c r="R10" s="46">
        <v>20</v>
      </c>
      <c r="S10" s="46">
        <v>20</v>
      </c>
      <c r="T10" s="46">
        <v>0.08</v>
      </c>
      <c r="U10" s="46">
        <v>31.6799746560204</v>
      </c>
      <c r="V10" s="46">
        <v>30</v>
      </c>
      <c r="W10" s="46">
        <v>0</v>
      </c>
      <c r="X10" s="46">
        <f>35200/2</f>
        <v>17600</v>
      </c>
    </row>
    <row r="11" spans="1:24">
      <c r="A11" s="23" t="s">
        <v>11</v>
      </c>
      <c r="B11" s="23" t="s">
        <v>112</v>
      </c>
      <c r="C11" s="23" t="s">
        <v>107</v>
      </c>
      <c r="D11" s="27" t="s">
        <v>108</v>
      </c>
      <c r="E11" s="54">
        <v>0.393</v>
      </c>
      <c r="F11" s="46">
        <v>0.201</v>
      </c>
      <c r="G11" s="46">
        <v>15000</v>
      </c>
      <c r="H11" s="46">
        <v>0</v>
      </c>
      <c r="I11" s="46">
        <v>0</v>
      </c>
      <c r="J11" s="46">
        <v>400000</v>
      </c>
      <c r="K11" s="46">
        <v>30</v>
      </c>
      <c r="L11" s="46"/>
      <c r="M11" s="46">
        <v>0.04</v>
      </c>
      <c r="N11" s="46">
        <v>0</v>
      </c>
      <c r="O11" s="46">
        <v>0</v>
      </c>
      <c r="P11" s="46">
        <v>17600</v>
      </c>
      <c r="Q11" s="46">
        <v>1000000000</v>
      </c>
      <c r="R11" s="46">
        <v>15</v>
      </c>
      <c r="S11" s="46">
        <v>15</v>
      </c>
      <c r="T11" s="46">
        <v>0.15</v>
      </c>
      <c r="U11" s="46">
        <v>31.6799746560204</v>
      </c>
      <c r="V11" s="46">
        <v>30</v>
      </c>
      <c r="W11" s="46">
        <v>0</v>
      </c>
      <c r="X11" s="46">
        <f>35200/2</f>
        <v>17600</v>
      </c>
    </row>
    <row r="12" spans="1:24">
      <c r="A12" s="23" t="s">
        <v>11</v>
      </c>
      <c r="B12" s="23" t="s">
        <v>113</v>
      </c>
      <c r="C12" s="23" t="s">
        <v>107</v>
      </c>
      <c r="D12" s="27" t="s">
        <v>108</v>
      </c>
      <c r="E12" s="54">
        <v>0.41</v>
      </c>
      <c r="F12" s="46">
        <v>0.266</v>
      </c>
      <c r="G12" s="46">
        <v>6000</v>
      </c>
      <c r="H12" s="46">
        <v>0</v>
      </c>
      <c r="I12" s="46">
        <v>0</v>
      </c>
      <c r="J12" s="46">
        <v>400000</v>
      </c>
      <c r="K12" s="46">
        <v>30</v>
      </c>
      <c r="L12" s="46"/>
      <c r="M12" s="46">
        <v>0.04</v>
      </c>
      <c r="N12" s="46">
        <v>0</v>
      </c>
      <c r="O12" s="46">
        <v>0</v>
      </c>
      <c r="P12" s="46">
        <v>3200</v>
      </c>
      <c r="Q12" s="46">
        <v>1000000000</v>
      </c>
      <c r="R12" s="46">
        <v>15</v>
      </c>
      <c r="S12" s="46">
        <v>15</v>
      </c>
      <c r="T12" s="46">
        <v>0.15</v>
      </c>
      <c r="U12" s="46">
        <v>78.4799372160505</v>
      </c>
      <c r="V12" s="46">
        <v>30</v>
      </c>
      <c r="W12" s="46">
        <v>0</v>
      </c>
      <c r="X12" s="46">
        <f>1200+2000</f>
        <v>3200</v>
      </c>
    </row>
    <row r="13" spans="1:24">
      <c r="A13" s="23" t="s">
        <v>11</v>
      </c>
      <c r="B13" s="23" t="s">
        <v>114</v>
      </c>
      <c r="C13" s="23" t="s">
        <v>107</v>
      </c>
      <c r="D13" s="27" t="s">
        <v>108</v>
      </c>
      <c r="E13" s="54">
        <f t="shared" ref="E13:K13" si="0">AVERAGE(E9:E10)</f>
        <v>0.537</v>
      </c>
      <c r="F13" s="46">
        <f t="shared" si="0"/>
        <v>0.269</v>
      </c>
      <c r="G13" s="46">
        <f t="shared" si="0"/>
        <v>22500</v>
      </c>
      <c r="H13" s="46">
        <f t="shared" si="0"/>
        <v>0</v>
      </c>
      <c r="I13" s="46">
        <f t="shared" si="0"/>
        <v>0</v>
      </c>
      <c r="J13" s="46">
        <f t="shared" si="0"/>
        <v>1050000</v>
      </c>
      <c r="K13" s="46">
        <f t="shared" si="0"/>
        <v>35</v>
      </c>
      <c r="L13" s="46"/>
      <c r="M13" s="46">
        <f>AVERAGE(M9:M10)</f>
        <v>0.04</v>
      </c>
      <c r="N13" s="46">
        <v>0</v>
      </c>
      <c r="O13" s="46">
        <v>0</v>
      </c>
      <c r="P13" s="46">
        <v>4100</v>
      </c>
      <c r="Q13" s="46">
        <f>AVERAGE(Q9:Q10)</f>
        <v>1000000000</v>
      </c>
      <c r="R13" s="46">
        <f>AVERAGE(R9:R10)</f>
        <v>25</v>
      </c>
      <c r="S13" s="46">
        <f>AVERAGE(S9:S10)</f>
        <v>25</v>
      </c>
      <c r="T13" s="46">
        <f>AVERAGE(T9:T10)</f>
        <v>0.07</v>
      </c>
      <c r="U13" s="46">
        <v>18.054</v>
      </c>
      <c r="V13" s="46">
        <v>30</v>
      </c>
      <c r="W13" s="46">
        <v>0</v>
      </c>
      <c r="X13" s="46">
        <v>4100</v>
      </c>
    </row>
    <row r="14" spans="1:24">
      <c r="A14" s="23" t="s">
        <v>11</v>
      </c>
      <c r="B14" s="23" t="s">
        <v>115</v>
      </c>
      <c r="C14" s="23" t="s">
        <v>104</v>
      </c>
      <c r="D14" s="27" t="s">
        <v>108</v>
      </c>
      <c r="E14" s="54">
        <v>0.468</v>
      </c>
      <c r="F14" s="46">
        <v>0</v>
      </c>
      <c r="G14" s="46">
        <v>100000</v>
      </c>
      <c r="H14" s="46">
        <v>0</v>
      </c>
      <c r="I14" s="46">
        <v>0</v>
      </c>
      <c r="J14" s="46">
        <v>2209000</v>
      </c>
      <c r="K14" s="46">
        <v>30</v>
      </c>
      <c r="L14" s="46"/>
      <c r="M14" s="46">
        <v>0.04</v>
      </c>
      <c r="N14" s="46">
        <v>0</v>
      </c>
      <c r="O14" s="46">
        <v>0</v>
      </c>
      <c r="P14" s="46">
        <v>7300</v>
      </c>
      <c r="Q14" s="46">
        <f>P14*7500</f>
        <v>54750000</v>
      </c>
      <c r="R14" s="46">
        <v>25</v>
      </c>
      <c r="S14" s="46">
        <v>25</v>
      </c>
      <c r="T14" s="46">
        <v>0.15</v>
      </c>
      <c r="U14" s="46">
        <v>10</v>
      </c>
      <c r="V14" s="46">
        <v>0</v>
      </c>
      <c r="W14" s="46">
        <v>0</v>
      </c>
      <c r="X14" s="46">
        <f>6000+1300</f>
        <v>7300</v>
      </c>
    </row>
    <row r="15" spans="1:24">
      <c r="A15" s="23" t="s">
        <v>11</v>
      </c>
      <c r="B15" s="23" t="s">
        <v>116</v>
      </c>
      <c r="C15" s="23" t="s">
        <v>104</v>
      </c>
      <c r="D15" s="27" t="s">
        <v>105</v>
      </c>
      <c r="E15" s="54">
        <v>1</v>
      </c>
      <c r="F15" s="46">
        <v>0</v>
      </c>
      <c r="G15" s="46">
        <v>35000</v>
      </c>
      <c r="H15" s="46">
        <v>0</v>
      </c>
      <c r="I15" s="46">
        <v>0</v>
      </c>
      <c r="J15" s="46">
        <v>1182000</v>
      </c>
      <c r="K15" s="46">
        <v>25</v>
      </c>
      <c r="L15" s="46"/>
      <c r="M15" s="46">
        <v>0.04</v>
      </c>
      <c r="N15" s="46">
        <v>81500</v>
      </c>
      <c r="O15" s="46">
        <v>0</v>
      </c>
      <c r="P15" s="46" t="s">
        <v>117</v>
      </c>
      <c r="Q15" s="46">
        <v>1000000000</v>
      </c>
      <c r="R15" s="46">
        <v>0</v>
      </c>
      <c r="S15" s="46">
        <v>0</v>
      </c>
      <c r="T15" s="46"/>
      <c r="U15" s="46">
        <v>0</v>
      </c>
      <c r="V15" s="46">
        <v>0</v>
      </c>
      <c r="W15" s="46">
        <v>0</v>
      </c>
      <c r="X15" s="46">
        <v>81500</v>
      </c>
    </row>
    <row r="16" spans="1:24">
      <c r="A16" s="23" t="s">
        <v>11</v>
      </c>
      <c r="B16" s="23" t="s">
        <v>118</v>
      </c>
      <c r="C16" s="23" t="s">
        <v>104</v>
      </c>
      <c r="D16" s="27" t="s">
        <v>105</v>
      </c>
      <c r="E16" s="54">
        <v>1</v>
      </c>
      <c r="F16" s="46">
        <v>0</v>
      </c>
      <c r="G16" s="46">
        <v>80000</v>
      </c>
      <c r="H16" s="46">
        <v>0</v>
      </c>
      <c r="I16" s="46">
        <v>0</v>
      </c>
      <c r="J16" s="46">
        <v>2506000</v>
      </c>
      <c r="K16" s="46">
        <v>25</v>
      </c>
      <c r="L16" s="46"/>
      <c r="M16" s="46">
        <v>0.04</v>
      </c>
      <c r="N16" s="46">
        <v>17000</v>
      </c>
      <c r="O16" s="46">
        <v>0</v>
      </c>
      <c r="P16" s="46" t="s">
        <v>117</v>
      </c>
      <c r="Q16" s="46">
        <v>1000000000</v>
      </c>
      <c r="R16" s="46">
        <v>0</v>
      </c>
      <c r="S16" s="46">
        <v>0</v>
      </c>
      <c r="T16" s="46"/>
      <c r="U16" s="46">
        <v>0</v>
      </c>
      <c r="V16" s="46">
        <v>0</v>
      </c>
      <c r="W16" s="46">
        <v>0</v>
      </c>
      <c r="X16" s="46">
        <v>17000</v>
      </c>
    </row>
    <row r="17" spans="1:24">
      <c r="A17" s="23" t="s">
        <v>11</v>
      </c>
      <c r="B17" s="23" t="s">
        <v>119</v>
      </c>
      <c r="C17" s="23" t="s">
        <v>104</v>
      </c>
      <c r="D17" s="27" t="s">
        <v>105</v>
      </c>
      <c r="E17" s="54">
        <v>1</v>
      </c>
      <c r="F17" s="46">
        <v>0</v>
      </c>
      <c r="G17" s="46">
        <v>25000</v>
      </c>
      <c r="H17" s="46">
        <v>0</v>
      </c>
      <c r="I17" s="46">
        <v>0</v>
      </c>
      <c r="J17" s="46">
        <v>600000</v>
      </c>
      <c r="K17" s="46">
        <v>25</v>
      </c>
      <c r="L17" s="46"/>
      <c r="M17" s="46">
        <v>0.04</v>
      </c>
      <c r="N17" s="46">
        <v>91300</v>
      </c>
      <c r="O17" s="46">
        <v>0</v>
      </c>
      <c r="P17" s="46" t="s">
        <v>117</v>
      </c>
      <c r="Q17" s="46">
        <v>1000000000</v>
      </c>
      <c r="R17" s="46">
        <v>0</v>
      </c>
      <c r="S17" s="46">
        <v>0</v>
      </c>
      <c r="T17" s="46"/>
      <c r="U17" s="46">
        <v>0</v>
      </c>
      <c r="V17" s="46">
        <v>0</v>
      </c>
      <c r="W17" s="46">
        <v>0</v>
      </c>
      <c r="X17" s="46">
        <v>91300</v>
      </c>
    </row>
    <row r="18" spans="1:24">
      <c r="A18" s="23" t="s">
        <v>12</v>
      </c>
      <c r="B18" s="23" t="s">
        <v>103</v>
      </c>
      <c r="C18" s="23" t="s">
        <v>104</v>
      </c>
      <c r="D18" s="27" t="s">
        <v>105</v>
      </c>
      <c r="E18" s="54">
        <v>0.9</v>
      </c>
      <c r="F18" s="46">
        <v>0</v>
      </c>
      <c r="G18" s="46">
        <v>60000</v>
      </c>
      <c r="H18" s="46">
        <v>0</v>
      </c>
      <c r="I18" s="46">
        <v>0</v>
      </c>
      <c r="J18" s="55">
        <v>3000000</v>
      </c>
      <c r="K18" s="46">
        <v>60</v>
      </c>
      <c r="L18" s="46"/>
      <c r="M18" s="46">
        <v>0.04</v>
      </c>
      <c r="N18" s="46">
        <v>0</v>
      </c>
      <c r="O18" s="46">
        <v>0</v>
      </c>
      <c r="P18" s="46">
        <v>1000000</v>
      </c>
      <c r="Q18" s="46">
        <v>53399955.020008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13600</v>
      </c>
    </row>
    <row r="19" spans="1:24">
      <c r="A19" s="23" t="s">
        <v>12</v>
      </c>
      <c r="B19" s="23" t="s">
        <v>106</v>
      </c>
      <c r="C19" s="23" t="s">
        <v>107</v>
      </c>
      <c r="D19" s="27" t="s">
        <v>108</v>
      </c>
      <c r="E19" s="54">
        <v>0.337</v>
      </c>
      <c r="F19" s="46">
        <v>0</v>
      </c>
      <c r="G19" s="46">
        <v>0</v>
      </c>
      <c r="H19" s="46">
        <v>0</v>
      </c>
      <c r="I19" s="46">
        <v>0</v>
      </c>
      <c r="J19" s="46">
        <v>6000000</v>
      </c>
      <c r="K19" s="46">
        <v>45</v>
      </c>
      <c r="L19" s="46"/>
      <c r="M19" s="46">
        <v>0.04</v>
      </c>
      <c r="N19" s="46">
        <v>0</v>
      </c>
      <c r="O19" s="46">
        <v>0</v>
      </c>
      <c r="P19" s="46">
        <v>1000000</v>
      </c>
      <c r="Q19" s="46">
        <v>53399955.020008</v>
      </c>
      <c r="R19" s="46">
        <v>50</v>
      </c>
      <c r="S19" s="46">
        <v>50</v>
      </c>
      <c r="T19" s="46">
        <v>0.04</v>
      </c>
      <c r="U19" s="46">
        <v>1.69199864640109</v>
      </c>
      <c r="V19" s="46">
        <v>0</v>
      </c>
      <c r="W19" s="46">
        <v>0</v>
      </c>
      <c r="X19" s="46">
        <v>37640</v>
      </c>
    </row>
    <row r="20" spans="1:24">
      <c r="A20" s="23" t="s">
        <v>12</v>
      </c>
      <c r="B20" s="23" t="s">
        <v>109</v>
      </c>
      <c r="C20" s="23" t="s">
        <v>107</v>
      </c>
      <c r="D20" s="27" t="s">
        <v>108</v>
      </c>
      <c r="E20" s="54">
        <v>0.447</v>
      </c>
      <c r="F20" s="46">
        <v>0.399</v>
      </c>
      <c r="G20" s="46">
        <v>30000</v>
      </c>
      <c r="H20" s="46">
        <v>0</v>
      </c>
      <c r="I20" s="46">
        <v>0</v>
      </c>
      <c r="J20" s="46">
        <v>1500000</v>
      </c>
      <c r="K20" s="46">
        <v>40</v>
      </c>
      <c r="L20" s="46"/>
      <c r="M20" s="46">
        <v>0.04</v>
      </c>
      <c r="N20" s="46">
        <v>0</v>
      </c>
      <c r="O20" s="46">
        <v>0</v>
      </c>
      <c r="P20" s="46">
        <v>0</v>
      </c>
      <c r="Q20" s="46">
        <v>0</v>
      </c>
      <c r="R20" s="46">
        <v>30</v>
      </c>
      <c r="S20" s="46">
        <v>30</v>
      </c>
      <c r="T20" s="46">
        <v>0.04</v>
      </c>
      <c r="U20" s="46">
        <v>3.95999683200255</v>
      </c>
      <c r="V20" s="46">
        <v>30</v>
      </c>
      <c r="W20" s="46">
        <v>0</v>
      </c>
      <c r="X20" s="46">
        <v>0</v>
      </c>
    </row>
    <row r="21" spans="1:24">
      <c r="A21" s="23" t="s">
        <v>12</v>
      </c>
      <c r="B21" s="23" t="s">
        <v>110</v>
      </c>
      <c r="C21" s="23" t="s">
        <v>107</v>
      </c>
      <c r="D21" s="27" t="s">
        <v>108</v>
      </c>
      <c r="E21" s="54">
        <v>0.464</v>
      </c>
      <c r="F21" s="46">
        <v>0.337</v>
      </c>
      <c r="G21" s="46">
        <v>25000</v>
      </c>
      <c r="H21" s="46">
        <v>0</v>
      </c>
      <c r="I21" s="46">
        <v>0</v>
      </c>
      <c r="J21" s="46">
        <v>1300000</v>
      </c>
      <c r="K21" s="46">
        <v>40</v>
      </c>
      <c r="L21" s="46"/>
      <c r="M21" s="46">
        <v>0.04</v>
      </c>
      <c r="N21" s="46">
        <v>0</v>
      </c>
      <c r="O21" s="46">
        <v>0</v>
      </c>
      <c r="P21" s="46">
        <v>0</v>
      </c>
      <c r="Q21" s="46">
        <v>0</v>
      </c>
      <c r="R21" s="46">
        <v>30</v>
      </c>
      <c r="S21" s="46">
        <v>30</v>
      </c>
      <c r="T21" s="46">
        <v>0.06</v>
      </c>
      <c r="U21" s="46">
        <v>9.71999222400625</v>
      </c>
      <c r="V21" s="46">
        <v>30</v>
      </c>
      <c r="W21" s="46">
        <v>0</v>
      </c>
      <c r="X21" s="46">
        <v>0</v>
      </c>
    </row>
    <row r="22" spans="1:24">
      <c r="A22" s="23" t="s">
        <v>12</v>
      </c>
      <c r="B22" s="23" t="s">
        <v>111</v>
      </c>
      <c r="C22" s="23" t="s">
        <v>107</v>
      </c>
      <c r="D22" s="27" t="s">
        <v>108</v>
      </c>
      <c r="E22" s="54">
        <v>0.61</v>
      </c>
      <c r="F22" s="46">
        <v>0.201</v>
      </c>
      <c r="G22" s="46">
        <v>20000</v>
      </c>
      <c r="H22" s="46">
        <v>0</v>
      </c>
      <c r="I22" s="46">
        <v>0</v>
      </c>
      <c r="J22" s="46">
        <v>800000</v>
      </c>
      <c r="K22" s="46">
        <v>30</v>
      </c>
      <c r="L22" s="46"/>
      <c r="M22" s="46">
        <v>0.04</v>
      </c>
      <c r="N22" s="46">
        <v>0</v>
      </c>
      <c r="O22" s="46">
        <v>0</v>
      </c>
      <c r="P22" s="46">
        <v>1000000</v>
      </c>
      <c r="Q22" s="46">
        <v>53399955.020008</v>
      </c>
      <c r="R22" s="46">
        <v>20</v>
      </c>
      <c r="S22" s="46">
        <v>20</v>
      </c>
      <c r="T22" s="46">
        <v>0.08</v>
      </c>
      <c r="U22" s="46">
        <v>31.6799746560204</v>
      </c>
      <c r="V22" s="46">
        <v>30</v>
      </c>
      <c r="W22" s="46">
        <v>0</v>
      </c>
      <c r="X22" s="46">
        <v>5748</v>
      </c>
    </row>
    <row r="23" spans="1:24">
      <c r="A23" s="23" t="s">
        <v>12</v>
      </c>
      <c r="B23" s="23" t="s">
        <v>112</v>
      </c>
      <c r="C23" s="23" t="s">
        <v>107</v>
      </c>
      <c r="D23" s="27" t="s">
        <v>108</v>
      </c>
      <c r="E23" s="54">
        <v>0.393</v>
      </c>
      <c r="F23" s="46">
        <v>0.201</v>
      </c>
      <c r="G23" s="46">
        <v>15000</v>
      </c>
      <c r="H23" s="46">
        <v>0</v>
      </c>
      <c r="I23" s="46">
        <v>0</v>
      </c>
      <c r="J23" s="46">
        <v>400000</v>
      </c>
      <c r="K23" s="46">
        <v>30</v>
      </c>
      <c r="L23" s="46"/>
      <c r="M23" s="46">
        <v>0.04</v>
      </c>
      <c r="N23" s="46">
        <v>0</v>
      </c>
      <c r="O23" s="46">
        <v>0</v>
      </c>
      <c r="P23" s="46">
        <v>1000000</v>
      </c>
      <c r="Q23" s="46">
        <v>53399955.020008</v>
      </c>
      <c r="R23" s="46">
        <v>15</v>
      </c>
      <c r="S23" s="46">
        <v>15</v>
      </c>
      <c r="T23" s="46">
        <v>0.15</v>
      </c>
      <c r="U23" s="46">
        <v>31.6799746560204</v>
      </c>
      <c r="V23" s="46">
        <v>30</v>
      </c>
      <c r="W23" s="46">
        <v>0</v>
      </c>
      <c r="X23" s="46">
        <v>5748</v>
      </c>
    </row>
    <row r="24" spans="1:24">
      <c r="A24" s="23" t="s">
        <v>12</v>
      </c>
      <c r="B24" s="23" t="s">
        <v>113</v>
      </c>
      <c r="C24" s="23" t="s">
        <v>107</v>
      </c>
      <c r="D24" s="27" t="s">
        <v>108</v>
      </c>
      <c r="E24" s="54">
        <v>0.41</v>
      </c>
      <c r="F24" s="46">
        <v>0.266</v>
      </c>
      <c r="G24" s="46">
        <v>6000</v>
      </c>
      <c r="H24" s="46">
        <v>0</v>
      </c>
      <c r="I24" s="46">
        <v>0</v>
      </c>
      <c r="J24" s="46">
        <v>400000</v>
      </c>
      <c r="K24" s="46">
        <v>30</v>
      </c>
      <c r="L24" s="46"/>
      <c r="M24" s="46">
        <v>0.04</v>
      </c>
      <c r="N24" s="46">
        <v>0</v>
      </c>
      <c r="O24" s="46">
        <v>0</v>
      </c>
      <c r="P24" s="46">
        <v>1000000</v>
      </c>
      <c r="Q24" s="46">
        <v>8760000000</v>
      </c>
      <c r="R24" s="46">
        <v>15</v>
      </c>
      <c r="S24" s="46">
        <v>15</v>
      </c>
      <c r="T24" s="46">
        <v>0.15</v>
      </c>
      <c r="U24" s="46">
        <v>78.4799372160505</v>
      </c>
      <c r="V24" s="46">
        <v>30</v>
      </c>
      <c r="W24" s="46">
        <v>0</v>
      </c>
      <c r="X24" s="46">
        <v>990</v>
      </c>
    </row>
    <row r="25" spans="1:24">
      <c r="A25" s="23" t="s">
        <v>12</v>
      </c>
      <c r="B25" s="23" t="s">
        <v>114</v>
      </c>
      <c r="C25" s="23" t="s">
        <v>107</v>
      </c>
      <c r="D25" s="27" t="s">
        <v>108</v>
      </c>
      <c r="E25" s="54">
        <f t="shared" ref="E25:K25" si="1">AVERAGE(E21:E22)</f>
        <v>0.537</v>
      </c>
      <c r="F25" s="46">
        <f t="shared" si="1"/>
        <v>0.269</v>
      </c>
      <c r="G25" s="46">
        <f t="shared" si="1"/>
        <v>22500</v>
      </c>
      <c r="H25" s="46">
        <f t="shared" si="1"/>
        <v>0</v>
      </c>
      <c r="I25" s="46">
        <f t="shared" si="1"/>
        <v>0</v>
      </c>
      <c r="J25" s="46">
        <f t="shared" si="1"/>
        <v>1050000</v>
      </c>
      <c r="K25" s="46">
        <f t="shared" si="1"/>
        <v>35</v>
      </c>
      <c r="L25" s="46"/>
      <c r="M25" s="46">
        <f>AVERAGE(M21:M22)</f>
        <v>0.04</v>
      </c>
      <c r="N25" s="46">
        <v>0</v>
      </c>
      <c r="O25" s="46">
        <v>0</v>
      </c>
      <c r="P25" s="46">
        <v>1000000</v>
      </c>
      <c r="Q25" s="46">
        <v>8760000000</v>
      </c>
      <c r="R25" s="46">
        <f>AVERAGE(R21:R22)</f>
        <v>25</v>
      </c>
      <c r="S25" s="46">
        <f>AVERAGE(S21:S22)</f>
        <v>25</v>
      </c>
      <c r="T25" s="46">
        <f>AVERAGE(T21:T22)</f>
        <v>0.07</v>
      </c>
      <c r="U25" s="46">
        <v>18.054</v>
      </c>
      <c r="V25" s="46">
        <v>30</v>
      </c>
      <c r="W25" s="46">
        <v>0</v>
      </c>
      <c r="X25" s="46">
        <v>0</v>
      </c>
    </row>
    <row r="26" spans="1:24">
      <c r="A26" s="23" t="s">
        <v>12</v>
      </c>
      <c r="B26" s="23" t="s">
        <v>115</v>
      </c>
      <c r="C26" s="23" t="s">
        <v>104</v>
      </c>
      <c r="D26" s="27" t="s">
        <v>108</v>
      </c>
      <c r="E26" s="54">
        <v>0.468</v>
      </c>
      <c r="F26" s="46">
        <v>0</v>
      </c>
      <c r="G26" s="46">
        <v>100000</v>
      </c>
      <c r="H26" s="46">
        <v>0</v>
      </c>
      <c r="I26" s="46">
        <v>0</v>
      </c>
      <c r="J26" s="46">
        <v>2209000</v>
      </c>
      <c r="K26" s="46">
        <v>30</v>
      </c>
      <c r="L26" s="46"/>
      <c r="M26" s="46">
        <v>0.04</v>
      </c>
      <c r="N26" s="46">
        <v>0</v>
      </c>
      <c r="O26" s="46">
        <v>0</v>
      </c>
      <c r="P26" s="46">
        <v>1000000</v>
      </c>
      <c r="Q26" s="46">
        <f>X26*7500</f>
        <v>26932500</v>
      </c>
      <c r="R26" s="46">
        <v>25</v>
      </c>
      <c r="S26" s="46">
        <v>25</v>
      </c>
      <c r="T26" s="46">
        <v>0.15</v>
      </c>
      <c r="U26" s="46">
        <v>10</v>
      </c>
      <c r="V26" s="46">
        <v>0</v>
      </c>
      <c r="W26" s="46">
        <v>0</v>
      </c>
      <c r="X26" s="46">
        <v>3591</v>
      </c>
    </row>
    <row r="27" spans="1:24">
      <c r="A27" s="23" t="s">
        <v>12</v>
      </c>
      <c r="B27" s="23" t="s">
        <v>116</v>
      </c>
      <c r="C27" s="23" t="s">
        <v>104</v>
      </c>
      <c r="D27" s="27" t="s">
        <v>105</v>
      </c>
      <c r="E27" s="54">
        <v>1</v>
      </c>
      <c r="F27" s="46">
        <v>0</v>
      </c>
      <c r="G27" s="46">
        <v>35000</v>
      </c>
      <c r="H27" s="46">
        <v>0</v>
      </c>
      <c r="I27" s="46">
        <v>0</v>
      </c>
      <c r="J27" s="46">
        <v>1182000</v>
      </c>
      <c r="K27" s="46">
        <v>25</v>
      </c>
      <c r="L27" s="46"/>
      <c r="M27" s="46">
        <v>0.04</v>
      </c>
      <c r="N27" s="46">
        <v>0</v>
      </c>
      <c r="O27" s="46">
        <v>0</v>
      </c>
      <c r="P27" s="46">
        <v>1000000</v>
      </c>
      <c r="Q27" s="46">
        <v>8760000000</v>
      </c>
      <c r="R27" s="46">
        <v>0</v>
      </c>
      <c r="S27" s="46">
        <v>0</v>
      </c>
      <c r="T27" s="46"/>
      <c r="U27" s="46">
        <v>0</v>
      </c>
      <c r="V27" s="46">
        <v>0</v>
      </c>
      <c r="W27" s="46">
        <v>0</v>
      </c>
      <c r="X27" s="46">
        <v>36300</v>
      </c>
    </row>
    <row r="28" spans="1:24">
      <c r="A28" s="23" t="s">
        <v>12</v>
      </c>
      <c r="B28" s="23" t="s">
        <v>118</v>
      </c>
      <c r="C28" s="23" t="s">
        <v>104</v>
      </c>
      <c r="D28" s="27" t="s">
        <v>105</v>
      </c>
      <c r="E28" s="54">
        <v>1</v>
      </c>
      <c r="F28" s="46">
        <v>0</v>
      </c>
      <c r="G28" s="46">
        <v>80000</v>
      </c>
      <c r="H28" s="46">
        <v>0</v>
      </c>
      <c r="I28" s="46">
        <v>0</v>
      </c>
      <c r="J28" s="46">
        <v>2506000</v>
      </c>
      <c r="K28" s="46">
        <v>25</v>
      </c>
      <c r="L28" s="46"/>
      <c r="M28" s="46">
        <v>0.04</v>
      </c>
      <c r="N28" s="46">
        <v>0</v>
      </c>
      <c r="O28" s="46">
        <v>0</v>
      </c>
      <c r="P28" s="46">
        <v>1000000</v>
      </c>
      <c r="Q28" s="46">
        <v>8760000000</v>
      </c>
      <c r="R28" s="46">
        <v>0</v>
      </c>
      <c r="S28" s="46">
        <v>0</v>
      </c>
      <c r="T28" s="46"/>
      <c r="U28" s="46">
        <v>0</v>
      </c>
      <c r="V28" s="46">
        <v>0</v>
      </c>
      <c r="W28" s="46">
        <v>0</v>
      </c>
      <c r="X28" s="46">
        <v>7000</v>
      </c>
    </row>
    <row r="29" spans="1:24">
      <c r="A29" s="23" t="s">
        <v>12</v>
      </c>
      <c r="B29" s="23" t="s">
        <v>119</v>
      </c>
      <c r="C29" s="23" t="s">
        <v>104</v>
      </c>
      <c r="D29" s="27" t="s">
        <v>105</v>
      </c>
      <c r="E29" s="54">
        <v>1</v>
      </c>
      <c r="F29" s="46">
        <v>0</v>
      </c>
      <c r="G29" s="46">
        <v>25000</v>
      </c>
      <c r="H29" s="46">
        <v>0</v>
      </c>
      <c r="I29" s="46">
        <v>0</v>
      </c>
      <c r="J29" s="46">
        <v>600000</v>
      </c>
      <c r="K29" s="46">
        <v>25</v>
      </c>
      <c r="L29" s="46"/>
      <c r="M29" s="46">
        <v>0.04</v>
      </c>
      <c r="N29" s="46">
        <v>0</v>
      </c>
      <c r="O29" s="46">
        <v>0</v>
      </c>
      <c r="P29" s="46">
        <v>1000000</v>
      </c>
      <c r="Q29" s="46">
        <v>8760000000</v>
      </c>
      <c r="R29" s="46">
        <v>0</v>
      </c>
      <c r="S29" s="46">
        <v>0</v>
      </c>
      <c r="T29" s="46"/>
      <c r="U29" s="46">
        <v>0</v>
      </c>
      <c r="V29" s="46">
        <v>0</v>
      </c>
      <c r="W29" s="46">
        <v>0</v>
      </c>
      <c r="X29" s="46">
        <v>31400</v>
      </c>
    </row>
    <row r="30" spans="1:24">
      <c r="A30" s="23" t="s">
        <v>13</v>
      </c>
      <c r="B30" s="23" t="s">
        <v>103</v>
      </c>
      <c r="C30" s="23" t="s">
        <v>104</v>
      </c>
      <c r="D30" s="27" t="s">
        <v>105</v>
      </c>
      <c r="E30" s="54">
        <v>0.9</v>
      </c>
      <c r="F30" s="46">
        <v>0</v>
      </c>
      <c r="G30" s="46">
        <v>60000</v>
      </c>
      <c r="H30" s="46">
        <v>0</v>
      </c>
      <c r="I30" s="46">
        <v>0</v>
      </c>
      <c r="J30" s="55">
        <v>3000000</v>
      </c>
      <c r="K30" s="46">
        <v>60</v>
      </c>
      <c r="L30" s="46"/>
      <c r="M30" s="46">
        <v>0.04</v>
      </c>
      <c r="N30" s="46">
        <v>0</v>
      </c>
      <c r="O30" s="46">
        <v>0</v>
      </c>
      <c r="P30" s="46">
        <v>1000000</v>
      </c>
      <c r="Q30" s="46">
        <v>8760000000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6.6</v>
      </c>
    </row>
    <row r="31" spans="1:24">
      <c r="A31" s="23" t="s">
        <v>13</v>
      </c>
      <c r="B31" s="23" t="s">
        <v>106</v>
      </c>
      <c r="C31" s="23" t="s">
        <v>107</v>
      </c>
      <c r="D31" s="27" t="s">
        <v>108</v>
      </c>
      <c r="E31" s="54">
        <v>0.337</v>
      </c>
      <c r="F31" s="46">
        <v>0</v>
      </c>
      <c r="G31" s="46">
        <v>0</v>
      </c>
      <c r="H31" s="46">
        <v>0</v>
      </c>
      <c r="I31" s="46">
        <v>0</v>
      </c>
      <c r="J31" s="46">
        <v>6000000</v>
      </c>
      <c r="K31" s="46">
        <v>45</v>
      </c>
      <c r="L31" s="46"/>
      <c r="M31" s="46">
        <v>0.04</v>
      </c>
      <c r="N31" s="46">
        <v>0</v>
      </c>
      <c r="O31" s="46">
        <v>0</v>
      </c>
      <c r="P31" s="46">
        <v>0</v>
      </c>
      <c r="Q31" s="46">
        <v>0</v>
      </c>
      <c r="R31" s="46">
        <v>50</v>
      </c>
      <c r="S31" s="46">
        <v>50</v>
      </c>
      <c r="T31" s="46">
        <v>0.04</v>
      </c>
      <c r="U31" s="46">
        <v>1.69199864640109</v>
      </c>
      <c r="V31" s="46">
        <v>0</v>
      </c>
      <c r="W31" s="46">
        <v>0</v>
      </c>
      <c r="X31" s="46">
        <v>0</v>
      </c>
    </row>
    <row r="32" spans="1:24">
      <c r="A32" s="23" t="s">
        <v>13</v>
      </c>
      <c r="B32" s="23" t="s">
        <v>109</v>
      </c>
      <c r="C32" s="23" t="s">
        <v>107</v>
      </c>
      <c r="D32" s="27" t="s">
        <v>108</v>
      </c>
      <c r="E32" s="54">
        <v>0.447</v>
      </c>
      <c r="F32" s="46">
        <v>0.399</v>
      </c>
      <c r="G32" s="46">
        <v>30000</v>
      </c>
      <c r="H32" s="46">
        <v>0</v>
      </c>
      <c r="I32" s="46">
        <v>0</v>
      </c>
      <c r="J32" s="46">
        <v>1500000</v>
      </c>
      <c r="K32" s="46">
        <v>40</v>
      </c>
      <c r="L32" s="46"/>
      <c r="M32" s="46">
        <v>0.04</v>
      </c>
      <c r="N32" s="46">
        <v>0</v>
      </c>
      <c r="O32" s="46">
        <v>0</v>
      </c>
      <c r="P32" s="46">
        <v>0</v>
      </c>
      <c r="Q32" s="46">
        <v>0</v>
      </c>
      <c r="R32" s="46">
        <v>30</v>
      </c>
      <c r="S32" s="46">
        <v>30</v>
      </c>
      <c r="T32" s="46">
        <v>0.04</v>
      </c>
      <c r="U32" s="46">
        <v>3.95999683200255</v>
      </c>
      <c r="V32" s="46">
        <v>30</v>
      </c>
      <c r="W32" s="46">
        <v>0</v>
      </c>
      <c r="X32" s="46">
        <v>0</v>
      </c>
    </row>
    <row r="33" spans="1:24">
      <c r="A33" s="23" t="s">
        <v>13</v>
      </c>
      <c r="B33" s="23" t="s">
        <v>110</v>
      </c>
      <c r="C33" s="23" t="s">
        <v>107</v>
      </c>
      <c r="D33" s="27" t="s">
        <v>108</v>
      </c>
      <c r="E33" s="54">
        <v>0.464</v>
      </c>
      <c r="F33" s="46">
        <v>0.337</v>
      </c>
      <c r="G33" s="46">
        <v>25000</v>
      </c>
      <c r="H33" s="46">
        <v>0</v>
      </c>
      <c r="I33" s="46">
        <v>0</v>
      </c>
      <c r="J33" s="46">
        <v>1300000</v>
      </c>
      <c r="K33" s="46">
        <v>40</v>
      </c>
      <c r="L33" s="46"/>
      <c r="M33" s="46">
        <v>0.04</v>
      </c>
      <c r="N33" s="46">
        <v>0</v>
      </c>
      <c r="O33" s="46">
        <v>0</v>
      </c>
      <c r="P33" s="46">
        <v>1000000</v>
      </c>
      <c r="Q33" s="46">
        <v>8760000000</v>
      </c>
      <c r="R33" s="46">
        <v>30</v>
      </c>
      <c r="S33" s="46">
        <v>30</v>
      </c>
      <c r="T33" s="46">
        <v>0.06</v>
      </c>
      <c r="U33" s="46">
        <v>9.71999222400625</v>
      </c>
      <c r="V33" s="46">
        <v>30</v>
      </c>
      <c r="W33" s="46">
        <v>0</v>
      </c>
      <c r="X33" s="46">
        <v>410</v>
      </c>
    </row>
    <row r="34" spans="1:24">
      <c r="A34" s="23" t="s">
        <v>13</v>
      </c>
      <c r="B34" s="23" t="s">
        <v>111</v>
      </c>
      <c r="C34" s="23" t="s">
        <v>107</v>
      </c>
      <c r="D34" s="27" t="s">
        <v>108</v>
      </c>
      <c r="E34" s="54">
        <v>0.61</v>
      </c>
      <c r="F34" s="46">
        <v>0.201</v>
      </c>
      <c r="G34" s="46">
        <v>20000</v>
      </c>
      <c r="H34" s="46">
        <v>0</v>
      </c>
      <c r="I34" s="46">
        <v>0</v>
      </c>
      <c r="J34" s="46">
        <v>800000</v>
      </c>
      <c r="K34" s="46">
        <v>30</v>
      </c>
      <c r="L34" s="46"/>
      <c r="M34" s="46">
        <v>0.04</v>
      </c>
      <c r="N34" s="46">
        <v>0</v>
      </c>
      <c r="O34" s="46">
        <v>0</v>
      </c>
      <c r="P34" s="46">
        <v>1000000</v>
      </c>
      <c r="Q34" s="46">
        <v>8760000000</v>
      </c>
      <c r="R34" s="46">
        <v>20</v>
      </c>
      <c r="S34" s="46">
        <v>20</v>
      </c>
      <c r="T34" s="46">
        <v>0.08</v>
      </c>
      <c r="U34" s="46">
        <v>31.6799746560204</v>
      </c>
      <c r="V34" s="46">
        <v>30</v>
      </c>
      <c r="W34" s="46">
        <v>0</v>
      </c>
      <c r="X34" s="46">
        <v>215</v>
      </c>
    </row>
    <row r="35" spans="1:24">
      <c r="A35" s="23" t="s">
        <v>13</v>
      </c>
      <c r="B35" s="23" t="s">
        <v>112</v>
      </c>
      <c r="C35" s="23" t="s">
        <v>107</v>
      </c>
      <c r="D35" s="27" t="s">
        <v>108</v>
      </c>
      <c r="E35" s="54">
        <v>0.393</v>
      </c>
      <c r="F35" s="46">
        <v>0.201</v>
      </c>
      <c r="G35" s="46">
        <v>15000</v>
      </c>
      <c r="H35" s="46">
        <v>0</v>
      </c>
      <c r="I35" s="46">
        <v>0</v>
      </c>
      <c r="J35" s="46">
        <v>400000</v>
      </c>
      <c r="K35" s="46">
        <v>30</v>
      </c>
      <c r="L35" s="46"/>
      <c r="M35" s="46">
        <v>0.04</v>
      </c>
      <c r="N35" s="46">
        <v>0</v>
      </c>
      <c r="O35" s="46">
        <v>0</v>
      </c>
      <c r="P35" s="46">
        <v>1000000</v>
      </c>
      <c r="Q35" s="46">
        <v>8760000000</v>
      </c>
      <c r="R35" s="46">
        <v>15</v>
      </c>
      <c r="S35" s="46">
        <v>15</v>
      </c>
      <c r="T35" s="46">
        <v>0.15</v>
      </c>
      <c r="U35" s="46">
        <v>31.6799746560204</v>
      </c>
      <c r="V35" s="46">
        <v>30</v>
      </c>
      <c r="W35" s="46">
        <v>0</v>
      </c>
      <c r="X35" s="46">
        <v>215</v>
      </c>
    </row>
    <row r="36" spans="1:24">
      <c r="A36" s="23" t="s">
        <v>13</v>
      </c>
      <c r="B36" s="23" t="s">
        <v>113</v>
      </c>
      <c r="C36" s="23" t="s">
        <v>107</v>
      </c>
      <c r="D36" s="27" t="s">
        <v>108</v>
      </c>
      <c r="E36" s="54">
        <v>0.41</v>
      </c>
      <c r="F36" s="46">
        <v>0.266</v>
      </c>
      <c r="G36" s="46">
        <v>6000</v>
      </c>
      <c r="H36" s="46">
        <v>0</v>
      </c>
      <c r="I36" s="46">
        <v>0</v>
      </c>
      <c r="J36" s="46">
        <v>400000</v>
      </c>
      <c r="K36" s="46">
        <v>30</v>
      </c>
      <c r="L36" s="46"/>
      <c r="M36" s="46">
        <v>0.04</v>
      </c>
      <c r="N36" s="46">
        <v>0</v>
      </c>
      <c r="O36" s="46">
        <v>0</v>
      </c>
      <c r="P36" s="46">
        <v>1000000</v>
      </c>
      <c r="Q36" s="46">
        <v>8760000000</v>
      </c>
      <c r="R36" s="46">
        <v>15</v>
      </c>
      <c r="S36" s="46">
        <v>15</v>
      </c>
      <c r="T36" s="46">
        <v>0.15</v>
      </c>
      <c r="U36" s="46">
        <v>78.4799372160505</v>
      </c>
      <c r="V36" s="46">
        <v>30</v>
      </c>
      <c r="W36" s="46">
        <v>0</v>
      </c>
      <c r="X36" s="46">
        <v>817</v>
      </c>
    </row>
    <row r="37" spans="1:24">
      <c r="A37" s="23" t="s">
        <v>13</v>
      </c>
      <c r="B37" s="23" t="s">
        <v>114</v>
      </c>
      <c r="C37" s="23" t="s">
        <v>107</v>
      </c>
      <c r="D37" s="27" t="s">
        <v>108</v>
      </c>
      <c r="E37" s="54">
        <f t="shared" ref="E37:K37" si="2">AVERAGE(E33:E34)</f>
        <v>0.537</v>
      </c>
      <c r="F37" s="46">
        <f t="shared" si="2"/>
        <v>0.269</v>
      </c>
      <c r="G37" s="46">
        <f t="shared" si="2"/>
        <v>22500</v>
      </c>
      <c r="H37" s="46">
        <f t="shared" si="2"/>
        <v>0</v>
      </c>
      <c r="I37" s="46">
        <f t="shared" si="2"/>
        <v>0</v>
      </c>
      <c r="J37" s="46">
        <f t="shared" si="2"/>
        <v>1050000</v>
      </c>
      <c r="K37" s="46">
        <f t="shared" si="2"/>
        <v>35</v>
      </c>
      <c r="L37" s="46"/>
      <c r="M37" s="46">
        <f>AVERAGE(M33:M34)</f>
        <v>0.04</v>
      </c>
      <c r="N37" s="46">
        <v>0</v>
      </c>
      <c r="O37" s="46">
        <v>0</v>
      </c>
      <c r="P37" s="46">
        <v>1000000</v>
      </c>
      <c r="Q37" s="46">
        <v>8760000000</v>
      </c>
      <c r="R37" s="46">
        <f>AVERAGE(R33:R34)</f>
        <v>25</v>
      </c>
      <c r="S37" s="46">
        <f>AVERAGE(S33:S34)</f>
        <v>25</v>
      </c>
      <c r="T37" s="46">
        <f>AVERAGE(T33:T34)</f>
        <v>0.07</v>
      </c>
      <c r="U37" s="46">
        <v>18.054</v>
      </c>
      <c r="V37" s="46">
        <v>30</v>
      </c>
      <c r="W37" s="46">
        <v>0</v>
      </c>
      <c r="X37" s="46">
        <v>99.1</v>
      </c>
    </row>
    <row r="38" spans="1:24">
      <c r="A38" s="23" t="s">
        <v>13</v>
      </c>
      <c r="B38" s="23" t="s">
        <v>115</v>
      </c>
      <c r="C38" s="23" t="s">
        <v>104</v>
      </c>
      <c r="D38" s="27" t="s">
        <v>108</v>
      </c>
      <c r="E38" s="54">
        <v>0.468</v>
      </c>
      <c r="F38" s="46">
        <v>0</v>
      </c>
      <c r="G38" s="46">
        <v>100000</v>
      </c>
      <c r="H38" s="46">
        <v>0</v>
      </c>
      <c r="I38" s="46">
        <v>0</v>
      </c>
      <c r="J38" s="46">
        <v>2209000</v>
      </c>
      <c r="K38" s="46">
        <v>30</v>
      </c>
      <c r="L38" s="46"/>
      <c r="M38" s="46">
        <v>0.04</v>
      </c>
      <c r="N38" s="46">
        <v>0</v>
      </c>
      <c r="O38" s="46">
        <v>0</v>
      </c>
      <c r="P38" s="46">
        <v>1000000</v>
      </c>
      <c r="Q38" s="46">
        <f>X38*7500</f>
        <v>14140500</v>
      </c>
      <c r="R38" s="46">
        <v>25</v>
      </c>
      <c r="S38" s="46">
        <v>25</v>
      </c>
      <c r="T38" s="46">
        <v>0.15</v>
      </c>
      <c r="U38" s="46">
        <v>10</v>
      </c>
      <c r="V38" s="46">
        <v>0</v>
      </c>
      <c r="W38" s="46">
        <v>0</v>
      </c>
      <c r="X38" s="46">
        <v>1885.4</v>
      </c>
    </row>
    <row r="39" spans="1:24">
      <c r="A39" s="23" t="s">
        <v>13</v>
      </c>
      <c r="B39" s="23" t="s">
        <v>116</v>
      </c>
      <c r="C39" s="23" t="s">
        <v>104</v>
      </c>
      <c r="D39" s="27" t="s">
        <v>105</v>
      </c>
      <c r="E39" s="54">
        <v>1</v>
      </c>
      <c r="F39" s="46">
        <v>0</v>
      </c>
      <c r="G39" s="46">
        <v>35000</v>
      </c>
      <c r="H39" s="46">
        <v>0</v>
      </c>
      <c r="I39" s="46">
        <v>0</v>
      </c>
      <c r="J39" s="46">
        <v>1182000</v>
      </c>
      <c r="K39" s="46">
        <v>25</v>
      </c>
      <c r="L39" s="46"/>
      <c r="M39" s="46">
        <v>0.04</v>
      </c>
      <c r="N39" s="46">
        <v>0</v>
      </c>
      <c r="O39" s="46">
        <v>0</v>
      </c>
      <c r="P39" s="46">
        <v>1000000</v>
      </c>
      <c r="Q39" s="46">
        <v>8760000000</v>
      </c>
      <c r="R39" s="46">
        <v>0</v>
      </c>
      <c r="S39" s="46">
        <v>0</v>
      </c>
      <c r="T39" s="46"/>
      <c r="U39" s="46">
        <v>0</v>
      </c>
      <c r="V39" s="46">
        <v>0</v>
      </c>
      <c r="W39" s="46">
        <v>0</v>
      </c>
      <c r="X39" s="46">
        <v>5596</v>
      </c>
    </row>
    <row r="40" spans="1:24">
      <c r="A40" s="23" t="s">
        <v>13</v>
      </c>
      <c r="B40" s="23" t="s">
        <v>118</v>
      </c>
      <c r="C40" s="23" t="s">
        <v>104</v>
      </c>
      <c r="D40" s="27" t="s">
        <v>105</v>
      </c>
      <c r="E40" s="54">
        <v>1</v>
      </c>
      <c r="F40" s="46">
        <v>0</v>
      </c>
      <c r="G40" s="46">
        <v>80000</v>
      </c>
      <c r="H40" s="46">
        <v>0</v>
      </c>
      <c r="I40" s="46">
        <v>0</v>
      </c>
      <c r="J40" s="46">
        <v>2506000</v>
      </c>
      <c r="K40" s="46">
        <v>25</v>
      </c>
      <c r="L40" s="46"/>
      <c r="M40" s="46">
        <v>0.04</v>
      </c>
      <c r="N40" s="46">
        <v>0</v>
      </c>
      <c r="O40" s="46">
        <v>0</v>
      </c>
      <c r="P40" s="46">
        <v>1000000</v>
      </c>
      <c r="Q40" s="46">
        <v>8760000000</v>
      </c>
      <c r="R40" s="46">
        <v>0</v>
      </c>
      <c r="S40" s="46">
        <v>0</v>
      </c>
      <c r="T40" s="46"/>
      <c r="U40" s="46">
        <v>0</v>
      </c>
      <c r="V40" s="46">
        <v>0</v>
      </c>
      <c r="W40" s="46">
        <v>0</v>
      </c>
      <c r="X40" s="46">
        <v>2905</v>
      </c>
    </row>
    <row r="41" spans="1:24">
      <c r="A41" s="23" t="s">
        <v>13</v>
      </c>
      <c r="B41" s="23" t="s">
        <v>119</v>
      </c>
      <c r="C41" s="23" t="s">
        <v>104</v>
      </c>
      <c r="D41" s="27" t="s">
        <v>105</v>
      </c>
      <c r="E41" s="54">
        <v>1</v>
      </c>
      <c r="F41" s="46">
        <v>0</v>
      </c>
      <c r="G41" s="46">
        <v>25000</v>
      </c>
      <c r="H41" s="46">
        <v>0</v>
      </c>
      <c r="I41" s="46">
        <v>0</v>
      </c>
      <c r="J41" s="46">
        <v>600000</v>
      </c>
      <c r="K41" s="46">
        <v>25</v>
      </c>
      <c r="L41" s="46"/>
      <c r="M41" s="46">
        <v>0.04</v>
      </c>
      <c r="N41" s="46">
        <v>0</v>
      </c>
      <c r="O41" s="46">
        <v>0</v>
      </c>
      <c r="P41" s="46">
        <v>1000000</v>
      </c>
      <c r="Q41" s="46">
        <v>8760000000</v>
      </c>
      <c r="R41" s="46">
        <v>0</v>
      </c>
      <c r="S41" s="46">
        <v>0</v>
      </c>
      <c r="T41" s="46"/>
      <c r="U41" s="46">
        <v>0</v>
      </c>
      <c r="V41" s="46">
        <v>0</v>
      </c>
      <c r="W41" s="46">
        <v>0</v>
      </c>
      <c r="X41" s="46">
        <v>2939</v>
      </c>
    </row>
    <row r="42" spans="1:24">
      <c r="A42" s="23" t="s">
        <v>14</v>
      </c>
      <c r="B42" s="23" t="s">
        <v>103</v>
      </c>
      <c r="C42" s="23" t="s">
        <v>104</v>
      </c>
      <c r="D42" s="27" t="s">
        <v>105</v>
      </c>
      <c r="E42" s="54">
        <v>0.9</v>
      </c>
      <c r="F42" s="46">
        <v>0</v>
      </c>
      <c r="G42" s="46">
        <v>60000</v>
      </c>
      <c r="H42" s="46">
        <v>0</v>
      </c>
      <c r="I42" s="46">
        <v>0</v>
      </c>
      <c r="J42" s="55">
        <v>3000000</v>
      </c>
      <c r="K42" s="46">
        <v>60</v>
      </c>
      <c r="L42" s="46"/>
      <c r="M42" s="46">
        <v>0.04</v>
      </c>
      <c r="N42" s="46">
        <v>0</v>
      </c>
      <c r="O42" s="46">
        <v>0</v>
      </c>
      <c r="P42" s="46">
        <v>1000000</v>
      </c>
      <c r="Q42" s="46">
        <v>8760000000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117</v>
      </c>
    </row>
    <row r="43" spans="1:24">
      <c r="A43" s="23" t="s">
        <v>14</v>
      </c>
      <c r="B43" s="23" t="s">
        <v>106</v>
      </c>
      <c r="C43" s="23" t="s">
        <v>107</v>
      </c>
      <c r="D43" s="27" t="s">
        <v>108</v>
      </c>
      <c r="E43" s="54">
        <v>0.337</v>
      </c>
      <c r="F43" s="46">
        <v>0</v>
      </c>
      <c r="G43" s="46">
        <v>0</v>
      </c>
      <c r="H43" s="46">
        <v>0</v>
      </c>
      <c r="I43" s="46">
        <v>0</v>
      </c>
      <c r="J43" s="46">
        <v>6000000</v>
      </c>
      <c r="K43" s="46">
        <v>45</v>
      </c>
      <c r="L43" s="46"/>
      <c r="M43" s="46">
        <v>0.04</v>
      </c>
      <c r="N43" s="46">
        <v>0</v>
      </c>
      <c r="O43" s="46">
        <v>0</v>
      </c>
      <c r="P43" s="46">
        <v>0</v>
      </c>
      <c r="Q43" s="46">
        <v>0</v>
      </c>
      <c r="R43" s="46">
        <v>50</v>
      </c>
      <c r="S43" s="46">
        <v>50</v>
      </c>
      <c r="T43" s="46">
        <v>0.04</v>
      </c>
      <c r="U43" s="46">
        <v>1.69199864640109</v>
      </c>
      <c r="V43" s="46">
        <v>0</v>
      </c>
      <c r="W43" s="46">
        <v>0</v>
      </c>
      <c r="X43" s="46">
        <v>0</v>
      </c>
    </row>
    <row r="44" spans="1:24">
      <c r="A44" s="23" t="s">
        <v>14</v>
      </c>
      <c r="B44" s="23" t="s">
        <v>109</v>
      </c>
      <c r="C44" s="23" t="s">
        <v>107</v>
      </c>
      <c r="D44" s="27" t="s">
        <v>108</v>
      </c>
      <c r="E44" s="54">
        <v>0.447</v>
      </c>
      <c r="F44" s="46">
        <v>0.399</v>
      </c>
      <c r="G44" s="46">
        <v>30000</v>
      </c>
      <c r="H44" s="46">
        <v>0</v>
      </c>
      <c r="I44" s="46">
        <v>0</v>
      </c>
      <c r="J44" s="46">
        <v>1500000</v>
      </c>
      <c r="K44" s="46">
        <v>40</v>
      </c>
      <c r="L44" s="46"/>
      <c r="M44" s="46">
        <v>0.04</v>
      </c>
      <c r="N44" s="46">
        <v>0</v>
      </c>
      <c r="O44" s="46">
        <v>0</v>
      </c>
      <c r="P44" s="46">
        <v>0</v>
      </c>
      <c r="Q44" s="46">
        <v>0</v>
      </c>
      <c r="R44" s="46">
        <v>30</v>
      </c>
      <c r="S44" s="46">
        <v>30</v>
      </c>
      <c r="T44" s="46">
        <v>0.04</v>
      </c>
      <c r="U44" s="46">
        <v>3.95999683200255</v>
      </c>
      <c r="V44" s="46">
        <v>30</v>
      </c>
      <c r="W44" s="46">
        <v>0</v>
      </c>
      <c r="X44" s="46">
        <v>0</v>
      </c>
    </row>
    <row r="45" spans="1:24">
      <c r="A45" s="23" t="s">
        <v>14</v>
      </c>
      <c r="B45" s="23" t="s">
        <v>110</v>
      </c>
      <c r="C45" s="23" t="s">
        <v>107</v>
      </c>
      <c r="D45" s="27" t="s">
        <v>108</v>
      </c>
      <c r="E45" s="54">
        <v>0.464</v>
      </c>
      <c r="F45" s="46">
        <v>0.337</v>
      </c>
      <c r="G45" s="46">
        <v>25000</v>
      </c>
      <c r="H45" s="46">
        <v>0</v>
      </c>
      <c r="I45" s="46">
        <v>0</v>
      </c>
      <c r="J45" s="46">
        <v>1300000</v>
      </c>
      <c r="K45" s="46">
        <v>40</v>
      </c>
      <c r="L45" s="46"/>
      <c r="M45" s="46">
        <v>0.04</v>
      </c>
      <c r="N45" s="46">
        <v>0</v>
      </c>
      <c r="O45" s="46">
        <v>0</v>
      </c>
      <c r="P45" s="46">
        <v>0</v>
      </c>
      <c r="Q45" s="46">
        <v>0</v>
      </c>
      <c r="R45" s="46">
        <v>30</v>
      </c>
      <c r="S45" s="46">
        <v>30</v>
      </c>
      <c r="T45" s="46">
        <v>0.06</v>
      </c>
      <c r="U45" s="46">
        <v>9.71999222400625</v>
      </c>
      <c r="V45" s="46">
        <v>30</v>
      </c>
      <c r="W45" s="46">
        <v>0</v>
      </c>
      <c r="X45" s="46">
        <v>0</v>
      </c>
    </row>
    <row r="46" spans="1:24">
      <c r="A46" s="23" t="s">
        <v>14</v>
      </c>
      <c r="B46" s="23" t="s">
        <v>111</v>
      </c>
      <c r="C46" s="23" t="s">
        <v>107</v>
      </c>
      <c r="D46" s="27" t="s">
        <v>108</v>
      </c>
      <c r="E46" s="54">
        <v>0.61</v>
      </c>
      <c r="F46" s="46">
        <v>0.201</v>
      </c>
      <c r="G46" s="46">
        <v>20000</v>
      </c>
      <c r="H46" s="46">
        <v>0</v>
      </c>
      <c r="I46" s="46">
        <v>0</v>
      </c>
      <c r="J46" s="46">
        <v>800000</v>
      </c>
      <c r="K46" s="46">
        <v>30</v>
      </c>
      <c r="L46" s="46"/>
      <c r="M46" s="46">
        <v>0.04</v>
      </c>
      <c r="N46" s="46">
        <v>0</v>
      </c>
      <c r="O46" s="46">
        <v>0</v>
      </c>
      <c r="P46" s="46">
        <v>1000000</v>
      </c>
      <c r="Q46" s="46">
        <v>8760000000</v>
      </c>
      <c r="R46" s="46">
        <v>20</v>
      </c>
      <c r="S46" s="46">
        <v>20</v>
      </c>
      <c r="T46" s="46">
        <v>0.08</v>
      </c>
      <c r="U46" s="46">
        <v>31.6799746560204</v>
      </c>
      <c r="V46" s="46">
        <v>30</v>
      </c>
      <c r="W46" s="46">
        <v>0</v>
      </c>
      <c r="X46" s="46">
        <v>3176</v>
      </c>
    </row>
    <row r="47" spans="1:24">
      <c r="A47" s="23" t="s">
        <v>14</v>
      </c>
      <c r="B47" s="23" t="s">
        <v>112</v>
      </c>
      <c r="C47" s="23" t="s">
        <v>107</v>
      </c>
      <c r="D47" s="27" t="s">
        <v>108</v>
      </c>
      <c r="E47" s="54">
        <v>0.393</v>
      </c>
      <c r="F47" s="46">
        <v>0.201</v>
      </c>
      <c r="G47" s="46">
        <v>15000</v>
      </c>
      <c r="H47" s="46">
        <v>0</v>
      </c>
      <c r="I47" s="46">
        <v>0</v>
      </c>
      <c r="J47" s="46">
        <v>400000</v>
      </c>
      <c r="K47" s="46">
        <v>30</v>
      </c>
      <c r="L47" s="46"/>
      <c r="M47" s="46">
        <v>0.04</v>
      </c>
      <c r="N47" s="46">
        <v>0</v>
      </c>
      <c r="O47" s="46">
        <v>0</v>
      </c>
      <c r="P47" s="46">
        <v>1000000</v>
      </c>
      <c r="Q47" s="46">
        <v>8760000000</v>
      </c>
      <c r="R47" s="46">
        <v>15</v>
      </c>
      <c r="S47" s="46">
        <v>15</v>
      </c>
      <c r="T47" s="46">
        <v>0.15</v>
      </c>
      <c r="U47" s="46">
        <v>31.6799746560204</v>
      </c>
      <c r="V47" s="46">
        <v>30</v>
      </c>
      <c r="W47" s="46">
        <v>0</v>
      </c>
      <c r="X47" s="46">
        <v>3176</v>
      </c>
    </row>
    <row r="48" spans="1:24">
      <c r="A48" s="23" t="s">
        <v>14</v>
      </c>
      <c r="B48" s="23" t="s">
        <v>113</v>
      </c>
      <c r="C48" s="23" t="s">
        <v>107</v>
      </c>
      <c r="D48" s="27" t="s">
        <v>108</v>
      </c>
      <c r="E48" s="54">
        <v>0.41</v>
      </c>
      <c r="F48" s="46">
        <v>0.266</v>
      </c>
      <c r="G48" s="46">
        <v>6000</v>
      </c>
      <c r="H48" s="46">
        <v>0</v>
      </c>
      <c r="I48" s="46">
        <v>0</v>
      </c>
      <c r="J48" s="46">
        <v>400000</v>
      </c>
      <c r="K48" s="46">
        <v>30</v>
      </c>
      <c r="L48" s="46"/>
      <c r="M48" s="46">
        <v>0.04</v>
      </c>
      <c r="N48" s="46">
        <v>0</v>
      </c>
      <c r="O48" s="46">
        <v>0</v>
      </c>
      <c r="P48" s="46">
        <v>1000000</v>
      </c>
      <c r="Q48" s="46">
        <v>8760000000</v>
      </c>
      <c r="R48" s="46">
        <v>15</v>
      </c>
      <c r="S48" s="46">
        <v>15</v>
      </c>
      <c r="T48" s="46">
        <v>0.15</v>
      </c>
      <c r="U48" s="46">
        <v>78.4799372160505</v>
      </c>
      <c r="V48" s="46">
        <v>30</v>
      </c>
      <c r="W48" s="46">
        <v>0</v>
      </c>
      <c r="X48" s="46">
        <v>0</v>
      </c>
    </row>
    <row r="49" spans="1:24">
      <c r="A49" s="23" t="s">
        <v>14</v>
      </c>
      <c r="B49" s="23" t="s">
        <v>114</v>
      </c>
      <c r="C49" s="23" t="s">
        <v>107</v>
      </c>
      <c r="D49" s="27" t="s">
        <v>108</v>
      </c>
      <c r="E49" s="54">
        <f t="shared" ref="E49:K49" si="3">AVERAGE(E45:E46)</f>
        <v>0.537</v>
      </c>
      <c r="F49" s="46">
        <f t="shared" si="3"/>
        <v>0.269</v>
      </c>
      <c r="G49" s="46">
        <f t="shared" si="3"/>
        <v>22500</v>
      </c>
      <c r="H49" s="46">
        <f t="shared" si="3"/>
        <v>0</v>
      </c>
      <c r="I49" s="46">
        <f t="shared" si="3"/>
        <v>0</v>
      </c>
      <c r="J49" s="46">
        <f t="shared" si="3"/>
        <v>1050000</v>
      </c>
      <c r="K49" s="46">
        <f t="shared" si="3"/>
        <v>35</v>
      </c>
      <c r="L49" s="46"/>
      <c r="M49" s="46">
        <f>AVERAGE(M45:M46)</f>
        <v>0.04</v>
      </c>
      <c r="N49" s="46">
        <v>0</v>
      </c>
      <c r="O49" s="46">
        <v>0</v>
      </c>
      <c r="P49" s="46">
        <v>1000000</v>
      </c>
      <c r="Q49" s="46">
        <v>8760000000</v>
      </c>
      <c r="R49" s="46">
        <f>AVERAGE(R45:R46)</f>
        <v>25</v>
      </c>
      <c r="S49" s="46">
        <f>AVERAGE(S45:S46)</f>
        <v>25</v>
      </c>
      <c r="T49" s="46">
        <f>AVERAGE(T45:T46)</f>
        <v>0.07</v>
      </c>
      <c r="U49" s="46">
        <v>18.054</v>
      </c>
      <c r="V49" s="46">
        <v>30</v>
      </c>
      <c r="W49" s="46">
        <v>0</v>
      </c>
      <c r="X49" s="46">
        <v>1157</v>
      </c>
    </row>
    <row r="50" spans="1:24">
      <c r="A50" s="23" t="s">
        <v>14</v>
      </c>
      <c r="B50" s="23" t="s">
        <v>115</v>
      </c>
      <c r="C50" s="23" t="s">
        <v>104</v>
      </c>
      <c r="D50" s="27" t="s">
        <v>108</v>
      </c>
      <c r="E50" s="54">
        <v>0.468</v>
      </c>
      <c r="F50" s="46">
        <v>0</v>
      </c>
      <c r="G50" s="46">
        <v>100000</v>
      </c>
      <c r="H50" s="46">
        <v>0</v>
      </c>
      <c r="I50" s="46">
        <v>0</v>
      </c>
      <c r="J50" s="46">
        <v>2209000</v>
      </c>
      <c r="K50" s="46">
        <v>30</v>
      </c>
      <c r="L50" s="46"/>
      <c r="M50" s="46">
        <v>0.04</v>
      </c>
      <c r="N50" s="46">
        <v>0</v>
      </c>
      <c r="O50" s="46">
        <v>0</v>
      </c>
      <c r="P50" s="46">
        <v>1000000</v>
      </c>
      <c r="Q50" s="46">
        <f>X50*7500</f>
        <v>9799500</v>
      </c>
      <c r="R50" s="46">
        <v>25</v>
      </c>
      <c r="S50" s="46">
        <v>25</v>
      </c>
      <c r="T50" s="46">
        <v>0.15</v>
      </c>
      <c r="U50" s="46">
        <v>10</v>
      </c>
      <c r="V50" s="46">
        <v>0</v>
      </c>
      <c r="W50" s="46">
        <v>0</v>
      </c>
      <c r="X50" s="46">
        <v>1306.6</v>
      </c>
    </row>
    <row r="51" spans="1:24">
      <c r="A51" s="23" t="s">
        <v>14</v>
      </c>
      <c r="B51" s="23" t="s">
        <v>116</v>
      </c>
      <c r="C51" s="23" t="s">
        <v>104</v>
      </c>
      <c r="D51" s="27" t="s">
        <v>105</v>
      </c>
      <c r="E51" s="54">
        <v>1</v>
      </c>
      <c r="F51" s="46">
        <v>0</v>
      </c>
      <c r="G51" s="46">
        <v>35000</v>
      </c>
      <c r="H51" s="46">
        <v>0</v>
      </c>
      <c r="I51" s="46">
        <v>0</v>
      </c>
      <c r="J51" s="46">
        <v>1182000</v>
      </c>
      <c r="K51" s="46">
        <v>25</v>
      </c>
      <c r="L51" s="46"/>
      <c r="M51" s="46">
        <v>0.04</v>
      </c>
      <c r="N51" s="46">
        <v>0</v>
      </c>
      <c r="O51" s="46">
        <v>0</v>
      </c>
      <c r="P51" s="46">
        <v>1000000</v>
      </c>
      <c r="Q51" s="46">
        <v>8760000000</v>
      </c>
      <c r="R51" s="46">
        <v>0</v>
      </c>
      <c r="S51" s="46">
        <v>0</v>
      </c>
      <c r="T51" s="46"/>
      <c r="U51" s="46">
        <v>0</v>
      </c>
      <c r="V51" s="46">
        <v>0</v>
      </c>
      <c r="W51" s="46">
        <v>0</v>
      </c>
      <c r="X51" s="46">
        <v>3298</v>
      </c>
    </row>
    <row r="52" spans="1:24">
      <c r="A52" s="23" t="s">
        <v>14</v>
      </c>
      <c r="B52" s="23" t="s">
        <v>118</v>
      </c>
      <c r="C52" s="23" t="s">
        <v>104</v>
      </c>
      <c r="D52" s="27" t="s">
        <v>105</v>
      </c>
      <c r="E52" s="54">
        <v>1</v>
      </c>
      <c r="F52" s="46">
        <v>0</v>
      </c>
      <c r="G52" s="46">
        <v>80000</v>
      </c>
      <c r="H52" s="46">
        <v>0</v>
      </c>
      <c r="I52" s="46">
        <v>0</v>
      </c>
      <c r="J52" s="46">
        <v>2506000</v>
      </c>
      <c r="K52" s="46">
        <v>25</v>
      </c>
      <c r="L52" s="46"/>
      <c r="M52" s="46">
        <v>0.04</v>
      </c>
      <c r="N52" s="46">
        <v>0</v>
      </c>
      <c r="O52" s="46">
        <v>0</v>
      </c>
      <c r="P52" s="46">
        <v>1000000</v>
      </c>
      <c r="Q52" s="46">
        <v>8760000000</v>
      </c>
      <c r="R52" s="46">
        <v>0</v>
      </c>
      <c r="S52" s="46">
        <v>0</v>
      </c>
      <c r="T52" s="46"/>
      <c r="U52" s="46">
        <v>0</v>
      </c>
      <c r="V52" s="46">
        <v>0</v>
      </c>
      <c r="W52" s="46">
        <v>0</v>
      </c>
      <c r="X52" s="46">
        <v>2310</v>
      </c>
    </row>
    <row r="53" spans="1:24">
      <c r="A53" s="23" t="s">
        <v>14</v>
      </c>
      <c r="B53" s="23" t="s">
        <v>119</v>
      </c>
      <c r="C53" s="23" t="s">
        <v>104</v>
      </c>
      <c r="D53" s="27" t="s">
        <v>105</v>
      </c>
      <c r="E53" s="54">
        <v>1</v>
      </c>
      <c r="F53" s="46">
        <v>0</v>
      </c>
      <c r="G53" s="46">
        <v>25000</v>
      </c>
      <c r="H53" s="46">
        <v>0</v>
      </c>
      <c r="I53" s="46">
        <v>0</v>
      </c>
      <c r="J53" s="46">
        <v>600000</v>
      </c>
      <c r="K53" s="46">
        <v>25</v>
      </c>
      <c r="L53" s="46"/>
      <c r="M53" s="46">
        <v>0.04</v>
      </c>
      <c r="N53" s="46">
        <v>0</v>
      </c>
      <c r="O53" s="46">
        <v>0</v>
      </c>
      <c r="P53" s="46">
        <v>1000000</v>
      </c>
      <c r="Q53" s="46">
        <v>8760000000</v>
      </c>
      <c r="R53" s="46">
        <v>0</v>
      </c>
      <c r="S53" s="46">
        <v>0</v>
      </c>
      <c r="T53" s="46"/>
      <c r="U53" s="46">
        <v>0</v>
      </c>
      <c r="V53" s="46">
        <v>0</v>
      </c>
      <c r="W53" s="46">
        <v>0</v>
      </c>
      <c r="X53" s="46">
        <v>5050.5</v>
      </c>
    </row>
    <row r="54" spans="1:24">
      <c r="A54" s="23" t="s">
        <v>15</v>
      </c>
      <c r="B54" s="23" t="s">
        <v>103</v>
      </c>
      <c r="C54" s="23" t="s">
        <v>104</v>
      </c>
      <c r="D54" s="27" t="s">
        <v>105</v>
      </c>
      <c r="E54" s="54">
        <v>0.9</v>
      </c>
      <c r="F54" s="46">
        <v>0</v>
      </c>
      <c r="G54" s="46">
        <v>60000</v>
      </c>
      <c r="H54" s="46">
        <v>0</v>
      </c>
      <c r="I54" s="46">
        <v>0</v>
      </c>
      <c r="J54" s="55">
        <v>3000000</v>
      </c>
      <c r="K54" s="46">
        <v>60</v>
      </c>
      <c r="L54" s="46"/>
      <c r="M54" s="46">
        <v>0.04</v>
      </c>
      <c r="N54" s="46">
        <v>0</v>
      </c>
      <c r="O54" s="46">
        <v>0</v>
      </c>
      <c r="P54" s="46">
        <v>1000000</v>
      </c>
      <c r="Q54" s="46">
        <v>8760000000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38</v>
      </c>
    </row>
    <row r="55" spans="1:24">
      <c r="A55" s="23" t="s">
        <v>15</v>
      </c>
      <c r="B55" s="23" t="s">
        <v>106</v>
      </c>
      <c r="C55" s="23" t="s">
        <v>107</v>
      </c>
      <c r="D55" s="27" t="s">
        <v>108</v>
      </c>
      <c r="E55" s="54">
        <v>0.337</v>
      </c>
      <c r="F55" s="46">
        <v>0</v>
      </c>
      <c r="G55" s="46">
        <v>0</v>
      </c>
      <c r="H55" s="46">
        <v>0</v>
      </c>
      <c r="I55" s="46">
        <v>0</v>
      </c>
      <c r="J55" s="46">
        <v>6000000</v>
      </c>
      <c r="K55" s="46">
        <v>45</v>
      </c>
      <c r="L55" s="46"/>
      <c r="M55" s="46">
        <v>0.04</v>
      </c>
      <c r="N55" s="46">
        <v>0</v>
      </c>
      <c r="O55" s="46">
        <v>0</v>
      </c>
      <c r="P55" s="46">
        <v>1000000</v>
      </c>
      <c r="Q55" s="46">
        <v>8760000000</v>
      </c>
      <c r="R55" s="46">
        <v>50</v>
      </c>
      <c r="S55" s="46">
        <v>50</v>
      </c>
      <c r="T55" s="46">
        <v>0.04</v>
      </c>
      <c r="U55" s="46">
        <v>1.69199864640109</v>
      </c>
      <c r="V55" s="46">
        <v>0</v>
      </c>
      <c r="W55" s="46">
        <v>0</v>
      </c>
      <c r="X55" s="46">
        <v>486</v>
      </c>
    </row>
    <row r="56" spans="1:24">
      <c r="A56" s="23" t="s">
        <v>15</v>
      </c>
      <c r="B56" s="23" t="s">
        <v>109</v>
      </c>
      <c r="C56" s="23" t="s">
        <v>107</v>
      </c>
      <c r="D56" s="27" t="s">
        <v>108</v>
      </c>
      <c r="E56" s="54">
        <v>0.447</v>
      </c>
      <c r="F56" s="46">
        <v>0.399</v>
      </c>
      <c r="G56" s="46">
        <v>30000</v>
      </c>
      <c r="H56" s="46">
        <v>0</v>
      </c>
      <c r="I56" s="46">
        <v>0</v>
      </c>
      <c r="J56" s="46">
        <v>1500000</v>
      </c>
      <c r="K56" s="46">
        <v>40</v>
      </c>
      <c r="L56" s="46"/>
      <c r="M56" s="46">
        <v>0.04</v>
      </c>
      <c r="N56" s="46">
        <v>0</v>
      </c>
      <c r="O56" s="46">
        <v>0</v>
      </c>
      <c r="P56" s="46">
        <v>0</v>
      </c>
      <c r="Q56" s="46">
        <v>0</v>
      </c>
      <c r="R56" s="46">
        <v>30</v>
      </c>
      <c r="S56" s="46">
        <v>30</v>
      </c>
      <c r="T56" s="46">
        <v>0.04</v>
      </c>
      <c r="U56" s="46">
        <v>3.95999683200255</v>
      </c>
      <c r="V56" s="46">
        <v>30</v>
      </c>
      <c r="W56" s="46">
        <v>0</v>
      </c>
      <c r="X56" s="46">
        <v>0</v>
      </c>
    </row>
    <row r="57" spans="1:24">
      <c r="A57" s="23" t="s">
        <v>15</v>
      </c>
      <c r="B57" s="23" t="s">
        <v>110</v>
      </c>
      <c r="C57" s="23" t="s">
        <v>107</v>
      </c>
      <c r="D57" s="27" t="s">
        <v>108</v>
      </c>
      <c r="E57" s="54">
        <v>0.464</v>
      </c>
      <c r="F57" s="46">
        <v>0.337</v>
      </c>
      <c r="G57" s="46">
        <v>25000</v>
      </c>
      <c r="H57" s="46">
        <v>0</v>
      </c>
      <c r="I57" s="46">
        <v>0</v>
      </c>
      <c r="J57" s="46">
        <v>1300000</v>
      </c>
      <c r="K57" s="46">
        <v>40</v>
      </c>
      <c r="L57" s="46"/>
      <c r="M57" s="46">
        <v>0.04</v>
      </c>
      <c r="N57" s="46">
        <v>0</v>
      </c>
      <c r="O57" s="46">
        <v>0</v>
      </c>
      <c r="P57" s="46">
        <v>1000000</v>
      </c>
      <c r="Q57" s="46">
        <v>8760000000</v>
      </c>
      <c r="R57" s="46">
        <v>30</v>
      </c>
      <c r="S57" s="46">
        <v>30</v>
      </c>
      <c r="T57" s="46">
        <v>0.06</v>
      </c>
      <c r="U57" s="46">
        <v>9.71999222400625</v>
      </c>
      <c r="V57" s="46">
        <v>30</v>
      </c>
      <c r="W57" s="46">
        <v>0</v>
      </c>
      <c r="X57" s="46">
        <v>4608</v>
      </c>
    </row>
    <row r="58" spans="1:24">
      <c r="A58" s="23" t="s">
        <v>15</v>
      </c>
      <c r="B58" s="23" t="s">
        <v>111</v>
      </c>
      <c r="C58" s="23" t="s">
        <v>107</v>
      </c>
      <c r="D58" s="27" t="s">
        <v>108</v>
      </c>
      <c r="E58" s="54">
        <v>0.61</v>
      </c>
      <c r="F58" s="46">
        <v>0.201</v>
      </c>
      <c r="G58" s="46">
        <v>20000</v>
      </c>
      <c r="H58" s="46">
        <v>0</v>
      </c>
      <c r="I58" s="46">
        <v>0</v>
      </c>
      <c r="J58" s="46">
        <v>800000</v>
      </c>
      <c r="K58" s="46">
        <v>30</v>
      </c>
      <c r="L58" s="46"/>
      <c r="M58" s="46">
        <v>0.04</v>
      </c>
      <c r="N58" s="46">
        <v>0</v>
      </c>
      <c r="O58" s="46">
        <v>0</v>
      </c>
      <c r="P58" s="46">
        <v>1000000</v>
      </c>
      <c r="Q58" s="46">
        <v>8760000000</v>
      </c>
      <c r="R58" s="46">
        <v>20</v>
      </c>
      <c r="S58" s="46">
        <v>20</v>
      </c>
      <c r="T58" s="46">
        <v>0.08</v>
      </c>
      <c r="U58" s="46">
        <v>31.6799746560204</v>
      </c>
      <c r="V58" s="46">
        <v>30</v>
      </c>
      <c r="W58" s="46">
        <v>0</v>
      </c>
      <c r="X58" s="46">
        <v>3796.4</v>
      </c>
    </row>
    <row r="59" spans="1:24">
      <c r="A59" s="23" t="s">
        <v>15</v>
      </c>
      <c r="B59" s="23" t="s">
        <v>112</v>
      </c>
      <c r="C59" s="23" t="s">
        <v>107</v>
      </c>
      <c r="D59" s="27" t="s">
        <v>108</v>
      </c>
      <c r="E59" s="54">
        <v>0.393</v>
      </c>
      <c r="F59" s="46">
        <v>0.201</v>
      </c>
      <c r="G59" s="46">
        <v>15000</v>
      </c>
      <c r="H59" s="46">
        <v>0</v>
      </c>
      <c r="I59" s="46">
        <v>0</v>
      </c>
      <c r="J59" s="46">
        <v>400000</v>
      </c>
      <c r="K59" s="46">
        <v>30</v>
      </c>
      <c r="L59" s="46"/>
      <c r="M59" s="46">
        <v>0.04</v>
      </c>
      <c r="N59" s="46">
        <v>0</v>
      </c>
      <c r="O59" s="46">
        <v>0</v>
      </c>
      <c r="P59" s="46">
        <v>1000000</v>
      </c>
      <c r="Q59" s="46">
        <v>8760000000</v>
      </c>
      <c r="R59" s="46">
        <v>15</v>
      </c>
      <c r="S59" s="46">
        <v>15</v>
      </c>
      <c r="T59" s="46">
        <v>0.15</v>
      </c>
      <c r="U59" s="46">
        <v>31.6799746560204</v>
      </c>
      <c r="V59" s="46">
        <v>30</v>
      </c>
      <c r="W59" s="46">
        <v>0</v>
      </c>
      <c r="X59" s="46">
        <v>3796.4</v>
      </c>
    </row>
    <row r="60" spans="1:24">
      <c r="A60" s="23" t="s">
        <v>15</v>
      </c>
      <c r="B60" s="23" t="s">
        <v>113</v>
      </c>
      <c r="C60" s="23" t="s">
        <v>107</v>
      </c>
      <c r="D60" s="27" t="s">
        <v>108</v>
      </c>
      <c r="E60" s="54">
        <v>0.41</v>
      </c>
      <c r="F60" s="46">
        <v>0.266</v>
      </c>
      <c r="G60" s="46">
        <v>6000</v>
      </c>
      <c r="H60" s="46">
        <v>0</v>
      </c>
      <c r="I60" s="46">
        <v>0</v>
      </c>
      <c r="J60" s="46">
        <v>400000</v>
      </c>
      <c r="K60" s="46">
        <v>30</v>
      </c>
      <c r="L60" s="46"/>
      <c r="M60" s="46">
        <v>0.04</v>
      </c>
      <c r="N60" s="46">
        <v>0</v>
      </c>
      <c r="O60" s="46">
        <v>0</v>
      </c>
      <c r="P60" s="46">
        <v>1000000</v>
      </c>
      <c r="Q60" s="46">
        <v>8760000000</v>
      </c>
      <c r="R60" s="46">
        <v>15</v>
      </c>
      <c r="S60" s="46">
        <v>15</v>
      </c>
      <c r="T60" s="46">
        <v>0.15</v>
      </c>
      <c r="U60" s="46">
        <v>78.4799372160505</v>
      </c>
      <c r="V60" s="46">
        <v>30</v>
      </c>
      <c r="W60" s="46">
        <v>0</v>
      </c>
      <c r="X60" s="46">
        <v>0</v>
      </c>
    </row>
    <row r="61" spans="1:24">
      <c r="A61" s="23" t="s">
        <v>15</v>
      </c>
      <c r="B61" s="23" t="s">
        <v>114</v>
      </c>
      <c r="C61" s="23" t="s">
        <v>107</v>
      </c>
      <c r="D61" s="27" t="s">
        <v>108</v>
      </c>
      <c r="E61" s="54">
        <f t="shared" ref="E61:K61" si="4">AVERAGE(E57:E58)</f>
        <v>0.537</v>
      </c>
      <c r="F61" s="46">
        <f t="shared" si="4"/>
        <v>0.269</v>
      </c>
      <c r="G61" s="46">
        <f t="shared" si="4"/>
        <v>22500</v>
      </c>
      <c r="H61" s="46">
        <f t="shared" si="4"/>
        <v>0</v>
      </c>
      <c r="I61" s="46">
        <f t="shared" si="4"/>
        <v>0</v>
      </c>
      <c r="J61" s="46">
        <f t="shared" si="4"/>
        <v>1050000</v>
      </c>
      <c r="K61" s="46">
        <f t="shared" si="4"/>
        <v>35</v>
      </c>
      <c r="L61" s="46"/>
      <c r="M61" s="46">
        <f>AVERAGE(M57:M58)</f>
        <v>0.04</v>
      </c>
      <c r="N61" s="46">
        <v>0</v>
      </c>
      <c r="O61" s="46">
        <v>0</v>
      </c>
      <c r="P61" s="46">
        <v>1000000</v>
      </c>
      <c r="Q61" s="46">
        <v>8760000000</v>
      </c>
      <c r="R61" s="46">
        <f>AVERAGE(R57:R58)</f>
        <v>25</v>
      </c>
      <c r="S61" s="46">
        <f>AVERAGE(S57:S58)</f>
        <v>25</v>
      </c>
      <c r="T61" s="46">
        <f>AVERAGE(T57:T58)</f>
        <v>0.07</v>
      </c>
      <c r="U61" s="46">
        <v>18.054</v>
      </c>
      <c r="V61" s="46">
        <v>30</v>
      </c>
      <c r="W61" s="46">
        <v>0</v>
      </c>
      <c r="X61" s="46">
        <v>3539</v>
      </c>
    </row>
    <row r="62" spans="1:24">
      <c r="A62" s="23" t="s">
        <v>15</v>
      </c>
      <c r="B62" s="23" t="s">
        <v>115</v>
      </c>
      <c r="C62" s="23" t="s">
        <v>104</v>
      </c>
      <c r="D62" s="27" t="s">
        <v>108</v>
      </c>
      <c r="E62" s="54">
        <v>0.468</v>
      </c>
      <c r="F62" s="46">
        <v>0</v>
      </c>
      <c r="G62" s="46">
        <v>100000</v>
      </c>
      <c r="H62" s="46">
        <v>0</v>
      </c>
      <c r="I62" s="46">
        <v>0</v>
      </c>
      <c r="J62" s="46">
        <v>2209000</v>
      </c>
      <c r="K62" s="46">
        <v>30</v>
      </c>
      <c r="L62" s="46"/>
      <c r="M62" s="46">
        <v>0.04</v>
      </c>
      <c r="N62" s="46">
        <v>0</v>
      </c>
      <c r="O62" s="46">
        <v>0</v>
      </c>
      <c r="P62" s="46">
        <v>1000000</v>
      </c>
      <c r="Q62" s="46">
        <f>X62*7500</f>
        <v>3802500</v>
      </c>
      <c r="R62" s="46">
        <v>25</v>
      </c>
      <c r="S62" s="46">
        <v>25</v>
      </c>
      <c r="T62" s="46">
        <v>0.15</v>
      </c>
      <c r="U62" s="46">
        <v>10</v>
      </c>
      <c r="V62" s="46">
        <v>0</v>
      </c>
      <c r="W62" s="46">
        <v>0</v>
      </c>
      <c r="X62" s="46">
        <v>507</v>
      </c>
    </row>
    <row r="63" spans="1:24">
      <c r="A63" s="23" t="s">
        <v>15</v>
      </c>
      <c r="B63" s="23" t="s">
        <v>116</v>
      </c>
      <c r="C63" s="23" t="s">
        <v>104</v>
      </c>
      <c r="D63" s="27" t="s">
        <v>105</v>
      </c>
      <c r="E63" s="54">
        <v>1</v>
      </c>
      <c r="F63" s="46">
        <v>0</v>
      </c>
      <c r="G63" s="46">
        <v>35000</v>
      </c>
      <c r="H63" s="46">
        <v>0</v>
      </c>
      <c r="I63" s="46">
        <v>0</v>
      </c>
      <c r="J63" s="46">
        <v>1182000</v>
      </c>
      <c r="K63" s="46">
        <v>25</v>
      </c>
      <c r="L63" s="46"/>
      <c r="M63" s="46">
        <v>0.04</v>
      </c>
      <c r="N63" s="46">
        <v>0</v>
      </c>
      <c r="O63" s="46">
        <v>0</v>
      </c>
      <c r="P63" s="46">
        <v>1000000</v>
      </c>
      <c r="Q63" s="46">
        <v>8760000000</v>
      </c>
      <c r="R63" s="46">
        <v>0</v>
      </c>
      <c r="S63" s="46">
        <v>0</v>
      </c>
      <c r="T63" s="46"/>
      <c r="U63" s="46">
        <v>0</v>
      </c>
      <c r="V63" s="46">
        <v>0</v>
      </c>
      <c r="W63" s="46">
        <v>0</v>
      </c>
      <c r="X63" s="46">
        <v>6723</v>
      </c>
    </row>
    <row r="64" spans="1:24">
      <c r="A64" s="23" t="s">
        <v>15</v>
      </c>
      <c r="B64" s="23" t="s">
        <v>118</v>
      </c>
      <c r="C64" s="23" t="s">
        <v>104</v>
      </c>
      <c r="D64" s="27" t="s">
        <v>105</v>
      </c>
      <c r="E64" s="54">
        <v>1</v>
      </c>
      <c r="F64" s="46">
        <v>0</v>
      </c>
      <c r="G64" s="46">
        <v>80000</v>
      </c>
      <c r="H64" s="46">
        <v>0</v>
      </c>
      <c r="I64" s="46">
        <v>0</v>
      </c>
      <c r="J64" s="46">
        <v>2506000</v>
      </c>
      <c r="K64" s="46">
        <v>25</v>
      </c>
      <c r="L64" s="46"/>
      <c r="M64" s="46">
        <v>0.04</v>
      </c>
      <c r="N64" s="46">
        <v>0</v>
      </c>
      <c r="O64" s="46">
        <v>0</v>
      </c>
      <c r="P64" s="46">
        <v>1000000</v>
      </c>
      <c r="Q64" s="46">
        <v>8760000000</v>
      </c>
      <c r="R64" s="46">
        <v>0</v>
      </c>
      <c r="S64" s="46">
        <v>0</v>
      </c>
      <c r="T64" s="46"/>
      <c r="U64" s="46">
        <v>0</v>
      </c>
      <c r="V64" s="46">
        <v>0</v>
      </c>
      <c r="W64" s="46">
        <v>0</v>
      </c>
      <c r="X64" s="46">
        <v>11500</v>
      </c>
    </row>
    <row r="65" spans="1:24">
      <c r="A65" s="23" t="s">
        <v>15</v>
      </c>
      <c r="B65" s="23" t="s">
        <v>119</v>
      </c>
      <c r="C65" s="23" t="s">
        <v>104</v>
      </c>
      <c r="D65" s="27" t="s">
        <v>105</v>
      </c>
      <c r="E65" s="54">
        <v>1</v>
      </c>
      <c r="F65" s="46">
        <v>0</v>
      </c>
      <c r="G65" s="46">
        <v>25000</v>
      </c>
      <c r="H65" s="46">
        <v>0</v>
      </c>
      <c r="I65" s="46">
        <v>0</v>
      </c>
      <c r="J65" s="46">
        <v>600000</v>
      </c>
      <c r="K65" s="46">
        <v>25</v>
      </c>
      <c r="L65" s="46"/>
      <c r="M65" s="46">
        <v>0.04</v>
      </c>
      <c r="N65" s="46">
        <v>0</v>
      </c>
      <c r="O65" s="46">
        <v>0</v>
      </c>
      <c r="P65" s="46">
        <v>1000000</v>
      </c>
      <c r="Q65" s="46">
        <v>8760000000</v>
      </c>
      <c r="R65" s="46">
        <v>0</v>
      </c>
      <c r="S65" s="46">
        <v>0</v>
      </c>
      <c r="T65" s="46"/>
      <c r="U65" s="46">
        <v>0</v>
      </c>
      <c r="V65" s="46">
        <v>0</v>
      </c>
      <c r="W65" s="46">
        <v>0</v>
      </c>
      <c r="X65" s="46">
        <v>11439</v>
      </c>
    </row>
    <row r="66" spans="1:24">
      <c r="A66" s="23" t="s">
        <v>16</v>
      </c>
      <c r="B66" s="23" t="s">
        <v>103</v>
      </c>
      <c r="C66" s="23" t="s">
        <v>104</v>
      </c>
      <c r="D66" s="27" t="s">
        <v>105</v>
      </c>
      <c r="E66" s="54">
        <v>0.9</v>
      </c>
      <c r="F66" s="46">
        <v>0</v>
      </c>
      <c r="G66" s="46">
        <v>60000</v>
      </c>
      <c r="H66" s="46">
        <v>0</v>
      </c>
      <c r="I66" s="46">
        <v>0</v>
      </c>
      <c r="J66" s="55">
        <v>3000000</v>
      </c>
      <c r="K66" s="46">
        <v>60</v>
      </c>
      <c r="L66" s="46"/>
      <c r="M66" s="46">
        <v>0.04</v>
      </c>
      <c r="N66" s="46">
        <v>0</v>
      </c>
      <c r="O66" s="46">
        <v>0</v>
      </c>
      <c r="P66" s="46">
        <v>1000000</v>
      </c>
      <c r="Q66" s="46">
        <v>8760000000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1033</v>
      </c>
    </row>
    <row r="67" spans="1:24">
      <c r="A67" s="23" t="s">
        <v>16</v>
      </c>
      <c r="B67" s="23" t="s">
        <v>106</v>
      </c>
      <c r="C67" s="23" t="s">
        <v>107</v>
      </c>
      <c r="D67" s="27" t="s">
        <v>108</v>
      </c>
      <c r="E67" s="54">
        <v>0.337</v>
      </c>
      <c r="F67" s="46">
        <v>0</v>
      </c>
      <c r="G67" s="46">
        <v>0</v>
      </c>
      <c r="H67" s="46">
        <v>0</v>
      </c>
      <c r="I67" s="46">
        <v>0</v>
      </c>
      <c r="J67" s="46">
        <v>6000000</v>
      </c>
      <c r="K67" s="46">
        <v>45</v>
      </c>
      <c r="L67" s="46"/>
      <c r="M67" s="46">
        <v>0.04</v>
      </c>
      <c r="N67" s="46">
        <v>0</v>
      </c>
      <c r="O67" s="46">
        <v>0</v>
      </c>
      <c r="P67" s="46">
        <v>1000000</v>
      </c>
      <c r="Q67" s="46">
        <v>8760000000</v>
      </c>
      <c r="R67" s="46">
        <v>50</v>
      </c>
      <c r="S67" s="46">
        <v>50</v>
      </c>
      <c r="T67" s="46">
        <v>0.04</v>
      </c>
      <c r="U67" s="46">
        <v>1.69199864640109</v>
      </c>
      <c r="V67" s="46">
        <v>0</v>
      </c>
      <c r="W67" s="46">
        <v>0</v>
      </c>
      <c r="X67" s="46">
        <v>3000</v>
      </c>
    </row>
    <row r="68" spans="1:24">
      <c r="A68" s="23" t="s">
        <v>16</v>
      </c>
      <c r="B68" s="23" t="s">
        <v>109</v>
      </c>
      <c r="C68" s="23" t="s">
        <v>107</v>
      </c>
      <c r="D68" s="27" t="s">
        <v>108</v>
      </c>
      <c r="E68" s="54">
        <v>0.447</v>
      </c>
      <c r="F68" s="46">
        <v>0.399</v>
      </c>
      <c r="G68" s="46">
        <v>30000</v>
      </c>
      <c r="H68" s="46">
        <v>0</v>
      </c>
      <c r="I68" s="46">
        <v>0</v>
      </c>
      <c r="J68" s="46">
        <v>1500000</v>
      </c>
      <c r="K68" s="46">
        <v>40</v>
      </c>
      <c r="L68" s="46"/>
      <c r="M68" s="46">
        <v>0.04</v>
      </c>
      <c r="N68" s="46">
        <v>0</v>
      </c>
      <c r="O68" s="46">
        <v>0</v>
      </c>
      <c r="P68" s="46">
        <v>1000000</v>
      </c>
      <c r="Q68" s="46">
        <v>8760000000</v>
      </c>
      <c r="R68" s="46">
        <v>30</v>
      </c>
      <c r="S68" s="46">
        <v>30</v>
      </c>
      <c r="T68" s="46">
        <v>0.04</v>
      </c>
      <c r="U68" s="46">
        <v>3.95999683200255</v>
      </c>
      <c r="V68" s="46">
        <v>30</v>
      </c>
      <c r="W68" s="46">
        <v>0</v>
      </c>
      <c r="X68" s="46">
        <v>7405</v>
      </c>
    </row>
    <row r="69" spans="1:24">
      <c r="A69" s="23" t="s">
        <v>16</v>
      </c>
      <c r="B69" s="23" t="s">
        <v>110</v>
      </c>
      <c r="C69" s="23" t="s">
        <v>107</v>
      </c>
      <c r="D69" s="27" t="s">
        <v>108</v>
      </c>
      <c r="E69" s="54">
        <v>0.464</v>
      </c>
      <c r="F69" s="46">
        <v>0.337</v>
      </c>
      <c r="G69" s="46">
        <v>25000</v>
      </c>
      <c r="H69" s="46">
        <v>0</v>
      </c>
      <c r="I69" s="46">
        <v>0</v>
      </c>
      <c r="J69" s="46">
        <v>1300000</v>
      </c>
      <c r="K69" s="46">
        <v>40</v>
      </c>
      <c r="L69" s="46"/>
      <c r="M69" s="46">
        <v>0.04</v>
      </c>
      <c r="N69" s="46">
        <v>0</v>
      </c>
      <c r="O69" s="46">
        <v>0</v>
      </c>
      <c r="P69" s="46">
        <v>1000000</v>
      </c>
      <c r="Q69" s="46">
        <v>8760000000</v>
      </c>
      <c r="R69" s="46">
        <v>30</v>
      </c>
      <c r="S69" s="46">
        <v>30</v>
      </c>
      <c r="T69" s="46">
        <v>0.06</v>
      </c>
      <c r="U69" s="46">
        <v>9.71999222400625</v>
      </c>
      <c r="V69" s="46">
        <v>30</v>
      </c>
      <c r="W69" s="46">
        <v>0</v>
      </c>
      <c r="X69" s="46">
        <v>13771</v>
      </c>
    </row>
    <row r="70" spans="1:24">
      <c r="A70" s="23" t="s">
        <v>16</v>
      </c>
      <c r="B70" s="23" t="s">
        <v>111</v>
      </c>
      <c r="C70" s="23" t="s">
        <v>107</v>
      </c>
      <c r="D70" s="27" t="s">
        <v>108</v>
      </c>
      <c r="E70" s="54">
        <v>0.61</v>
      </c>
      <c r="F70" s="46">
        <v>0.201</v>
      </c>
      <c r="G70" s="46">
        <v>20000</v>
      </c>
      <c r="H70" s="46">
        <v>0</v>
      </c>
      <c r="I70" s="46">
        <v>0</v>
      </c>
      <c r="J70" s="46">
        <v>800000</v>
      </c>
      <c r="K70" s="46">
        <v>30</v>
      </c>
      <c r="L70" s="46"/>
      <c r="M70" s="46">
        <v>0.04</v>
      </c>
      <c r="N70" s="46">
        <v>0</v>
      </c>
      <c r="O70" s="46">
        <v>0</v>
      </c>
      <c r="P70" s="46">
        <v>1000000</v>
      </c>
      <c r="Q70" s="46">
        <v>8760000000</v>
      </c>
      <c r="R70" s="46">
        <v>20</v>
      </c>
      <c r="S70" s="46">
        <v>20</v>
      </c>
      <c r="T70" s="46">
        <v>0.08</v>
      </c>
      <c r="U70" s="46">
        <v>31.6799746560204</v>
      </c>
      <c r="V70" s="46">
        <v>30</v>
      </c>
      <c r="W70" s="46">
        <v>0</v>
      </c>
      <c r="X70" s="46">
        <v>2870.5</v>
      </c>
    </row>
    <row r="71" spans="1:24">
      <c r="A71" s="23" t="s">
        <v>16</v>
      </c>
      <c r="B71" s="23" t="s">
        <v>112</v>
      </c>
      <c r="C71" s="23" t="s">
        <v>107</v>
      </c>
      <c r="D71" s="27" t="s">
        <v>108</v>
      </c>
      <c r="E71" s="54">
        <v>0.393</v>
      </c>
      <c r="F71" s="46">
        <v>0.201</v>
      </c>
      <c r="G71" s="46">
        <v>15000</v>
      </c>
      <c r="H71" s="46">
        <v>0</v>
      </c>
      <c r="I71" s="46">
        <v>0</v>
      </c>
      <c r="J71" s="46">
        <v>400000</v>
      </c>
      <c r="K71" s="46">
        <v>30</v>
      </c>
      <c r="L71" s="46"/>
      <c r="M71" s="46">
        <v>0.04</v>
      </c>
      <c r="N71" s="46">
        <v>0</v>
      </c>
      <c r="O71" s="46">
        <v>0</v>
      </c>
      <c r="P71" s="46">
        <v>1000000</v>
      </c>
      <c r="Q71" s="46">
        <v>8760000000</v>
      </c>
      <c r="R71" s="46">
        <v>15</v>
      </c>
      <c r="S71" s="46">
        <v>15</v>
      </c>
      <c r="T71" s="46">
        <v>0.15</v>
      </c>
      <c r="U71" s="46">
        <v>31.6799746560204</v>
      </c>
      <c r="V71" s="46">
        <v>30</v>
      </c>
      <c r="W71" s="46">
        <v>0</v>
      </c>
      <c r="X71" s="46">
        <v>2870.5</v>
      </c>
    </row>
    <row r="72" spans="1:24">
      <c r="A72" s="23" t="s">
        <v>16</v>
      </c>
      <c r="B72" s="23" t="s">
        <v>113</v>
      </c>
      <c r="C72" s="23" t="s">
        <v>107</v>
      </c>
      <c r="D72" s="27" t="s">
        <v>108</v>
      </c>
      <c r="E72" s="54">
        <v>0.41</v>
      </c>
      <c r="F72" s="46">
        <v>0.266</v>
      </c>
      <c r="G72" s="46">
        <v>6000</v>
      </c>
      <c r="H72" s="46">
        <v>0</v>
      </c>
      <c r="I72" s="46">
        <v>0</v>
      </c>
      <c r="J72" s="46">
        <v>400000</v>
      </c>
      <c r="K72" s="46">
        <v>30</v>
      </c>
      <c r="L72" s="46"/>
      <c r="M72" s="46">
        <v>0.04</v>
      </c>
      <c r="N72" s="46">
        <v>0</v>
      </c>
      <c r="O72" s="46">
        <v>0</v>
      </c>
      <c r="P72" s="46">
        <v>1000000</v>
      </c>
      <c r="Q72" s="46">
        <v>8760000000</v>
      </c>
      <c r="R72" s="46">
        <v>15</v>
      </c>
      <c r="S72" s="46">
        <v>15</v>
      </c>
      <c r="T72" s="46">
        <v>0.15</v>
      </c>
      <c r="U72" s="46">
        <v>78.4799372160505</v>
      </c>
      <c r="V72" s="46">
        <v>30</v>
      </c>
      <c r="W72" s="46">
        <v>0</v>
      </c>
      <c r="X72" s="46">
        <v>0</v>
      </c>
    </row>
    <row r="73" spans="1:24">
      <c r="A73" s="23" t="s">
        <v>16</v>
      </c>
      <c r="B73" s="23" t="s">
        <v>114</v>
      </c>
      <c r="C73" s="23" t="s">
        <v>107</v>
      </c>
      <c r="D73" s="27" t="s">
        <v>108</v>
      </c>
      <c r="E73" s="54">
        <f t="shared" ref="E73:K73" si="5">AVERAGE(E69:E70)</f>
        <v>0.537</v>
      </c>
      <c r="F73" s="46">
        <f t="shared" si="5"/>
        <v>0.269</v>
      </c>
      <c r="G73" s="46">
        <f t="shared" si="5"/>
        <v>22500</v>
      </c>
      <c r="H73" s="46">
        <f t="shared" si="5"/>
        <v>0</v>
      </c>
      <c r="I73" s="46">
        <f t="shared" si="5"/>
        <v>0</v>
      </c>
      <c r="J73" s="46">
        <f t="shared" si="5"/>
        <v>1050000</v>
      </c>
      <c r="K73" s="46">
        <f t="shared" si="5"/>
        <v>35</v>
      </c>
      <c r="L73" s="46"/>
      <c r="M73" s="46">
        <f>AVERAGE(M69:M70)</f>
        <v>0.04</v>
      </c>
      <c r="N73" s="46">
        <v>0</v>
      </c>
      <c r="O73" s="46">
        <v>0</v>
      </c>
      <c r="P73" s="46">
        <v>1000000</v>
      </c>
      <c r="Q73" s="46">
        <v>8760000000</v>
      </c>
      <c r="R73" s="46">
        <f>AVERAGE(R69:R70)</f>
        <v>25</v>
      </c>
      <c r="S73" s="46">
        <f>AVERAGE(S69:S70)</f>
        <v>25</v>
      </c>
      <c r="T73" s="46">
        <f>AVERAGE(T69:T70)</f>
        <v>0.07</v>
      </c>
      <c r="U73" s="46">
        <v>18.054</v>
      </c>
      <c r="V73" s="46">
        <v>30</v>
      </c>
      <c r="W73" s="46">
        <v>0</v>
      </c>
      <c r="X73" s="46">
        <v>7276</v>
      </c>
    </row>
    <row r="74" spans="1:24">
      <c r="A74" s="23" t="s">
        <v>16</v>
      </c>
      <c r="B74" s="23" t="s">
        <v>115</v>
      </c>
      <c r="C74" s="23" t="s">
        <v>104</v>
      </c>
      <c r="D74" s="27" t="s">
        <v>108</v>
      </c>
      <c r="E74" s="54">
        <v>0.468</v>
      </c>
      <c r="F74" s="46">
        <v>0</v>
      </c>
      <c r="G74" s="46">
        <v>100000</v>
      </c>
      <c r="H74" s="46">
        <v>0</v>
      </c>
      <c r="I74" s="46">
        <v>0</v>
      </c>
      <c r="J74" s="46">
        <v>2209000</v>
      </c>
      <c r="K74" s="46">
        <v>30</v>
      </c>
      <c r="L74" s="46"/>
      <c r="M74" s="46">
        <v>0.04</v>
      </c>
      <c r="N74" s="46">
        <v>0</v>
      </c>
      <c r="O74" s="46">
        <v>0</v>
      </c>
      <c r="P74" s="46">
        <v>1000000</v>
      </c>
      <c r="Q74" s="46">
        <f>X74*7500</f>
        <v>13170000</v>
      </c>
      <c r="R74" s="46">
        <v>25</v>
      </c>
      <c r="S74" s="46">
        <v>25</v>
      </c>
      <c r="T74" s="46">
        <v>0.15</v>
      </c>
      <c r="U74" s="46">
        <v>10</v>
      </c>
      <c r="V74" s="46">
        <v>0</v>
      </c>
      <c r="W74" s="46">
        <v>0</v>
      </c>
      <c r="X74" s="46">
        <v>1756</v>
      </c>
    </row>
    <row r="75" spans="1:24">
      <c r="A75" s="23" t="s">
        <v>16</v>
      </c>
      <c r="B75" s="23" t="s">
        <v>116</v>
      </c>
      <c r="C75" s="23" t="s">
        <v>104</v>
      </c>
      <c r="D75" s="27" t="s">
        <v>105</v>
      </c>
      <c r="E75" s="54">
        <v>1</v>
      </c>
      <c r="F75" s="46">
        <v>0</v>
      </c>
      <c r="G75" s="46">
        <v>43842.7947598253</v>
      </c>
      <c r="H75" s="46">
        <v>0</v>
      </c>
      <c r="I75" s="46">
        <v>0</v>
      </c>
      <c r="J75" s="46">
        <v>1442174.67248908</v>
      </c>
      <c r="K75" s="46">
        <v>25</v>
      </c>
      <c r="L75" s="46"/>
      <c r="M75" s="46">
        <v>0.04</v>
      </c>
      <c r="N75" s="46">
        <v>0</v>
      </c>
      <c r="O75" s="46">
        <v>0</v>
      </c>
      <c r="P75" s="46">
        <v>1000000</v>
      </c>
      <c r="Q75" s="46">
        <v>8760000000</v>
      </c>
      <c r="R75" s="46">
        <v>0</v>
      </c>
      <c r="S75" s="46">
        <v>0</v>
      </c>
      <c r="T75" s="46"/>
      <c r="U75" s="46">
        <v>0</v>
      </c>
      <c r="V75" s="46">
        <v>0</v>
      </c>
      <c r="W75" s="46">
        <v>0</v>
      </c>
      <c r="X75" s="46">
        <v>11450</v>
      </c>
    </row>
    <row r="76" spans="1:24">
      <c r="A76" s="23" t="s">
        <v>16</v>
      </c>
      <c r="B76" s="23" t="s">
        <v>118</v>
      </c>
      <c r="C76" s="23" t="s">
        <v>104</v>
      </c>
      <c r="D76" s="27" t="s">
        <v>105</v>
      </c>
      <c r="E76" s="54">
        <v>1</v>
      </c>
      <c r="F76" s="46">
        <v>0</v>
      </c>
      <c r="G76" s="46">
        <v>80000</v>
      </c>
      <c r="H76" s="46">
        <v>0</v>
      </c>
      <c r="I76" s="46">
        <v>0</v>
      </c>
      <c r="J76" s="46">
        <v>2506000</v>
      </c>
      <c r="K76" s="46">
        <v>25</v>
      </c>
      <c r="L76" s="46"/>
      <c r="M76" s="46">
        <v>0.04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/>
      <c r="U76" s="46">
        <v>0</v>
      </c>
      <c r="V76" s="46">
        <v>0</v>
      </c>
      <c r="W76" s="46">
        <v>0</v>
      </c>
      <c r="X76" s="46">
        <v>0</v>
      </c>
    </row>
    <row r="77" spans="1:24">
      <c r="A77" s="23" t="s">
        <v>16</v>
      </c>
      <c r="B77" s="23" t="s">
        <v>119</v>
      </c>
      <c r="C77" s="23" t="s">
        <v>104</v>
      </c>
      <c r="D77" s="27" t="s">
        <v>105</v>
      </c>
      <c r="E77" s="54">
        <v>1</v>
      </c>
      <c r="F77" s="46">
        <v>0</v>
      </c>
      <c r="G77" s="46">
        <v>25000</v>
      </c>
      <c r="H77" s="46">
        <v>0</v>
      </c>
      <c r="I77" s="46">
        <v>0</v>
      </c>
      <c r="J77" s="46">
        <v>600000</v>
      </c>
      <c r="K77" s="46">
        <v>25</v>
      </c>
      <c r="L77" s="46"/>
      <c r="M77" s="46">
        <v>0.04</v>
      </c>
      <c r="N77" s="46">
        <v>0</v>
      </c>
      <c r="O77" s="46">
        <v>0</v>
      </c>
      <c r="P77" s="46">
        <v>1000000</v>
      </c>
      <c r="Q77" s="46">
        <v>8760000000</v>
      </c>
      <c r="R77" s="46">
        <v>0</v>
      </c>
      <c r="S77" s="46">
        <v>0</v>
      </c>
      <c r="T77" s="46"/>
      <c r="U77" s="46">
        <v>0</v>
      </c>
      <c r="V77" s="46">
        <v>0</v>
      </c>
      <c r="W77" s="46">
        <v>0</v>
      </c>
      <c r="X77" s="46">
        <v>1430</v>
      </c>
    </row>
    <row r="78" spans="1:24">
      <c r="A78" s="23" t="s">
        <v>17</v>
      </c>
      <c r="B78" s="23" t="s">
        <v>103</v>
      </c>
      <c r="C78" s="23" t="s">
        <v>104</v>
      </c>
      <c r="D78" s="27" t="s">
        <v>105</v>
      </c>
      <c r="E78" s="54">
        <v>0.9</v>
      </c>
      <c r="F78" s="46">
        <v>0</v>
      </c>
      <c r="G78" s="46">
        <v>60000</v>
      </c>
      <c r="H78" s="46">
        <v>0</v>
      </c>
      <c r="I78" s="46">
        <v>0</v>
      </c>
      <c r="J78" s="55">
        <v>3000000</v>
      </c>
      <c r="K78" s="46">
        <v>60</v>
      </c>
      <c r="L78" s="46"/>
      <c r="M78" s="46">
        <v>0.04</v>
      </c>
      <c r="N78" s="46">
        <v>0</v>
      </c>
      <c r="O78" s="46">
        <v>0</v>
      </c>
      <c r="P78" s="46">
        <v>1000000</v>
      </c>
      <c r="Q78" s="46">
        <v>8760000000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365</v>
      </c>
    </row>
    <row r="79" spans="1:24">
      <c r="A79" s="23" t="s">
        <v>17</v>
      </c>
      <c r="B79" s="23" t="s">
        <v>106</v>
      </c>
      <c r="C79" s="23" t="s">
        <v>107</v>
      </c>
      <c r="D79" s="27" t="s">
        <v>108</v>
      </c>
      <c r="E79" s="54">
        <v>0.337</v>
      </c>
      <c r="F79" s="46">
        <v>0</v>
      </c>
      <c r="G79" s="46">
        <v>0</v>
      </c>
      <c r="H79" s="46">
        <v>0</v>
      </c>
      <c r="I79" s="46">
        <v>0</v>
      </c>
      <c r="J79" s="46">
        <v>6000000</v>
      </c>
      <c r="K79" s="46">
        <v>45</v>
      </c>
      <c r="L79" s="46"/>
      <c r="M79" s="46">
        <v>0.04</v>
      </c>
      <c r="N79" s="46">
        <v>0</v>
      </c>
      <c r="O79" s="46">
        <v>0</v>
      </c>
      <c r="P79" s="46">
        <v>1000000</v>
      </c>
      <c r="Q79" s="46">
        <v>8760000000</v>
      </c>
      <c r="R79" s="46">
        <v>50</v>
      </c>
      <c r="S79" s="46">
        <v>50</v>
      </c>
      <c r="T79" s="46">
        <v>0.04</v>
      </c>
      <c r="U79" s="46">
        <v>1.69199864640109</v>
      </c>
      <c r="V79" s="46">
        <v>0</v>
      </c>
      <c r="W79" s="46">
        <v>0</v>
      </c>
      <c r="X79" s="46">
        <v>4055</v>
      </c>
    </row>
    <row r="80" spans="1:24">
      <c r="A80" s="23" t="s">
        <v>17</v>
      </c>
      <c r="B80" s="23" t="s">
        <v>109</v>
      </c>
      <c r="C80" s="23" t="s">
        <v>107</v>
      </c>
      <c r="D80" s="27" t="s">
        <v>108</v>
      </c>
      <c r="E80" s="54">
        <v>0.447</v>
      </c>
      <c r="F80" s="46">
        <v>0.399</v>
      </c>
      <c r="G80" s="46">
        <v>30000</v>
      </c>
      <c r="H80" s="46">
        <v>0</v>
      </c>
      <c r="I80" s="46">
        <v>0</v>
      </c>
      <c r="J80" s="46">
        <v>1500000</v>
      </c>
      <c r="K80" s="46">
        <v>40</v>
      </c>
      <c r="L80" s="46"/>
      <c r="M80" s="46">
        <v>0.04</v>
      </c>
      <c r="N80" s="46">
        <v>0</v>
      </c>
      <c r="O80" s="46">
        <v>0</v>
      </c>
      <c r="P80" s="46">
        <v>1000000</v>
      </c>
      <c r="Q80" s="46">
        <v>8760000000</v>
      </c>
      <c r="R80" s="46">
        <v>30</v>
      </c>
      <c r="S80" s="46">
        <v>30</v>
      </c>
      <c r="T80" s="46">
        <v>0.04</v>
      </c>
      <c r="U80" s="46">
        <v>3.95999683200255</v>
      </c>
      <c r="V80" s="46">
        <v>30</v>
      </c>
      <c r="W80" s="46">
        <v>0</v>
      </c>
      <c r="X80" s="46">
        <v>4760</v>
      </c>
    </row>
    <row r="81" spans="1:24">
      <c r="A81" s="23" t="s">
        <v>17</v>
      </c>
      <c r="B81" s="23" t="s">
        <v>110</v>
      </c>
      <c r="C81" s="23" t="s">
        <v>107</v>
      </c>
      <c r="D81" s="27" t="s">
        <v>108</v>
      </c>
      <c r="E81" s="54">
        <v>0.464</v>
      </c>
      <c r="F81" s="46">
        <v>0.337</v>
      </c>
      <c r="G81" s="46">
        <v>25000</v>
      </c>
      <c r="H81" s="46">
        <v>0</v>
      </c>
      <c r="I81" s="46">
        <v>0</v>
      </c>
      <c r="J81" s="46">
        <v>1300000</v>
      </c>
      <c r="K81" s="46">
        <v>40</v>
      </c>
      <c r="L81" s="46"/>
      <c r="M81" s="46">
        <v>0.04</v>
      </c>
      <c r="N81" s="46">
        <v>0</v>
      </c>
      <c r="O81" s="46">
        <v>0</v>
      </c>
      <c r="P81" s="46">
        <v>1000000</v>
      </c>
      <c r="Q81" s="46">
        <v>8760000000</v>
      </c>
      <c r="R81" s="46">
        <v>30</v>
      </c>
      <c r="S81" s="46">
        <v>30</v>
      </c>
      <c r="T81" s="46">
        <v>0.06</v>
      </c>
      <c r="U81" s="46">
        <v>9.71999222400625</v>
      </c>
      <c r="V81" s="46">
        <v>30</v>
      </c>
      <c r="W81" s="46">
        <v>0</v>
      </c>
      <c r="X81" s="46">
        <v>251</v>
      </c>
    </row>
    <row r="82" spans="1:24">
      <c r="A82" s="23" t="s">
        <v>17</v>
      </c>
      <c r="B82" s="23" t="s">
        <v>111</v>
      </c>
      <c r="C82" s="23" t="s">
        <v>107</v>
      </c>
      <c r="D82" s="27" t="s">
        <v>108</v>
      </c>
      <c r="E82" s="54">
        <v>0.61</v>
      </c>
      <c r="F82" s="46">
        <v>0.201</v>
      </c>
      <c r="G82" s="46">
        <v>20000</v>
      </c>
      <c r="H82" s="46">
        <v>0</v>
      </c>
      <c r="I82" s="46">
        <v>0</v>
      </c>
      <c r="J82" s="46">
        <v>800000</v>
      </c>
      <c r="K82" s="46">
        <v>30</v>
      </c>
      <c r="L82" s="46"/>
      <c r="M82" s="46">
        <v>0.04</v>
      </c>
      <c r="N82" s="46">
        <v>0</v>
      </c>
      <c r="O82" s="46">
        <v>0</v>
      </c>
      <c r="P82" s="46">
        <v>1000000</v>
      </c>
      <c r="Q82" s="46">
        <v>8760000000</v>
      </c>
      <c r="R82" s="46">
        <v>20</v>
      </c>
      <c r="S82" s="46">
        <v>20</v>
      </c>
      <c r="T82" s="46">
        <v>0.08</v>
      </c>
      <c r="U82" s="46">
        <v>31.6799746560204</v>
      </c>
      <c r="V82" s="46">
        <v>30</v>
      </c>
      <c r="W82" s="46">
        <v>0</v>
      </c>
      <c r="X82" s="46">
        <v>698.5</v>
      </c>
    </row>
    <row r="83" spans="1:24">
      <c r="A83" s="23" t="s">
        <v>17</v>
      </c>
      <c r="B83" s="23" t="s">
        <v>112</v>
      </c>
      <c r="C83" s="23" t="s">
        <v>107</v>
      </c>
      <c r="D83" s="27" t="s">
        <v>108</v>
      </c>
      <c r="E83" s="54">
        <v>0.393</v>
      </c>
      <c r="F83" s="46">
        <v>0.201</v>
      </c>
      <c r="G83" s="46">
        <v>15000</v>
      </c>
      <c r="H83" s="46">
        <v>0</v>
      </c>
      <c r="I83" s="46">
        <v>0</v>
      </c>
      <c r="J83" s="46">
        <v>400000</v>
      </c>
      <c r="K83" s="46">
        <v>30</v>
      </c>
      <c r="L83" s="46"/>
      <c r="M83" s="46">
        <v>0.04</v>
      </c>
      <c r="N83" s="46">
        <v>0</v>
      </c>
      <c r="O83" s="46">
        <v>0</v>
      </c>
      <c r="P83" s="46">
        <v>1000000</v>
      </c>
      <c r="Q83" s="46">
        <v>8760000000</v>
      </c>
      <c r="R83" s="46">
        <v>15</v>
      </c>
      <c r="S83" s="46">
        <v>15</v>
      </c>
      <c r="T83" s="46">
        <v>0.15</v>
      </c>
      <c r="U83" s="46">
        <v>31.6799746560204</v>
      </c>
      <c r="V83" s="46">
        <v>30</v>
      </c>
      <c r="W83" s="46">
        <v>0</v>
      </c>
      <c r="X83" s="46">
        <v>698.5</v>
      </c>
    </row>
    <row r="84" spans="1:24">
      <c r="A84" s="23" t="s">
        <v>17</v>
      </c>
      <c r="B84" s="23" t="s">
        <v>113</v>
      </c>
      <c r="C84" s="23" t="s">
        <v>107</v>
      </c>
      <c r="D84" s="27" t="s">
        <v>108</v>
      </c>
      <c r="E84" s="54">
        <v>0.41</v>
      </c>
      <c r="F84" s="46">
        <v>0.266</v>
      </c>
      <c r="G84" s="46">
        <v>6000</v>
      </c>
      <c r="H84" s="46">
        <v>0</v>
      </c>
      <c r="I84" s="46">
        <v>0</v>
      </c>
      <c r="J84" s="46">
        <v>400000</v>
      </c>
      <c r="K84" s="46">
        <v>30</v>
      </c>
      <c r="L84" s="46"/>
      <c r="M84" s="46">
        <v>0.04</v>
      </c>
      <c r="N84" s="46">
        <v>0</v>
      </c>
      <c r="O84" s="46">
        <v>0</v>
      </c>
      <c r="P84" s="46">
        <v>1000000</v>
      </c>
      <c r="Q84" s="46">
        <v>8760000000</v>
      </c>
      <c r="R84" s="46">
        <v>15</v>
      </c>
      <c r="S84" s="46">
        <v>15</v>
      </c>
      <c r="T84" s="46">
        <v>0.15</v>
      </c>
      <c r="U84" s="46">
        <v>78.4799372160505</v>
      </c>
      <c r="V84" s="46">
        <v>30</v>
      </c>
      <c r="W84" s="46">
        <v>0</v>
      </c>
      <c r="X84" s="46">
        <v>0</v>
      </c>
    </row>
    <row r="85" spans="1:24">
      <c r="A85" s="23" t="s">
        <v>17</v>
      </c>
      <c r="B85" s="23" t="s">
        <v>114</v>
      </c>
      <c r="C85" s="23" t="s">
        <v>107</v>
      </c>
      <c r="D85" s="27" t="s">
        <v>108</v>
      </c>
      <c r="E85" s="54">
        <f t="shared" ref="E85:K85" si="6">AVERAGE(E81:E82)</f>
        <v>0.537</v>
      </c>
      <c r="F85" s="46">
        <f t="shared" si="6"/>
        <v>0.269</v>
      </c>
      <c r="G85" s="46">
        <f t="shared" si="6"/>
        <v>22500</v>
      </c>
      <c r="H85" s="46">
        <f t="shared" si="6"/>
        <v>0</v>
      </c>
      <c r="I85" s="46">
        <f t="shared" si="6"/>
        <v>0</v>
      </c>
      <c r="J85" s="46">
        <f t="shared" si="6"/>
        <v>1050000</v>
      </c>
      <c r="K85" s="46">
        <f t="shared" si="6"/>
        <v>35</v>
      </c>
      <c r="L85" s="46"/>
      <c r="M85" s="46">
        <f>AVERAGE(M81:M82)</f>
        <v>0.04</v>
      </c>
      <c r="N85" s="46">
        <v>0</v>
      </c>
      <c r="O85" s="46">
        <v>0</v>
      </c>
      <c r="P85" s="46">
        <v>1000000</v>
      </c>
      <c r="Q85" s="46">
        <v>8760000000</v>
      </c>
      <c r="R85" s="46">
        <f>AVERAGE(R81:R82)</f>
        <v>25</v>
      </c>
      <c r="S85" s="46">
        <f>AVERAGE(S81:S82)</f>
        <v>25</v>
      </c>
      <c r="T85" s="46">
        <f>AVERAGE(T81:T82)</f>
        <v>0.07</v>
      </c>
      <c r="U85" s="46">
        <v>18.054</v>
      </c>
      <c r="V85" s="46">
        <v>30</v>
      </c>
      <c r="W85" s="46">
        <v>0</v>
      </c>
      <c r="X85" s="46">
        <v>1505</v>
      </c>
    </row>
    <row r="86" spans="1:24">
      <c r="A86" s="23" t="s">
        <v>17</v>
      </c>
      <c r="B86" s="23" t="s">
        <v>115</v>
      </c>
      <c r="C86" s="23" t="s">
        <v>104</v>
      </c>
      <c r="D86" s="27" t="s">
        <v>108</v>
      </c>
      <c r="E86" s="54">
        <v>0.468</v>
      </c>
      <c r="F86" s="46">
        <v>0</v>
      </c>
      <c r="G86" s="46">
        <v>100000</v>
      </c>
      <c r="H86" s="46">
        <v>0</v>
      </c>
      <c r="I86" s="46">
        <v>0</v>
      </c>
      <c r="J86" s="46">
        <v>2209000</v>
      </c>
      <c r="K86" s="46">
        <v>30</v>
      </c>
      <c r="L86" s="46"/>
      <c r="M86" s="46">
        <v>0.04</v>
      </c>
      <c r="N86" s="46">
        <v>0</v>
      </c>
      <c r="O86" s="46">
        <v>0</v>
      </c>
      <c r="P86" s="46">
        <v>1000000</v>
      </c>
      <c r="Q86" s="46">
        <f>X86*7500</f>
        <v>8752500</v>
      </c>
      <c r="R86" s="46">
        <v>25</v>
      </c>
      <c r="S86" s="46">
        <v>25</v>
      </c>
      <c r="T86" s="46">
        <v>0.15</v>
      </c>
      <c r="U86" s="46">
        <v>10</v>
      </c>
      <c r="V86" s="46">
        <v>0</v>
      </c>
      <c r="W86" s="46">
        <v>0</v>
      </c>
      <c r="X86" s="46">
        <v>1167</v>
      </c>
    </row>
    <row r="87" spans="1:24">
      <c r="A87" s="23" t="s">
        <v>17</v>
      </c>
      <c r="B87" s="23" t="s">
        <v>116</v>
      </c>
      <c r="C87" s="23" t="s">
        <v>104</v>
      </c>
      <c r="D87" s="27" t="s">
        <v>105</v>
      </c>
      <c r="E87" s="54">
        <v>1</v>
      </c>
      <c r="F87" s="46">
        <v>0</v>
      </c>
      <c r="G87" s="46">
        <v>35000</v>
      </c>
      <c r="H87" s="46">
        <v>0</v>
      </c>
      <c r="I87" s="46">
        <v>0</v>
      </c>
      <c r="J87" s="46">
        <v>1182000</v>
      </c>
      <c r="K87" s="46">
        <v>25</v>
      </c>
      <c r="L87" s="46"/>
      <c r="M87" s="46">
        <v>0.04</v>
      </c>
      <c r="N87" s="46">
        <v>0</v>
      </c>
      <c r="O87" s="46">
        <v>0</v>
      </c>
      <c r="P87" s="46">
        <v>1000000</v>
      </c>
      <c r="Q87" s="46">
        <v>8760000000</v>
      </c>
      <c r="R87" s="46">
        <v>0</v>
      </c>
      <c r="S87" s="46">
        <v>0</v>
      </c>
      <c r="T87" s="46"/>
      <c r="U87" s="46">
        <v>0</v>
      </c>
      <c r="V87" s="46">
        <v>0</v>
      </c>
      <c r="W87" s="46">
        <v>0</v>
      </c>
      <c r="X87" s="46">
        <v>950</v>
      </c>
    </row>
    <row r="88" spans="1:24">
      <c r="A88" s="23" t="s">
        <v>17</v>
      </c>
      <c r="B88" s="23" t="s">
        <v>118</v>
      </c>
      <c r="C88" s="23" t="s">
        <v>104</v>
      </c>
      <c r="D88" s="27" t="s">
        <v>105</v>
      </c>
      <c r="E88" s="54">
        <v>1</v>
      </c>
      <c r="F88" s="46">
        <v>0</v>
      </c>
      <c r="G88" s="46">
        <v>80000</v>
      </c>
      <c r="H88" s="46">
        <v>0</v>
      </c>
      <c r="I88" s="46">
        <v>0</v>
      </c>
      <c r="J88" s="46">
        <v>2506000</v>
      </c>
      <c r="K88" s="46">
        <v>25</v>
      </c>
      <c r="L88" s="46"/>
      <c r="M88" s="46">
        <v>0.04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/>
      <c r="U88" s="46">
        <v>0</v>
      </c>
      <c r="V88" s="46">
        <v>0</v>
      </c>
      <c r="W88" s="46">
        <v>0</v>
      </c>
      <c r="X88" s="46">
        <v>0</v>
      </c>
    </row>
    <row r="89" spans="1:24">
      <c r="A89" s="23" t="s">
        <v>17</v>
      </c>
      <c r="B89" s="23" t="s">
        <v>119</v>
      </c>
      <c r="C89" s="23" t="s">
        <v>104</v>
      </c>
      <c r="D89" s="27" t="s">
        <v>105</v>
      </c>
      <c r="E89" s="54">
        <v>1</v>
      </c>
      <c r="F89" s="46">
        <v>0</v>
      </c>
      <c r="G89" s="46">
        <v>25000</v>
      </c>
      <c r="H89" s="46">
        <v>0</v>
      </c>
      <c r="I89" s="46">
        <v>0</v>
      </c>
      <c r="J89" s="46">
        <v>600000</v>
      </c>
      <c r="K89" s="46">
        <v>25</v>
      </c>
      <c r="L89" s="46"/>
      <c r="M89" s="46">
        <v>0.04</v>
      </c>
      <c r="N89" s="46">
        <v>0</v>
      </c>
      <c r="O89" s="46">
        <v>0</v>
      </c>
      <c r="P89" s="46">
        <v>1000000</v>
      </c>
      <c r="Q89" s="46">
        <v>8760000000</v>
      </c>
      <c r="R89" s="46">
        <v>0</v>
      </c>
      <c r="S89" s="46">
        <v>0</v>
      </c>
      <c r="T89" s="46"/>
      <c r="U89" s="46">
        <v>0</v>
      </c>
      <c r="V89" s="46">
        <v>0</v>
      </c>
      <c r="W89" s="46">
        <v>0</v>
      </c>
      <c r="X89" s="46">
        <v>3540</v>
      </c>
    </row>
    <row r="90" spans="1:24">
      <c r="A90" s="23" t="s">
        <v>18</v>
      </c>
      <c r="B90" s="23" t="s">
        <v>103</v>
      </c>
      <c r="C90" s="23" t="s">
        <v>104</v>
      </c>
      <c r="D90" s="27" t="s">
        <v>105</v>
      </c>
      <c r="E90" s="54">
        <v>0.9</v>
      </c>
      <c r="F90" s="46">
        <v>0</v>
      </c>
      <c r="G90" s="46">
        <v>60000</v>
      </c>
      <c r="H90" s="46">
        <v>0</v>
      </c>
      <c r="I90" s="46">
        <v>0</v>
      </c>
      <c r="J90" s="55">
        <v>3000000</v>
      </c>
      <c r="K90" s="46">
        <v>60</v>
      </c>
      <c r="L90" s="46"/>
      <c r="M90" s="46">
        <v>0.04</v>
      </c>
      <c r="N90" s="46">
        <v>0</v>
      </c>
      <c r="O90" s="46">
        <v>0</v>
      </c>
      <c r="P90" s="46">
        <v>1000000</v>
      </c>
      <c r="Q90" s="46">
        <v>8760000000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4672</v>
      </c>
    </row>
    <row r="91" spans="1:24">
      <c r="A91" s="23" t="s">
        <v>18</v>
      </c>
      <c r="B91" s="23" t="s">
        <v>106</v>
      </c>
      <c r="C91" s="23" t="s">
        <v>107</v>
      </c>
      <c r="D91" s="27" t="s">
        <v>108</v>
      </c>
      <c r="E91" s="54">
        <v>0.337</v>
      </c>
      <c r="F91" s="46">
        <v>0</v>
      </c>
      <c r="G91" s="46">
        <v>0</v>
      </c>
      <c r="H91" s="46">
        <v>0</v>
      </c>
      <c r="I91" s="46">
        <v>0</v>
      </c>
      <c r="J91" s="46">
        <v>6000000</v>
      </c>
      <c r="K91" s="46">
        <v>45</v>
      </c>
      <c r="L91" s="46"/>
      <c r="M91" s="46">
        <v>0.04</v>
      </c>
      <c r="N91" s="46">
        <v>0</v>
      </c>
      <c r="O91" s="46">
        <v>0</v>
      </c>
      <c r="P91" s="46">
        <v>0</v>
      </c>
      <c r="Q91" s="46">
        <v>0</v>
      </c>
      <c r="R91" s="46">
        <v>50</v>
      </c>
      <c r="S91" s="46">
        <v>50</v>
      </c>
      <c r="T91" s="46">
        <v>0.04</v>
      </c>
      <c r="U91" s="46">
        <v>1.69199864640109</v>
      </c>
      <c r="V91" s="46">
        <v>0</v>
      </c>
      <c r="W91" s="46">
        <v>0</v>
      </c>
      <c r="X91" s="46">
        <v>0</v>
      </c>
    </row>
    <row r="92" spans="1:24">
      <c r="A92" s="23" t="s">
        <v>18</v>
      </c>
      <c r="B92" s="23" t="s">
        <v>109</v>
      </c>
      <c r="C92" s="23" t="s">
        <v>107</v>
      </c>
      <c r="D92" s="27" t="s">
        <v>108</v>
      </c>
      <c r="E92" s="54">
        <v>0.447</v>
      </c>
      <c r="F92" s="46">
        <v>0.399</v>
      </c>
      <c r="G92" s="46">
        <v>30000</v>
      </c>
      <c r="H92" s="46">
        <v>0</v>
      </c>
      <c r="I92" s="46">
        <v>0</v>
      </c>
      <c r="J92" s="46">
        <v>1500000</v>
      </c>
      <c r="K92" s="46">
        <v>40</v>
      </c>
      <c r="L92" s="46"/>
      <c r="M92" s="46">
        <v>0.04</v>
      </c>
      <c r="N92" s="46">
        <v>0</v>
      </c>
      <c r="O92" s="46">
        <v>0</v>
      </c>
      <c r="P92" s="46">
        <v>0</v>
      </c>
      <c r="Q92" s="46">
        <v>0</v>
      </c>
      <c r="R92" s="46">
        <v>30</v>
      </c>
      <c r="S92" s="46">
        <v>30</v>
      </c>
      <c r="T92" s="46">
        <v>0.04</v>
      </c>
      <c r="U92" s="46">
        <v>3.95999683200255</v>
      </c>
      <c r="V92" s="46">
        <v>30</v>
      </c>
      <c r="W92" s="46">
        <v>0</v>
      </c>
      <c r="X92" s="46">
        <v>0</v>
      </c>
    </row>
    <row r="93" spans="1:24">
      <c r="A93" s="23" t="s">
        <v>18</v>
      </c>
      <c r="B93" s="23" t="s">
        <v>110</v>
      </c>
      <c r="C93" s="23" t="s">
        <v>107</v>
      </c>
      <c r="D93" s="27" t="s">
        <v>108</v>
      </c>
      <c r="E93" s="54">
        <v>0.464</v>
      </c>
      <c r="F93" s="46">
        <v>0.337</v>
      </c>
      <c r="G93" s="46">
        <v>25000</v>
      </c>
      <c r="H93" s="46">
        <v>0</v>
      </c>
      <c r="I93" s="46">
        <v>0</v>
      </c>
      <c r="J93" s="46">
        <v>1300000</v>
      </c>
      <c r="K93" s="46">
        <v>40</v>
      </c>
      <c r="L93" s="46"/>
      <c r="M93" s="46">
        <v>0.04</v>
      </c>
      <c r="N93" s="46">
        <v>0</v>
      </c>
      <c r="O93" s="46">
        <v>0</v>
      </c>
      <c r="P93" s="46">
        <v>0</v>
      </c>
      <c r="Q93" s="46">
        <v>0</v>
      </c>
      <c r="R93" s="46">
        <v>30</v>
      </c>
      <c r="S93" s="46">
        <v>30</v>
      </c>
      <c r="T93" s="46">
        <v>0.06</v>
      </c>
      <c r="U93" s="46">
        <v>9.71999222400625</v>
      </c>
      <c r="V93" s="46">
        <v>30</v>
      </c>
      <c r="W93" s="46">
        <v>0</v>
      </c>
      <c r="X93" s="46">
        <v>0</v>
      </c>
    </row>
    <row r="94" spans="1:24">
      <c r="A94" s="23" t="s">
        <v>18</v>
      </c>
      <c r="B94" s="23" t="s">
        <v>111</v>
      </c>
      <c r="C94" s="23" t="s">
        <v>107</v>
      </c>
      <c r="D94" s="27" t="s">
        <v>108</v>
      </c>
      <c r="E94" s="54">
        <v>0.61</v>
      </c>
      <c r="F94" s="46">
        <v>0.201</v>
      </c>
      <c r="G94" s="46">
        <v>20000</v>
      </c>
      <c r="H94" s="46">
        <v>0</v>
      </c>
      <c r="I94" s="46">
        <v>0</v>
      </c>
      <c r="J94" s="46">
        <v>800000</v>
      </c>
      <c r="K94" s="46">
        <v>30</v>
      </c>
      <c r="L94" s="46"/>
      <c r="M94" s="46">
        <v>0.04</v>
      </c>
      <c r="N94" s="46">
        <v>0</v>
      </c>
      <c r="O94" s="46">
        <v>0</v>
      </c>
      <c r="P94" s="46">
        <v>1000000</v>
      </c>
      <c r="Q94" s="46">
        <v>8760000000</v>
      </c>
      <c r="R94" s="46">
        <v>20</v>
      </c>
      <c r="S94" s="46">
        <v>20</v>
      </c>
      <c r="T94" s="46">
        <v>0.08</v>
      </c>
      <c r="U94" s="46">
        <v>31.6799746560204</v>
      </c>
      <c r="V94" s="46">
        <v>30</v>
      </c>
      <c r="W94" s="46">
        <v>0</v>
      </c>
      <c r="X94" s="46">
        <v>2082</v>
      </c>
    </row>
    <row r="95" spans="1:24">
      <c r="A95" s="23" t="s">
        <v>18</v>
      </c>
      <c r="B95" s="23" t="s">
        <v>112</v>
      </c>
      <c r="C95" s="23" t="s">
        <v>107</v>
      </c>
      <c r="D95" s="27" t="s">
        <v>108</v>
      </c>
      <c r="E95" s="54">
        <v>0.393</v>
      </c>
      <c r="F95" s="46">
        <v>0.201</v>
      </c>
      <c r="G95" s="46">
        <v>15000</v>
      </c>
      <c r="H95" s="46">
        <v>0</v>
      </c>
      <c r="I95" s="46">
        <v>0</v>
      </c>
      <c r="J95" s="46">
        <v>400000</v>
      </c>
      <c r="K95" s="46">
        <v>30</v>
      </c>
      <c r="L95" s="46"/>
      <c r="M95" s="46">
        <v>0.04</v>
      </c>
      <c r="N95" s="46">
        <v>0</v>
      </c>
      <c r="O95" s="46">
        <v>0</v>
      </c>
      <c r="P95" s="46">
        <v>1000000</v>
      </c>
      <c r="Q95" s="46">
        <v>8760000000</v>
      </c>
      <c r="R95" s="46">
        <v>15</v>
      </c>
      <c r="S95" s="46">
        <v>15</v>
      </c>
      <c r="T95" s="46">
        <v>0.15</v>
      </c>
      <c r="U95" s="46">
        <v>31.6799746560204</v>
      </c>
      <c r="V95" s="46">
        <v>30</v>
      </c>
      <c r="W95" s="46">
        <v>0</v>
      </c>
      <c r="X95" s="46">
        <v>2082</v>
      </c>
    </row>
    <row r="96" spans="1:24">
      <c r="A96" s="23" t="s">
        <v>18</v>
      </c>
      <c r="B96" s="23" t="s">
        <v>113</v>
      </c>
      <c r="C96" s="23" t="s">
        <v>107</v>
      </c>
      <c r="D96" s="27" t="s">
        <v>108</v>
      </c>
      <c r="E96" s="54">
        <v>0.41</v>
      </c>
      <c r="F96" s="46">
        <v>0.266</v>
      </c>
      <c r="G96" s="46">
        <v>6000</v>
      </c>
      <c r="H96" s="46">
        <v>0</v>
      </c>
      <c r="I96" s="46">
        <v>0</v>
      </c>
      <c r="J96" s="46">
        <v>400000</v>
      </c>
      <c r="K96" s="46">
        <v>30</v>
      </c>
      <c r="L96" s="46"/>
      <c r="M96" s="46">
        <v>0.04</v>
      </c>
      <c r="N96" s="46">
        <v>0</v>
      </c>
      <c r="O96" s="46">
        <v>0</v>
      </c>
      <c r="P96" s="46">
        <v>1000000</v>
      </c>
      <c r="Q96" s="46">
        <v>8760000000</v>
      </c>
      <c r="R96" s="46">
        <v>15</v>
      </c>
      <c r="S96" s="46">
        <v>15</v>
      </c>
      <c r="T96" s="46">
        <v>0.15</v>
      </c>
      <c r="U96" s="46">
        <v>78.4799372160505</v>
      </c>
      <c r="V96" s="46">
        <v>30</v>
      </c>
      <c r="W96" s="46">
        <v>0</v>
      </c>
      <c r="X96" s="46">
        <v>174</v>
      </c>
    </row>
    <row r="97" spans="1:24">
      <c r="A97" s="23" t="s">
        <v>18</v>
      </c>
      <c r="B97" s="23" t="s">
        <v>114</v>
      </c>
      <c r="C97" s="23" t="s">
        <v>107</v>
      </c>
      <c r="D97" s="27" t="s">
        <v>108</v>
      </c>
      <c r="E97" s="54">
        <f t="shared" ref="E97:K97" si="7">AVERAGE(E93:E94)</f>
        <v>0.537</v>
      </c>
      <c r="F97" s="46">
        <f t="shared" si="7"/>
        <v>0.269</v>
      </c>
      <c r="G97" s="46">
        <f t="shared" si="7"/>
        <v>22500</v>
      </c>
      <c r="H97" s="46">
        <f t="shared" si="7"/>
        <v>0</v>
      </c>
      <c r="I97" s="46">
        <f t="shared" si="7"/>
        <v>0</v>
      </c>
      <c r="J97" s="46">
        <f t="shared" si="7"/>
        <v>1050000</v>
      </c>
      <c r="K97" s="46">
        <f t="shared" si="7"/>
        <v>35</v>
      </c>
      <c r="L97" s="46"/>
      <c r="M97" s="46">
        <f>AVERAGE(M93:M94)</f>
        <v>0.04</v>
      </c>
      <c r="N97" s="46">
        <v>0</v>
      </c>
      <c r="O97" s="46">
        <v>0</v>
      </c>
      <c r="P97" s="46">
        <v>1000000</v>
      </c>
      <c r="Q97" s="46">
        <v>8760000000</v>
      </c>
      <c r="R97" s="46">
        <f>AVERAGE(R93:R94)</f>
        <v>25</v>
      </c>
      <c r="S97" s="46">
        <f>AVERAGE(S93:S94)</f>
        <v>25</v>
      </c>
      <c r="T97" s="46">
        <f>AVERAGE(T93:T94)</f>
        <v>0.07</v>
      </c>
      <c r="U97" s="46">
        <v>18.054</v>
      </c>
      <c r="V97" s="46">
        <v>30</v>
      </c>
      <c r="W97" s="46">
        <v>0</v>
      </c>
      <c r="X97" s="46">
        <v>984</v>
      </c>
    </row>
    <row r="98" spans="1:24">
      <c r="A98" s="23" t="s">
        <v>18</v>
      </c>
      <c r="B98" s="23" t="s">
        <v>115</v>
      </c>
      <c r="C98" s="23" t="s">
        <v>104</v>
      </c>
      <c r="D98" s="27" t="s">
        <v>108</v>
      </c>
      <c r="E98" s="54">
        <v>0.468</v>
      </c>
      <c r="F98" s="46">
        <v>0</v>
      </c>
      <c r="G98" s="46">
        <v>100000</v>
      </c>
      <c r="H98" s="46">
        <v>0</v>
      </c>
      <c r="I98" s="46">
        <v>0</v>
      </c>
      <c r="J98" s="46">
        <v>2209000</v>
      </c>
      <c r="K98" s="46">
        <v>30</v>
      </c>
      <c r="L98" s="46"/>
      <c r="M98" s="46">
        <v>0.04</v>
      </c>
      <c r="N98" s="46">
        <v>0</v>
      </c>
      <c r="O98" s="46">
        <v>0</v>
      </c>
      <c r="P98" s="46">
        <v>1000000</v>
      </c>
      <c r="Q98" s="46">
        <f>X98*7500</f>
        <v>4650000</v>
      </c>
      <c r="R98" s="46">
        <v>25</v>
      </c>
      <c r="S98" s="46">
        <v>25</v>
      </c>
      <c r="T98" s="46">
        <v>0.15</v>
      </c>
      <c r="U98" s="46">
        <v>10</v>
      </c>
      <c r="V98" s="46">
        <v>0</v>
      </c>
      <c r="W98" s="46">
        <v>0</v>
      </c>
      <c r="X98" s="46">
        <v>620</v>
      </c>
    </row>
    <row r="99" spans="1:24">
      <c r="A99" s="23" t="s">
        <v>18</v>
      </c>
      <c r="B99" s="23" t="s">
        <v>116</v>
      </c>
      <c r="C99" s="23" t="s">
        <v>104</v>
      </c>
      <c r="D99" s="27" t="s">
        <v>105</v>
      </c>
      <c r="E99" s="54">
        <v>1</v>
      </c>
      <c r="F99" s="46">
        <v>0</v>
      </c>
      <c r="G99" s="46">
        <v>35000</v>
      </c>
      <c r="H99" s="46">
        <v>0</v>
      </c>
      <c r="I99" s="46">
        <v>0</v>
      </c>
      <c r="J99" s="46">
        <v>1182000</v>
      </c>
      <c r="K99" s="46">
        <v>25</v>
      </c>
      <c r="L99" s="46"/>
      <c r="M99" s="46">
        <v>0.04</v>
      </c>
      <c r="N99" s="46">
        <v>0</v>
      </c>
      <c r="O99" s="46">
        <v>0</v>
      </c>
      <c r="P99" s="46">
        <v>1000000</v>
      </c>
      <c r="Q99" s="46">
        <v>8760000000</v>
      </c>
      <c r="R99" s="46">
        <v>0</v>
      </c>
      <c r="S99" s="46">
        <v>0</v>
      </c>
      <c r="T99" s="46"/>
      <c r="U99" s="46">
        <v>0</v>
      </c>
      <c r="V99" s="46">
        <v>0</v>
      </c>
      <c r="W99" s="46">
        <v>0</v>
      </c>
      <c r="X99" s="46">
        <v>5000</v>
      </c>
    </row>
    <row r="100" spans="1:24">
      <c r="A100" s="23" t="s">
        <v>18</v>
      </c>
      <c r="B100" s="23" t="s">
        <v>118</v>
      </c>
      <c r="C100" s="23" t="s">
        <v>104</v>
      </c>
      <c r="D100" s="27" t="s">
        <v>105</v>
      </c>
      <c r="E100" s="54">
        <v>1</v>
      </c>
      <c r="F100" s="46">
        <v>0</v>
      </c>
      <c r="G100" s="46">
        <v>80000</v>
      </c>
      <c r="H100" s="46">
        <v>0</v>
      </c>
      <c r="I100" s="46">
        <v>0</v>
      </c>
      <c r="J100" s="46">
        <v>2506000</v>
      </c>
      <c r="K100" s="46">
        <v>25</v>
      </c>
      <c r="L100" s="46"/>
      <c r="M100" s="46">
        <v>0.04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/>
      <c r="U100" s="46">
        <v>0</v>
      </c>
      <c r="V100" s="46">
        <v>0</v>
      </c>
      <c r="W100" s="46">
        <v>0</v>
      </c>
      <c r="X100" s="46">
        <v>0</v>
      </c>
    </row>
    <row r="101" spans="1:24">
      <c r="A101" s="23" t="s">
        <v>18</v>
      </c>
      <c r="B101" s="23" t="s">
        <v>119</v>
      </c>
      <c r="C101" s="23" t="s">
        <v>104</v>
      </c>
      <c r="D101" s="27" t="s">
        <v>105</v>
      </c>
      <c r="E101" s="54">
        <v>1</v>
      </c>
      <c r="F101" s="46">
        <v>0</v>
      </c>
      <c r="G101" s="46">
        <v>25000</v>
      </c>
      <c r="H101" s="46">
        <v>0</v>
      </c>
      <c r="I101" s="46">
        <v>0</v>
      </c>
      <c r="J101" s="46">
        <v>600000</v>
      </c>
      <c r="K101" s="46">
        <v>25</v>
      </c>
      <c r="L101" s="46"/>
      <c r="M101" s="46">
        <v>0.04</v>
      </c>
      <c r="N101" s="46">
        <v>0</v>
      </c>
      <c r="O101" s="46">
        <v>0</v>
      </c>
      <c r="P101" s="46">
        <v>1000000</v>
      </c>
      <c r="Q101" s="46">
        <v>8760000000</v>
      </c>
      <c r="R101" s="46">
        <v>0</v>
      </c>
      <c r="S101" s="46">
        <v>0</v>
      </c>
      <c r="T101" s="46"/>
      <c r="U101" s="46">
        <v>0</v>
      </c>
      <c r="V101" s="46">
        <v>0</v>
      </c>
      <c r="W101" s="46">
        <v>0</v>
      </c>
      <c r="X101" s="46">
        <v>4500</v>
      </c>
    </row>
    <row r="102" spans="1:24">
      <c r="A102" s="23" t="s">
        <v>19</v>
      </c>
      <c r="B102" s="23" t="s">
        <v>103</v>
      </c>
      <c r="C102" s="23" t="s">
        <v>104</v>
      </c>
      <c r="D102" s="27" t="s">
        <v>105</v>
      </c>
      <c r="E102" s="54">
        <v>0.9</v>
      </c>
      <c r="F102" s="46">
        <v>0</v>
      </c>
      <c r="G102" s="46">
        <v>60000</v>
      </c>
      <c r="H102" s="46">
        <v>0</v>
      </c>
      <c r="I102" s="46">
        <v>0</v>
      </c>
      <c r="J102" s="55">
        <v>3000000</v>
      </c>
      <c r="K102" s="46">
        <v>60</v>
      </c>
      <c r="L102" s="46"/>
      <c r="M102" s="46">
        <v>0.04</v>
      </c>
      <c r="N102" s="46">
        <v>0</v>
      </c>
      <c r="O102" s="46">
        <v>0</v>
      </c>
      <c r="P102" s="46">
        <v>1000000</v>
      </c>
      <c r="Q102" s="46">
        <v>8760000000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4139</v>
      </c>
    </row>
    <row r="103" spans="1:24">
      <c r="A103" s="23" t="s">
        <v>19</v>
      </c>
      <c r="B103" s="23" t="s">
        <v>106</v>
      </c>
      <c r="C103" s="23" t="s">
        <v>107</v>
      </c>
      <c r="D103" s="27" t="s">
        <v>108</v>
      </c>
      <c r="E103" s="54">
        <v>0.337</v>
      </c>
      <c r="F103" s="46">
        <v>0</v>
      </c>
      <c r="G103" s="46">
        <v>0</v>
      </c>
      <c r="H103" s="46">
        <v>0</v>
      </c>
      <c r="I103" s="46">
        <v>0</v>
      </c>
      <c r="J103" s="46">
        <v>6000000</v>
      </c>
      <c r="K103" s="46">
        <v>45</v>
      </c>
      <c r="L103" s="46"/>
      <c r="M103" s="46">
        <v>0.04</v>
      </c>
      <c r="N103" s="46">
        <v>0</v>
      </c>
      <c r="O103" s="46">
        <v>0</v>
      </c>
      <c r="P103" s="46">
        <v>1000000</v>
      </c>
      <c r="Q103" s="46">
        <v>8760000000</v>
      </c>
      <c r="R103" s="46">
        <v>50</v>
      </c>
      <c r="S103" s="46">
        <v>50</v>
      </c>
      <c r="T103" s="46">
        <v>0.04</v>
      </c>
      <c r="U103" s="46">
        <v>1.69199864640109</v>
      </c>
      <c r="V103" s="46">
        <v>0</v>
      </c>
      <c r="W103" s="46">
        <v>0</v>
      </c>
      <c r="X103" s="46">
        <v>1190</v>
      </c>
    </row>
    <row r="104" spans="1:24">
      <c r="A104" s="23" t="s">
        <v>19</v>
      </c>
      <c r="B104" s="23" t="s">
        <v>109</v>
      </c>
      <c r="C104" s="23" t="s">
        <v>107</v>
      </c>
      <c r="D104" s="27" t="s">
        <v>108</v>
      </c>
      <c r="E104" s="54">
        <v>0.447</v>
      </c>
      <c r="F104" s="46">
        <v>0.399</v>
      </c>
      <c r="G104" s="46">
        <v>30000</v>
      </c>
      <c r="H104" s="46">
        <v>0</v>
      </c>
      <c r="I104" s="46">
        <v>0</v>
      </c>
      <c r="J104" s="46">
        <v>1500000</v>
      </c>
      <c r="K104" s="46">
        <v>40</v>
      </c>
      <c r="L104" s="46"/>
      <c r="M104" s="46">
        <v>0.04</v>
      </c>
      <c r="N104" s="46">
        <v>0</v>
      </c>
      <c r="O104" s="46">
        <v>0</v>
      </c>
      <c r="P104" s="46">
        <v>0</v>
      </c>
      <c r="Q104" s="46">
        <v>0</v>
      </c>
      <c r="R104" s="46">
        <v>30</v>
      </c>
      <c r="S104" s="46">
        <v>30</v>
      </c>
      <c r="T104" s="46">
        <v>0.04</v>
      </c>
      <c r="U104" s="46">
        <v>3.95999683200255</v>
      </c>
      <c r="V104" s="46">
        <v>30</v>
      </c>
      <c r="W104" s="46">
        <v>0</v>
      </c>
      <c r="X104" s="46">
        <v>0</v>
      </c>
    </row>
    <row r="105" spans="1:24">
      <c r="A105" s="23" t="s">
        <v>19</v>
      </c>
      <c r="B105" s="23" t="s">
        <v>110</v>
      </c>
      <c r="C105" s="23" t="s">
        <v>107</v>
      </c>
      <c r="D105" s="27" t="s">
        <v>108</v>
      </c>
      <c r="E105" s="54">
        <v>0.464</v>
      </c>
      <c r="F105" s="46">
        <v>0.337</v>
      </c>
      <c r="G105" s="46">
        <v>25000</v>
      </c>
      <c r="H105" s="46">
        <v>0</v>
      </c>
      <c r="I105" s="46">
        <v>0</v>
      </c>
      <c r="J105" s="46">
        <v>1300000</v>
      </c>
      <c r="K105" s="46">
        <v>40</v>
      </c>
      <c r="L105" s="46"/>
      <c r="M105" s="46">
        <v>0.04</v>
      </c>
      <c r="N105" s="46">
        <v>0</v>
      </c>
      <c r="O105" s="46">
        <v>0</v>
      </c>
      <c r="P105" s="46">
        <v>0</v>
      </c>
      <c r="Q105" s="46">
        <v>0</v>
      </c>
      <c r="R105" s="46">
        <v>30</v>
      </c>
      <c r="S105" s="46">
        <v>30</v>
      </c>
      <c r="T105" s="46">
        <v>0.06</v>
      </c>
      <c r="U105" s="46">
        <v>9.71999222400625</v>
      </c>
      <c r="V105" s="46">
        <v>30</v>
      </c>
      <c r="W105" s="46">
        <v>0</v>
      </c>
      <c r="X105" s="46">
        <v>0</v>
      </c>
    </row>
    <row r="106" spans="1:24">
      <c r="A106" s="23" t="s">
        <v>19</v>
      </c>
      <c r="B106" s="23" t="s">
        <v>111</v>
      </c>
      <c r="C106" s="23" t="s">
        <v>107</v>
      </c>
      <c r="D106" s="27" t="s">
        <v>108</v>
      </c>
      <c r="E106" s="54">
        <v>0.61</v>
      </c>
      <c r="F106" s="46">
        <v>0.201</v>
      </c>
      <c r="G106" s="46">
        <v>20000</v>
      </c>
      <c r="H106" s="46">
        <v>0</v>
      </c>
      <c r="I106" s="46">
        <v>0</v>
      </c>
      <c r="J106" s="46">
        <v>800000</v>
      </c>
      <c r="K106" s="46">
        <v>30</v>
      </c>
      <c r="L106" s="46"/>
      <c r="M106" s="46">
        <v>0.04</v>
      </c>
      <c r="N106" s="46">
        <v>0</v>
      </c>
      <c r="O106" s="46">
        <v>0</v>
      </c>
      <c r="P106" s="46">
        <v>0</v>
      </c>
      <c r="Q106" s="46">
        <v>0</v>
      </c>
      <c r="R106" s="46">
        <v>20</v>
      </c>
      <c r="S106" s="46">
        <v>20</v>
      </c>
      <c r="T106" s="46">
        <v>0.08</v>
      </c>
      <c r="U106" s="46">
        <v>31.6799746560204</v>
      </c>
      <c r="V106" s="46">
        <v>30</v>
      </c>
      <c r="W106" s="46">
        <v>0</v>
      </c>
      <c r="X106" s="46">
        <v>0</v>
      </c>
    </row>
    <row r="107" spans="1:24">
      <c r="A107" s="23" t="s">
        <v>19</v>
      </c>
      <c r="B107" s="23" t="s">
        <v>112</v>
      </c>
      <c r="C107" s="23" t="s">
        <v>107</v>
      </c>
      <c r="D107" s="27" t="s">
        <v>108</v>
      </c>
      <c r="E107" s="54">
        <v>0.393</v>
      </c>
      <c r="F107" s="46">
        <v>0.201</v>
      </c>
      <c r="G107" s="46">
        <v>15000</v>
      </c>
      <c r="H107" s="46">
        <v>0</v>
      </c>
      <c r="I107" s="46">
        <v>0</v>
      </c>
      <c r="J107" s="46">
        <v>400000</v>
      </c>
      <c r="K107" s="46">
        <v>30</v>
      </c>
      <c r="L107" s="46"/>
      <c r="M107" s="46">
        <v>0.04</v>
      </c>
      <c r="N107" s="46">
        <v>0</v>
      </c>
      <c r="O107" s="46">
        <v>0</v>
      </c>
      <c r="P107" s="46">
        <v>0</v>
      </c>
      <c r="Q107" s="46">
        <v>0</v>
      </c>
      <c r="R107" s="46">
        <v>15</v>
      </c>
      <c r="S107" s="46">
        <v>15</v>
      </c>
      <c r="T107" s="46">
        <v>0.15</v>
      </c>
      <c r="U107" s="46">
        <v>31.6799746560204</v>
      </c>
      <c r="V107" s="46">
        <v>30</v>
      </c>
      <c r="W107" s="46">
        <v>0</v>
      </c>
      <c r="X107" s="46">
        <v>0</v>
      </c>
    </row>
    <row r="108" spans="1:24">
      <c r="A108" s="23" t="s">
        <v>19</v>
      </c>
      <c r="B108" s="23" t="s">
        <v>113</v>
      </c>
      <c r="C108" s="23" t="s">
        <v>107</v>
      </c>
      <c r="D108" s="27" t="s">
        <v>108</v>
      </c>
      <c r="E108" s="54">
        <v>0.41</v>
      </c>
      <c r="F108" s="46">
        <v>0.266</v>
      </c>
      <c r="G108" s="46">
        <v>6000</v>
      </c>
      <c r="H108" s="46">
        <v>0</v>
      </c>
      <c r="I108" s="46">
        <v>0</v>
      </c>
      <c r="J108" s="46">
        <v>400000</v>
      </c>
      <c r="K108" s="46">
        <v>30</v>
      </c>
      <c r="L108" s="46"/>
      <c r="M108" s="46">
        <v>0.04</v>
      </c>
      <c r="N108" s="46">
        <v>0</v>
      </c>
      <c r="O108" s="46">
        <v>0</v>
      </c>
      <c r="P108" s="46">
        <v>1000000</v>
      </c>
      <c r="Q108" s="46">
        <v>8760000000</v>
      </c>
      <c r="R108" s="46">
        <v>15</v>
      </c>
      <c r="S108" s="46">
        <v>15</v>
      </c>
      <c r="T108" s="46">
        <v>0.15</v>
      </c>
      <c r="U108" s="46">
        <v>78.4799372160505</v>
      </c>
      <c r="V108" s="46">
        <v>30</v>
      </c>
      <c r="W108" s="46">
        <v>0</v>
      </c>
      <c r="X108" s="46">
        <v>0</v>
      </c>
    </row>
    <row r="109" spans="1:24">
      <c r="A109" s="23" t="s">
        <v>19</v>
      </c>
      <c r="B109" s="23" t="s">
        <v>114</v>
      </c>
      <c r="C109" s="23" t="s">
        <v>107</v>
      </c>
      <c r="D109" s="27" t="s">
        <v>108</v>
      </c>
      <c r="E109" s="54">
        <f t="shared" ref="E109:K109" si="8">AVERAGE(E105:E106)</f>
        <v>0.537</v>
      </c>
      <c r="F109" s="46">
        <f t="shared" si="8"/>
        <v>0.269</v>
      </c>
      <c r="G109" s="46">
        <f t="shared" si="8"/>
        <v>22500</v>
      </c>
      <c r="H109" s="46">
        <f t="shared" si="8"/>
        <v>0</v>
      </c>
      <c r="I109" s="46">
        <f t="shared" si="8"/>
        <v>0</v>
      </c>
      <c r="J109" s="46">
        <f t="shared" si="8"/>
        <v>1050000</v>
      </c>
      <c r="K109" s="46">
        <f t="shared" si="8"/>
        <v>35</v>
      </c>
      <c r="L109" s="46"/>
      <c r="M109" s="46">
        <f>AVERAGE(M105:M106)</f>
        <v>0.04</v>
      </c>
      <c r="N109" s="46">
        <v>0</v>
      </c>
      <c r="O109" s="46">
        <v>0</v>
      </c>
      <c r="P109" s="46">
        <v>1000000</v>
      </c>
      <c r="Q109" s="46">
        <v>8760000000</v>
      </c>
      <c r="R109" s="46">
        <f>AVERAGE(R105:R106)</f>
        <v>25</v>
      </c>
      <c r="S109" s="46">
        <f>AVERAGE(S105:S106)</f>
        <v>25</v>
      </c>
      <c r="T109" s="46">
        <f>AVERAGE(T105:T106)</f>
        <v>0.07</v>
      </c>
      <c r="U109" s="46">
        <v>18.054</v>
      </c>
      <c r="V109" s="46">
        <v>30</v>
      </c>
      <c r="W109" s="46">
        <v>0</v>
      </c>
      <c r="X109" s="46">
        <v>985</v>
      </c>
    </row>
    <row r="110" spans="1:24">
      <c r="A110" s="23" t="s">
        <v>19</v>
      </c>
      <c r="B110" s="23" t="s">
        <v>115</v>
      </c>
      <c r="C110" s="23" t="s">
        <v>104</v>
      </c>
      <c r="D110" s="27" t="s">
        <v>108</v>
      </c>
      <c r="E110" s="54">
        <v>0.468</v>
      </c>
      <c r="F110" s="46">
        <v>0</v>
      </c>
      <c r="G110" s="46">
        <v>100000</v>
      </c>
      <c r="H110" s="46">
        <v>0</v>
      </c>
      <c r="I110" s="46">
        <v>0</v>
      </c>
      <c r="J110" s="46">
        <v>2209000</v>
      </c>
      <c r="K110" s="46">
        <v>30</v>
      </c>
      <c r="L110" s="46"/>
      <c r="M110" s="46">
        <v>0.04</v>
      </c>
      <c r="N110" s="46">
        <v>0</v>
      </c>
      <c r="O110" s="46">
        <v>0</v>
      </c>
      <c r="P110" s="46">
        <v>1000000</v>
      </c>
      <c r="Q110" s="46">
        <f>X110*7500</f>
        <v>9750000</v>
      </c>
      <c r="R110" s="46">
        <v>25</v>
      </c>
      <c r="S110" s="46">
        <v>25</v>
      </c>
      <c r="T110" s="46">
        <v>0.15</v>
      </c>
      <c r="U110" s="46">
        <v>10</v>
      </c>
      <c r="V110" s="46">
        <v>0</v>
      </c>
      <c r="W110" s="46">
        <v>0</v>
      </c>
      <c r="X110" s="46">
        <v>1300</v>
      </c>
    </row>
    <row r="111" spans="1:24">
      <c r="A111" s="23" t="s">
        <v>19</v>
      </c>
      <c r="B111" s="23" t="s">
        <v>116</v>
      </c>
      <c r="C111" s="23" t="s">
        <v>104</v>
      </c>
      <c r="D111" s="27" t="s">
        <v>105</v>
      </c>
      <c r="E111" s="54">
        <v>1</v>
      </c>
      <c r="F111" s="46">
        <v>0</v>
      </c>
      <c r="G111" s="46">
        <v>35000</v>
      </c>
      <c r="H111" s="46">
        <v>0</v>
      </c>
      <c r="I111" s="46">
        <v>0</v>
      </c>
      <c r="J111" s="46">
        <v>1182000</v>
      </c>
      <c r="K111" s="46">
        <v>25</v>
      </c>
      <c r="L111" s="46"/>
      <c r="M111" s="46">
        <v>0.04</v>
      </c>
      <c r="N111" s="46">
        <v>0</v>
      </c>
      <c r="O111" s="46">
        <v>0</v>
      </c>
      <c r="P111" s="46">
        <v>1000000</v>
      </c>
      <c r="Q111" s="46">
        <v>8760000000</v>
      </c>
      <c r="R111" s="46">
        <v>0</v>
      </c>
      <c r="S111" s="46">
        <v>0</v>
      </c>
      <c r="T111" s="46"/>
      <c r="U111" s="46">
        <v>0</v>
      </c>
      <c r="V111" s="46">
        <v>0</v>
      </c>
      <c r="W111" s="46">
        <v>0</v>
      </c>
      <c r="X111" s="46">
        <v>370</v>
      </c>
    </row>
    <row r="112" spans="1:24">
      <c r="A112" s="23" t="s">
        <v>19</v>
      </c>
      <c r="B112" s="23" t="s">
        <v>118</v>
      </c>
      <c r="C112" s="23" t="s">
        <v>104</v>
      </c>
      <c r="D112" s="27" t="s">
        <v>105</v>
      </c>
      <c r="E112" s="54">
        <v>1</v>
      </c>
      <c r="F112" s="46">
        <v>0</v>
      </c>
      <c r="G112" s="46">
        <v>80000</v>
      </c>
      <c r="H112" s="46">
        <v>0</v>
      </c>
      <c r="I112" s="46">
        <v>0</v>
      </c>
      <c r="J112" s="46">
        <v>2506000</v>
      </c>
      <c r="K112" s="46">
        <v>25</v>
      </c>
      <c r="L112" s="46"/>
      <c r="M112" s="46">
        <v>0.04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/>
      <c r="U112" s="46">
        <v>0</v>
      </c>
      <c r="V112" s="46">
        <v>0</v>
      </c>
      <c r="W112" s="46">
        <v>0</v>
      </c>
      <c r="X112" s="46">
        <v>0</v>
      </c>
    </row>
    <row r="113" spans="1:24">
      <c r="A113" s="23" t="s">
        <v>19</v>
      </c>
      <c r="B113" s="23" t="s">
        <v>119</v>
      </c>
      <c r="C113" s="23" t="s">
        <v>104</v>
      </c>
      <c r="D113" s="27" t="s">
        <v>105</v>
      </c>
      <c r="E113" s="54">
        <v>1</v>
      </c>
      <c r="F113" s="46">
        <v>0</v>
      </c>
      <c r="G113" s="46">
        <v>25000</v>
      </c>
      <c r="H113" s="46">
        <v>0</v>
      </c>
      <c r="I113" s="46">
        <v>0</v>
      </c>
      <c r="J113" s="46">
        <v>600000</v>
      </c>
      <c r="K113" s="46">
        <v>25</v>
      </c>
      <c r="L113" s="46"/>
      <c r="M113" s="46">
        <v>0.04</v>
      </c>
      <c r="N113" s="46">
        <v>0</v>
      </c>
      <c r="O113" s="46">
        <v>0</v>
      </c>
      <c r="P113" s="46">
        <v>1000000</v>
      </c>
      <c r="Q113" s="46">
        <v>8760000000</v>
      </c>
      <c r="R113" s="46">
        <v>0</v>
      </c>
      <c r="S113" s="46">
        <v>0</v>
      </c>
      <c r="T113" s="46"/>
      <c r="U113" s="46">
        <v>0</v>
      </c>
      <c r="V113" s="46">
        <v>0</v>
      </c>
      <c r="W113" s="46">
        <v>0</v>
      </c>
      <c r="X113" s="46">
        <v>5600</v>
      </c>
    </row>
    <row r="114" spans="1:24">
      <c r="A114" s="23" t="s">
        <v>20</v>
      </c>
      <c r="B114" s="23" t="s">
        <v>103</v>
      </c>
      <c r="C114" s="23" t="s">
        <v>104</v>
      </c>
      <c r="D114" s="27" t="s">
        <v>105</v>
      </c>
      <c r="E114" s="54">
        <v>0.9</v>
      </c>
      <c r="F114" s="46">
        <v>0</v>
      </c>
      <c r="G114" s="46">
        <v>60000</v>
      </c>
      <c r="H114" s="46">
        <v>0</v>
      </c>
      <c r="I114" s="46">
        <v>0</v>
      </c>
      <c r="J114" s="55">
        <v>3000000</v>
      </c>
      <c r="K114" s="46">
        <v>60</v>
      </c>
      <c r="L114" s="46"/>
      <c r="M114" s="46">
        <v>0.04</v>
      </c>
      <c r="N114" s="46">
        <v>0</v>
      </c>
      <c r="O114" s="46">
        <v>0</v>
      </c>
      <c r="P114" s="46">
        <v>1000000</v>
      </c>
      <c r="Q114" s="46">
        <v>1000000000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24">
        <v>3850</v>
      </c>
    </row>
    <row r="115" spans="1:24">
      <c r="A115" s="23" t="s">
        <v>20</v>
      </c>
      <c r="B115" s="23" t="s">
        <v>106</v>
      </c>
      <c r="C115" s="23" t="s">
        <v>107</v>
      </c>
      <c r="D115" s="27" t="s">
        <v>108</v>
      </c>
      <c r="E115" s="54">
        <v>0.337</v>
      </c>
      <c r="F115" s="46">
        <v>0</v>
      </c>
      <c r="G115" s="46">
        <v>0</v>
      </c>
      <c r="H115" s="46">
        <v>0</v>
      </c>
      <c r="I115" s="46">
        <v>0</v>
      </c>
      <c r="J115" s="46">
        <v>6000000</v>
      </c>
      <c r="K115" s="46">
        <v>45</v>
      </c>
      <c r="L115" s="46"/>
      <c r="M115" s="46">
        <v>0.04</v>
      </c>
      <c r="N115" s="46">
        <v>0</v>
      </c>
      <c r="O115" s="46">
        <v>0</v>
      </c>
      <c r="P115" s="46">
        <v>0</v>
      </c>
      <c r="Q115" s="46">
        <v>0</v>
      </c>
      <c r="R115" s="46">
        <v>50</v>
      </c>
      <c r="S115" s="46">
        <v>50</v>
      </c>
      <c r="T115" s="46">
        <v>0.04</v>
      </c>
      <c r="U115" s="46">
        <v>1.69199864640109</v>
      </c>
      <c r="V115" s="46">
        <v>0</v>
      </c>
      <c r="W115" s="46">
        <v>0</v>
      </c>
      <c r="X115" s="24">
        <v>7117</v>
      </c>
    </row>
    <row r="116" spans="1:24">
      <c r="A116" s="23" t="s">
        <v>20</v>
      </c>
      <c r="B116" s="23" t="s">
        <v>109</v>
      </c>
      <c r="C116" s="23" t="s">
        <v>107</v>
      </c>
      <c r="D116" s="27" t="s">
        <v>108</v>
      </c>
      <c r="E116" s="54">
        <v>0.447</v>
      </c>
      <c r="F116" s="46">
        <v>0.399</v>
      </c>
      <c r="G116" s="46">
        <v>30000</v>
      </c>
      <c r="H116" s="46">
        <v>0</v>
      </c>
      <c r="I116" s="46">
        <v>0</v>
      </c>
      <c r="J116" s="46">
        <v>1500000</v>
      </c>
      <c r="K116" s="46">
        <v>40</v>
      </c>
      <c r="L116" s="46"/>
      <c r="M116" s="46">
        <v>0.04</v>
      </c>
      <c r="N116" s="46">
        <v>0</v>
      </c>
      <c r="O116" s="46">
        <v>0</v>
      </c>
      <c r="P116" s="46">
        <v>1000000</v>
      </c>
      <c r="Q116" s="46">
        <v>1000000000</v>
      </c>
      <c r="R116" s="46">
        <v>30</v>
      </c>
      <c r="S116" s="46">
        <v>30</v>
      </c>
      <c r="T116" s="46">
        <v>0.04</v>
      </c>
      <c r="U116" s="46">
        <v>3.95999683200255</v>
      </c>
      <c r="V116" s="46">
        <v>30</v>
      </c>
      <c r="W116" s="46">
        <v>0</v>
      </c>
      <c r="X116" s="24">
        <v>0</v>
      </c>
    </row>
    <row r="117" spans="1:24">
      <c r="A117" s="23" t="s">
        <v>20</v>
      </c>
      <c r="B117" s="23" t="s">
        <v>110</v>
      </c>
      <c r="C117" s="23" t="s">
        <v>107</v>
      </c>
      <c r="D117" s="27" t="s">
        <v>108</v>
      </c>
      <c r="E117" s="54">
        <v>0.464</v>
      </c>
      <c r="F117" s="46">
        <v>0.337</v>
      </c>
      <c r="G117" s="46">
        <v>25000</v>
      </c>
      <c r="H117" s="46">
        <v>0</v>
      </c>
      <c r="I117" s="46">
        <v>0</v>
      </c>
      <c r="J117" s="46">
        <v>1300000</v>
      </c>
      <c r="K117" s="46">
        <v>40</v>
      </c>
      <c r="L117" s="46"/>
      <c r="M117" s="46">
        <v>0.04</v>
      </c>
      <c r="N117" s="46">
        <v>0</v>
      </c>
      <c r="O117" s="46">
        <v>0</v>
      </c>
      <c r="P117" s="46">
        <v>1000000</v>
      </c>
      <c r="Q117" s="46">
        <v>1000000000</v>
      </c>
      <c r="R117" s="46">
        <v>30</v>
      </c>
      <c r="S117" s="46">
        <v>30</v>
      </c>
      <c r="T117" s="46">
        <v>0.06</v>
      </c>
      <c r="U117" s="46">
        <v>9.71999222400625</v>
      </c>
      <c r="V117" s="46">
        <v>30</v>
      </c>
      <c r="W117" s="46">
        <v>0</v>
      </c>
      <c r="X117" s="24">
        <v>4660</v>
      </c>
    </row>
    <row r="118" spans="1:24">
      <c r="A118" s="23" t="s">
        <v>20</v>
      </c>
      <c r="B118" s="23" t="s">
        <v>111</v>
      </c>
      <c r="C118" s="23" t="s">
        <v>107</v>
      </c>
      <c r="D118" s="27" t="s">
        <v>108</v>
      </c>
      <c r="E118" s="54">
        <v>0.61</v>
      </c>
      <c r="F118" s="46">
        <v>0.201</v>
      </c>
      <c r="G118" s="46">
        <v>20000</v>
      </c>
      <c r="H118" s="46">
        <v>0</v>
      </c>
      <c r="I118" s="46">
        <v>0</v>
      </c>
      <c r="J118" s="46">
        <v>800000</v>
      </c>
      <c r="K118" s="46">
        <v>30</v>
      </c>
      <c r="L118" s="46"/>
      <c r="M118" s="46">
        <v>0.04</v>
      </c>
      <c r="N118" s="46">
        <v>0</v>
      </c>
      <c r="O118" s="46">
        <v>0</v>
      </c>
      <c r="P118" s="46">
        <v>1000000</v>
      </c>
      <c r="Q118" s="46">
        <v>1000000000</v>
      </c>
      <c r="R118" s="46">
        <v>20</v>
      </c>
      <c r="S118" s="46">
        <v>20</v>
      </c>
      <c r="T118" s="46">
        <v>0.08</v>
      </c>
      <c r="U118" s="46">
        <v>31.6799746560204</v>
      </c>
      <c r="V118" s="46">
        <v>30</v>
      </c>
      <c r="W118" s="46">
        <v>0</v>
      </c>
      <c r="X118" s="24">
        <f>24560/2</f>
        <v>12280</v>
      </c>
    </row>
    <row r="119" spans="1:24">
      <c r="A119" s="23" t="s">
        <v>20</v>
      </c>
      <c r="B119" s="23" t="s">
        <v>112</v>
      </c>
      <c r="C119" s="23" t="s">
        <v>107</v>
      </c>
      <c r="D119" s="27" t="s">
        <v>108</v>
      </c>
      <c r="E119" s="54">
        <v>0.393</v>
      </c>
      <c r="F119" s="46">
        <v>0.201</v>
      </c>
      <c r="G119" s="46">
        <v>15000</v>
      </c>
      <c r="H119" s="46">
        <v>0</v>
      </c>
      <c r="I119" s="46">
        <v>0</v>
      </c>
      <c r="J119" s="46">
        <v>400000</v>
      </c>
      <c r="K119" s="46">
        <v>30</v>
      </c>
      <c r="L119" s="46"/>
      <c r="M119" s="46">
        <v>0.04</v>
      </c>
      <c r="N119" s="46">
        <v>0</v>
      </c>
      <c r="O119" s="46">
        <v>0</v>
      </c>
      <c r="P119" s="46">
        <v>1000000</v>
      </c>
      <c r="Q119" s="46">
        <v>1000000000</v>
      </c>
      <c r="R119" s="46">
        <v>15</v>
      </c>
      <c r="S119" s="46">
        <v>15</v>
      </c>
      <c r="T119" s="46">
        <v>0.15</v>
      </c>
      <c r="U119" s="46">
        <v>31.6799746560204</v>
      </c>
      <c r="V119" s="46">
        <v>30</v>
      </c>
      <c r="W119" s="46">
        <v>0</v>
      </c>
      <c r="X119" s="24">
        <f>24560/2</f>
        <v>12280</v>
      </c>
    </row>
    <row r="120" spans="1:24">
      <c r="A120" s="23" t="s">
        <v>20</v>
      </c>
      <c r="B120" s="23" t="s">
        <v>113</v>
      </c>
      <c r="C120" s="23" t="s">
        <v>107</v>
      </c>
      <c r="D120" s="27" t="s">
        <v>108</v>
      </c>
      <c r="E120" s="54">
        <v>0.41</v>
      </c>
      <c r="F120" s="46">
        <v>0.266</v>
      </c>
      <c r="G120" s="46">
        <v>6000</v>
      </c>
      <c r="H120" s="46">
        <v>0</v>
      </c>
      <c r="I120" s="46">
        <v>0</v>
      </c>
      <c r="J120" s="46">
        <v>400000</v>
      </c>
      <c r="K120" s="46">
        <v>30</v>
      </c>
      <c r="L120" s="46"/>
      <c r="M120" s="46">
        <v>0.04</v>
      </c>
      <c r="N120" s="46">
        <v>0</v>
      </c>
      <c r="O120" s="46">
        <v>0</v>
      </c>
      <c r="P120" s="46">
        <v>1000000</v>
      </c>
      <c r="Q120" s="46">
        <v>1000000000</v>
      </c>
      <c r="R120" s="46">
        <v>15</v>
      </c>
      <c r="S120" s="46">
        <v>15</v>
      </c>
      <c r="T120" s="46">
        <v>0.15</v>
      </c>
      <c r="U120" s="46">
        <v>78.4799372160505</v>
      </c>
      <c r="V120" s="46">
        <v>30</v>
      </c>
      <c r="W120" s="46">
        <v>0</v>
      </c>
      <c r="X120" s="24">
        <v>0</v>
      </c>
    </row>
    <row r="121" spans="1:24">
      <c r="A121" s="23" t="s">
        <v>20</v>
      </c>
      <c r="B121" s="23" t="s">
        <v>114</v>
      </c>
      <c r="C121" s="23" t="s">
        <v>107</v>
      </c>
      <c r="D121" s="27" t="s">
        <v>108</v>
      </c>
      <c r="E121" s="54">
        <f t="shared" ref="E121:K121" si="9">AVERAGE(E117:E118)</f>
        <v>0.537</v>
      </c>
      <c r="F121" s="46">
        <f t="shared" si="9"/>
        <v>0.269</v>
      </c>
      <c r="G121" s="46">
        <f t="shared" si="9"/>
        <v>22500</v>
      </c>
      <c r="H121" s="46">
        <f t="shared" si="9"/>
        <v>0</v>
      </c>
      <c r="I121" s="46">
        <f t="shared" si="9"/>
        <v>0</v>
      </c>
      <c r="J121" s="46">
        <f t="shared" si="9"/>
        <v>1050000</v>
      </c>
      <c r="K121" s="46">
        <f t="shared" si="9"/>
        <v>35</v>
      </c>
      <c r="L121" s="46"/>
      <c r="M121" s="46">
        <f>AVERAGE(M117:M118)</f>
        <v>0.04</v>
      </c>
      <c r="N121" s="46">
        <v>0</v>
      </c>
      <c r="O121" s="46">
        <v>0</v>
      </c>
      <c r="P121" s="46">
        <f>AVERAGE(P117:P118)</f>
        <v>1000000</v>
      </c>
      <c r="Q121" s="46">
        <f>AVERAGE(Q117:Q118)</f>
        <v>1000000000</v>
      </c>
      <c r="R121" s="46">
        <f>AVERAGE(R117:R118)</f>
        <v>25</v>
      </c>
      <c r="S121" s="46">
        <f>AVERAGE(S117:S118)</f>
        <v>25</v>
      </c>
      <c r="T121" s="46">
        <f>AVERAGE(T117:T118)</f>
        <v>0.07</v>
      </c>
      <c r="U121" s="46">
        <v>18.054</v>
      </c>
      <c r="V121" s="46">
        <v>30</v>
      </c>
      <c r="W121" s="46">
        <v>0</v>
      </c>
      <c r="X121" s="24">
        <v>8500</v>
      </c>
    </row>
    <row r="122" spans="1:24">
      <c r="A122" s="23" t="s">
        <v>20</v>
      </c>
      <c r="B122" s="23" t="s">
        <v>115</v>
      </c>
      <c r="C122" s="23" t="s">
        <v>104</v>
      </c>
      <c r="D122" s="27" t="s">
        <v>108</v>
      </c>
      <c r="E122" s="54">
        <v>0.468</v>
      </c>
      <c r="F122" s="46">
        <v>0</v>
      </c>
      <c r="G122" s="46">
        <v>100000</v>
      </c>
      <c r="H122" s="46">
        <v>0</v>
      </c>
      <c r="I122" s="46">
        <v>0</v>
      </c>
      <c r="J122" s="46">
        <v>2209000</v>
      </c>
      <c r="K122" s="46">
        <v>30</v>
      </c>
      <c r="L122" s="46"/>
      <c r="M122" s="46">
        <v>0.04</v>
      </c>
      <c r="N122" s="46">
        <v>0</v>
      </c>
      <c r="O122" s="46">
        <v>0</v>
      </c>
      <c r="P122" s="46">
        <v>1000000</v>
      </c>
      <c r="Q122" s="46">
        <f>X122*7500</f>
        <v>19125000</v>
      </c>
      <c r="R122" s="46">
        <v>25</v>
      </c>
      <c r="S122" s="46">
        <v>25</v>
      </c>
      <c r="T122" s="46">
        <v>0.15</v>
      </c>
      <c r="U122" s="46">
        <v>10</v>
      </c>
      <c r="V122" s="46">
        <v>0</v>
      </c>
      <c r="W122" s="46">
        <v>0</v>
      </c>
      <c r="X122" s="24">
        <v>2550</v>
      </c>
    </row>
    <row r="123" spans="1:24">
      <c r="A123" s="23" t="s">
        <v>20</v>
      </c>
      <c r="B123" s="23" t="s">
        <v>116</v>
      </c>
      <c r="C123" s="23" t="s">
        <v>104</v>
      </c>
      <c r="D123" s="27" t="s">
        <v>105</v>
      </c>
      <c r="E123" s="54">
        <v>1</v>
      </c>
      <c r="F123" s="46">
        <v>0</v>
      </c>
      <c r="G123" s="46">
        <v>35000</v>
      </c>
      <c r="H123" s="46">
        <v>0</v>
      </c>
      <c r="I123" s="46">
        <v>0</v>
      </c>
      <c r="J123" s="46">
        <v>1182000</v>
      </c>
      <c r="K123" s="46">
        <v>25</v>
      </c>
      <c r="L123" s="46"/>
      <c r="M123" s="46">
        <v>0.04</v>
      </c>
      <c r="N123" s="46">
        <v>0</v>
      </c>
      <c r="O123" s="46">
        <v>0</v>
      </c>
      <c r="P123" s="46">
        <v>1000000</v>
      </c>
      <c r="Q123" s="46">
        <v>1000000000</v>
      </c>
      <c r="R123" s="46">
        <v>0</v>
      </c>
      <c r="S123" s="46">
        <v>0</v>
      </c>
      <c r="T123" s="46"/>
      <c r="U123" s="46">
        <v>0</v>
      </c>
      <c r="V123" s="46">
        <v>0</v>
      </c>
      <c r="W123" s="46">
        <v>0</v>
      </c>
      <c r="X123" s="24">
        <v>31000</v>
      </c>
    </row>
    <row r="124" spans="1:24">
      <c r="A124" s="23" t="s">
        <v>20</v>
      </c>
      <c r="B124" s="23" t="s">
        <v>118</v>
      </c>
      <c r="C124" s="23" t="s">
        <v>104</v>
      </c>
      <c r="D124" s="27" t="s">
        <v>105</v>
      </c>
      <c r="E124" s="54">
        <v>1</v>
      </c>
      <c r="F124" s="46">
        <v>0</v>
      </c>
      <c r="G124" s="46">
        <v>80000</v>
      </c>
      <c r="H124" s="46">
        <v>0</v>
      </c>
      <c r="I124" s="46">
        <v>0</v>
      </c>
      <c r="J124" s="46">
        <v>2506000</v>
      </c>
      <c r="K124" s="46">
        <v>25</v>
      </c>
      <c r="L124" s="46"/>
      <c r="M124" s="46">
        <v>0.04</v>
      </c>
      <c r="N124" s="46">
        <v>0</v>
      </c>
      <c r="O124" s="46">
        <v>0</v>
      </c>
      <c r="P124" s="46">
        <v>1000000</v>
      </c>
      <c r="Q124" s="46">
        <v>1000000000</v>
      </c>
      <c r="R124" s="46">
        <v>0</v>
      </c>
      <c r="S124" s="46">
        <v>0</v>
      </c>
      <c r="T124" s="46"/>
      <c r="U124" s="46">
        <v>0</v>
      </c>
      <c r="V124" s="46">
        <v>0</v>
      </c>
      <c r="W124" s="46">
        <v>0</v>
      </c>
      <c r="X124" s="24">
        <v>0</v>
      </c>
    </row>
    <row r="125" spans="1:24">
      <c r="A125" s="23" t="s">
        <v>20</v>
      </c>
      <c r="B125" s="23" t="s">
        <v>119</v>
      </c>
      <c r="C125" s="23" t="s">
        <v>104</v>
      </c>
      <c r="D125" s="27" t="s">
        <v>105</v>
      </c>
      <c r="E125" s="54">
        <v>1</v>
      </c>
      <c r="F125" s="46">
        <v>0</v>
      </c>
      <c r="G125" s="46">
        <v>25000</v>
      </c>
      <c r="H125" s="46">
        <v>0</v>
      </c>
      <c r="I125" s="46">
        <v>0</v>
      </c>
      <c r="J125" s="46">
        <v>600000</v>
      </c>
      <c r="K125" s="46">
        <v>25</v>
      </c>
      <c r="L125" s="46"/>
      <c r="M125" s="46">
        <v>0.04</v>
      </c>
      <c r="N125" s="46">
        <v>0</v>
      </c>
      <c r="O125" s="46">
        <v>0</v>
      </c>
      <c r="P125" s="46">
        <v>1000000</v>
      </c>
      <c r="Q125" s="46">
        <v>1000000000</v>
      </c>
      <c r="R125" s="46">
        <v>0</v>
      </c>
      <c r="S125" s="46">
        <v>0</v>
      </c>
      <c r="T125" s="46"/>
      <c r="U125" s="46">
        <v>0</v>
      </c>
      <c r="V125" s="46">
        <v>0</v>
      </c>
      <c r="W125" s="46">
        <v>0</v>
      </c>
      <c r="X125" s="24">
        <f>40000+2300</f>
        <v>42300</v>
      </c>
    </row>
    <row r="126" spans="1:24">
      <c r="A126" s="23" t="s">
        <v>21</v>
      </c>
      <c r="B126" s="23" t="s">
        <v>103</v>
      </c>
      <c r="C126" s="23" t="s">
        <v>104</v>
      </c>
      <c r="D126" s="27" t="s">
        <v>105</v>
      </c>
      <c r="E126" s="54">
        <v>0.9</v>
      </c>
      <c r="F126" s="46">
        <v>0</v>
      </c>
      <c r="G126" s="46">
        <v>60000</v>
      </c>
      <c r="H126" s="46">
        <v>0</v>
      </c>
      <c r="I126" s="46">
        <v>0</v>
      </c>
      <c r="J126" s="55">
        <v>3000000</v>
      </c>
      <c r="K126" s="46">
        <v>60</v>
      </c>
      <c r="L126" s="46"/>
      <c r="M126" s="46">
        <v>0.04</v>
      </c>
      <c r="N126" s="46">
        <v>0</v>
      </c>
      <c r="O126" s="46">
        <v>0</v>
      </c>
      <c r="P126" s="46">
        <v>1000000</v>
      </c>
      <c r="Q126" s="46">
        <v>1000000000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24">
        <v>5637</v>
      </c>
    </row>
    <row r="127" spans="1:24">
      <c r="A127" s="23" t="s">
        <v>21</v>
      </c>
      <c r="B127" s="23" t="s">
        <v>106</v>
      </c>
      <c r="C127" s="23" t="s">
        <v>107</v>
      </c>
      <c r="D127" s="27" t="s">
        <v>108</v>
      </c>
      <c r="E127" s="54">
        <v>0.337</v>
      </c>
      <c r="F127" s="46">
        <v>0</v>
      </c>
      <c r="G127" s="46">
        <v>0</v>
      </c>
      <c r="H127" s="46">
        <v>0</v>
      </c>
      <c r="I127" s="46">
        <v>0</v>
      </c>
      <c r="J127" s="46">
        <v>6000000</v>
      </c>
      <c r="K127" s="46">
        <v>45</v>
      </c>
      <c r="L127" s="46"/>
      <c r="M127" s="46">
        <v>0.04</v>
      </c>
      <c r="N127" s="46">
        <v>0</v>
      </c>
      <c r="O127" s="46">
        <v>0</v>
      </c>
      <c r="P127" s="46">
        <v>0</v>
      </c>
      <c r="Q127" s="46">
        <v>0</v>
      </c>
      <c r="R127" s="46">
        <v>50</v>
      </c>
      <c r="S127" s="46">
        <v>50</v>
      </c>
      <c r="T127" s="46">
        <v>0.04</v>
      </c>
      <c r="U127" s="46">
        <v>1.69199864640109</v>
      </c>
      <c r="V127" s="46">
        <v>0</v>
      </c>
      <c r="W127" s="46">
        <v>0</v>
      </c>
      <c r="X127" s="24">
        <v>0</v>
      </c>
    </row>
    <row r="128" spans="1:24">
      <c r="A128" s="23" t="s">
        <v>21</v>
      </c>
      <c r="B128" s="23" t="s">
        <v>109</v>
      </c>
      <c r="C128" s="23" t="s">
        <v>107</v>
      </c>
      <c r="D128" s="27" t="s">
        <v>108</v>
      </c>
      <c r="E128" s="54">
        <v>0.447</v>
      </c>
      <c r="F128" s="46">
        <v>0.399</v>
      </c>
      <c r="G128" s="46">
        <v>30000</v>
      </c>
      <c r="H128" s="46">
        <v>0</v>
      </c>
      <c r="I128" s="46">
        <v>0</v>
      </c>
      <c r="J128" s="46">
        <v>1500000</v>
      </c>
      <c r="K128" s="46">
        <v>40</v>
      </c>
      <c r="L128" s="46"/>
      <c r="M128" s="46">
        <v>0.04</v>
      </c>
      <c r="N128" s="46">
        <v>0</v>
      </c>
      <c r="O128" s="46">
        <v>0</v>
      </c>
      <c r="P128" s="46">
        <v>1000000</v>
      </c>
      <c r="Q128" s="46">
        <v>1000000000</v>
      </c>
      <c r="R128" s="46">
        <v>30</v>
      </c>
      <c r="S128" s="46">
        <v>30</v>
      </c>
      <c r="T128" s="46">
        <v>0.04</v>
      </c>
      <c r="U128" s="46">
        <v>3.95999683200255</v>
      </c>
      <c r="V128" s="46">
        <v>30</v>
      </c>
      <c r="W128" s="46">
        <v>0</v>
      </c>
      <c r="X128" s="24">
        <v>0</v>
      </c>
    </row>
    <row r="129" spans="1:24">
      <c r="A129" s="23" t="s">
        <v>21</v>
      </c>
      <c r="B129" s="23" t="s">
        <v>110</v>
      </c>
      <c r="C129" s="23" t="s">
        <v>107</v>
      </c>
      <c r="D129" s="27" t="s">
        <v>108</v>
      </c>
      <c r="E129" s="54">
        <v>0.464</v>
      </c>
      <c r="F129" s="46">
        <v>0.337</v>
      </c>
      <c r="G129" s="46">
        <v>25000</v>
      </c>
      <c r="H129" s="46">
        <v>0</v>
      </c>
      <c r="I129" s="46">
        <v>0</v>
      </c>
      <c r="J129" s="46">
        <v>1300000</v>
      </c>
      <c r="K129" s="46">
        <v>40</v>
      </c>
      <c r="L129" s="46"/>
      <c r="M129" s="46">
        <v>0.04</v>
      </c>
      <c r="N129" s="46">
        <v>0</v>
      </c>
      <c r="O129" s="46">
        <v>0</v>
      </c>
      <c r="P129" s="46">
        <v>1000000</v>
      </c>
      <c r="Q129" s="46">
        <v>1000000000</v>
      </c>
      <c r="R129" s="46">
        <v>30</v>
      </c>
      <c r="S129" s="46">
        <v>30</v>
      </c>
      <c r="T129" s="46">
        <v>0.06</v>
      </c>
      <c r="U129" s="46">
        <v>9.71999222400625</v>
      </c>
      <c r="V129" s="46">
        <v>30</v>
      </c>
      <c r="W129" s="46">
        <v>0</v>
      </c>
      <c r="X129" s="24">
        <v>5186</v>
      </c>
    </row>
    <row r="130" spans="1:24">
      <c r="A130" s="23" t="s">
        <v>21</v>
      </c>
      <c r="B130" s="23" t="s">
        <v>111</v>
      </c>
      <c r="C130" s="23" t="s">
        <v>107</v>
      </c>
      <c r="D130" s="27" t="s">
        <v>108</v>
      </c>
      <c r="E130" s="54">
        <v>0.61</v>
      </c>
      <c r="F130" s="46">
        <v>0.201</v>
      </c>
      <c r="G130" s="46">
        <v>20000</v>
      </c>
      <c r="H130" s="46">
        <v>0</v>
      </c>
      <c r="I130" s="46">
        <v>0</v>
      </c>
      <c r="J130" s="46">
        <v>800000</v>
      </c>
      <c r="K130" s="46">
        <v>30</v>
      </c>
      <c r="L130" s="46"/>
      <c r="M130" s="46">
        <v>0.04</v>
      </c>
      <c r="N130" s="46">
        <v>0</v>
      </c>
      <c r="O130" s="46">
        <v>0</v>
      </c>
      <c r="P130" s="46">
        <v>1000000</v>
      </c>
      <c r="Q130" s="46">
        <v>1000000000</v>
      </c>
      <c r="R130" s="46">
        <v>20</v>
      </c>
      <c r="S130" s="46">
        <v>20</v>
      </c>
      <c r="T130" s="46">
        <v>0.08</v>
      </c>
      <c r="U130" s="46">
        <v>31.6799746560204</v>
      </c>
      <c r="V130" s="46">
        <v>30</v>
      </c>
      <c r="W130" s="46">
        <v>0</v>
      </c>
      <c r="X130" s="24">
        <f>32705/2</f>
        <v>16352.5</v>
      </c>
    </row>
    <row r="131" spans="1:24">
      <c r="A131" s="23" t="s">
        <v>21</v>
      </c>
      <c r="B131" s="23" t="s">
        <v>112</v>
      </c>
      <c r="C131" s="23" t="s">
        <v>107</v>
      </c>
      <c r="D131" s="27" t="s">
        <v>108</v>
      </c>
      <c r="E131" s="54">
        <v>0.393</v>
      </c>
      <c r="F131" s="46">
        <v>0.201</v>
      </c>
      <c r="G131" s="46">
        <v>15000</v>
      </c>
      <c r="H131" s="46">
        <v>0</v>
      </c>
      <c r="I131" s="46">
        <v>0</v>
      </c>
      <c r="J131" s="46">
        <v>400000</v>
      </c>
      <c r="K131" s="46">
        <v>30</v>
      </c>
      <c r="L131" s="46"/>
      <c r="M131" s="46">
        <v>0.04</v>
      </c>
      <c r="N131" s="46">
        <v>0</v>
      </c>
      <c r="O131" s="46">
        <v>0</v>
      </c>
      <c r="P131" s="46">
        <v>1000000</v>
      </c>
      <c r="Q131" s="46">
        <v>1000000000</v>
      </c>
      <c r="R131" s="46">
        <v>15</v>
      </c>
      <c r="S131" s="46">
        <v>15</v>
      </c>
      <c r="T131" s="46">
        <v>0.15</v>
      </c>
      <c r="U131" s="46">
        <v>31.6799746560204</v>
      </c>
      <c r="V131" s="46">
        <v>30</v>
      </c>
      <c r="W131" s="46">
        <v>0</v>
      </c>
      <c r="X131" s="24">
        <f>32705/2</f>
        <v>16352.5</v>
      </c>
    </row>
    <row r="132" spans="1:24">
      <c r="A132" s="23" t="s">
        <v>21</v>
      </c>
      <c r="B132" s="23" t="s">
        <v>113</v>
      </c>
      <c r="C132" s="23" t="s">
        <v>107</v>
      </c>
      <c r="D132" s="27" t="s">
        <v>108</v>
      </c>
      <c r="E132" s="54">
        <v>0.41</v>
      </c>
      <c r="F132" s="46">
        <v>0.266</v>
      </c>
      <c r="G132" s="46">
        <v>6000</v>
      </c>
      <c r="H132" s="46">
        <v>0</v>
      </c>
      <c r="I132" s="46">
        <v>0</v>
      </c>
      <c r="J132" s="46">
        <v>400000</v>
      </c>
      <c r="K132" s="46">
        <v>30</v>
      </c>
      <c r="L132" s="46"/>
      <c r="M132" s="46">
        <v>0.04</v>
      </c>
      <c r="N132" s="46">
        <v>0</v>
      </c>
      <c r="O132" s="46">
        <v>0</v>
      </c>
      <c r="P132" s="46">
        <v>1000000</v>
      </c>
      <c r="Q132" s="46">
        <v>1000000000</v>
      </c>
      <c r="R132" s="46">
        <v>15</v>
      </c>
      <c r="S132" s="46">
        <v>15</v>
      </c>
      <c r="T132" s="46">
        <v>0.15</v>
      </c>
      <c r="U132" s="46">
        <v>78.4799372160505</v>
      </c>
      <c r="V132" s="46">
        <v>30</v>
      </c>
      <c r="W132" s="46">
        <v>0</v>
      </c>
      <c r="X132" s="24">
        <v>354</v>
      </c>
    </row>
    <row r="133" spans="1:24">
      <c r="A133" s="23" t="s">
        <v>21</v>
      </c>
      <c r="B133" s="23" t="s">
        <v>114</v>
      </c>
      <c r="C133" s="23" t="s">
        <v>107</v>
      </c>
      <c r="D133" s="27" t="s">
        <v>108</v>
      </c>
      <c r="E133" s="54">
        <f t="shared" ref="E133:K133" si="10">AVERAGE(E129:E130)</f>
        <v>0.537</v>
      </c>
      <c r="F133" s="46">
        <f t="shared" si="10"/>
        <v>0.269</v>
      </c>
      <c r="G133" s="46">
        <f t="shared" si="10"/>
        <v>22500</v>
      </c>
      <c r="H133" s="46">
        <f t="shared" si="10"/>
        <v>0</v>
      </c>
      <c r="I133" s="46">
        <f t="shared" si="10"/>
        <v>0</v>
      </c>
      <c r="J133" s="46">
        <f t="shared" si="10"/>
        <v>1050000</v>
      </c>
      <c r="K133" s="46">
        <f t="shared" si="10"/>
        <v>35</v>
      </c>
      <c r="L133" s="46"/>
      <c r="M133" s="46">
        <f>AVERAGE(M129:M130)</f>
        <v>0.04</v>
      </c>
      <c r="N133" s="46">
        <v>0</v>
      </c>
      <c r="O133" s="46">
        <v>0</v>
      </c>
      <c r="P133" s="46">
        <f>AVERAGE(P129:P130)</f>
        <v>1000000</v>
      </c>
      <c r="Q133" s="46">
        <f>AVERAGE(Q129:Q130)</f>
        <v>1000000000</v>
      </c>
      <c r="R133" s="46">
        <f>AVERAGE(R129:R130)</f>
        <v>25</v>
      </c>
      <c r="S133" s="46">
        <f>AVERAGE(S129:S130)</f>
        <v>25</v>
      </c>
      <c r="T133" s="46">
        <f>AVERAGE(T129:T130)</f>
        <v>0.07</v>
      </c>
      <c r="U133" s="46">
        <v>18.054</v>
      </c>
      <c r="V133" s="46">
        <v>30</v>
      </c>
      <c r="W133" s="46">
        <v>0</v>
      </c>
      <c r="X133" s="24">
        <v>5785</v>
      </c>
    </row>
    <row r="134" spans="1:24">
      <c r="A134" s="23" t="s">
        <v>21</v>
      </c>
      <c r="B134" s="23" t="s">
        <v>115</v>
      </c>
      <c r="C134" s="23" t="s">
        <v>104</v>
      </c>
      <c r="D134" s="27" t="s">
        <v>108</v>
      </c>
      <c r="E134" s="54">
        <v>0.468</v>
      </c>
      <c r="F134" s="46">
        <v>0</v>
      </c>
      <c r="G134" s="46">
        <v>100000</v>
      </c>
      <c r="H134" s="46">
        <v>0</v>
      </c>
      <c r="I134" s="46">
        <v>0</v>
      </c>
      <c r="J134" s="46">
        <v>2209000</v>
      </c>
      <c r="K134" s="46">
        <v>30</v>
      </c>
      <c r="L134" s="46"/>
      <c r="M134" s="46">
        <v>0.04</v>
      </c>
      <c r="N134" s="46">
        <v>0</v>
      </c>
      <c r="O134" s="46">
        <v>0</v>
      </c>
      <c r="P134" s="46">
        <v>1000000</v>
      </c>
      <c r="Q134" s="46">
        <f>X134*7500</f>
        <v>39397500</v>
      </c>
      <c r="R134" s="46">
        <v>25</v>
      </c>
      <c r="S134" s="46">
        <v>25</v>
      </c>
      <c r="T134" s="46">
        <v>0.15</v>
      </c>
      <c r="U134" s="46">
        <v>10</v>
      </c>
      <c r="V134" s="46">
        <v>0</v>
      </c>
      <c r="W134" s="46">
        <v>0</v>
      </c>
      <c r="X134" s="24">
        <v>5253</v>
      </c>
    </row>
    <row r="135" spans="1:24">
      <c r="A135" s="23" t="s">
        <v>21</v>
      </c>
      <c r="B135" s="23" t="s">
        <v>116</v>
      </c>
      <c r="C135" s="23" t="s">
        <v>104</v>
      </c>
      <c r="D135" s="27" t="s">
        <v>105</v>
      </c>
      <c r="E135" s="54">
        <v>1</v>
      </c>
      <c r="F135" s="46">
        <v>0</v>
      </c>
      <c r="G135" s="46">
        <v>35000</v>
      </c>
      <c r="H135" s="46">
        <v>0</v>
      </c>
      <c r="I135" s="46">
        <v>0</v>
      </c>
      <c r="J135" s="46">
        <v>1182000</v>
      </c>
      <c r="K135" s="46">
        <v>25</v>
      </c>
      <c r="L135" s="46"/>
      <c r="M135" s="46">
        <v>0.04</v>
      </c>
      <c r="N135" s="46">
        <v>0</v>
      </c>
      <c r="O135" s="46">
        <v>0</v>
      </c>
      <c r="P135" s="46">
        <v>1000000</v>
      </c>
      <c r="Q135" s="46">
        <v>1000000000</v>
      </c>
      <c r="R135" s="46">
        <v>0</v>
      </c>
      <c r="S135" s="46">
        <v>0</v>
      </c>
      <c r="T135" s="46"/>
      <c r="U135" s="46">
        <v>0</v>
      </c>
      <c r="V135" s="46">
        <v>0</v>
      </c>
      <c r="W135" s="46">
        <v>0</v>
      </c>
      <c r="X135" s="24">
        <v>15575</v>
      </c>
    </row>
    <row r="136" spans="1:24">
      <c r="A136" s="23" t="s">
        <v>21</v>
      </c>
      <c r="B136" s="23" t="s">
        <v>118</v>
      </c>
      <c r="C136" s="23" t="s">
        <v>104</v>
      </c>
      <c r="D136" s="27" t="s">
        <v>105</v>
      </c>
      <c r="E136" s="54">
        <v>1</v>
      </c>
      <c r="F136" s="46">
        <v>0</v>
      </c>
      <c r="G136" s="46">
        <v>80000</v>
      </c>
      <c r="H136" s="46">
        <v>0</v>
      </c>
      <c r="I136" s="46">
        <v>0</v>
      </c>
      <c r="J136" s="46">
        <v>2506000</v>
      </c>
      <c r="K136" s="46">
        <v>25</v>
      </c>
      <c r="L136" s="46"/>
      <c r="M136" s="46">
        <v>0.04</v>
      </c>
      <c r="N136" s="46">
        <v>0</v>
      </c>
      <c r="O136" s="46">
        <v>0</v>
      </c>
      <c r="P136" s="46">
        <v>1000000</v>
      </c>
      <c r="Q136" s="46">
        <v>1000000000</v>
      </c>
      <c r="R136" s="46">
        <v>0</v>
      </c>
      <c r="S136" s="46">
        <v>0</v>
      </c>
      <c r="T136" s="46"/>
      <c r="U136" s="46">
        <v>0</v>
      </c>
      <c r="V136" s="46">
        <v>0</v>
      </c>
      <c r="W136" s="46">
        <v>0</v>
      </c>
      <c r="X136" s="24">
        <v>655</v>
      </c>
    </row>
    <row r="137" spans="1:24">
      <c r="A137" s="23" t="s">
        <v>21</v>
      </c>
      <c r="B137" s="23" t="s">
        <v>119</v>
      </c>
      <c r="C137" s="23" t="s">
        <v>104</v>
      </c>
      <c r="D137" s="27" t="s">
        <v>105</v>
      </c>
      <c r="E137" s="54">
        <v>1</v>
      </c>
      <c r="F137" s="46">
        <v>0</v>
      </c>
      <c r="G137" s="46">
        <v>25000</v>
      </c>
      <c r="H137" s="46">
        <v>0</v>
      </c>
      <c r="I137" s="46">
        <v>0</v>
      </c>
      <c r="J137" s="46">
        <v>600000</v>
      </c>
      <c r="K137" s="46">
        <v>25</v>
      </c>
      <c r="L137" s="46"/>
      <c r="M137" s="46">
        <v>0.04</v>
      </c>
      <c r="N137" s="46">
        <v>0</v>
      </c>
      <c r="O137" s="46">
        <v>0</v>
      </c>
      <c r="P137" s="46">
        <v>1000000</v>
      </c>
      <c r="Q137" s="46">
        <v>1000000000</v>
      </c>
      <c r="R137" s="46">
        <v>0</v>
      </c>
      <c r="S137" s="46">
        <v>0</v>
      </c>
      <c r="T137" s="46"/>
      <c r="U137" s="46">
        <v>0</v>
      </c>
      <c r="V137" s="46">
        <v>0</v>
      </c>
      <c r="W137" s="46">
        <v>0</v>
      </c>
      <c r="X137" s="24">
        <f>25190+230</f>
        <v>25420</v>
      </c>
    </row>
    <row r="138" spans="1:24">
      <c r="A138" s="23" t="s">
        <v>22</v>
      </c>
      <c r="B138" s="23" t="s">
        <v>103</v>
      </c>
      <c r="C138" s="23" t="s">
        <v>104</v>
      </c>
      <c r="D138" s="27" t="s">
        <v>105</v>
      </c>
      <c r="E138" s="54">
        <v>0.9</v>
      </c>
      <c r="F138" s="46">
        <v>0</v>
      </c>
      <c r="G138" s="46">
        <v>60000</v>
      </c>
      <c r="H138" s="46">
        <v>0</v>
      </c>
      <c r="I138" s="46">
        <v>0</v>
      </c>
      <c r="J138" s="55">
        <v>3000000</v>
      </c>
      <c r="K138" s="46">
        <v>60</v>
      </c>
      <c r="L138" s="46"/>
      <c r="M138" s="46">
        <v>0.04</v>
      </c>
      <c r="N138" s="46">
        <v>0</v>
      </c>
      <c r="O138" s="46">
        <v>0</v>
      </c>
      <c r="P138" s="46">
        <v>1000000</v>
      </c>
      <c r="Q138" s="46">
        <v>1000000000</v>
      </c>
      <c r="R138" s="46">
        <v>0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24">
        <v>735</v>
      </c>
    </row>
    <row r="139" spans="1:24">
      <c r="A139" s="23" t="s">
        <v>22</v>
      </c>
      <c r="B139" s="23" t="s">
        <v>106</v>
      </c>
      <c r="C139" s="23" t="s">
        <v>107</v>
      </c>
      <c r="D139" s="27" t="s">
        <v>108</v>
      </c>
      <c r="E139" s="54">
        <v>0.337</v>
      </c>
      <c r="F139" s="46">
        <v>0</v>
      </c>
      <c r="G139" s="46">
        <v>0</v>
      </c>
      <c r="H139" s="46">
        <v>0</v>
      </c>
      <c r="I139" s="46">
        <v>0</v>
      </c>
      <c r="J139" s="46">
        <v>6000000</v>
      </c>
      <c r="K139" s="46">
        <v>45</v>
      </c>
      <c r="L139" s="46"/>
      <c r="M139" s="46">
        <v>0.04</v>
      </c>
      <c r="N139" s="46">
        <v>0</v>
      </c>
      <c r="O139" s="46">
        <v>0</v>
      </c>
      <c r="P139" s="46">
        <v>0</v>
      </c>
      <c r="Q139" s="46">
        <v>0</v>
      </c>
      <c r="R139" s="46">
        <v>50</v>
      </c>
      <c r="S139" s="46">
        <v>50</v>
      </c>
      <c r="T139" s="46">
        <v>0.04</v>
      </c>
      <c r="U139" s="46">
        <v>1.69199864640109</v>
      </c>
      <c r="V139" s="46">
        <v>0</v>
      </c>
      <c r="W139" s="46">
        <v>0</v>
      </c>
      <c r="X139" s="24">
        <v>0</v>
      </c>
    </row>
    <row r="140" spans="1:24">
      <c r="A140" s="23" t="s">
        <v>22</v>
      </c>
      <c r="B140" s="23" t="s">
        <v>109</v>
      </c>
      <c r="C140" s="23" t="s">
        <v>107</v>
      </c>
      <c r="D140" s="27" t="s">
        <v>108</v>
      </c>
      <c r="E140" s="54">
        <v>0.447</v>
      </c>
      <c r="F140" s="46">
        <v>0.399</v>
      </c>
      <c r="G140" s="46">
        <v>30000</v>
      </c>
      <c r="H140" s="46">
        <v>0</v>
      </c>
      <c r="I140" s="46">
        <v>0</v>
      </c>
      <c r="J140" s="46">
        <v>1500000</v>
      </c>
      <c r="K140" s="46">
        <v>40</v>
      </c>
      <c r="L140" s="46"/>
      <c r="M140" s="46">
        <v>0.04</v>
      </c>
      <c r="N140" s="46">
        <v>0</v>
      </c>
      <c r="O140" s="46">
        <v>0</v>
      </c>
      <c r="P140" s="46">
        <v>1000000</v>
      </c>
      <c r="Q140" s="46">
        <v>1000000000</v>
      </c>
      <c r="R140" s="46">
        <v>30</v>
      </c>
      <c r="S140" s="46">
        <v>30</v>
      </c>
      <c r="T140" s="46">
        <v>0.04</v>
      </c>
      <c r="U140" s="46">
        <v>3.95999683200255</v>
      </c>
      <c r="V140" s="46">
        <v>30</v>
      </c>
      <c r="W140" s="46">
        <v>0</v>
      </c>
      <c r="X140" s="24">
        <v>0</v>
      </c>
    </row>
    <row r="141" spans="1:24">
      <c r="A141" s="23" t="s">
        <v>22</v>
      </c>
      <c r="B141" s="23" t="s">
        <v>110</v>
      </c>
      <c r="C141" s="23" t="s">
        <v>107</v>
      </c>
      <c r="D141" s="27" t="s">
        <v>108</v>
      </c>
      <c r="E141" s="54">
        <v>0.464</v>
      </c>
      <c r="F141" s="46">
        <v>0.337</v>
      </c>
      <c r="G141" s="46">
        <v>25000</v>
      </c>
      <c r="H141" s="46">
        <v>0</v>
      </c>
      <c r="I141" s="46">
        <v>0</v>
      </c>
      <c r="J141" s="46">
        <v>1300000</v>
      </c>
      <c r="K141" s="46">
        <v>40</v>
      </c>
      <c r="L141" s="46"/>
      <c r="M141" s="46">
        <v>0.04</v>
      </c>
      <c r="N141" s="46">
        <v>0</v>
      </c>
      <c r="O141" s="46">
        <v>0</v>
      </c>
      <c r="P141" s="46">
        <v>1000000</v>
      </c>
      <c r="Q141" s="46">
        <v>1000000000</v>
      </c>
      <c r="R141" s="46">
        <v>30</v>
      </c>
      <c r="S141" s="46">
        <v>30</v>
      </c>
      <c r="T141" s="46">
        <v>0.06</v>
      </c>
      <c r="U141" s="46">
        <v>9.71999222400625</v>
      </c>
      <c r="V141" s="46">
        <v>30</v>
      </c>
      <c r="W141" s="46">
        <v>0</v>
      </c>
      <c r="X141" s="24">
        <v>0</v>
      </c>
    </row>
    <row r="142" spans="1:24">
      <c r="A142" s="23" t="s">
        <v>22</v>
      </c>
      <c r="B142" s="23" t="s">
        <v>111</v>
      </c>
      <c r="C142" s="23" t="s">
        <v>107</v>
      </c>
      <c r="D142" s="27" t="s">
        <v>108</v>
      </c>
      <c r="E142" s="54">
        <v>0.61</v>
      </c>
      <c r="F142" s="46">
        <v>0.201</v>
      </c>
      <c r="G142" s="46">
        <v>20000</v>
      </c>
      <c r="H142" s="46">
        <v>0</v>
      </c>
      <c r="I142" s="46">
        <v>0</v>
      </c>
      <c r="J142" s="46">
        <v>800000</v>
      </c>
      <c r="K142" s="46">
        <v>30</v>
      </c>
      <c r="L142" s="46"/>
      <c r="M142" s="46">
        <v>0.04</v>
      </c>
      <c r="N142" s="46">
        <v>0</v>
      </c>
      <c r="O142" s="46">
        <v>0</v>
      </c>
      <c r="P142" s="46">
        <v>1000000</v>
      </c>
      <c r="Q142" s="46">
        <v>1000000000</v>
      </c>
      <c r="R142" s="46">
        <v>20</v>
      </c>
      <c r="S142" s="46">
        <v>20</v>
      </c>
      <c r="T142" s="46">
        <v>0.08</v>
      </c>
      <c r="U142" s="46">
        <v>31.6799746560204</v>
      </c>
      <c r="V142" s="46">
        <v>30</v>
      </c>
      <c r="W142" s="46">
        <v>0</v>
      </c>
      <c r="X142" s="24">
        <f>3727/2</f>
        <v>1863.5</v>
      </c>
    </row>
    <row r="143" spans="1:24">
      <c r="A143" s="23" t="s">
        <v>22</v>
      </c>
      <c r="B143" s="23" t="s">
        <v>112</v>
      </c>
      <c r="C143" s="23" t="s">
        <v>107</v>
      </c>
      <c r="D143" s="27" t="s">
        <v>108</v>
      </c>
      <c r="E143" s="54">
        <v>0.393</v>
      </c>
      <c r="F143" s="46">
        <v>0.201</v>
      </c>
      <c r="G143" s="46">
        <v>15000</v>
      </c>
      <c r="H143" s="46">
        <v>0</v>
      </c>
      <c r="I143" s="46">
        <v>0</v>
      </c>
      <c r="J143" s="46">
        <v>400000</v>
      </c>
      <c r="K143" s="46">
        <v>30</v>
      </c>
      <c r="L143" s="46"/>
      <c r="M143" s="46">
        <v>0.04</v>
      </c>
      <c r="N143" s="46">
        <v>0</v>
      </c>
      <c r="O143" s="46">
        <v>0</v>
      </c>
      <c r="P143" s="46">
        <v>1000000</v>
      </c>
      <c r="Q143" s="46">
        <v>1000000000</v>
      </c>
      <c r="R143" s="46">
        <v>15</v>
      </c>
      <c r="S143" s="46">
        <v>15</v>
      </c>
      <c r="T143" s="46">
        <v>0.15</v>
      </c>
      <c r="U143" s="46">
        <v>31.6799746560204</v>
      </c>
      <c r="V143" s="46">
        <v>30</v>
      </c>
      <c r="W143" s="46">
        <v>0</v>
      </c>
      <c r="X143" s="24">
        <f>3727/2</f>
        <v>1863.5</v>
      </c>
    </row>
    <row r="144" spans="1:24">
      <c r="A144" s="23" t="s">
        <v>22</v>
      </c>
      <c r="B144" s="23" t="s">
        <v>113</v>
      </c>
      <c r="C144" s="23" t="s">
        <v>107</v>
      </c>
      <c r="D144" s="27" t="s">
        <v>108</v>
      </c>
      <c r="E144" s="54">
        <v>0.41</v>
      </c>
      <c r="F144" s="46">
        <v>0.266</v>
      </c>
      <c r="G144" s="46">
        <v>6000</v>
      </c>
      <c r="H144" s="46">
        <v>0</v>
      </c>
      <c r="I144" s="46">
        <v>0</v>
      </c>
      <c r="J144" s="46">
        <v>400000</v>
      </c>
      <c r="K144" s="46">
        <v>30</v>
      </c>
      <c r="L144" s="46"/>
      <c r="M144" s="46">
        <v>0.04</v>
      </c>
      <c r="N144" s="46">
        <v>0</v>
      </c>
      <c r="O144" s="46">
        <v>0</v>
      </c>
      <c r="P144" s="46">
        <v>1000000</v>
      </c>
      <c r="Q144" s="46">
        <v>1000000000</v>
      </c>
      <c r="R144" s="46">
        <v>15</v>
      </c>
      <c r="S144" s="46">
        <v>15</v>
      </c>
      <c r="T144" s="46">
        <v>0.15</v>
      </c>
      <c r="U144" s="46">
        <v>78.4799372160505</v>
      </c>
      <c r="V144" s="46">
        <v>30</v>
      </c>
      <c r="W144" s="46">
        <v>0</v>
      </c>
      <c r="X144" s="24">
        <v>0</v>
      </c>
    </row>
    <row r="145" spans="1:24">
      <c r="A145" s="23" t="s">
        <v>22</v>
      </c>
      <c r="B145" s="23" t="s">
        <v>114</v>
      </c>
      <c r="C145" s="23" t="s">
        <v>107</v>
      </c>
      <c r="D145" s="27" t="s">
        <v>108</v>
      </c>
      <c r="E145" s="54">
        <f t="shared" ref="E145:K145" si="11">AVERAGE(E141:E142)</f>
        <v>0.537</v>
      </c>
      <c r="F145" s="46">
        <f t="shared" si="11"/>
        <v>0.269</v>
      </c>
      <c r="G145" s="46">
        <f t="shared" si="11"/>
        <v>22500</v>
      </c>
      <c r="H145" s="46">
        <f t="shared" si="11"/>
        <v>0</v>
      </c>
      <c r="I145" s="46">
        <f t="shared" si="11"/>
        <v>0</v>
      </c>
      <c r="J145" s="46">
        <f t="shared" si="11"/>
        <v>1050000</v>
      </c>
      <c r="K145" s="46">
        <f t="shared" si="11"/>
        <v>35</v>
      </c>
      <c r="L145" s="46"/>
      <c r="M145" s="46">
        <f>AVERAGE(M141:M142)</f>
        <v>0.04</v>
      </c>
      <c r="N145" s="46">
        <v>0</v>
      </c>
      <c r="O145" s="46">
        <v>0</v>
      </c>
      <c r="P145" s="46">
        <f>AVERAGE(P141:P142)</f>
        <v>1000000</v>
      </c>
      <c r="Q145" s="46">
        <f>AVERAGE(Q141:Q142)</f>
        <v>1000000000</v>
      </c>
      <c r="R145" s="46">
        <f>AVERAGE(R141:R142)</f>
        <v>25</v>
      </c>
      <c r="S145" s="46">
        <f>AVERAGE(S141:S142)</f>
        <v>25</v>
      </c>
      <c r="T145" s="46">
        <f>AVERAGE(T141:T142)</f>
        <v>0.07</v>
      </c>
      <c r="U145" s="46">
        <v>18.054</v>
      </c>
      <c r="V145" s="46">
        <v>30</v>
      </c>
      <c r="W145" s="46">
        <v>0</v>
      </c>
      <c r="X145" s="24">
        <v>1052</v>
      </c>
    </row>
    <row r="146" spans="1:24">
      <c r="A146" s="23" t="s">
        <v>22</v>
      </c>
      <c r="B146" s="23" t="s">
        <v>115</v>
      </c>
      <c r="C146" s="23" t="s">
        <v>104</v>
      </c>
      <c r="D146" s="27" t="s">
        <v>108</v>
      </c>
      <c r="E146" s="54">
        <v>0.468</v>
      </c>
      <c r="F146" s="46">
        <v>0</v>
      </c>
      <c r="G146" s="46">
        <v>100000</v>
      </c>
      <c r="H146" s="46">
        <v>0</v>
      </c>
      <c r="I146" s="46">
        <v>0</v>
      </c>
      <c r="J146" s="46">
        <v>2209000</v>
      </c>
      <c r="K146" s="46">
        <v>30</v>
      </c>
      <c r="L146" s="46"/>
      <c r="M146" s="46">
        <v>0.04</v>
      </c>
      <c r="N146" s="46">
        <v>0</v>
      </c>
      <c r="O146" s="46">
        <v>0</v>
      </c>
      <c r="P146" s="46">
        <v>1000000</v>
      </c>
      <c r="Q146" s="46">
        <f>X146*7500</f>
        <v>6322500</v>
      </c>
      <c r="R146" s="46">
        <v>25</v>
      </c>
      <c r="S146" s="46">
        <v>25</v>
      </c>
      <c r="T146" s="46">
        <v>0.15</v>
      </c>
      <c r="U146" s="46">
        <v>10</v>
      </c>
      <c r="V146" s="46">
        <v>0</v>
      </c>
      <c r="W146" s="46">
        <v>0</v>
      </c>
      <c r="X146" s="24">
        <v>843</v>
      </c>
    </row>
    <row r="147" spans="1:24">
      <c r="A147" s="23" t="s">
        <v>22</v>
      </c>
      <c r="B147" s="23" t="s">
        <v>116</v>
      </c>
      <c r="C147" s="23" t="s">
        <v>104</v>
      </c>
      <c r="D147" s="27" t="s">
        <v>105</v>
      </c>
      <c r="E147" s="54">
        <v>1</v>
      </c>
      <c r="F147" s="46">
        <v>0</v>
      </c>
      <c r="G147" s="46">
        <v>35000</v>
      </c>
      <c r="H147" s="46">
        <v>0</v>
      </c>
      <c r="I147" s="46">
        <v>0</v>
      </c>
      <c r="J147" s="46">
        <v>1182000</v>
      </c>
      <c r="K147" s="46">
        <v>25</v>
      </c>
      <c r="L147" s="46"/>
      <c r="M147" s="46">
        <v>0.04</v>
      </c>
      <c r="N147" s="46">
        <v>0</v>
      </c>
      <c r="O147" s="46">
        <v>0</v>
      </c>
      <c r="P147" s="46">
        <v>1000000</v>
      </c>
      <c r="Q147" s="46">
        <v>1000000000</v>
      </c>
      <c r="R147" s="46">
        <v>0</v>
      </c>
      <c r="S147" s="46">
        <v>0</v>
      </c>
      <c r="T147" s="46"/>
      <c r="U147" s="46">
        <v>0</v>
      </c>
      <c r="V147" s="46">
        <v>0</v>
      </c>
      <c r="W147" s="46">
        <v>0</v>
      </c>
      <c r="X147" s="24">
        <v>5554</v>
      </c>
    </row>
    <row r="148" spans="1:24">
      <c r="A148" s="23" t="s">
        <v>22</v>
      </c>
      <c r="B148" s="23" t="s">
        <v>118</v>
      </c>
      <c r="C148" s="23" t="s">
        <v>104</v>
      </c>
      <c r="D148" s="27" t="s">
        <v>105</v>
      </c>
      <c r="E148" s="54">
        <v>1</v>
      </c>
      <c r="F148" s="46">
        <v>0</v>
      </c>
      <c r="G148" s="46">
        <v>80000</v>
      </c>
      <c r="H148" s="46">
        <v>0</v>
      </c>
      <c r="I148" s="46">
        <v>0</v>
      </c>
      <c r="J148" s="46">
        <v>2506000</v>
      </c>
      <c r="K148" s="46">
        <v>25</v>
      </c>
      <c r="L148" s="46"/>
      <c r="M148" s="46">
        <v>0.04</v>
      </c>
      <c r="N148" s="46">
        <v>0</v>
      </c>
      <c r="O148" s="46">
        <v>0</v>
      </c>
      <c r="P148" s="46">
        <v>1000000</v>
      </c>
      <c r="Q148" s="46">
        <v>1000000000</v>
      </c>
      <c r="R148" s="46">
        <v>0</v>
      </c>
      <c r="S148" s="46">
        <v>0</v>
      </c>
      <c r="T148" s="46"/>
      <c r="U148" s="46">
        <v>0</v>
      </c>
      <c r="V148" s="46">
        <v>0</v>
      </c>
      <c r="W148" s="46">
        <v>0</v>
      </c>
      <c r="X148" s="24">
        <v>60</v>
      </c>
    </row>
    <row r="149" spans="1:24">
      <c r="A149" s="23" t="s">
        <v>22</v>
      </c>
      <c r="B149" s="23" t="s">
        <v>119</v>
      </c>
      <c r="C149" s="23" t="s">
        <v>104</v>
      </c>
      <c r="D149" s="27" t="s">
        <v>105</v>
      </c>
      <c r="E149" s="54">
        <v>1</v>
      </c>
      <c r="F149" s="46">
        <v>0</v>
      </c>
      <c r="G149" s="46">
        <v>25000</v>
      </c>
      <c r="H149" s="46">
        <v>0</v>
      </c>
      <c r="I149" s="46">
        <v>0</v>
      </c>
      <c r="J149" s="46">
        <v>600000</v>
      </c>
      <c r="K149" s="46">
        <v>25</v>
      </c>
      <c r="L149" s="46"/>
      <c r="M149" s="46">
        <v>0.04</v>
      </c>
      <c r="N149" s="46">
        <v>0</v>
      </c>
      <c r="O149" s="46">
        <v>0</v>
      </c>
      <c r="P149" s="46">
        <v>1000000</v>
      </c>
      <c r="Q149" s="46">
        <v>1000000000</v>
      </c>
      <c r="R149" s="46">
        <v>0</v>
      </c>
      <c r="S149" s="46">
        <v>0</v>
      </c>
      <c r="T149" s="46"/>
      <c r="U149" s="46">
        <v>0</v>
      </c>
      <c r="V149" s="46">
        <v>0</v>
      </c>
      <c r="W149" s="46">
        <v>0</v>
      </c>
      <c r="X149" s="24">
        <v>1816</v>
      </c>
    </row>
  </sheetData>
  <autoFilter ref="A5:W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"/>
  <sheetViews>
    <sheetView workbookViewId="0">
      <pane xSplit="2" ySplit="5" topLeftCell="C6" activePane="bottomRight" state="frozen"/>
      <selection/>
      <selection pane="topRight"/>
      <selection pane="bottomLeft"/>
      <selection pane="bottomRight" activeCell="M11" sqref="M11"/>
    </sheetView>
  </sheetViews>
  <sheetFormatPr defaultColWidth="9.09090909090909" defaultRowHeight="13.8"/>
  <cols>
    <col min="1" max="1" width="11.6590909090909" style="23" customWidth="1"/>
    <col min="2" max="2" width="10.5530303030303" style="27" customWidth="1"/>
    <col min="3" max="8" width="13.6818181818182" style="24" customWidth="1"/>
    <col min="9" max="13" width="14.5530303030303" style="24" customWidth="1"/>
    <col min="14" max="14" width="15" style="24" customWidth="1"/>
    <col min="15" max="17" width="17.6590909090909" style="11" customWidth="1"/>
    <col min="18" max="18" width="31.6666666666667" style="23" customWidth="1"/>
    <col min="19" max="19" width="21.5530303030303" style="23" customWidth="1"/>
    <col min="20" max="20" width="16.8787878787879" style="23" customWidth="1"/>
    <col min="21" max="1024" width="9.09848484848485" style="23"/>
  </cols>
  <sheetData>
    <row r="1" s="1" customFormat="1" ht="45.75" customHeight="1" spans="1:17">
      <c r="A1" s="1" t="s">
        <v>42</v>
      </c>
      <c r="B1" s="29"/>
      <c r="C1" s="1" t="s">
        <v>120</v>
      </c>
      <c r="D1" s="1" t="s">
        <v>121</v>
      </c>
      <c r="E1" s="1" t="s">
        <v>120</v>
      </c>
      <c r="F1" s="1" t="s">
        <v>121</v>
      </c>
      <c r="G1" s="1" t="s">
        <v>121</v>
      </c>
      <c r="H1" s="1" t="s">
        <v>122</v>
      </c>
      <c r="I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50</v>
      </c>
      <c r="Q1" s="1" t="s">
        <v>46</v>
      </c>
    </row>
    <row r="2" s="1" customFormat="1" ht="45.75" customHeight="1" spans="1:17">
      <c r="A2" s="1" t="s">
        <v>51</v>
      </c>
      <c r="B2" s="29" t="s">
        <v>123</v>
      </c>
      <c r="C2" s="42" t="s">
        <v>124</v>
      </c>
      <c r="D2" s="17" t="s">
        <v>125</v>
      </c>
      <c r="E2" s="1" t="s">
        <v>57</v>
      </c>
      <c r="F2" s="1" t="s">
        <v>126</v>
      </c>
      <c r="G2" s="1" t="s">
        <v>127</v>
      </c>
      <c r="H2" s="1" t="s">
        <v>61</v>
      </c>
      <c r="I2" s="1" t="s">
        <v>63</v>
      </c>
      <c r="L2" s="1" t="s">
        <v>128</v>
      </c>
      <c r="M2" s="1" t="s">
        <v>129</v>
      </c>
      <c r="N2" s="1" t="s">
        <v>130</v>
      </c>
      <c r="O2" s="1" t="s">
        <v>131</v>
      </c>
      <c r="P2" s="1" t="s">
        <v>72</v>
      </c>
      <c r="Q2" s="1" t="s">
        <v>72</v>
      </c>
    </row>
    <row r="4" spans="1:17">
      <c r="A4" s="23" t="s">
        <v>73</v>
      </c>
      <c r="C4" s="24" t="s">
        <v>77</v>
      </c>
      <c r="D4" s="24" t="s">
        <v>74</v>
      </c>
      <c r="E4" s="24" t="s">
        <v>76</v>
      </c>
      <c r="F4" s="24" t="s">
        <v>77</v>
      </c>
      <c r="G4" s="24" t="s">
        <v>76</v>
      </c>
      <c r="H4" s="24" t="s">
        <v>78</v>
      </c>
      <c r="I4" s="24" t="s">
        <v>74</v>
      </c>
      <c r="L4" s="24" t="s">
        <v>132</v>
      </c>
      <c r="M4" s="24" t="s">
        <v>80</v>
      </c>
      <c r="N4" s="24" t="s">
        <v>74</v>
      </c>
      <c r="O4" s="11" t="s">
        <v>133</v>
      </c>
      <c r="P4" s="11" t="s">
        <v>80</v>
      </c>
      <c r="Q4" s="11" t="s">
        <v>132</v>
      </c>
    </row>
    <row r="5" s="22" customFormat="1" ht="10.2" spans="1:17">
      <c r="A5" s="22" t="s">
        <v>85</v>
      </c>
      <c r="B5" s="31" t="s">
        <v>134</v>
      </c>
      <c r="C5" s="25" t="s">
        <v>135</v>
      </c>
      <c r="D5" s="25" t="s">
        <v>136</v>
      </c>
      <c r="E5" s="25" t="s">
        <v>6</v>
      </c>
      <c r="F5" s="25" t="s">
        <v>137</v>
      </c>
      <c r="G5" s="25" t="s">
        <v>138</v>
      </c>
      <c r="H5" s="25" t="s">
        <v>8</v>
      </c>
      <c r="I5" s="25" t="s">
        <v>9</v>
      </c>
      <c r="J5" s="25" t="s">
        <v>94</v>
      </c>
      <c r="K5" s="25" t="s">
        <v>139</v>
      </c>
      <c r="L5" s="25" t="s">
        <v>95</v>
      </c>
      <c r="M5" s="25" t="s">
        <v>140</v>
      </c>
      <c r="N5" s="25" t="s">
        <v>141</v>
      </c>
      <c r="O5" s="40" t="s">
        <v>142</v>
      </c>
      <c r="P5" s="40" t="s">
        <v>143</v>
      </c>
      <c r="Q5" s="40" t="s">
        <v>144</v>
      </c>
    </row>
    <row r="6" spans="1:17">
      <c r="A6" s="23" t="s">
        <v>11</v>
      </c>
      <c r="B6" s="32" t="s">
        <v>145</v>
      </c>
      <c r="C6" s="51">
        <v>1e-6</v>
      </c>
      <c r="D6" s="46">
        <v>0.92</v>
      </c>
      <c r="E6" s="46">
        <v>0</v>
      </c>
      <c r="F6" s="46">
        <f>315315/1</f>
        <v>315315</v>
      </c>
      <c r="G6" s="46">
        <f>135135/1</f>
        <v>135135</v>
      </c>
      <c r="H6" s="46">
        <v>12</v>
      </c>
      <c r="I6" s="46">
        <v>0.04</v>
      </c>
      <c r="J6" s="46">
        <v>0</v>
      </c>
      <c r="K6" s="46">
        <v>0</v>
      </c>
      <c r="L6" s="46" t="s">
        <v>117</v>
      </c>
      <c r="M6" s="46" t="s">
        <v>117</v>
      </c>
      <c r="N6" s="46">
        <v>0.5</v>
      </c>
      <c r="O6" s="52">
        <v>1000</v>
      </c>
      <c r="P6" s="52"/>
      <c r="Q6" s="52"/>
    </row>
    <row r="7" spans="1:17">
      <c r="A7" s="23" t="s">
        <v>11</v>
      </c>
      <c r="B7" s="32" t="s">
        <v>146</v>
      </c>
      <c r="C7" s="51">
        <v>1e-6</v>
      </c>
      <c r="D7" s="46">
        <v>0.82</v>
      </c>
      <c r="E7" s="46">
        <v>0</v>
      </c>
      <c r="F7" s="46">
        <v>80000</v>
      </c>
      <c r="G7" s="46">
        <v>65000</v>
      </c>
      <c r="H7" s="46">
        <v>10</v>
      </c>
      <c r="I7" s="46">
        <v>0.04</v>
      </c>
      <c r="J7" s="46">
        <v>0</v>
      </c>
      <c r="K7" s="46">
        <v>0</v>
      </c>
      <c r="L7" s="46">
        <v>0</v>
      </c>
      <c r="M7" s="46">
        <v>0</v>
      </c>
      <c r="N7" s="46">
        <v>0.5</v>
      </c>
      <c r="O7" s="52">
        <v>1000</v>
      </c>
      <c r="P7" s="52"/>
      <c r="Q7" s="52"/>
    </row>
    <row r="8" spans="1:17">
      <c r="A8" s="23" t="s">
        <v>11</v>
      </c>
      <c r="B8" s="32" t="s">
        <v>147</v>
      </c>
      <c r="C8" s="51">
        <v>1e-6</v>
      </c>
      <c r="D8" s="46">
        <v>0.84</v>
      </c>
      <c r="E8" s="46">
        <v>0</v>
      </c>
      <c r="F8" s="46">
        <v>150000</v>
      </c>
      <c r="G8" s="46">
        <v>65000</v>
      </c>
      <c r="H8" s="46">
        <v>15</v>
      </c>
      <c r="I8" s="46">
        <v>0.04</v>
      </c>
      <c r="J8" s="46">
        <v>0</v>
      </c>
      <c r="K8" s="46">
        <v>0</v>
      </c>
      <c r="L8" s="46">
        <v>0</v>
      </c>
      <c r="M8" s="46">
        <v>0</v>
      </c>
      <c r="N8" s="46">
        <v>0.5</v>
      </c>
      <c r="O8" s="52">
        <v>1000</v>
      </c>
      <c r="P8" s="52"/>
      <c r="Q8" s="52"/>
    </row>
    <row r="9" spans="1:17">
      <c r="A9" s="23" t="s">
        <v>11</v>
      </c>
      <c r="B9" s="32" t="s">
        <v>148</v>
      </c>
      <c r="C9" s="51">
        <v>1e-6</v>
      </c>
      <c r="D9" s="46">
        <v>0.8</v>
      </c>
      <c r="E9" s="46">
        <v>0</v>
      </c>
      <c r="F9" s="46">
        <v>150000</v>
      </c>
      <c r="G9" s="46">
        <v>1000000</v>
      </c>
      <c r="H9" s="46">
        <v>25</v>
      </c>
      <c r="I9" s="46">
        <v>0.04</v>
      </c>
      <c r="J9" s="46">
        <v>0</v>
      </c>
      <c r="K9" s="46">
        <v>0</v>
      </c>
      <c r="L9" s="46">
        <v>0</v>
      </c>
      <c r="M9" s="46">
        <v>0</v>
      </c>
      <c r="N9" s="46">
        <v>0.5</v>
      </c>
      <c r="O9" s="52">
        <v>1000</v>
      </c>
      <c r="P9" s="52"/>
      <c r="Q9" s="52"/>
    </row>
    <row r="10" spans="1:17">
      <c r="A10" s="23" t="s">
        <v>11</v>
      </c>
      <c r="B10" s="32" t="s">
        <v>149</v>
      </c>
      <c r="C10" s="51">
        <v>1e-6</v>
      </c>
      <c r="D10" s="46">
        <v>0.8</v>
      </c>
      <c r="E10" s="46">
        <v>0</v>
      </c>
      <c r="F10" s="46">
        <v>10000</v>
      </c>
      <c r="G10" s="46">
        <v>1100000</v>
      </c>
      <c r="H10" s="46">
        <v>80</v>
      </c>
      <c r="I10" s="46">
        <v>0.04</v>
      </c>
      <c r="J10" s="46">
        <f>K10*7</f>
        <v>66500</v>
      </c>
      <c r="K10" s="46">
        <v>9500</v>
      </c>
      <c r="L10" s="46">
        <f>J10+0.1</f>
        <v>66500.1</v>
      </c>
      <c r="M10" s="46">
        <f>K10+0.1</f>
        <v>9500.1</v>
      </c>
      <c r="N10" s="46">
        <v>0.5</v>
      </c>
      <c r="O10" s="52">
        <v>1000</v>
      </c>
      <c r="P10" s="53">
        <v>9500</v>
      </c>
      <c r="Q10" s="52">
        <f>7*P10</f>
        <v>66500</v>
      </c>
    </row>
    <row r="11" spans="1:17">
      <c r="A11" s="23" t="s">
        <v>11</v>
      </c>
      <c r="B11" s="32" t="s">
        <v>150</v>
      </c>
      <c r="C11" s="51">
        <v>1e-6</v>
      </c>
      <c r="D11" s="46">
        <v>0.7</v>
      </c>
      <c r="E11" s="46">
        <v>0</v>
      </c>
      <c r="F11" s="46">
        <v>40000</v>
      </c>
      <c r="G11" s="46">
        <v>825000</v>
      </c>
      <c r="H11" s="46">
        <v>30</v>
      </c>
      <c r="I11" s="46">
        <v>0.04</v>
      </c>
      <c r="J11" s="46">
        <v>0</v>
      </c>
      <c r="K11" s="46">
        <v>0</v>
      </c>
      <c r="L11" s="46">
        <v>0</v>
      </c>
      <c r="M11" s="46">
        <v>0</v>
      </c>
      <c r="N11" s="46">
        <v>0.5</v>
      </c>
      <c r="O11" s="52">
        <v>1000</v>
      </c>
      <c r="P11" s="52"/>
      <c r="Q11" s="52"/>
    </row>
    <row r="12" spans="1:17">
      <c r="A12" s="23" t="s">
        <v>11</v>
      </c>
      <c r="B12" s="32" t="s">
        <v>151</v>
      </c>
      <c r="C12" s="51">
        <v>1e-6</v>
      </c>
      <c r="D12" s="46">
        <v>0.419</v>
      </c>
      <c r="E12" s="46">
        <v>0</v>
      </c>
      <c r="F12" s="46">
        <v>200</v>
      </c>
      <c r="G12" s="46">
        <v>1550000</v>
      </c>
      <c r="H12" s="46">
        <v>22.5</v>
      </c>
      <c r="I12" s="46">
        <v>0.04</v>
      </c>
      <c r="J12" s="46">
        <v>0</v>
      </c>
      <c r="K12" s="46">
        <v>0</v>
      </c>
      <c r="L12" s="46" t="s">
        <v>117</v>
      </c>
      <c r="M12" s="46" t="s">
        <v>117</v>
      </c>
      <c r="N12" s="46">
        <v>0.5</v>
      </c>
      <c r="O12" s="52">
        <v>1000</v>
      </c>
      <c r="P12" s="52"/>
      <c r="Q12" s="52"/>
    </row>
    <row r="13" spans="1:17">
      <c r="A13" s="23" t="s">
        <v>12</v>
      </c>
      <c r="B13" s="32" t="s">
        <v>145</v>
      </c>
      <c r="C13" s="51">
        <v>1e-6</v>
      </c>
      <c r="D13" s="46">
        <v>0.92</v>
      </c>
      <c r="E13" s="46">
        <v>0</v>
      </c>
      <c r="F13" s="46">
        <f>315315/1</f>
        <v>315315</v>
      </c>
      <c r="G13" s="46">
        <f>135135/1</f>
        <v>135135</v>
      </c>
      <c r="H13" s="46">
        <v>12</v>
      </c>
      <c r="I13" s="46">
        <v>0.04</v>
      </c>
      <c r="J13" s="46">
        <v>0</v>
      </c>
      <c r="K13" s="46">
        <v>0</v>
      </c>
      <c r="L13" s="46">
        <v>100000000</v>
      </c>
      <c r="M13" s="46">
        <v>100000</v>
      </c>
      <c r="N13" s="46">
        <v>0.5</v>
      </c>
      <c r="O13" s="52">
        <v>1000</v>
      </c>
      <c r="P13" s="52"/>
      <c r="Q13" s="52"/>
    </row>
    <row r="14" spans="1:17">
      <c r="A14" s="23" t="s">
        <v>12</v>
      </c>
      <c r="B14" s="32" t="s">
        <v>146</v>
      </c>
      <c r="C14" s="51">
        <v>1e-6</v>
      </c>
      <c r="D14" s="46">
        <v>0.82</v>
      </c>
      <c r="E14" s="46">
        <v>0</v>
      </c>
      <c r="F14" s="46">
        <v>80000</v>
      </c>
      <c r="G14" s="46">
        <v>65000</v>
      </c>
      <c r="H14" s="46">
        <v>10</v>
      </c>
      <c r="I14" s="46">
        <v>0.04</v>
      </c>
      <c r="J14" s="46">
        <v>0</v>
      </c>
      <c r="K14" s="46">
        <v>0</v>
      </c>
      <c r="L14" s="46">
        <v>0</v>
      </c>
      <c r="M14" s="46">
        <v>0</v>
      </c>
      <c r="N14" s="46">
        <v>0.5</v>
      </c>
      <c r="O14" s="52">
        <v>1000</v>
      </c>
      <c r="P14" s="52"/>
      <c r="Q14" s="52"/>
    </row>
    <row r="15" spans="1:17">
      <c r="A15" s="23" t="s">
        <v>12</v>
      </c>
      <c r="B15" s="32" t="s">
        <v>147</v>
      </c>
      <c r="C15" s="51">
        <v>1e-6</v>
      </c>
      <c r="D15" s="46">
        <v>0.84</v>
      </c>
      <c r="E15" s="46">
        <v>0</v>
      </c>
      <c r="F15" s="46">
        <v>150000</v>
      </c>
      <c r="G15" s="46">
        <v>65000</v>
      </c>
      <c r="H15" s="46">
        <v>15</v>
      </c>
      <c r="I15" s="46">
        <v>0.04</v>
      </c>
      <c r="J15" s="46">
        <v>0</v>
      </c>
      <c r="K15" s="46">
        <v>0</v>
      </c>
      <c r="L15" s="46">
        <v>0</v>
      </c>
      <c r="M15" s="46">
        <v>0</v>
      </c>
      <c r="N15" s="46">
        <v>0.5</v>
      </c>
      <c r="O15" s="52">
        <v>1000</v>
      </c>
      <c r="P15" s="52"/>
      <c r="Q15" s="52"/>
    </row>
    <row r="16" spans="1:17">
      <c r="A16" s="23" t="s">
        <v>12</v>
      </c>
      <c r="B16" s="32" t="s">
        <v>148</v>
      </c>
      <c r="C16" s="51">
        <v>1e-6</v>
      </c>
      <c r="D16" s="46">
        <v>0.8</v>
      </c>
      <c r="E16" s="46">
        <v>0</v>
      </c>
      <c r="F16" s="46">
        <v>150000</v>
      </c>
      <c r="G16" s="46">
        <v>1000000</v>
      </c>
      <c r="H16" s="46">
        <v>25</v>
      </c>
      <c r="I16" s="46">
        <v>0.04</v>
      </c>
      <c r="J16" s="46">
        <v>0</v>
      </c>
      <c r="K16" s="46">
        <v>0</v>
      </c>
      <c r="L16" s="46">
        <v>0</v>
      </c>
      <c r="M16" s="46">
        <v>0</v>
      </c>
      <c r="N16" s="46">
        <v>0.5</v>
      </c>
      <c r="O16" s="52">
        <v>1000</v>
      </c>
      <c r="P16" s="52"/>
      <c r="Q16" s="52"/>
    </row>
    <row r="17" spans="1:17">
      <c r="A17" s="23" t="s">
        <v>12</v>
      </c>
      <c r="B17" s="32" t="s">
        <v>149</v>
      </c>
      <c r="C17" s="51">
        <v>1e-6</v>
      </c>
      <c r="D17" s="46">
        <v>0.8</v>
      </c>
      <c r="E17" s="46">
        <v>0</v>
      </c>
      <c r="F17" s="46">
        <v>10000</v>
      </c>
      <c r="G17" s="46">
        <v>1100000</v>
      </c>
      <c r="H17" s="46">
        <v>80</v>
      </c>
      <c r="I17" s="46">
        <v>0.04</v>
      </c>
      <c r="J17" s="46">
        <v>0</v>
      </c>
      <c r="K17" s="46">
        <v>0</v>
      </c>
      <c r="L17" s="46">
        <f>Q17*2</f>
        <v>77000</v>
      </c>
      <c r="M17" s="46">
        <f>2*P17</f>
        <v>11000</v>
      </c>
      <c r="N17" s="46">
        <v>0.5</v>
      </c>
      <c r="O17" s="52">
        <v>1000</v>
      </c>
      <c r="P17" s="53">
        <v>5500</v>
      </c>
      <c r="Q17" s="52">
        <f>7*P17</f>
        <v>38500</v>
      </c>
    </row>
    <row r="18" spans="1:17">
      <c r="A18" s="23" t="s">
        <v>12</v>
      </c>
      <c r="B18" s="32" t="s">
        <v>150</v>
      </c>
      <c r="C18" s="51">
        <v>1e-6</v>
      </c>
      <c r="D18" s="46">
        <v>0.7</v>
      </c>
      <c r="E18" s="46">
        <v>0</v>
      </c>
      <c r="F18" s="46">
        <v>40000</v>
      </c>
      <c r="G18" s="46">
        <v>825000</v>
      </c>
      <c r="H18" s="46">
        <v>30</v>
      </c>
      <c r="I18" s="46">
        <v>0.04</v>
      </c>
      <c r="J18" s="46">
        <v>0</v>
      </c>
      <c r="K18" s="46">
        <v>0</v>
      </c>
      <c r="L18" s="46">
        <v>0</v>
      </c>
      <c r="M18" s="46">
        <v>0</v>
      </c>
      <c r="N18" s="46">
        <v>0.5</v>
      </c>
      <c r="O18" s="52">
        <v>1000</v>
      </c>
      <c r="P18" s="52"/>
      <c r="Q18" s="52"/>
    </row>
    <row r="19" spans="1:17">
      <c r="A19" s="23" t="s">
        <v>12</v>
      </c>
      <c r="B19" s="32" t="s">
        <v>151</v>
      </c>
      <c r="C19" s="51">
        <v>1e-6</v>
      </c>
      <c r="D19" s="46">
        <v>0.419</v>
      </c>
      <c r="E19" s="46">
        <v>0</v>
      </c>
      <c r="F19" s="46">
        <v>200</v>
      </c>
      <c r="G19" s="46">
        <v>1550000</v>
      </c>
      <c r="H19" s="46">
        <v>22.5</v>
      </c>
      <c r="I19" s="46">
        <v>0.04</v>
      </c>
      <c r="J19" s="46">
        <v>0</v>
      </c>
      <c r="K19" s="46">
        <v>0</v>
      </c>
      <c r="L19" s="46">
        <v>500000000</v>
      </c>
      <c r="M19" s="46">
        <v>100000</v>
      </c>
      <c r="N19" s="46">
        <v>0.5</v>
      </c>
      <c r="O19" s="52">
        <v>1000</v>
      </c>
      <c r="P19" s="52"/>
      <c r="Q19" s="52"/>
    </row>
    <row r="20" spans="1:17">
      <c r="A20" s="23" t="s">
        <v>13</v>
      </c>
      <c r="B20" s="32" t="s">
        <v>145</v>
      </c>
      <c r="C20" s="51">
        <v>1e-6</v>
      </c>
      <c r="D20" s="46">
        <v>0.92</v>
      </c>
      <c r="E20" s="46">
        <v>0</v>
      </c>
      <c r="F20" s="46">
        <f>315315/1</f>
        <v>315315</v>
      </c>
      <c r="G20" s="46">
        <f>135135/1</f>
        <v>135135</v>
      </c>
      <c r="H20" s="46">
        <v>12</v>
      </c>
      <c r="I20" s="46">
        <v>0.04</v>
      </c>
      <c r="J20" s="46">
        <v>0</v>
      </c>
      <c r="K20" s="46">
        <v>0</v>
      </c>
      <c r="L20" s="46">
        <v>100000000</v>
      </c>
      <c r="M20" s="46">
        <v>100000</v>
      </c>
      <c r="N20" s="46">
        <v>0.5</v>
      </c>
      <c r="O20" s="52">
        <v>1000</v>
      </c>
      <c r="P20" s="52"/>
      <c r="Q20" s="52"/>
    </row>
    <row r="21" spans="1:17">
      <c r="A21" s="23" t="s">
        <v>13</v>
      </c>
      <c r="B21" s="32" t="s">
        <v>146</v>
      </c>
      <c r="C21" s="51">
        <v>1e-6</v>
      </c>
      <c r="D21" s="46">
        <v>0.82</v>
      </c>
      <c r="E21" s="46">
        <v>0</v>
      </c>
      <c r="F21" s="46">
        <v>80000</v>
      </c>
      <c r="G21" s="46">
        <v>65000</v>
      </c>
      <c r="H21" s="46">
        <v>10</v>
      </c>
      <c r="I21" s="46">
        <v>0.04</v>
      </c>
      <c r="J21" s="46">
        <v>0</v>
      </c>
      <c r="K21" s="46">
        <v>0</v>
      </c>
      <c r="L21" s="46">
        <v>0</v>
      </c>
      <c r="M21" s="46">
        <v>0</v>
      </c>
      <c r="N21" s="46">
        <v>0.5</v>
      </c>
      <c r="O21" s="52">
        <v>1000</v>
      </c>
      <c r="P21" s="52"/>
      <c r="Q21" s="52"/>
    </row>
    <row r="22" spans="1:17">
      <c r="A22" s="23" t="s">
        <v>13</v>
      </c>
      <c r="B22" s="32" t="s">
        <v>147</v>
      </c>
      <c r="C22" s="51">
        <v>1e-6</v>
      </c>
      <c r="D22" s="46">
        <v>0.84</v>
      </c>
      <c r="E22" s="46">
        <v>0</v>
      </c>
      <c r="F22" s="46">
        <v>150000</v>
      </c>
      <c r="G22" s="46">
        <v>65000</v>
      </c>
      <c r="H22" s="46">
        <v>15</v>
      </c>
      <c r="I22" s="46">
        <v>0.04</v>
      </c>
      <c r="J22" s="46">
        <v>0</v>
      </c>
      <c r="K22" s="46">
        <v>0</v>
      </c>
      <c r="L22" s="46">
        <v>0</v>
      </c>
      <c r="M22" s="46">
        <v>0</v>
      </c>
      <c r="N22" s="46">
        <v>0.5</v>
      </c>
      <c r="O22" s="52">
        <v>1000</v>
      </c>
      <c r="P22" s="52"/>
      <c r="Q22" s="52"/>
    </row>
    <row r="23" spans="1:17">
      <c r="A23" s="23" t="s">
        <v>13</v>
      </c>
      <c r="B23" s="32" t="s">
        <v>148</v>
      </c>
      <c r="C23" s="51">
        <v>1e-6</v>
      </c>
      <c r="D23" s="46">
        <v>0.8</v>
      </c>
      <c r="E23" s="46">
        <v>0</v>
      </c>
      <c r="F23" s="46">
        <v>150000</v>
      </c>
      <c r="G23" s="46">
        <v>1000000</v>
      </c>
      <c r="H23" s="46">
        <v>25</v>
      </c>
      <c r="I23" s="46">
        <v>0.04</v>
      </c>
      <c r="J23" s="46">
        <v>0</v>
      </c>
      <c r="K23" s="46">
        <v>0</v>
      </c>
      <c r="L23" s="46">
        <v>0</v>
      </c>
      <c r="M23" s="46">
        <v>0</v>
      </c>
      <c r="N23" s="46">
        <v>0.5</v>
      </c>
      <c r="O23" s="52">
        <v>1000</v>
      </c>
      <c r="P23" s="52"/>
      <c r="Q23" s="52"/>
    </row>
    <row r="24" spans="1:17">
      <c r="A24" s="23" t="s">
        <v>13</v>
      </c>
      <c r="B24" s="32" t="s">
        <v>149</v>
      </c>
      <c r="C24" s="51">
        <v>1e-6</v>
      </c>
      <c r="D24" s="46">
        <v>0.8</v>
      </c>
      <c r="E24" s="46">
        <v>0</v>
      </c>
      <c r="F24" s="46">
        <v>10000</v>
      </c>
      <c r="G24" s="46">
        <v>1100000</v>
      </c>
      <c r="H24" s="46">
        <v>80</v>
      </c>
      <c r="I24" s="46">
        <v>0.04</v>
      </c>
      <c r="J24" s="46">
        <v>0</v>
      </c>
      <c r="K24" s="46">
        <v>0</v>
      </c>
      <c r="L24" s="46">
        <f>Q24*2</f>
        <v>0</v>
      </c>
      <c r="M24" s="46">
        <f>2*P24</f>
        <v>0</v>
      </c>
      <c r="N24" s="46">
        <v>0.5</v>
      </c>
      <c r="O24" s="52">
        <v>1000</v>
      </c>
      <c r="P24" s="53">
        <v>0</v>
      </c>
      <c r="Q24" s="52">
        <f>7*P24</f>
        <v>0</v>
      </c>
    </row>
    <row r="25" spans="1:17">
      <c r="A25" s="23" t="s">
        <v>13</v>
      </c>
      <c r="B25" s="32" t="s">
        <v>150</v>
      </c>
      <c r="C25" s="51">
        <v>1e-6</v>
      </c>
      <c r="D25" s="46">
        <v>0.7</v>
      </c>
      <c r="E25" s="46">
        <v>0</v>
      </c>
      <c r="F25" s="46">
        <v>40000</v>
      </c>
      <c r="G25" s="46">
        <v>825000</v>
      </c>
      <c r="H25" s="46">
        <v>30</v>
      </c>
      <c r="I25" s="46">
        <v>0.04</v>
      </c>
      <c r="J25" s="46">
        <v>0</v>
      </c>
      <c r="K25" s="46">
        <v>0</v>
      </c>
      <c r="L25" s="46">
        <v>0</v>
      </c>
      <c r="M25" s="46">
        <v>0</v>
      </c>
      <c r="N25" s="46">
        <v>0.5</v>
      </c>
      <c r="O25" s="52">
        <v>1000</v>
      </c>
      <c r="P25" s="52"/>
      <c r="Q25" s="52"/>
    </row>
    <row r="26" spans="1:17">
      <c r="A26" s="23" t="s">
        <v>13</v>
      </c>
      <c r="B26" s="32" t="s">
        <v>151</v>
      </c>
      <c r="C26" s="51">
        <v>1e-6</v>
      </c>
      <c r="D26" s="46">
        <v>0.419</v>
      </c>
      <c r="E26" s="46">
        <v>0</v>
      </c>
      <c r="F26" s="46">
        <v>200</v>
      </c>
      <c r="G26" s="46">
        <v>1550000</v>
      </c>
      <c r="H26" s="46">
        <v>22.5</v>
      </c>
      <c r="I26" s="46">
        <v>0.04</v>
      </c>
      <c r="J26" s="46">
        <v>0</v>
      </c>
      <c r="K26" s="46">
        <v>0</v>
      </c>
      <c r="L26" s="46">
        <v>500000000</v>
      </c>
      <c r="M26" s="46">
        <v>100000</v>
      </c>
      <c r="N26" s="46">
        <v>0.5</v>
      </c>
      <c r="O26" s="52">
        <v>1000</v>
      </c>
      <c r="P26" s="52"/>
      <c r="Q26" s="52"/>
    </row>
    <row r="27" spans="1:17">
      <c r="A27" s="23" t="s">
        <v>14</v>
      </c>
      <c r="B27" s="32" t="s">
        <v>145</v>
      </c>
      <c r="C27" s="51">
        <v>1e-6</v>
      </c>
      <c r="D27" s="46">
        <v>0.92</v>
      </c>
      <c r="E27" s="46">
        <v>0</v>
      </c>
      <c r="F27" s="46">
        <f>315315/1</f>
        <v>315315</v>
      </c>
      <c r="G27" s="46">
        <f>135135/1</f>
        <v>135135</v>
      </c>
      <c r="H27" s="46">
        <v>12</v>
      </c>
      <c r="I27" s="46">
        <v>0.04</v>
      </c>
      <c r="J27" s="46">
        <v>0</v>
      </c>
      <c r="K27" s="46">
        <v>0</v>
      </c>
      <c r="L27" s="46">
        <v>100000000</v>
      </c>
      <c r="M27" s="46">
        <v>100000</v>
      </c>
      <c r="N27" s="46">
        <v>0.5</v>
      </c>
      <c r="O27" s="52">
        <v>1000</v>
      </c>
      <c r="P27" s="52"/>
      <c r="Q27" s="52"/>
    </row>
    <row r="28" spans="1:17">
      <c r="A28" s="23" t="s">
        <v>14</v>
      </c>
      <c r="B28" s="32" t="s">
        <v>146</v>
      </c>
      <c r="C28" s="51">
        <v>1e-6</v>
      </c>
      <c r="D28" s="46">
        <v>0.82</v>
      </c>
      <c r="E28" s="46">
        <v>0</v>
      </c>
      <c r="F28" s="46">
        <v>80000</v>
      </c>
      <c r="G28" s="46">
        <v>65000</v>
      </c>
      <c r="H28" s="46">
        <v>10</v>
      </c>
      <c r="I28" s="46">
        <v>0.04</v>
      </c>
      <c r="J28" s="46">
        <v>0</v>
      </c>
      <c r="K28" s="46">
        <v>0</v>
      </c>
      <c r="L28" s="46">
        <v>0</v>
      </c>
      <c r="M28" s="46">
        <v>0</v>
      </c>
      <c r="N28" s="46">
        <v>0.5</v>
      </c>
      <c r="O28" s="52">
        <v>1000</v>
      </c>
      <c r="P28" s="52"/>
      <c r="Q28" s="52"/>
    </row>
    <row r="29" spans="1:17">
      <c r="A29" s="23" t="s">
        <v>14</v>
      </c>
      <c r="B29" s="32" t="s">
        <v>147</v>
      </c>
      <c r="C29" s="51">
        <v>1e-6</v>
      </c>
      <c r="D29" s="46">
        <v>0.84</v>
      </c>
      <c r="E29" s="46">
        <v>0</v>
      </c>
      <c r="F29" s="46">
        <v>150000</v>
      </c>
      <c r="G29" s="46">
        <v>65000</v>
      </c>
      <c r="H29" s="46">
        <v>15</v>
      </c>
      <c r="I29" s="46">
        <v>0.04</v>
      </c>
      <c r="J29" s="46">
        <v>0</v>
      </c>
      <c r="K29" s="46">
        <v>0</v>
      </c>
      <c r="L29" s="46">
        <v>0</v>
      </c>
      <c r="M29" s="46">
        <v>0</v>
      </c>
      <c r="N29" s="46">
        <v>0.5</v>
      </c>
      <c r="O29" s="52">
        <v>1000</v>
      </c>
      <c r="P29" s="52"/>
      <c r="Q29" s="52"/>
    </row>
    <row r="30" spans="1:17">
      <c r="A30" s="23" t="s">
        <v>14</v>
      </c>
      <c r="B30" s="32" t="s">
        <v>148</v>
      </c>
      <c r="C30" s="51">
        <v>1e-6</v>
      </c>
      <c r="D30" s="46">
        <v>0.8</v>
      </c>
      <c r="E30" s="46">
        <v>0</v>
      </c>
      <c r="F30" s="46">
        <v>150000</v>
      </c>
      <c r="G30" s="46">
        <v>1000000</v>
      </c>
      <c r="H30" s="46">
        <v>25</v>
      </c>
      <c r="I30" s="46">
        <v>0.04</v>
      </c>
      <c r="J30" s="46">
        <v>0</v>
      </c>
      <c r="K30" s="46">
        <v>0</v>
      </c>
      <c r="L30" s="46">
        <v>0</v>
      </c>
      <c r="M30" s="46">
        <v>0</v>
      </c>
      <c r="N30" s="46">
        <v>0.5</v>
      </c>
      <c r="O30" s="52">
        <v>1000</v>
      </c>
      <c r="P30" s="52"/>
      <c r="Q30" s="52"/>
    </row>
    <row r="31" spans="1:17">
      <c r="A31" s="23" t="s">
        <v>14</v>
      </c>
      <c r="B31" s="32" t="s">
        <v>149</v>
      </c>
      <c r="C31" s="51">
        <v>1e-6</v>
      </c>
      <c r="D31" s="46">
        <v>0.8</v>
      </c>
      <c r="E31" s="46">
        <v>0</v>
      </c>
      <c r="F31" s="46">
        <v>10000</v>
      </c>
      <c r="G31" s="46">
        <v>1100000</v>
      </c>
      <c r="H31" s="46">
        <v>80</v>
      </c>
      <c r="I31" s="46">
        <v>0.04</v>
      </c>
      <c r="J31" s="46">
        <v>0</v>
      </c>
      <c r="K31" s="46">
        <v>0</v>
      </c>
      <c r="L31" s="46">
        <f>Q31*2</f>
        <v>18312</v>
      </c>
      <c r="M31" s="46">
        <f>2*P31</f>
        <v>2616</v>
      </c>
      <c r="N31" s="46">
        <v>0.5</v>
      </c>
      <c r="O31" s="52">
        <v>1000</v>
      </c>
      <c r="P31" s="53">
        <v>1308</v>
      </c>
      <c r="Q31" s="52">
        <f>7*P31</f>
        <v>9156</v>
      </c>
    </row>
    <row r="32" spans="1:17">
      <c r="A32" s="23" t="s">
        <v>14</v>
      </c>
      <c r="B32" s="32" t="s">
        <v>150</v>
      </c>
      <c r="C32" s="51">
        <v>1e-6</v>
      </c>
      <c r="D32" s="46">
        <v>0.7</v>
      </c>
      <c r="E32" s="46">
        <v>0</v>
      </c>
      <c r="F32" s="46">
        <v>40000</v>
      </c>
      <c r="G32" s="46">
        <v>825000</v>
      </c>
      <c r="H32" s="46">
        <v>30</v>
      </c>
      <c r="I32" s="46">
        <v>0.04</v>
      </c>
      <c r="J32" s="46">
        <v>0</v>
      </c>
      <c r="K32" s="46">
        <v>0</v>
      </c>
      <c r="L32" s="46">
        <v>0</v>
      </c>
      <c r="M32" s="46">
        <v>0</v>
      </c>
      <c r="N32" s="46">
        <v>0.5</v>
      </c>
      <c r="O32" s="52">
        <v>1000</v>
      </c>
      <c r="P32" s="52"/>
      <c r="Q32" s="52"/>
    </row>
    <row r="33" spans="1:17">
      <c r="A33" s="23" t="s">
        <v>14</v>
      </c>
      <c r="B33" s="32" t="s">
        <v>151</v>
      </c>
      <c r="C33" s="51">
        <v>1e-6</v>
      </c>
      <c r="D33" s="46">
        <v>0.419</v>
      </c>
      <c r="E33" s="46">
        <v>0</v>
      </c>
      <c r="F33" s="46">
        <v>200</v>
      </c>
      <c r="G33" s="46">
        <v>1550000</v>
      </c>
      <c r="H33" s="46">
        <v>22.5</v>
      </c>
      <c r="I33" s="46">
        <v>0.04</v>
      </c>
      <c r="J33" s="46">
        <v>0</v>
      </c>
      <c r="K33" s="46">
        <v>0</v>
      </c>
      <c r="L33" s="46">
        <v>500000000</v>
      </c>
      <c r="M33" s="46">
        <v>100000</v>
      </c>
      <c r="N33" s="46">
        <v>0.5</v>
      </c>
      <c r="O33" s="52">
        <v>1000</v>
      </c>
      <c r="P33" s="52"/>
      <c r="Q33" s="52"/>
    </row>
    <row r="34" spans="1:17">
      <c r="A34" s="23" t="s">
        <v>15</v>
      </c>
      <c r="B34" s="32" t="s">
        <v>145</v>
      </c>
      <c r="C34" s="51">
        <v>1e-6</v>
      </c>
      <c r="D34" s="46">
        <v>0.92</v>
      </c>
      <c r="E34" s="46">
        <v>0</v>
      </c>
      <c r="F34" s="46">
        <f>315315/1</f>
        <v>315315</v>
      </c>
      <c r="G34" s="46">
        <f>135135/1</f>
        <v>135135</v>
      </c>
      <c r="H34" s="46">
        <v>12</v>
      </c>
      <c r="I34" s="46">
        <v>0.04</v>
      </c>
      <c r="J34" s="46">
        <v>0</v>
      </c>
      <c r="K34" s="46">
        <v>0</v>
      </c>
      <c r="L34" s="46">
        <v>100000000</v>
      </c>
      <c r="M34" s="46">
        <v>100000</v>
      </c>
      <c r="N34" s="46">
        <v>0.5</v>
      </c>
      <c r="O34" s="52">
        <v>1000</v>
      </c>
      <c r="P34" s="52"/>
      <c r="Q34" s="52"/>
    </row>
    <row r="35" spans="1:17">
      <c r="A35" s="23" t="s">
        <v>15</v>
      </c>
      <c r="B35" s="32" t="s">
        <v>146</v>
      </c>
      <c r="C35" s="51">
        <v>1e-6</v>
      </c>
      <c r="D35" s="46">
        <v>0.82</v>
      </c>
      <c r="E35" s="46">
        <v>0</v>
      </c>
      <c r="F35" s="46">
        <v>80000</v>
      </c>
      <c r="G35" s="46">
        <v>65000</v>
      </c>
      <c r="H35" s="46">
        <v>10</v>
      </c>
      <c r="I35" s="46">
        <v>0.04</v>
      </c>
      <c r="J35" s="46">
        <v>0</v>
      </c>
      <c r="K35" s="46">
        <v>0</v>
      </c>
      <c r="L35" s="46">
        <v>0</v>
      </c>
      <c r="M35" s="46">
        <v>0</v>
      </c>
      <c r="N35" s="46">
        <v>0.5</v>
      </c>
      <c r="O35" s="52">
        <v>1000</v>
      </c>
      <c r="P35" s="52"/>
      <c r="Q35" s="52"/>
    </row>
    <row r="36" spans="1:17">
      <c r="A36" s="23" t="s">
        <v>15</v>
      </c>
      <c r="B36" s="32" t="s">
        <v>147</v>
      </c>
      <c r="C36" s="51">
        <v>1e-6</v>
      </c>
      <c r="D36" s="46">
        <v>0.84</v>
      </c>
      <c r="E36" s="46">
        <v>0</v>
      </c>
      <c r="F36" s="46">
        <v>150000</v>
      </c>
      <c r="G36" s="46">
        <v>65000</v>
      </c>
      <c r="H36" s="46">
        <v>15</v>
      </c>
      <c r="I36" s="46">
        <v>0.04</v>
      </c>
      <c r="J36" s="46">
        <v>0</v>
      </c>
      <c r="K36" s="46">
        <v>0</v>
      </c>
      <c r="L36" s="46">
        <v>0</v>
      </c>
      <c r="M36" s="46">
        <v>0</v>
      </c>
      <c r="N36" s="46">
        <v>0.5</v>
      </c>
      <c r="O36" s="52">
        <v>1000</v>
      </c>
      <c r="P36" s="52"/>
      <c r="Q36" s="52"/>
    </row>
    <row r="37" spans="1:17">
      <c r="A37" s="23" t="s">
        <v>15</v>
      </c>
      <c r="B37" s="32" t="s">
        <v>148</v>
      </c>
      <c r="C37" s="51">
        <v>1e-6</v>
      </c>
      <c r="D37" s="46">
        <v>0.8</v>
      </c>
      <c r="E37" s="46">
        <v>0</v>
      </c>
      <c r="F37" s="46">
        <v>150000</v>
      </c>
      <c r="G37" s="46">
        <v>1000000</v>
      </c>
      <c r="H37" s="46">
        <v>25</v>
      </c>
      <c r="I37" s="46">
        <v>0.04</v>
      </c>
      <c r="J37" s="46">
        <v>0</v>
      </c>
      <c r="K37" s="46">
        <v>0</v>
      </c>
      <c r="L37" s="46">
        <v>0</v>
      </c>
      <c r="M37" s="46">
        <v>0</v>
      </c>
      <c r="N37" s="46">
        <v>0.5</v>
      </c>
      <c r="O37" s="52">
        <v>1000</v>
      </c>
      <c r="P37" s="52"/>
      <c r="Q37" s="52"/>
    </row>
    <row r="38" spans="1:17">
      <c r="A38" s="23" t="s">
        <v>15</v>
      </c>
      <c r="B38" s="32" t="s">
        <v>149</v>
      </c>
      <c r="C38" s="51">
        <v>1e-6</v>
      </c>
      <c r="D38" s="46">
        <v>0.8</v>
      </c>
      <c r="E38" s="46">
        <v>0</v>
      </c>
      <c r="F38" s="46">
        <v>10000</v>
      </c>
      <c r="G38" s="46">
        <v>1100000</v>
      </c>
      <c r="H38" s="46">
        <v>80</v>
      </c>
      <c r="I38" s="46">
        <v>0.04</v>
      </c>
      <c r="J38" s="46">
        <v>0</v>
      </c>
      <c r="K38" s="46">
        <v>0</v>
      </c>
      <c r="L38" s="46">
        <f>Q38*2</f>
        <v>0</v>
      </c>
      <c r="M38" s="46">
        <f>2*P38</f>
        <v>0</v>
      </c>
      <c r="N38" s="46">
        <v>0.5</v>
      </c>
      <c r="O38" s="52">
        <v>1000</v>
      </c>
      <c r="P38" s="53">
        <v>0</v>
      </c>
      <c r="Q38" s="52">
        <f>7*P38</f>
        <v>0</v>
      </c>
    </row>
    <row r="39" spans="1:17">
      <c r="A39" s="23" t="s">
        <v>15</v>
      </c>
      <c r="B39" s="32" t="s">
        <v>150</v>
      </c>
      <c r="C39" s="51">
        <v>1e-6</v>
      </c>
      <c r="D39" s="46">
        <v>0.7</v>
      </c>
      <c r="E39" s="46">
        <v>0</v>
      </c>
      <c r="F39" s="46">
        <v>40000</v>
      </c>
      <c r="G39" s="46">
        <v>825000</v>
      </c>
      <c r="H39" s="46">
        <v>30</v>
      </c>
      <c r="I39" s="46">
        <v>0.04</v>
      </c>
      <c r="J39" s="46">
        <v>0</v>
      </c>
      <c r="K39" s="46">
        <v>0</v>
      </c>
      <c r="L39" s="46">
        <v>0</v>
      </c>
      <c r="M39" s="46">
        <v>0</v>
      </c>
      <c r="N39" s="46">
        <v>0.5</v>
      </c>
      <c r="O39" s="52">
        <v>1000</v>
      </c>
      <c r="P39" s="52"/>
      <c r="Q39" s="52"/>
    </row>
    <row r="40" spans="1:17">
      <c r="A40" s="23" t="s">
        <v>15</v>
      </c>
      <c r="B40" s="32" t="s">
        <v>151</v>
      </c>
      <c r="C40" s="51">
        <v>1e-6</v>
      </c>
      <c r="D40" s="46">
        <v>0.419</v>
      </c>
      <c r="E40" s="46">
        <v>0</v>
      </c>
      <c r="F40" s="46">
        <v>200</v>
      </c>
      <c r="G40" s="46">
        <v>1550000</v>
      </c>
      <c r="H40" s="46">
        <v>22.5</v>
      </c>
      <c r="I40" s="46">
        <v>0.04</v>
      </c>
      <c r="J40" s="46">
        <v>0</v>
      </c>
      <c r="K40" s="46">
        <v>0</v>
      </c>
      <c r="L40" s="46">
        <v>500000000</v>
      </c>
      <c r="M40" s="46">
        <v>100000</v>
      </c>
      <c r="N40" s="46">
        <v>0.5</v>
      </c>
      <c r="O40" s="52">
        <v>1000</v>
      </c>
      <c r="P40" s="52"/>
      <c r="Q40" s="52"/>
    </row>
    <row r="41" spans="1:17">
      <c r="A41" s="23" t="s">
        <v>16</v>
      </c>
      <c r="B41" s="32" t="s">
        <v>145</v>
      </c>
      <c r="C41" s="51">
        <v>1e-6</v>
      </c>
      <c r="D41" s="46">
        <v>0.92</v>
      </c>
      <c r="E41" s="46">
        <v>0</v>
      </c>
      <c r="F41" s="46">
        <f>315315/1</f>
        <v>315315</v>
      </c>
      <c r="G41" s="46">
        <f>135135/1</f>
        <v>135135</v>
      </c>
      <c r="H41" s="46">
        <v>12</v>
      </c>
      <c r="I41" s="46">
        <v>0.04</v>
      </c>
      <c r="J41" s="46">
        <v>0</v>
      </c>
      <c r="K41" s="46">
        <v>0</v>
      </c>
      <c r="L41" s="46">
        <v>100000000</v>
      </c>
      <c r="M41" s="46">
        <v>100000</v>
      </c>
      <c r="N41" s="46">
        <v>0.5</v>
      </c>
      <c r="O41" s="52">
        <v>1000</v>
      </c>
      <c r="P41" s="52"/>
      <c r="Q41" s="52"/>
    </row>
    <row r="42" spans="1:17">
      <c r="A42" s="23" t="s">
        <v>16</v>
      </c>
      <c r="B42" s="32" t="s">
        <v>146</v>
      </c>
      <c r="C42" s="51">
        <v>1e-6</v>
      </c>
      <c r="D42" s="46">
        <v>0.82</v>
      </c>
      <c r="E42" s="46">
        <v>0</v>
      </c>
      <c r="F42" s="46">
        <v>80000</v>
      </c>
      <c r="G42" s="46">
        <v>65000</v>
      </c>
      <c r="H42" s="46">
        <v>10</v>
      </c>
      <c r="I42" s="46">
        <v>0.04</v>
      </c>
      <c r="J42" s="46">
        <v>0</v>
      </c>
      <c r="K42" s="46">
        <v>0</v>
      </c>
      <c r="L42" s="46">
        <v>0</v>
      </c>
      <c r="M42" s="46">
        <v>0</v>
      </c>
      <c r="N42" s="46">
        <v>0.5</v>
      </c>
      <c r="O42" s="52">
        <v>1000</v>
      </c>
      <c r="P42" s="52"/>
      <c r="Q42" s="52"/>
    </row>
    <row r="43" spans="1:17">
      <c r="A43" s="23" t="s">
        <v>16</v>
      </c>
      <c r="B43" s="32" t="s">
        <v>147</v>
      </c>
      <c r="C43" s="51">
        <v>1e-6</v>
      </c>
      <c r="D43" s="46">
        <v>0.84</v>
      </c>
      <c r="E43" s="46">
        <v>0</v>
      </c>
      <c r="F43" s="46">
        <v>150000</v>
      </c>
      <c r="G43" s="46">
        <v>65000</v>
      </c>
      <c r="H43" s="46">
        <v>15</v>
      </c>
      <c r="I43" s="46">
        <v>0.04</v>
      </c>
      <c r="J43" s="46">
        <v>0</v>
      </c>
      <c r="K43" s="46">
        <v>0</v>
      </c>
      <c r="L43" s="46">
        <v>0</v>
      </c>
      <c r="M43" s="46">
        <v>0</v>
      </c>
      <c r="N43" s="46">
        <v>0.5</v>
      </c>
      <c r="O43" s="52">
        <v>1000</v>
      </c>
      <c r="P43" s="52"/>
      <c r="Q43" s="52"/>
    </row>
    <row r="44" spans="1:17">
      <c r="A44" s="23" t="s">
        <v>16</v>
      </c>
      <c r="B44" s="32" t="s">
        <v>148</v>
      </c>
      <c r="C44" s="51">
        <v>1e-6</v>
      </c>
      <c r="D44" s="46">
        <v>0.8</v>
      </c>
      <c r="E44" s="46">
        <v>0</v>
      </c>
      <c r="F44" s="46">
        <v>150000</v>
      </c>
      <c r="G44" s="46">
        <v>1000000</v>
      </c>
      <c r="H44" s="46">
        <v>25</v>
      </c>
      <c r="I44" s="46">
        <v>0.04</v>
      </c>
      <c r="J44" s="46">
        <v>0</v>
      </c>
      <c r="K44" s="46">
        <v>0</v>
      </c>
      <c r="L44" s="46">
        <v>0</v>
      </c>
      <c r="M44" s="46">
        <v>0</v>
      </c>
      <c r="N44" s="46">
        <v>0.5</v>
      </c>
      <c r="O44" s="52">
        <v>1000</v>
      </c>
      <c r="P44" s="52"/>
      <c r="Q44" s="52"/>
    </row>
    <row r="45" spans="1:17">
      <c r="A45" s="23" t="s">
        <v>16</v>
      </c>
      <c r="B45" s="32" t="s">
        <v>149</v>
      </c>
      <c r="C45" s="51">
        <v>1e-6</v>
      </c>
      <c r="D45" s="46">
        <v>0.8</v>
      </c>
      <c r="E45" s="46">
        <v>0</v>
      </c>
      <c r="F45" s="46">
        <v>10000</v>
      </c>
      <c r="G45" s="46">
        <v>1100000</v>
      </c>
      <c r="H45" s="46">
        <v>80</v>
      </c>
      <c r="I45" s="46">
        <v>0.04</v>
      </c>
      <c r="J45" s="46">
        <v>0</v>
      </c>
      <c r="K45" s="46">
        <v>0</v>
      </c>
      <c r="L45" s="46">
        <f>Q45*2</f>
        <v>20832</v>
      </c>
      <c r="M45" s="46">
        <f>2*P45</f>
        <v>2976</v>
      </c>
      <c r="N45" s="46">
        <v>0.5</v>
      </c>
      <c r="O45" s="52">
        <v>1000</v>
      </c>
      <c r="P45" s="53">
        <v>1488</v>
      </c>
      <c r="Q45" s="52">
        <f>7*P45</f>
        <v>10416</v>
      </c>
    </row>
    <row r="46" spans="1:17">
      <c r="A46" s="23" t="s">
        <v>16</v>
      </c>
      <c r="B46" s="32" t="s">
        <v>150</v>
      </c>
      <c r="C46" s="51">
        <v>1e-6</v>
      </c>
      <c r="D46" s="46">
        <v>0.7</v>
      </c>
      <c r="E46" s="46">
        <v>0</v>
      </c>
      <c r="F46" s="46">
        <v>40000</v>
      </c>
      <c r="G46" s="46">
        <v>825000</v>
      </c>
      <c r="H46" s="46">
        <v>30</v>
      </c>
      <c r="I46" s="46">
        <v>0.04</v>
      </c>
      <c r="J46" s="46">
        <v>0</v>
      </c>
      <c r="K46" s="46">
        <v>0</v>
      </c>
      <c r="L46" s="46">
        <v>0</v>
      </c>
      <c r="M46" s="46">
        <v>0</v>
      </c>
      <c r="N46" s="46">
        <v>0.5</v>
      </c>
      <c r="O46" s="52">
        <v>1000</v>
      </c>
      <c r="P46" s="52"/>
      <c r="Q46" s="52"/>
    </row>
    <row r="47" spans="1:17">
      <c r="A47" s="23" t="s">
        <v>16</v>
      </c>
      <c r="B47" s="32" t="s">
        <v>151</v>
      </c>
      <c r="C47" s="51">
        <v>1e-6</v>
      </c>
      <c r="D47" s="46">
        <v>0.419</v>
      </c>
      <c r="E47" s="46">
        <v>0</v>
      </c>
      <c r="F47" s="46">
        <v>200</v>
      </c>
      <c r="G47" s="46">
        <v>1550000</v>
      </c>
      <c r="H47" s="46">
        <v>22.5</v>
      </c>
      <c r="I47" s="46">
        <v>0.04</v>
      </c>
      <c r="J47" s="46">
        <v>0</v>
      </c>
      <c r="K47" s="46">
        <v>0</v>
      </c>
      <c r="L47" s="46">
        <v>500000000</v>
      </c>
      <c r="M47" s="46">
        <v>100000</v>
      </c>
      <c r="N47" s="46">
        <v>0.5</v>
      </c>
      <c r="O47" s="52">
        <v>1000</v>
      </c>
      <c r="P47" s="52"/>
      <c r="Q47" s="52"/>
    </row>
    <row r="48" spans="1:17">
      <c r="A48" s="23" t="s">
        <v>17</v>
      </c>
      <c r="B48" s="32" t="s">
        <v>145</v>
      </c>
      <c r="C48" s="51">
        <v>1e-6</v>
      </c>
      <c r="D48" s="46">
        <v>0.92</v>
      </c>
      <c r="E48" s="46">
        <v>0</v>
      </c>
      <c r="F48" s="46">
        <f>315315/1</f>
        <v>315315</v>
      </c>
      <c r="G48" s="46">
        <f>135135/1</f>
        <v>135135</v>
      </c>
      <c r="H48" s="46">
        <v>12</v>
      </c>
      <c r="I48" s="46">
        <v>0.04</v>
      </c>
      <c r="J48" s="46">
        <v>0</v>
      </c>
      <c r="K48" s="46">
        <v>0</v>
      </c>
      <c r="L48" s="46">
        <v>100000000</v>
      </c>
      <c r="M48" s="46">
        <v>100000</v>
      </c>
      <c r="N48" s="46">
        <v>0.5</v>
      </c>
      <c r="O48" s="52">
        <v>1000</v>
      </c>
      <c r="P48" s="52"/>
      <c r="Q48" s="52"/>
    </row>
    <row r="49" spans="1:17">
      <c r="A49" s="23" t="s">
        <v>17</v>
      </c>
      <c r="B49" s="32" t="s">
        <v>146</v>
      </c>
      <c r="C49" s="51">
        <v>1e-6</v>
      </c>
      <c r="D49" s="46">
        <v>0.82</v>
      </c>
      <c r="E49" s="46">
        <v>0</v>
      </c>
      <c r="F49" s="46">
        <v>80000</v>
      </c>
      <c r="G49" s="46">
        <v>65000</v>
      </c>
      <c r="H49" s="46">
        <v>10</v>
      </c>
      <c r="I49" s="46">
        <v>0.04</v>
      </c>
      <c r="J49" s="46">
        <v>0</v>
      </c>
      <c r="K49" s="46">
        <v>0</v>
      </c>
      <c r="L49" s="46">
        <v>0</v>
      </c>
      <c r="M49" s="46">
        <v>0</v>
      </c>
      <c r="N49" s="46">
        <v>0.5</v>
      </c>
      <c r="O49" s="52">
        <v>1000</v>
      </c>
      <c r="P49" s="52"/>
      <c r="Q49" s="52"/>
    </row>
    <row r="50" spans="1:17">
      <c r="A50" s="23" t="s">
        <v>17</v>
      </c>
      <c r="B50" s="32" t="s">
        <v>147</v>
      </c>
      <c r="C50" s="51">
        <v>1e-6</v>
      </c>
      <c r="D50" s="46">
        <v>0.84</v>
      </c>
      <c r="E50" s="46">
        <v>0</v>
      </c>
      <c r="F50" s="46">
        <v>150000</v>
      </c>
      <c r="G50" s="46">
        <v>65000</v>
      </c>
      <c r="H50" s="46">
        <v>15</v>
      </c>
      <c r="I50" s="46">
        <v>0.04</v>
      </c>
      <c r="J50" s="46">
        <v>0</v>
      </c>
      <c r="K50" s="46">
        <v>0</v>
      </c>
      <c r="L50" s="46">
        <v>0</v>
      </c>
      <c r="M50" s="46">
        <v>0</v>
      </c>
      <c r="N50" s="46">
        <v>0.5</v>
      </c>
      <c r="O50" s="52">
        <v>1000</v>
      </c>
      <c r="P50" s="52"/>
      <c r="Q50" s="52"/>
    </row>
    <row r="51" spans="1:17">
      <c r="A51" s="23" t="s">
        <v>17</v>
      </c>
      <c r="B51" s="32" t="s">
        <v>148</v>
      </c>
      <c r="C51" s="51">
        <v>1e-6</v>
      </c>
      <c r="D51" s="46">
        <v>0.8</v>
      </c>
      <c r="E51" s="46">
        <v>0</v>
      </c>
      <c r="F51" s="46">
        <v>150000</v>
      </c>
      <c r="G51" s="46">
        <v>1000000</v>
      </c>
      <c r="H51" s="46">
        <v>25</v>
      </c>
      <c r="I51" s="46">
        <v>0.04</v>
      </c>
      <c r="J51" s="46">
        <v>0</v>
      </c>
      <c r="K51" s="46">
        <v>0</v>
      </c>
      <c r="L51" s="46">
        <v>0</v>
      </c>
      <c r="M51" s="46">
        <v>0</v>
      </c>
      <c r="N51" s="46">
        <v>0.5</v>
      </c>
      <c r="O51" s="52">
        <v>1000</v>
      </c>
      <c r="P51" s="52"/>
      <c r="Q51" s="52"/>
    </row>
    <row r="52" spans="1:17">
      <c r="A52" s="23" t="s">
        <v>17</v>
      </c>
      <c r="B52" s="32" t="s">
        <v>149</v>
      </c>
      <c r="C52" s="51">
        <v>1e-6</v>
      </c>
      <c r="D52" s="46">
        <v>0.8</v>
      </c>
      <c r="E52" s="46">
        <v>0</v>
      </c>
      <c r="F52" s="46">
        <v>10000</v>
      </c>
      <c r="G52" s="46">
        <v>1100000</v>
      </c>
      <c r="H52" s="46">
        <v>80</v>
      </c>
      <c r="I52" s="46">
        <v>0.04</v>
      </c>
      <c r="J52" s="46">
        <v>0</v>
      </c>
      <c r="K52" s="46">
        <v>0</v>
      </c>
      <c r="L52" s="46">
        <f>Q52*2</f>
        <v>14700</v>
      </c>
      <c r="M52" s="46">
        <f>2*P52</f>
        <v>2100</v>
      </c>
      <c r="N52" s="46">
        <v>0.5</v>
      </c>
      <c r="O52" s="52">
        <v>1000</v>
      </c>
      <c r="P52" s="53">
        <v>1050</v>
      </c>
      <c r="Q52" s="52">
        <f>7*P52</f>
        <v>7350</v>
      </c>
    </row>
    <row r="53" spans="1:17">
      <c r="A53" s="23" t="s">
        <v>17</v>
      </c>
      <c r="B53" s="32" t="s">
        <v>150</v>
      </c>
      <c r="C53" s="51">
        <v>1e-6</v>
      </c>
      <c r="D53" s="46">
        <v>0.7</v>
      </c>
      <c r="E53" s="46">
        <v>0</v>
      </c>
      <c r="F53" s="46">
        <v>40000</v>
      </c>
      <c r="G53" s="46">
        <v>825000</v>
      </c>
      <c r="H53" s="46">
        <v>30</v>
      </c>
      <c r="I53" s="46">
        <v>0.04</v>
      </c>
      <c r="J53" s="46">
        <v>0</v>
      </c>
      <c r="K53" s="46">
        <v>0</v>
      </c>
      <c r="L53" s="46">
        <v>0</v>
      </c>
      <c r="M53" s="46">
        <v>0</v>
      </c>
      <c r="N53" s="46">
        <v>0.5</v>
      </c>
      <c r="O53" s="52">
        <v>1000</v>
      </c>
      <c r="P53" s="52"/>
      <c r="Q53" s="52"/>
    </row>
    <row r="54" spans="1:17">
      <c r="A54" s="23" t="s">
        <v>17</v>
      </c>
      <c r="B54" s="32" t="s">
        <v>151</v>
      </c>
      <c r="C54" s="51">
        <v>1e-6</v>
      </c>
      <c r="D54" s="46">
        <v>0.419</v>
      </c>
      <c r="E54" s="46">
        <v>0</v>
      </c>
      <c r="F54" s="46">
        <v>200</v>
      </c>
      <c r="G54" s="46">
        <v>1550000</v>
      </c>
      <c r="H54" s="46">
        <v>22.5</v>
      </c>
      <c r="I54" s="46">
        <v>0.04</v>
      </c>
      <c r="J54" s="46">
        <v>0</v>
      </c>
      <c r="K54" s="46">
        <v>0</v>
      </c>
      <c r="L54" s="46">
        <v>500000000</v>
      </c>
      <c r="M54" s="46">
        <v>100000</v>
      </c>
      <c r="N54" s="46">
        <v>0.5</v>
      </c>
      <c r="O54" s="52">
        <v>1000</v>
      </c>
      <c r="P54" s="52"/>
      <c r="Q54" s="52"/>
    </row>
    <row r="55" spans="1:17">
      <c r="A55" s="23" t="s">
        <v>18</v>
      </c>
      <c r="B55" s="32" t="s">
        <v>145</v>
      </c>
      <c r="C55" s="51">
        <v>1e-6</v>
      </c>
      <c r="D55" s="46">
        <v>0.92</v>
      </c>
      <c r="E55" s="46">
        <v>0</v>
      </c>
      <c r="F55" s="46">
        <f>315315/1</f>
        <v>315315</v>
      </c>
      <c r="G55" s="46">
        <f>135135/1</f>
        <v>135135</v>
      </c>
      <c r="H55" s="46">
        <v>12</v>
      </c>
      <c r="I55" s="46">
        <v>0.04</v>
      </c>
      <c r="J55" s="46">
        <v>0</v>
      </c>
      <c r="K55" s="46">
        <v>0</v>
      </c>
      <c r="L55" s="46">
        <v>100000000</v>
      </c>
      <c r="M55" s="46">
        <v>100000</v>
      </c>
      <c r="N55" s="46">
        <v>0.5</v>
      </c>
      <c r="O55" s="52">
        <v>1000</v>
      </c>
      <c r="P55" s="52"/>
      <c r="Q55" s="52"/>
    </row>
    <row r="56" spans="1:17">
      <c r="A56" s="23" t="s">
        <v>18</v>
      </c>
      <c r="B56" s="32" t="s">
        <v>146</v>
      </c>
      <c r="C56" s="51">
        <v>1e-6</v>
      </c>
      <c r="D56" s="46">
        <v>0.82</v>
      </c>
      <c r="E56" s="46">
        <v>0</v>
      </c>
      <c r="F56" s="46">
        <v>80000</v>
      </c>
      <c r="G56" s="46">
        <v>65000</v>
      </c>
      <c r="H56" s="46">
        <v>10</v>
      </c>
      <c r="I56" s="46">
        <v>0.04</v>
      </c>
      <c r="J56" s="46">
        <v>0</v>
      </c>
      <c r="K56" s="46">
        <v>0</v>
      </c>
      <c r="L56" s="46">
        <v>0</v>
      </c>
      <c r="M56" s="46">
        <v>0</v>
      </c>
      <c r="N56" s="46">
        <v>0.5</v>
      </c>
      <c r="O56" s="52">
        <v>1000</v>
      </c>
      <c r="P56" s="52"/>
      <c r="Q56" s="52"/>
    </row>
    <row r="57" spans="1:17">
      <c r="A57" s="23" t="s">
        <v>18</v>
      </c>
      <c r="B57" s="32" t="s">
        <v>147</v>
      </c>
      <c r="C57" s="51">
        <v>1e-6</v>
      </c>
      <c r="D57" s="46">
        <v>0.84</v>
      </c>
      <c r="E57" s="46">
        <v>0</v>
      </c>
      <c r="F57" s="46">
        <v>150000</v>
      </c>
      <c r="G57" s="46">
        <v>65000</v>
      </c>
      <c r="H57" s="46">
        <v>15</v>
      </c>
      <c r="I57" s="46">
        <v>0.04</v>
      </c>
      <c r="J57" s="46">
        <v>0</v>
      </c>
      <c r="K57" s="46">
        <v>0</v>
      </c>
      <c r="L57" s="46">
        <v>0</v>
      </c>
      <c r="M57" s="46">
        <v>0</v>
      </c>
      <c r="N57" s="46">
        <v>0.5</v>
      </c>
      <c r="O57" s="52">
        <v>1000</v>
      </c>
      <c r="P57" s="52"/>
      <c r="Q57" s="52"/>
    </row>
    <row r="58" spans="1:17">
      <c r="A58" s="23" t="s">
        <v>18</v>
      </c>
      <c r="B58" s="32" t="s">
        <v>148</v>
      </c>
      <c r="C58" s="51">
        <v>1e-6</v>
      </c>
      <c r="D58" s="46">
        <v>0.8</v>
      </c>
      <c r="E58" s="46">
        <v>0</v>
      </c>
      <c r="F58" s="46">
        <v>150000</v>
      </c>
      <c r="G58" s="46">
        <v>1000000</v>
      </c>
      <c r="H58" s="46">
        <v>25</v>
      </c>
      <c r="I58" s="46">
        <v>0.04</v>
      </c>
      <c r="J58" s="46">
        <v>0</v>
      </c>
      <c r="K58" s="46">
        <v>0</v>
      </c>
      <c r="L58" s="46">
        <v>0</v>
      </c>
      <c r="M58" s="46">
        <v>0</v>
      </c>
      <c r="N58" s="46">
        <v>0.5</v>
      </c>
      <c r="O58" s="52">
        <v>1000</v>
      </c>
      <c r="P58" s="52"/>
      <c r="Q58" s="52"/>
    </row>
    <row r="59" spans="1:17">
      <c r="A59" s="23" t="s">
        <v>18</v>
      </c>
      <c r="B59" s="32" t="s">
        <v>149</v>
      </c>
      <c r="C59" s="51">
        <v>1e-6</v>
      </c>
      <c r="D59" s="46">
        <v>0.8</v>
      </c>
      <c r="E59" s="46">
        <v>0</v>
      </c>
      <c r="F59" s="46">
        <v>10000</v>
      </c>
      <c r="G59" s="46">
        <v>1100000</v>
      </c>
      <c r="H59" s="46">
        <v>80</v>
      </c>
      <c r="I59" s="46">
        <v>0.04</v>
      </c>
      <c r="J59" s="46">
        <v>0</v>
      </c>
      <c r="K59" s="46">
        <v>0</v>
      </c>
      <c r="L59" s="46">
        <f>Q59*2</f>
        <v>84770</v>
      </c>
      <c r="M59" s="46">
        <f>2*P59</f>
        <v>12110</v>
      </c>
      <c r="N59" s="46">
        <v>0.5</v>
      </c>
      <c r="O59" s="52">
        <v>1000</v>
      </c>
      <c r="P59" s="53">
        <v>6055</v>
      </c>
      <c r="Q59" s="52">
        <f>7*P59</f>
        <v>42385</v>
      </c>
    </row>
    <row r="60" spans="1:17">
      <c r="A60" s="23" t="s">
        <v>18</v>
      </c>
      <c r="B60" s="32" t="s">
        <v>150</v>
      </c>
      <c r="C60" s="51">
        <v>1e-6</v>
      </c>
      <c r="D60" s="46">
        <v>0.7</v>
      </c>
      <c r="E60" s="46">
        <v>0</v>
      </c>
      <c r="F60" s="46">
        <v>40000</v>
      </c>
      <c r="G60" s="46">
        <v>825000</v>
      </c>
      <c r="H60" s="46">
        <v>30</v>
      </c>
      <c r="I60" s="46">
        <v>0.04</v>
      </c>
      <c r="J60" s="46">
        <v>0</v>
      </c>
      <c r="K60" s="46">
        <v>0</v>
      </c>
      <c r="L60" s="46">
        <v>0</v>
      </c>
      <c r="M60" s="46">
        <v>0</v>
      </c>
      <c r="N60" s="46">
        <v>0.5</v>
      </c>
      <c r="O60" s="52">
        <v>1000</v>
      </c>
      <c r="P60" s="52"/>
      <c r="Q60" s="52"/>
    </row>
    <row r="61" spans="1:17">
      <c r="A61" s="23" t="s">
        <v>18</v>
      </c>
      <c r="B61" s="32" t="s">
        <v>151</v>
      </c>
      <c r="C61" s="51">
        <v>1e-6</v>
      </c>
      <c r="D61" s="46">
        <v>0.419</v>
      </c>
      <c r="E61" s="46">
        <v>0</v>
      </c>
      <c r="F61" s="46">
        <v>200</v>
      </c>
      <c r="G61" s="46">
        <v>1550000</v>
      </c>
      <c r="H61" s="46">
        <v>22.5</v>
      </c>
      <c r="I61" s="46">
        <v>0.04</v>
      </c>
      <c r="J61" s="46">
        <v>0</v>
      </c>
      <c r="K61" s="46">
        <v>0</v>
      </c>
      <c r="L61" s="46">
        <v>500000000</v>
      </c>
      <c r="M61" s="46">
        <v>100000</v>
      </c>
      <c r="N61" s="46">
        <v>0.5</v>
      </c>
      <c r="O61" s="52">
        <v>1000</v>
      </c>
      <c r="P61" s="52"/>
      <c r="Q61" s="52"/>
    </row>
    <row r="62" spans="1:17">
      <c r="A62" s="23" t="s">
        <v>19</v>
      </c>
      <c r="B62" s="32" t="s">
        <v>145</v>
      </c>
      <c r="C62" s="51">
        <v>1e-6</v>
      </c>
      <c r="D62" s="46">
        <v>0.92</v>
      </c>
      <c r="E62" s="46">
        <v>0</v>
      </c>
      <c r="F62" s="46">
        <f>315315/1</f>
        <v>315315</v>
      </c>
      <c r="G62" s="46">
        <f>135135/1</f>
        <v>135135</v>
      </c>
      <c r="H62" s="46">
        <v>12</v>
      </c>
      <c r="I62" s="46">
        <v>0.04</v>
      </c>
      <c r="J62" s="46">
        <v>0</v>
      </c>
      <c r="K62" s="46">
        <v>0</v>
      </c>
      <c r="L62" s="46">
        <v>100000000</v>
      </c>
      <c r="M62" s="46">
        <v>100000</v>
      </c>
      <c r="N62" s="46">
        <v>0.5</v>
      </c>
      <c r="O62" s="52">
        <v>1000</v>
      </c>
      <c r="P62" s="52"/>
      <c r="Q62" s="52"/>
    </row>
    <row r="63" spans="1:17">
      <c r="A63" s="23" t="s">
        <v>19</v>
      </c>
      <c r="B63" s="32" t="s">
        <v>146</v>
      </c>
      <c r="C63" s="51">
        <v>1e-6</v>
      </c>
      <c r="D63" s="46">
        <v>0.82</v>
      </c>
      <c r="E63" s="46">
        <v>0</v>
      </c>
      <c r="F63" s="46">
        <v>80000</v>
      </c>
      <c r="G63" s="46">
        <v>65000</v>
      </c>
      <c r="H63" s="46">
        <v>10</v>
      </c>
      <c r="I63" s="46">
        <v>0.04</v>
      </c>
      <c r="J63" s="46">
        <v>0</v>
      </c>
      <c r="K63" s="46">
        <v>0</v>
      </c>
      <c r="L63" s="46">
        <v>0</v>
      </c>
      <c r="M63" s="46">
        <v>0</v>
      </c>
      <c r="N63" s="46">
        <v>0.5</v>
      </c>
      <c r="O63" s="52">
        <v>1000</v>
      </c>
      <c r="P63" s="52"/>
      <c r="Q63" s="52"/>
    </row>
    <row r="64" spans="1:17">
      <c r="A64" s="23" t="s">
        <v>19</v>
      </c>
      <c r="B64" s="32" t="s">
        <v>147</v>
      </c>
      <c r="C64" s="51">
        <v>1e-6</v>
      </c>
      <c r="D64" s="46">
        <v>0.84</v>
      </c>
      <c r="E64" s="46">
        <v>0</v>
      </c>
      <c r="F64" s="46">
        <v>150000</v>
      </c>
      <c r="G64" s="46">
        <v>65000</v>
      </c>
      <c r="H64" s="46">
        <v>15</v>
      </c>
      <c r="I64" s="46">
        <v>0.04</v>
      </c>
      <c r="J64" s="46">
        <v>0</v>
      </c>
      <c r="K64" s="46">
        <v>0</v>
      </c>
      <c r="L64" s="46">
        <v>0</v>
      </c>
      <c r="M64" s="46">
        <v>0</v>
      </c>
      <c r="N64" s="46">
        <v>0.5</v>
      </c>
      <c r="O64" s="52">
        <v>1000</v>
      </c>
      <c r="P64" s="52"/>
      <c r="Q64" s="52"/>
    </row>
    <row r="65" spans="1:17">
      <c r="A65" s="23" t="s">
        <v>19</v>
      </c>
      <c r="B65" s="32" t="s">
        <v>148</v>
      </c>
      <c r="C65" s="51">
        <v>1e-6</v>
      </c>
      <c r="D65" s="46">
        <v>0.8</v>
      </c>
      <c r="E65" s="46">
        <v>0</v>
      </c>
      <c r="F65" s="46">
        <v>150000</v>
      </c>
      <c r="G65" s="46">
        <v>1000000</v>
      </c>
      <c r="H65" s="46">
        <v>25</v>
      </c>
      <c r="I65" s="46">
        <v>0.04</v>
      </c>
      <c r="J65" s="46">
        <v>0</v>
      </c>
      <c r="K65" s="46">
        <v>0</v>
      </c>
      <c r="L65" s="46">
        <v>0</v>
      </c>
      <c r="M65" s="46">
        <v>0</v>
      </c>
      <c r="N65" s="46">
        <v>0.5</v>
      </c>
      <c r="O65" s="52">
        <v>1000</v>
      </c>
      <c r="P65" s="52"/>
      <c r="Q65" s="52"/>
    </row>
    <row r="66" spans="1:17">
      <c r="A66" s="23" t="s">
        <v>19</v>
      </c>
      <c r="B66" s="32" t="s">
        <v>149</v>
      </c>
      <c r="C66" s="51">
        <v>1e-6</v>
      </c>
      <c r="D66" s="46">
        <v>0.8</v>
      </c>
      <c r="E66" s="46">
        <v>0</v>
      </c>
      <c r="F66" s="46">
        <v>10000</v>
      </c>
      <c r="G66" s="46">
        <v>1100000</v>
      </c>
      <c r="H66" s="46">
        <v>80</v>
      </c>
      <c r="I66" s="46">
        <v>0.04</v>
      </c>
      <c r="J66" s="46">
        <v>0</v>
      </c>
      <c r="K66" s="46">
        <v>0</v>
      </c>
      <c r="L66" s="46">
        <f>Q66*2</f>
        <v>64302</v>
      </c>
      <c r="M66" s="46">
        <f>2*P66</f>
        <v>9186</v>
      </c>
      <c r="N66" s="46">
        <v>0.5</v>
      </c>
      <c r="O66" s="52">
        <v>1000</v>
      </c>
      <c r="P66" s="53">
        <v>4593</v>
      </c>
      <c r="Q66" s="52">
        <f>7*P66</f>
        <v>32151</v>
      </c>
    </row>
    <row r="67" spans="1:17">
      <c r="A67" s="23" t="s">
        <v>19</v>
      </c>
      <c r="B67" s="32" t="s">
        <v>150</v>
      </c>
      <c r="C67" s="51">
        <v>1e-6</v>
      </c>
      <c r="D67" s="46">
        <v>0.7</v>
      </c>
      <c r="E67" s="46">
        <v>0</v>
      </c>
      <c r="F67" s="46">
        <v>40000</v>
      </c>
      <c r="G67" s="46">
        <v>825000</v>
      </c>
      <c r="H67" s="46">
        <v>30</v>
      </c>
      <c r="I67" s="46">
        <v>0.04</v>
      </c>
      <c r="J67" s="46">
        <v>0</v>
      </c>
      <c r="K67" s="46">
        <v>0</v>
      </c>
      <c r="L67" s="46">
        <v>0</v>
      </c>
      <c r="M67" s="46">
        <v>0</v>
      </c>
      <c r="N67" s="46">
        <v>0.5</v>
      </c>
      <c r="O67" s="52">
        <v>1000</v>
      </c>
      <c r="P67" s="52"/>
      <c r="Q67" s="52"/>
    </row>
    <row r="68" spans="1:17">
      <c r="A68" s="23" t="s">
        <v>19</v>
      </c>
      <c r="B68" s="32" t="s">
        <v>151</v>
      </c>
      <c r="C68" s="51">
        <v>1e-6</v>
      </c>
      <c r="D68" s="46">
        <v>0.419</v>
      </c>
      <c r="E68" s="46">
        <v>0</v>
      </c>
      <c r="F68" s="46">
        <v>200</v>
      </c>
      <c r="G68" s="46">
        <v>1550000</v>
      </c>
      <c r="H68" s="46">
        <v>22.5</v>
      </c>
      <c r="I68" s="46">
        <v>0.04</v>
      </c>
      <c r="J68" s="46">
        <v>0</v>
      </c>
      <c r="K68" s="46">
        <v>0</v>
      </c>
      <c r="L68" s="46">
        <v>500000000</v>
      </c>
      <c r="M68" s="46">
        <v>100000</v>
      </c>
      <c r="N68" s="46">
        <v>0.5</v>
      </c>
      <c r="O68" s="52">
        <v>1000</v>
      </c>
      <c r="P68" s="52"/>
      <c r="Q68" s="52"/>
    </row>
    <row r="69" spans="1:15">
      <c r="A69" s="23" t="s">
        <v>20</v>
      </c>
      <c r="B69" s="32" t="s">
        <v>145</v>
      </c>
      <c r="C69" s="51">
        <v>1e-6</v>
      </c>
      <c r="D69" s="46">
        <v>0.92</v>
      </c>
      <c r="E69" s="46">
        <v>0</v>
      </c>
      <c r="F69" s="46">
        <f>315315/1</f>
        <v>315315</v>
      </c>
      <c r="G69" s="46">
        <f>135135/1</f>
        <v>135135</v>
      </c>
      <c r="H69" s="46">
        <v>12</v>
      </c>
      <c r="I69" s="46">
        <v>0.04</v>
      </c>
      <c r="J69" s="46">
        <v>0</v>
      </c>
      <c r="K69" s="46">
        <v>0</v>
      </c>
      <c r="L69" s="46">
        <v>100000000</v>
      </c>
      <c r="M69" s="46">
        <v>100000</v>
      </c>
      <c r="N69" s="46">
        <v>0.5</v>
      </c>
      <c r="O69" s="52">
        <v>1000</v>
      </c>
    </row>
    <row r="70" spans="1:15">
      <c r="A70" s="23" t="s">
        <v>20</v>
      </c>
      <c r="B70" s="32" t="s">
        <v>146</v>
      </c>
      <c r="C70" s="51">
        <v>1e-6</v>
      </c>
      <c r="D70" s="46">
        <v>0.82</v>
      </c>
      <c r="E70" s="46">
        <v>0</v>
      </c>
      <c r="F70" s="46">
        <v>80000</v>
      </c>
      <c r="G70" s="46">
        <v>65000</v>
      </c>
      <c r="H70" s="46">
        <v>10</v>
      </c>
      <c r="I70" s="46">
        <v>0.04</v>
      </c>
      <c r="J70" s="46">
        <v>0</v>
      </c>
      <c r="K70" s="46">
        <v>0</v>
      </c>
      <c r="L70" s="46">
        <v>0</v>
      </c>
      <c r="M70" s="46">
        <v>0</v>
      </c>
      <c r="N70" s="46">
        <v>0.5</v>
      </c>
      <c r="O70" s="52">
        <v>1000</v>
      </c>
    </row>
    <row r="71" spans="1:15">
      <c r="A71" s="23" t="s">
        <v>20</v>
      </c>
      <c r="B71" s="32" t="s">
        <v>147</v>
      </c>
      <c r="C71" s="51">
        <v>1e-6</v>
      </c>
      <c r="D71" s="46">
        <v>0.84</v>
      </c>
      <c r="E71" s="46">
        <v>0</v>
      </c>
      <c r="F71" s="46">
        <v>150000</v>
      </c>
      <c r="G71" s="46">
        <v>65000</v>
      </c>
      <c r="H71" s="46">
        <v>15</v>
      </c>
      <c r="I71" s="46">
        <v>0.04</v>
      </c>
      <c r="J71" s="46">
        <v>0</v>
      </c>
      <c r="K71" s="46">
        <v>0</v>
      </c>
      <c r="L71" s="46">
        <v>0</v>
      </c>
      <c r="M71" s="46">
        <v>0</v>
      </c>
      <c r="N71" s="46">
        <v>0.5</v>
      </c>
      <c r="O71" s="52">
        <v>1000</v>
      </c>
    </row>
    <row r="72" spans="1:15">
      <c r="A72" s="23" t="s">
        <v>20</v>
      </c>
      <c r="B72" s="32" t="s">
        <v>148</v>
      </c>
      <c r="C72" s="51">
        <v>1e-6</v>
      </c>
      <c r="D72" s="46">
        <v>0.8</v>
      </c>
      <c r="E72" s="46">
        <v>0</v>
      </c>
      <c r="F72" s="46">
        <v>150000</v>
      </c>
      <c r="G72" s="46">
        <v>1000000</v>
      </c>
      <c r="H72" s="46">
        <v>25</v>
      </c>
      <c r="I72" s="46">
        <v>0.04</v>
      </c>
      <c r="J72" s="46">
        <v>0</v>
      </c>
      <c r="K72" s="46">
        <v>0</v>
      </c>
      <c r="L72" s="46">
        <v>0</v>
      </c>
      <c r="M72" s="46">
        <v>0</v>
      </c>
      <c r="N72" s="46">
        <v>0.5</v>
      </c>
      <c r="O72" s="52">
        <v>1000</v>
      </c>
    </row>
    <row r="73" spans="1:17">
      <c r="A73" s="23" t="s">
        <v>20</v>
      </c>
      <c r="B73" s="32" t="s">
        <v>149</v>
      </c>
      <c r="C73" s="51">
        <v>1e-6</v>
      </c>
      <c r="D73" s="46">
        <v>0.8</v>
      </c>
      <c r="E73" s="46">
        <v>0</v>
      </c>
      <c r="F73" s="46">
        <v>10000</v>
      </c>
      <c r="G73" s="46">
        <v>1100000</v>
      </c>
      <c r="H73" s="46">
        <v>80</v>
      </c>
      <c r="I73" s="46">
        <v>0.04</v>
      </c>
      <c r="J73" s="46">
        <v>0</v>
      </c>
      <c r="K73" s="46">
        <v>0</v>
      </c>
      <c r="L73" s="46">
        <f>2*Q73</f>
        <v>115920</v>
      </c>
      <c r="M73" s="46">
        <f>2*P73</f>
        <v>16560</v>
      </c>
      <c r="N73" s="46">
        <v>0.5</v>
      </c>
      <c r="O73" s="52">
        <v>1000</v>
      </c>
      <c r="P73" s="53">
        <v>8280</v>
      </c>
      <c r="Q73" s="52">
        <f>7*P73</f>
        <v>57960</v>
      </c>
    </row>
    <row r="74" spans="1:15">
      <c r="A74" s="23" t="s">
        <v>20</v>
      </c>
      <c r="B74" s="32" t="s">
        <v>150</v>
      </c>
      <c r="C74" s="51">
        <v>1e-6</v>
      </c>
      <c r="D74" s="46">
        <v>0.7</v>
      </c>
      <c r="E74" s="46">
        <v>0</v>
      </c>
      <c r="F74" s="46">
        <v>40000</v>
      </c>
      <c r="G74" s="46">
        <v>825000</v>
      </c>
      <c r="H74" s="46">
        <v>30</v>
      </c>
      <c r="I74" s="46">
        <v>0.04</v>
      </c>
      <c r="J74" s="46">
        <v>0</v>
      </c>
      <c r="K74" s="46">
        <v>0</v>
      </c>
      <c r="L74" s="46">
        <v>0</v>
      </c>
      <c r="M74" s="46">
        <v>0</v>
      </c>
      <c r="N74" s="46">
        <v>0.5</v>
      </c>
      <c r="O74" s="52">
        <v>1000</v>
      </c>
    </row>
    <row r="75" spans="1:15">
      <c r="A75" s="23" t="s">
        <v>20</v>
      </c>
      <c r="B75" s="32" t="s">
        <v>151</v>
      </c>
      <c r="C75" s="51">
        <v>1e-6</v>
      </c>
      <c r="D75" s="46">
        <v>0.419</v>
      </c>
      <c r="E75" s="46">
        <v>0</v>
      </c>
      <c r="F75" s="46">
        <v>200</v>
      </c>
      <c r="G75" s="46">
        <v>1550000</v>
      </c>
      <c r="H75" s="46">
        <v>22.5</v>
      </c>
      <c r="I75" s="46">
        <v>0.04</v>
      </c>
      <c r="J75" s="46">
        <v>0</v>
      </c>
      <c r="K75" s="46">
        <v>0</v>
      </c>
      <c r="L75" s="46">
        <v>500000000</v>
      </c>
      <c r="M75" s="46">
        <v>100000</v>
      </c>
      <c r="N75" s="46">
        <v>0.5</v>
      </c>
      <c r="O75" s="52">
        <v>1000</v>
      </c>
    </row>
    <row r="76" spans="1:15">
      <c r="A76" s="23" t="s">
        <v>21</v>
      </c>
      <c r="B76" s="32" t="s">
        <v>145</v>
      </c>
      <c r="C76" s="51">
        <v>1e-6</v>
      </c>
      <c r="D76" s="46">
        <v>0.92</v>
      </c>
      <c r="E76" s="46">
        <v>0</v>
      </c>
      <c r="F76" s="46">
        <f>315315/1</f>
        <v>315315</v>
      </c>
      <c r="G76" s="46">
        <f>135135/1</f>
        <v>135135</v>
      </c>
      <c r="H76" s="46">
        <v>12</v>
      </c>
      <c r="I76" s="46">
        <v>0.04</v>
      </c>
      <c r="J76" s="46">
        <v>0</v>
      </c>
      <c r="K76" s="46">
        <v>0</v>
      </c>
      <c r="L76" s="46">
        <v>100000000</v>
      </c>
      <c r="M76" s="46">
        <v>100000</v>
      </c>
      <c r="N76" s="46">
        <v>0.5</v>
      </c>
      <c r="O76" s="52">
        <v>1000</v>
      </c>
    </row>
    <row r="77" spans="1:15">
      <c r="A77" s="23" t="s">
        <v>21</v>
      </c>
      <c r="B77" s="32" t="s">
        <v>146</v>
      </c>
      <c r="C77" s="51">
        <v>1e-6</v>
      </c>
      <c r="D77" s="46">
        <v>0.82</v>
      </c>
      <c r="E77" s="46">
        <v>0</v>
      </c>
      <c r="F77" s="46">
        <v>80000</v>
      </c>
      <c r="G77" s="46">
        <v>65000</v>
      </c>
      <c r="H77" s="46">
        <v>10</v>
      </c>
      <c r="I77" s="46">
        <v>0.04</v>
      </c>
      <c r="J77" s="46">
        <v>0</v>
      </c>
      <c r="K77" s="46">
        <v>0</v>
      </c>
      <c r="L77" s="46">
        <v>0</v>
      </c>
      <c r="M77" s="46">
        <v>0</v>
      </c>
      <c r="N77" s="46">
        <v>0.5</v>
      </c>
      <c r="O77" s="52">
        <v>1000</v>
      </c>
    </row>
    <row r="78" spans="1:15">
      <c r="A78" s="23" t="s">
        <v>21</v>
      </c>
      <c r="B78" s="32" t="s">
        <v>147</v>
      </c>
      <c r="C78" s="51">
        <v>1e-6</v>
      </c>
      <c r="D78" s="46">
        <v>0.84</v>
      </c>
      <c r="E78" s="46">
        <v>0</v>
      </c>
      <c r="F78" s="46">
        <v>150000</v>
      </c>
      <c r="G78" s="46">
        <v>65000</v>
      </c>
      <c r="H78" s="46">
        <v>15</v>
      </c>
      <c r="I78" s="46">
        <v>0.04</v>
      </c>
      <c r="J78" s="46">
        <v>0</v>
      </c>
      <c r="K78" s="46">
        <v>0</v>
      </c>
      <c r="L78" s="46">
        <v>0</v>
      </c>
      <c r="M78" s="46">
        <v>0</v>
      </c>
      <c r="N78" s="46">
        <v>0.5</v>
      </c>
      <c r="O78" s="52">
        <v>1000</v>
      </c>
    </row>
    <row r="79" spans="1:15">
      <c r="A79" s="23" t="s">
        <v>21</v>
      </c>
      <c r="B79" s="32" t="s">
        <v>148</v>
      </c>
      <c r="C79" s="51">
        <v>1e-6</v>
      </c>
      <c r="D79" s="46">
        <v>0.8</v>
      </c>
      <c r="E79" s="46">
        <v>0</v>
      </c>
      <c r="F79" s="46">
        <v>150000</v>
      </c>
      <c r="G79" s="46">
        <v>1000000</v>
      </c>
      <c r="H79" s="46">
        <v>25</v>
      </c>
      <c r="I79" s="46">
        <v>0.04</v>
      </c>
      <c r="J79" s="46">
        <v>0</v>
      </c>
      <c r="K79" s="46">
        <v>0</v>
      </c>
      <c r="L79" s="46">
        <v>0</v>
      </c>
      <c r="M79" s="46">
        <v>0</v>
      </c>
      <c r="N79" s="46">
        <v>0.5</v>
      </c>
      <c r="O79" s="52">
        <v>1000</v>
      </c>
    </row>
    <row r="80" spans="1:17">
      <c r="A80" s="23" t="s">
        <v>21</v>
      </c>
      <c r="B80" s="32" t="s">
        <v>149</v>
      </c>
      <c r="C80" s="51">
        <v>1e-6</v>
      </c>
      <c r="D80" s="46">
        <v>0.8</v>
      </c>
      <c r="E80" s="46">
        <v>0</v>
      </c>
      <c r="F80" s="46">
        <v>10000</v>
      </c>
      <c r="G80" s="46">
        <v>1100000</v>
      </c>
      <c r="H80" s="46">
        <v>80</v>
      </c>
      <c r="I80" s="46">
        <v>0.04</v>
      </c>
      <c r="J80" s="46">
        <v>0</v>
      </c>
      <c r="K80" s="46">
        <v>0</v>
      </c>
      <c r="L80" s="46">
        <f>2*Q80</f>
        <v>80248</v>
      </c>
      <c r="M80" s="46">
        <f>2*P80</f>
        <v>11464</v>
      </c>
      <c r="N80" s="46">
        <v>0.5</v>
      </c>
      <c r="O80" s="52">
        <v>1000</v>
      </c>
      <c r="P80" s="53">
        <v>5732</v>
      </c>
      <c r="Q80" s="52">
        <f>7*P80</f>
        <v>40124</v>
      </c>
    </row>
    <row r="81" spans="1:15">
      <c r="A81" s="23" t="s">
        <v>21</v>
      </c>
      <c r="B81" s="32" t="s">
        <v>150</v>
      </c>
      <c r="C81" s="51">
        <v>1e-6</v>
      </c>
      <c r="D81" s="46">
        <v>0.7</v>
      </c>
      <c r="E81" s="46">
        <v>0</v>
      </c>
      <c r="F81" s="46">
        <v>40000</v>
      </c>
      <c r="G81" s="46">
        <v>825000</v>
      </c>
      <c r="H81" s="46">
        <v>30</v>
      </c>
      <c r="I81" s="46">
        <v>0.04</v>
      </c>
      <c r="J81" s="46">
        <v>0</v>
      </c>
      <c r="K81" s="46">
        <v>0</v>
      </c>
      <c r="L81" s="46">
        <v>0</v>
      </c>
      <c r="M81" s="46">
        <v>0</v>
      </c>
      <c r="N81" s="46">
        <v>0.5</v>
      </c>
      <c r="O81" s="52">
        <v>1000</v>
      </c>
    </row>
    <row r="82" spans="1:15">
      <c r="A82" s="23" t="s">
        <v>21</v>
      </c>
      <c r="B82" s="32" t="s">
        <v>151</v>
      </c>
      <c r="C82" s="51">
        <v>1e-6</v>
      </c>
      <c r="D82" s="46">
        <v>0.419</v>
      </c>
      <c r="E82" s="46">
        <v>0</v>
      </c>
      <c r="F82" s="46">
        <v>200</v>
      </c>
      <c r="G82" s="46">
        <v>1550000</v>
      </c>
      <c r="H82" s="46">
        <v>22.5</v>
      </c>
      <c r="I82" s="46">
        <v>0.04</v>
      </c>
      <c r="J82" s="46">
        <v>0</v>
      </c>
      <c r="K82" s="46">
        <v>0</v>
      </c>
      <c r="L82" s="46">
        <v>500000000</v>
      </c>
      <c r="M82" s="46">
        <v>100000</v>
      </c>
      <c r="N82" s="46">
        <v>0.5</v>
      </c>
      <c r="O82" s="52">
        <v>1000</v>
      </c>
    </row>
    <row r="83" spans="1:15">
      <c r="A83" s="23" t="s">
        <v>22</v>
      </c>
      <c r="B83" s="32" t="s">
        <v>145</v>
      </c>
      <c r="C83" s="51">
        <v>1e-6</v>
      </c>
      <c r="D83" s="46">
        <v>0.92</v>
      </c>
      <c r="E83" s="46">
        <v>0</v>
      </c>
      <c r="F83" s="46">
        <f>315315/1</f>
        <v>315315</v>
      </c>
      <c r="G83" s="46">
        <f>135135/1</f>
        <v>135135</v>
      </c>
      <c r="H83" s="46">
        <v>12</v>
      </c>
      <c r="I83" s="46">
        <v>0.04</v>
      </c>
      <c r="J83" s="46">
        <v>0</v>
      </c>
      <c r="K83" s="46">
        <v>0</v>
      </c>
      <c r="L83" s="46">
        <v>100000000</v>
      </c>
      <c r="M83" s="46">
        <v>100000</v>
      </c>
      <c r="N83" s="46">
        <v>0.5</v>
      </c>
      <c r="O83" s="52">
        <v>1000</v>
      </c>
    </row>
    <row r="84" spans="1:15">
      <c r="A84" s="23" t="s">
        <v>22</v>
      </c>
      <c r="B84" s="32" t="s">
        <v>146</v>
      </c>
      <c r="C84" s="51">
        <v>1e-6</v>
      </c>
      <c r="D84" s="46">
        <v>0.82</v>
      </c>
      <c r="E84" s="46">
        <v>0</v>
      </c>
      <c r="F84" s="46">
        <v>80000</v>
      </c>
      <c r="G84" s="46">
        <v>65000</v>
      </c>
      <c r="H84" s="46">
        <v>10</v>
      </c>
      <c r="I84" s="46">
        <v>0.04</v>
      </c>
      <c r="J84" s="46">
        <v>0</v>
      </c>
      <c r="K84" s="46">
        <v>0</v>
      </c>
      <c r="L84" s="46">
        <v>0</v>
      </c>
      <c r="M84" s="46">
        <v>0</v>
      </c>
      <c r="N84" s="46">
        <v>0.5</v>
      </c>
      <c r="O84" s="52">
        <v>1000</v>
      </c>
    </row>
    <row r="85" spans="1:15">
      <c r="A85" s="23" t="s">
        <v>22</v>
      </c>
      <c r="B85" s="32" t="s">
        <v>147</v>
      </c>
      <c r="C85" s="51">
        <v>1e-6</v>
      </c>
      <c r="D85" s="46">
        <v>0.84</v>
      </c>
      <c r="E85" s="46">
        <v>0</v>
      </c>
      <c r="F85" s="46">
        <v>150000</v>
      </c>
      <c r="G85" s="46">
        <v>65000</v>
      </c>
      <c r="H85" s="46">
        <v>15</v>
      </c>
      <c r="I85" s="46">
        <v>0.04</v>
      </c>
      <c r="J85" s="46">
        <v>0</v>
      </c>
      <c r="K85" s="46">
        <v>0</v>
      </c>
      <c r="L85" s="46">
        <v>0</v>
      </c>
      <c r="M85" s="46">
        <v>0</v>
      </c>
      <c r="N85" s="46">
        <v>0.5</v>
      </c>
      <c r="O85" s="52">
        <v>1000</v>
      </c>
    </row>
    <row r="86" spans="1:15">
      <c r="A86" s="23" t="s">
        <v>22</v>
      </c>
      <c r="B86" s="32" t="s">
        <v>148</v>
      </c>
      <c r="C86" s="51">
        <v>1e-6</v>
      </c>
      <c r="D86" s="46">
        <v>0.8</v>
      </c>
      <c r="E86" s="46">
        <v>0</v>
      </c>
      <c r="F86" s="46">
        <v>150000</v>
      </c>
      <c r="G86" s="46">
        <v>1000000</v>
      </c>
      <c r="H86" s="46">
        <v>25</v>
      </c>
      <c r="I86" s="46">
        <v>0.04</v>
      </c>
      <c r="J86" s="46">
        <v>0</v>
      </c>
      <c r="K86" s="46">
        <v>0</v>
      </c>
      <c r="L86" s="46">
        <v>0</v>
      </c>
      <c r="M86" s="46">
        <v>0</v>
      </c>
      <c r="N86" s="46">
        <v>0.5</v>
      </c>
      <c r="O86" s="52">
        <v>1000</v>
      </c>
    </row>
    <row r="87" spans="1:17">
      <c r="A87" s="23" t="s">
        <v>22</v>
      </c>
      <c r="B87" s="32" t="s">
        <v>149</v>
      </c>
      <c r="C87" s="51">
        <v>1e-6</v>
      </c>
      <c r="D87" s="46">
        <v>0.8</v>
      </c>
      <c r="E87" s="46">
        <v>0</v>
      </c>
      <c r="F87" s="46">
        <v>10000</v>
      </c>
      <c r="G87" s="46">
        <v>1100000</v>
      </c>
      <c r="H87" s="46">
        <v>80</v>
      </c>
      <c r="I87" s="46">
        <v>0.04</v>
      </c>
      <c r="J87" s="46">
        <v>0</v>
      </c>
      <c r="K87" s="46">
        <v>0</v>
      </c>
      <c r="L87" s="46">
        <f>2*Q87</f>
        <v>57680</v>
      </c>
      <c r="M87" s="46">
        <f>2*P87</f>
        <v>8240</v>
      </c>
      <c r="N87" s="46">
        <v>0.5</v>
      </c>
      <c r="O87" s="52">
        <v>1000</v>
      </c>
      <c r="P87" s="53">
        <v>4120</v>
      </c>
      <c r="Q87" s="52">
        <f>7*P87</f>
        <v>28840</v>
      </c>
    </row>
    <row r="88" spans="1:15">
      <c r="A88" s="23" t="s">
        <v>22</v>
      </c>
      <c r="B88" s="32" t="s">
        <v>150</v>
      </c>
      <c r="C88" s="51">
        <v>1e-6</v>
      </c>
      <c r="D88" s="46">
        <v>0.7</v>
      </c>
      <c r="E88" s="46">
        <v>0</v>
      </c>
      <c r="F88" s="46">
        <v>40000</v>
      </c>
      <c r="G88" s="46">
        <v>825000</v>
      </c>
      <c r="H88" s="46">
        <v>30</v>
      </c>
      <c r="I88" s="46">
        <v>0.04</v>
      </c>
      <c r="J88" s="46">
        <v>0</v>
      </c>
      <c r="K88" s="46">
        <v>0</v>
      </c>
      <c r="L88" s="46">
        <v>0</v>
      </c>
      <c r="M88" s="46">
        <v>0</v>
      </c>
      <c r="N88" s="46">
        <v>0.5</v>
      </c>
      <c r="O88" s="52">
        <v>1000</v>
      </c>
    </row>
    <row r="89" spans="1:15">
      <c r="A89" s="23" t="s">
        <v>22</v>
      </c>
      <c r="B89" s="32" t="s">
        <v>151</v>
      </c>
      <c r="C89" s="51">
        <v>1e-6</v>
      </c>
      <c r="D89" s="46">
        <v>0.419</v>
      </c>
      <c r="E89" s="46">
        <v>0</v>
      </c>
      <c r="F89" s="46">
        <v>200</v>
      </c>
      <c r="G89" s="46">
        <v>1550000</v>
      </c>
      <c r="H89" s="46">
        <v>22.5</v>
      </c>
      <c r="I89" s="46">
        <v>0.04</v>
      </c>
      <c r="J89" s="46">
        <v>0</v>
      </c>
      <c r="K89" s="46">
        <v>0</v>
      </c>
      <c r="L89" s="46">
        <v>500000000</v>
      </c>
      <c r="M89" s="46">
        <v>100000</v>
      </c>
      <c r="N89" s="46">
        <v>0.5</v>
      </c>
      <c r="O89" s="52">
        <v>1000</v>
      </c>
    </row>
  </sheetData>
  <autoFilter ref="A5:O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opLeftCell="E1" workbookViewId="0">
      <selection activeCell="K19" sqref="K19"/>
    </sheetView>
  </sheetViews>
  <sheetFormatPr defaultColWidth="9.09090909090909" defaultRowHeight="13.8"/>
  <cols>
    <col min="1" max="1" width="11.6590909090909" style="24" customWidth="1"/>
    <col min="2" max="2" width="10.3409090909091" style="43" customWidth="1"/>
    <col min="3" max="18" width="14.3181818181818" style="24" customWidth="1"/>
    <col min="19" max="19" width="18.1136363636364" style="24" customWidth="1"/>
    <col min="20" max="20" width="21.5530303030303" style="24" customWidth="1"/>
    <col min="21" max="21" width="31.6666666666667" style="24" customWidth="1"/>
    <col min="22" max="22" width="21.5530303030303" style="24" customWidth="1"/>
    <col min="23" max="23" width="16.8787878787879" style="24" customWidth="1"/>
    <col min="24" max="1024" width="9.09848484848485" style="24"/>
  </cols>
  <sheetData>
    <row r="1" s="1" customFormat="1" ht="44.25" customHeight="1" spans="1:19">
      <c r="A1" s="4" t="s">
        <v>42</v>
      </c>
      <c r="B1" s="29"/>
      <c r="C1" s="1" t="s">
        <v>120</v>
      </c>
      <c r="D1" s="1" t="s">
        <v>120</v>
      </c>
      <c r="E1" s="1" t="s">
        <v>43</v>
      </c>
      <c r="F1" s="1" t="s">
        <v>121</v>
      </c>
      <c r="G1" s="1" t="s">
        <v>43</v>
      </c>
      <c r="H1" s="1" t="s">
        <v>43</v>
      </c>
      <c r="I1" s="1" t="s">
        <v>46</v>
      </c>
      <c r="L1" s="1" t="s">
        <v>152</v>
      </c>
      <c r="M1" s="1" t="s">
        <v>153</v>
      </c>
      <c r="N1" s="1" t="s">
        <v>46</v>
      </c>
      <c r="O1" s="1" t="s">
        <v>46</v>
      </c>
      <c r="S1" s="1" t="s">
        <v>46</v>
      </c>
    </row>
    <row r="2" s="1" customFormat="1" ht="44.25" customHeight="1" spans="1:20">
      <c r="A2" s="4" t="s">
        <v>51</v>
      </c>
      <c r="B2" s="29" t="s">
        <v>154</v>
      </c>
      <c r="C2" s="42" t="s">
        <v>155</v>
      </c>
      <c r="D2" s="17" t="s">
        <v>156</v>
      </c>
      <c r="E2" s="1" t="s">
        <v>57</v>
      </c>
      <c r="F2" s="1" t="s">
        <v>126</v>
      </c>
      <c r="G2" s="1" t="s">
        <v>127</v>
      </c>
      <c r="H2" s="1" t="s">
        <v>61</v>
      </c>
      <c r="I2" s="1" t="s">
        <v>63</v>
      </c>
      <c r="L2" s="1" t="s">
        <v>128</v>
      </c>
      <c r="M2" s="1" t="s">
        <v>129</v>
      </c>
      <c r="N2" s="1" t="s">
        <v>130</v>
      </c>
      <c r="O2" s="1" t="s">
        <v>157</v>
      </c>
      <c r="S2" s="1" t="s">
        <v>72</v>
      </c>
      <c r="T2" s="49" t="s">
        <v>158</v>
      </c>
    </row>
    <row r="3" s="1" customFormat="1" ht="44.25" customHeight="1" spans="1:12">
      <c r="A3" s="4" t="s">
        <v>159</v>
      </c>
      <c r="B3" s="29"/>
      <c r="E3" s="1" t="s">
        <v>160</v>
      </c>
      <c r="F3" s="1" t="s">
        <v>161</v>
      </c>
      <c r="G3" s="1" t="s">
        <v>160</v>
      </c>
      <c r="L3" s="1" t="s">
        <v>162</v>
      </c>
    </row>
    <row r="4" spans="1:20">
      <c r="A4" s="44" t="s">
        <v>73</v>
      </c>
      <c r="C4" s="24" t="s">
        <v>77</v>
      </c>
      <c r="D4" s="24" t="s">
        <v>74</v>
      </c>
      <c r="E4" s="24" t="s">
        <v>76</v>
      </c>
      <c r="F4" s="24" t="s">
        <v>77</v>
      </c>
      <c r="G4" s="24" t="s">
        <v>76</v>
      </c>
      <c r="H4" s="24" t="s">
        <v>78</v>
      </c>
      <c r="I4" s="24" t="s">
        <v>74</v>
      </c>
      <c r="J4" s="48"/>
      <c r="K4" s="48"/>
      <c r="L4" s="24" t="s">
        <v>132</v>
      </c>
      <c r="M4" s="24" t="s">
        <v>80</v>
      </c>
      <c r="N4" s="24" t="s">
        <v>74</v>
      </c>
      <c r="O4" s="24" t="s">
        <v>74</v>
      </c>
      <c r="P4" s="48"/>
      <c r="Q4" s="48"/>
      <c r="R4" s="48"/>
      <c r="S4" s="24" t="s">
        <v>80</v>
      </c>
      <c r="T4" s="24" t="s">
        <v>132</v>
      </c>
    </row>
    <row r="5" s="25" customFormat="1" ht="10.2" spans="1:20">
      <c r="A5" s="25" t="s">
        <v>85</v>
      </c>
      <c r="B5" s="45" t="s">
        <v>134</v>
      </c>
      <c r="C5" s="25" t="s">
        <v>135</v>
      </c>
      <c r="D5" s="25" t="s">
        <v>136</v>
      </c>
      <c r="E5" s="25" t="s">
        <v>6</v>
      </c>
      <c r="F5" s="25" t="s">
        <v>137</v>
      </c>
      <c r="G5" s="25" t="s">
        <v>138</v>
      </c>
      <c r="H5" s="25" t="s">
        <v>8</v>
      </c>
      <c r="I5" s="25" t="s">
        <v>9</v>
      </c>
      <c r="J5" s="25" t="s">
        <v>94</v>
      </c>
      <c r="K5" s="25" t="s">
        <v>139</v>
      </c>
      <c r="L5" s="25" t="s">
        <v>95</v>
      </c>
      <c r="M5" s="25" t="s">
        <v>140</v>
      </c>
      <c r="N5" s="25" t="s">
        <v>141</v>
      </c>
      <c r="O5" s="25" t="s">
        <v>163</v>
      </c>
      <c r="P5" s="25" t="s">
        <v>164</v>
      </c>
      <c r="Q5" s="25" t="s">
        <v>165</v>
      </c>
      <c r="R5" s="25" t="s">
        <v>166</v>
      </c>
      <c r="S5" s="25" t="s">
        <v>143</v>
      </c>
      <c r="T5" s="25" t="s">
        <v>144</v>
      </c>
    </row>
    <row r="6" spans="1:20">
      <c r="A6" s="46" t="s">
        <v>11</v>
      </c>
      <c r="B6" s="47" t="s">
        <v>167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f t="shared" ref="J6:J17" si="0">K6*500</f>
        <v>0</v>
      </c>
      <c r="K6" s="46">
        <v>0</v>
      </c>
      <c r="L6" s="46">
        <f>M6*500</f>
        <v>0</v>
      </c>
      <c r="M6" s="46"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50">
        <v>0</v>
      </c>
      <c r="T6" s="50">
        <f t="shared" ref="T6:T17" si="1">S6*500</f>
        <v>0</v>
      </c>
    </row>
    <row r="7" spans="1:20">
      <c r="A7" s="46" t="s">
        <v>12</v>
      </c>
      <c r="B7" s="47" t="s">
        <v>167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f t="shared" si="0"/>
        <v>4000000</v>
      </c>
      <c r="K7" s="46">
        <v>8000</v>
      </c>
      <c r="L7" s="46">
        <f>M7*500+0.1</f>
        <v>4000050.1</v>
      </c>
      <c r="M7" s="46">
        <v>8000.1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50">
        <v>8000</v>
      </c>
      <c r="T7" s="50">
        <f t="shared" si="1"/>
        <v>4000000</v>
      </c>
    </row>
    <row r="8" spans="1:20">
      <c r="A8" s="46" t="s">
        <v>13</v>
      </c>
      <c r="B8" s="47" t="s">
        <v>167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f t="shared" si="0"/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50">
        <v>0</v>
      </c>
      <c r="T8" s="50">
        <f t="shared" si="1"/>
        <v>0</v>
      </c>
    </row>
    <row r="9" spans="1:20">
      <c r="A9" s="46" t="s">
        <v>14</v>
      </c>
      <c r="B9" s="47" t="s">
        <v>167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f t="shared" si="0"/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50">
        <v>0</v>
      </c>
      <c r="T9" s="50">
        <f t="shared" si="1"/>
        <v>0</v>
      </c>
    </row>
    <row r="10" spans="1:20">
      <c r="A10" s="46" t="s">
        <v>15</v>
      </c>
      <c r="B10" s="47" t="s">
        <v>167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f t="shared" si="0"/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50">
        <v>0</v>
      </c>
      <c r="T10" s="50">
        <f t="shared" si="1"/>
        <v>0</v>
      </c>
    </row>
    <row r="11" spans="1:20">
      <c r="A11" s="46" t="s">
        <v>16</v>
      </c>
      <c r="B11" s="47" t="s">
        <v>167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f t="shared" si="0"/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50">
        <v>0</v>
      </c>
      <c r="T11" s="50">
        <f t="shared" si="1"/>
        <v>0</v>
      </c>
    </row>
    <row r="12" spans="1:20">
      <c r="A12" s="46" t="s">
        <v>17</v>
      </c>
      <c r="B12" s="47" t="s">
        <v>167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f t="shared" si="0"/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50">
        <v>0</v>
      </c>
      <c r="T12" s="50">
        <f t="shared" si="1"/>
        <v>0</v>
      </c>
    </row>
    <row r="13" spans="1:20">
      <c r="A13" s="46" t="s">
        <v>18</v>
      </c>
      <c r="B13" s="47" t="s">
        <v>167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f t="shared" si="0"/>
        <v>2394000</v>
      </c>
      <c r="K13" s="46">
        <v>4788</v>
      </c>
      <c r="L13" s="46">
        <f t="shared" ref="L8:L17" si="2">M13*500+0.1</f>
        <v>2394050.1</v>
      </c>
      <c r="M13" s="46">
        <v>4788.1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50">
        <v>4788</v>
      </c>
      <c r="T13" s="50">
        <f t="shared" si="1"/>
        <v>2394000</v>
      </c>
    </row>
    <row r="14" spans="1:20">
      <c r="A14" s="46" t="s">
        <v>19</v>
      </c>
      <c r="B14" s="47" t="s">
        <v>167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f t="shared" si="0"/>
        <v>4493500</v>
      </c>
      <c r="K14" s="46">
        <v>8987</v>
      </c>
      <c r="L14" s="46">
        <f t="shared" si="2"/>
        <v>4493550.1</v>
      </c>
      <c r="M14" s="46">
        <v>8987.1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50">
        <v>8987</v>
      </c>
      <c r="T14" s="50">
        <f t="shared" si="1"/>
        <v>4493500</v>
      </c>
    </row>
    <row r="15" spans="1:20">
      <c r="A15" s="46" t="s">
        <v>20</v>
      </c>
      <c r="B15" s="47" t="s">
        <v>167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f t="shared" si="0"/>
        <v>5460000</v>
      </c>
      <c r="K15" s="46">
        <v>10920</v>
      </c>
      <c r="L15" s="46">
        <f t="shared" si="2"/>
        <v>5460050.1</v>
      </c>
      <c r="M15" s="46">
        <v>10920.1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50">
        <v>10920</v>
      </c>
      <c r="T15" s="50">
        <f t="shared" si="1"/>
        <v>5460000</v>
      </c>
    </row>
    <row r="16" spans="1:20">
      <c r="A16" s="46" t="s">
        <v>21</v>
      </c>
      <c r="B16" s="47" t="s">
        <v>167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f t="shared" si="0"/>
        <v>5362000</v>
      </c>
      <c r="K16" s="46">
        <v>10724</v>
      </c>
      <c r="L16" s="46">
        <f t="shared" si="2"/>
        <v>5362050.1</v>
      </c>
      <c r="M16" s="46">
        <v>10724.1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50">
        <v>10724</v>
      </c>
      <c r="T16" s="50">
        <f t="shared" si="1"/>
        <v>5362000</v>
      </c>
    </row>
    <row r="17" spans="1:20">
      <c r="A17" s="46" t="s">
        <v>22</v>
      </c>
      <c r="B17" s="47" t="s">
        <v>167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f t="shared" si="0"/>
        <v>2173000</v>
      </c>
      <c r="K17" s="46">
        <v>4346</v>
      </c>
      <c r="L17" s="46">
        <f t="shared" si="2"/>
        <v>2173050.1</v>
      </c>
      <c r="M17" s="46">
        <v>4346.1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50">
        <v>4346</v>
      </c>
      <c r="T17" s="50">
        <f t="shared" si="1"/>
        <v>2173000</v>
      </c>
    </row>
    <row r="20" spans="12:20">
      <c r="L20" s="24" t="s">
        <v>168</v>
      </c>
      <c r="T20" s="50">
        <v>0</v>
      </c>
    </row>
    <row r="21" spans="12:20">
      <c r="L21" s="24">
        <v>93000000</v>
      </c>
      <c r="M21" s="24">
        <v>1000000</v>
      </c>
      <c r="N21" s="24">
        <v>0.5</v>
      </c>
      <c r="O21" s="24">
        <v>0.25</v>
      </c>
      <c r="S21" s="24">
        <v>10482.5738030592</v>
      </c>
      <c r="T21" s="50">
        <v>3591000</v>
      </c>
    </row>
    <row r="22" spans="12:20">
      <c r="L22" s="24">
        <v>0</v>
      </c>
      <c r="M22" s="24">
        <v>0</v>
      </c>
      <c r="N22" s="24">
        <v>0</v>
      </c>
      <c r="O22" s="24">
        <v>0</v>
      </c>
      <c r="S22" s="24">
        <v>0</v>
      </c>
      <c r="T22" s="50">
        <v>0</v>
      </c>
    </row>
    <row r="23" spans="12:20">
      <c r="L23" s="24">
        <v>0</v>
      </c>
      <c r="M23" s="24">
        <v>0</v>
      </c>
      <c r="N23" s="24">
        <v>0</v>
      </c>
      <c r="O23" s="24">
        <v>0</v>
      </c>
      <c r="S23" s="24">
        <v>0</v>
      </c>
      <c r="T23" s="50">
        <v>0</v>
      </c>
    </row>
    <row r="24" spans="12:20">
      <c r="L24" s="24">
        <v>0</v>
      </c>
      <c r="M24" s="24">
        <v>0</v>
      </c>
      <c r="N24" s="24">
        <v>0</v>
      </c>
      <c r="O24" s="24">
        <v>0</v>
      </c>
      <c r="S24" s="24">
        <v>0</v>
      </c>
      <c r="T24" s="50">
        <v>0</v>
      </c>
    </row>
    <row r="25" spans="12:20">
      <c r="L25" s="24">
        <v>0</v>
      </c>
      <c r="M25" s="24">
        <v>0</v>
      </c>
      <c r="N25" s="24">
        <v>0</v>
      </c>
      <c r="O25" s="24">
        <v>0</v>
      </c>
      <c r="S25" s="24">
        <v>0</v>
      </c>
      <c r="T25" s="50">
        <v>0</v>
      </c>
    </row>
    <row r="26" spans="12:20">
      <c r="L26" s="24">
        <v>0</v>
      </c>
      <c r="M26" s="24">
        <v>0</v>
      </c>
      <c r="N26" s="24">
        <v>0</v>
      </c>
      <c r="O26" s="24">
        <v>0</v>
      </c>
      <c r="S26" s="24">
        <v>0</v>
      </c>
      <c r="T26" s="50">
        <v>0</v>
      </c>
    </row>
    <row r="27" spans="12:20">
      <c r="L27" s="24">
        <v>71000000</v>
      </c>
      <c r="M27" s="24">
        <v>1000000</v>
      </c>
      <c r="N27" s="24">
        <v>0.5</v>
      </c>
      <c r="O27" s="24">
        <v>0.25</v>
      </c>
      <c r="S27" s="24">
        <v>8052.18626539996</v>
      </c>
      <c r="T27" s="50">
        <v>3203000</v>
      </c>
    </row>
    <row r="28" spans="12:20">
      <c r="L28" s="24">
        <v>40000000</v>
      </c>
      <c r="M28" s="24">
        <v>1000000</v>
      </c>
      <c r="N28" s="24">
        <v>0.5</v>
      </c>
      <c r="O28" s="24">
        <v>0.25</v>
      </c>
      <c r="S28" s="24">
        <v>10146.0383855352</v>
      </c>
      <c r="T28" s="50">
        <v>8815000</v>
      </c>
    </row>
    <row r="31" spans="19:20">
      <c r="S31" s="24" t="s">
        <v>12</v>
      </c>
      <c r="T31" s="24">
        <v>448.875</v>
      </c>
    </row>
    <row r="32" spans="19:20">
      <c r="S32" s="24" t="s">
        <v>18</v>
      </c>
      <c r="T32" s="24">
        <v>668.964076858814</v>
      </c>
    </row>
    <row r="33" spans="19:20">
      <c r="S33" s="24" t="s">
        <v>19</v>
      </c>
      <c r="T33" s="24">
        <v>980.861244019139</v>
      </c>
    </row>
    <row r="34" spans="19:20">
      <c r="S34" s="24" t="s">
        <v>169</v>
      </c>
      <c r="T34" s="24">
        <f>AVERAGE(T31:T33)</f>
        <v>699.566773625984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M91" sqref="M91"/>
    </sheetView>
  </sheetViews>
  <sheetFormatPr defaultColWidth="9.09090909090909" defaultRowHeight="13.8"/>
  <cols>
    <col min="1" max="2" width="11.6590909090909" style="23" customWidth="1"/>
    <col min="3" max="3" width="12.6666666666667" style="27" customWidth="1"/>
    <col min="4" max="12" width="15" style="11" customWidth="1"/>
    <col min="13" max="13" width="15" style="23" customWidth="1"/>
    <col min="14" max="14" width="27.3333333333333" style="23" customWidth="1"/>
    <col min="15" max="15" width="21.6666666666667" style="23" customWidth="1"/>
    <col min="16" max="16" width="21.5530303030303" style="23" customWidth="1"/>
    <col min="17" max="17" width="31.6666666666667" style="23" customWidth="1"/>
    <col min="18" max="18" width="21.5530303030303" style="23" customWidth="1"/>
    <col min="19" max="19" width="16.8787878787879" style="23" customWidth="1"/>
    <col min="20" max="1024" width="9.09848484848485" style="23"/>
  </cols>
  <sheetData>
    <row r="1" s="1" customFormat="1" ht="47.25" customHeight="1" spans="1:12">
      <c r="A1" s="1" t="s">
        <v>42</v>
      </c>
      <c r="C1" s="29"/>
      <c r="D1" s="1" t="s">
        <v>170</v>
      </c>
      <c r="E1" s="1" t="s">
        <v>171</v>
      </c>
      <c r="F1" s="1" t="s">
        <v>170</v>
      </c>
      <c r="G1" s="1" t="s">
        <v>46</v>
      </c>
      <c r="H1" s="1" t="s">
        <v>46</v>
      </c>
      <c r="I1" s="1" t="s">
        <v>172</v>
      </c>
      <c r="J1" s="1" t="s">
        <v>173</v>
      </c>
      <c r="K1" s="1" t="s">
        <v>120</v>
      </c>
      <c r="L1" s="1" t="s">
        <v>120</v>
      </c>
    </row>
    <row r="2" s="1" customFormat="1" ht="47.25" customHeight="1" spans="1:12">
      <c r="A2" s="1" t="s">
        <v>51</v>
      </c>
      <c r="B2" s="1" t="s">
        <v>174</v>
      </c>
      <c r="C2" s="29" t="s">
        <v>175</v>
      </c>
      <c r="D2" s="42" t="s">
        <v>176</v>
      </c>
      <c r="E2" s="17" t="s">
        <v>177</v>
      </c>
      <c r="F2" s="1" t="s">
        <v>178</v>
      </c>
      <c r="G2" s="1" t="s">
        <v>179</v>
      </c>
      <c r="H2" s="1" t="s">
        <v>63</v>
      </c>
      <c r="I2" s="1" t="s">
        <v>180</v>
      </c>
      <c r="J2" s="1" t="s">
        <v>181</v>
      </c>
      <c r="K2" s="1" t="s">
        <v>182</v>
      </c>
      <c r="L2" s="1" t="s">
        <v>125</v>
      </c>
    </row>
    <row r="4" spans="1:12">
      <c r="A4" s="23" t="s">
        <v>73</v>
      </c>
      <c r="D4" s="11" t="s">
        <v>77</v>
      </c>
      <c r="E4" s="11" t="s">
        <v>76</v>
      </c>
      <c r="F4" s="11" t="s">
        <v>77</v>
      </c>
      <c r="G4" s="11" t="s">
        <v>78</v>
      </c>
      <c r="H4" s="11" t="s">
        <v>74</v>
      </c>
      <c r="I4" s="11" t="s">
        <v>80</v>
      </c>
      <c r="J4" s="11" t="s">
        <v>133</v>
      </c>
      <c r="K4" s="11" t="s">
        <v>133</v>
      </c>
      <c r="L4" s="11" t="s">
        <v>74</v>
      </c>
    </row>
    <row r="5" s="22" customFormat="1" ht="10.2" spans="1:12">
      <c r="A5" s="22" t="s">
        <v>85</v>
      </c>
      <c r="B5" s="31" t="s">
        <v>183</v>
      </c>
      <c r="C5" s="22" t="s">
        <v>87</v>
      </c>
      <c r="D5" s="40" t="s">
        <v>135</v>
      </c>
      <c r="E5" s="40" t="s">
        <v>184</v>
      </c>
      <c r="F5" s="40" t="s">
        <v>93</v>
      </c>
      <c r="G5" s="40" t="s">
        <v>8</v>
      </c>
      <c r="H5" s="40" t="s">
        <v>9</v>
      </c>
      <c r="I5" s="40" t="s">
        <v>3</v>
      </c>
      <c r="J5" s="40" t="s">
        <v>185</v>
      </c>
      <c r="K5" s="40" t="s">
        <v>186</v>
      </c>
      <c r="L5" s="40" t="s">
        <v>136</v>
      </c>
    </row>
    <row r="6" spans="1:11">
      <c r="A6" s="23" t="s">
        <v>11</v>
      </c>
      <c r="B6" s="32" t="s">
        <v>187</v>
      </c>
      <c r="C6" s="27" t="s">
        <v>188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1">
      <c r="A7" s="23" t="s">
        <v>11</v>
      </c>
      <c r="B7" s="32" t="s">
        <v>189</v>
      </c>
      <c r="C7" s="27" t="s">
        <v>188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1">
      <c r="A8" s="23" t="s">
        <v>11</v>
      </c>
      <c r="B8" s="32" t="s">
        <v>190</v>
      </c>
      <c r="C8" s="27" t="s">
        <v>188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191</v>
      </c>
      <c r="C9" s="27" t="s">
        <v>192</v>
      </c>
      <c r="D9" s="11">
        <v>0.5</v>
      </c>
      <c r="E9" s="11">
        <v>0</v>
      </c>
      <c r="F9" s="11">
        <v>745319.840983014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193</v>
      </c>
      <c r="C10" s="27" t="s">
        <v>192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194</v>
      </c>
      <c r="C11" s="27" t="s">
        <v>192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195</v>
      </c>
      <c r="C12" s="27" t="s">
        <v>192</v>
      </c>
      <c r="D12" s="11">
        <v>0.5</v>
      </c>
      <c r="E12" s="11">
        <v>0</v>
      </c>
      <c r="F12" s="11">
        <v>834723.418921248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196</v>
      </c>
      <c r="C13" s="27" t="s">
        <v>192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1">
      <c r="A14" s="23" t="s">
        <v>12</v>
      </c>
      <c r="B14" s="32" t="s">
        <v>187</v>
      </c>
      <c r="C14" s="27" t="s">
        <v>188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1">
      <c r="A15" s="23" t="s">
        <v>12</v>
      </c>
      <c r="B15" s="32" t="s">
        <v>189</v>
      </c>
      <c r="C15" s="27" t="s">
        <v>188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1">
      <c r="A16" s="23" t="s">
        <v>12</v>
      </c>
      <c r="B16" s="32" t="s">
        <v>190</v>
      </c>
      <c r="C16" s="27" t="s">
        <v>188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191</v>
      </c>
      <c r="C17" s="27" t="s">
        <v>192</v>
      </c>
      <c r="D17" s="11">
        <v>0.5</v>
      </c>
      <c r="E17" s="11">
        <v>0</v>
      </c>
      <c r="F17" s="11">
        <v>745319.840983014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193</v>
      </c>
      <c r="C18" s="27" t="s">
        <v>192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194</v>
      </c>
      <c r="C19" s="27" t="s">
        <v>192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195</v>
      </c>
      <c r="C20" s="27" t="s">
        <v>192</v>
      </c>
      <c r="D20" s="11">
        <v>0.5</v>
      </c>
      <c r="E20" s="11">
        <v>0</v>
      </c>
      <c r="F20" s="11">
        <v>834723.418921248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196</v>
      </c>
      <c r="C21" s="27" t="s">
        <v>192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1">
      <c r="A22" s="23" t="s">
        <v>13</v>
      </c>
      <c r="B22" s="32" t="s">
        <v>187</v>
      </c>
      <c r="C22" s="27" t="s">
        <v>188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1">
      <c r="A23" s="23" t="s">
        <v>13</v>
      </c>
      <c r="B23" s="32" t="s">
        <v>189</v>
      </c>
      <c r="C23" s="27" t="s">
        <v>188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1">
      <c r="A24" s="23" t="s">
        <v>13</v>
      </c>
      <c r="B24" s="32" t="s">
        <v>190</v>
      </c>
      <c r="C24" s="27" t="s">
        <v>188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191</v>
      </c>
      <c r="C25" s="27" t="s">
        <v>192</v>
      </c>
      <c r="D25" s="11">
        <v>0.5</v>
      </c>
      <c r="E25" s="11">
        <v>0</v>
      </c>
      <c r="F25" s="11">
        <v>745319.840983014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193</v>
      </c>
      <c r="C26" s="27" t="s">
        <v>192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194</v>
      </c>
      <c r="C27" s="27" t="s">
        <v>192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195</v>
      </c>
      <c r="C28" s="27" t="s">
        <v>192</v>
      </c>
      <c r="D28" s="11">
        <v>0.5</v>
      </c>
      <c r="E28" s="11">
        <v>0</v>
      </c>
      <c r="F28" s="11">
        <v>834723.418921248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196</v>
      </c>
      <c r="C29" s="27" t="s">
        <v>192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1">
      <c r="A30" s="23" t="s">
        <v>14</v>
      </c>
      <c r="B30" s="32" t="s">
        <v>187</v>
      </c>
      <c r="C30" s="27" t="s">
        <v>188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1">
      <c r="A31" s="23" t="s">
        <v>14</v>
      </c>
      <c r="B31" s="32" t="s">
        <v>189</v>
      </c>
      <c r="C31" s="27" t="s">
        <v>188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1">
      <c r="A32" s="23" t="s">
        <v>14</v>
      </c>
      <c r="B32" s="32" t="s">
        <v>190</v>
      </c>
      <c r="C32" s="27" t="s">
        <v>188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191</v>
      </c>
      <c r="C33" s="27" t="s">
        <v>192</v>
      </c>
      <c r="D33" s="11">
        <v>0.5</v>
      </c>
      <c r="E33" s="11">
        <v>0</v>
      </c>
      <c r="F33" s="11">
        <v>745319.840983014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193</v>
      </c>
      <c r="C34" s="27" t="s">
        <v>192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194</v>
      </c>
      <c r="C35" s="27" t="s">
        <v>192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195</v>
      </c>
      <c r="C36" s="27" t="s">
        <v>192</v>
      </c>
      <c r="D36" s="11">
        <v>0.5</v>
      </c>
      <c r="E36" s="11">
        <v>0</v>
      </c>
      <c r="F36" s="11">
        <v>834723.418921248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196</v>
      </c>
      <c r="C37" s="27" t="s">
        <v>192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1">
      <c r="A38" s="23" t="s">
        <v>15</v>
      </c>
      <c r="B38" s="32" t="s">
        <v>187</v>
      </c>
      <c r="C38" s="27" t="s">
        <v>188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1">
      <c r="A39" s="23" t="s">
        <v>15</v>
      </c>
      <c r="B39" s="32" t="s">
        <v>189</v>
      </c>
      <c r="C39" s="27" t="s">
        <v>188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1">
      <c r="A40" s="23" t="s">
        <v>15</v>
      </c>
      <c r="B40" s="32" t="s">
        <v>190</v>
      </c>
      <c r="C40" s="27" t="s">
        <v>188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191</v>
      </c>
      <c r="C41" s="27" t="s">
        <v>192</v>
      </c>
      <c r="D41" s="11">
        <v>0.5</v>
      </c>
      <c r="E41" s="11">
        <v>0</v>
      </c>
      <c r="F41" s="11">
        <v>745319.840983014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193</v>
      </c>
      <c r="C42" s="27" t="s">
        <v>192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194</v>
      </c>
      <c r="C43" s="27" t="s">
        <v>192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195</v>
      </c>
      <c r="C44" s="27" t="s">
        <v>192</v>
      </c>
      <c r="D44" s="11">
        <v>0.5</v>
      </c>
      <c r="E44" s="11">
        <v>0</v>
      </c>
      <c r="F44" s="11">
        <v>834723.418921248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196</v>
      </c>
      <c r="C45" s="27" t="s">
        <v>192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1">
      <c r="A46" s="23" t="s">
        <v>16</v>
      </c>
      <c r="B46" s="32" t="s">
        <v>187</v>
      </c>
      <c r="C46" s="27" t="s">
        <v>188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1">
      <c r="A47" s="23" t="s">
        <v>16</v>
      </c>
      <c r="B47" s="32" t="s">
        <v>189</v>
      </c>
      <c r="C47" s="27" t="s">
        <v>188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1">
      <c r="A48" s="23" t="s">
        <v>16</v>
      </c>
      <c r="B48" s="32" t="s">
        <v>190</v>
      </c>
      <c r="C48" s="27" t="s">
        <v>188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191</v>
      </c>
      <c r="C49" s="27" t="s">
        <v>192</v>
      </c>
      <c r="D49" s="11">
        <v>0.5</v>
      </c>
      <c r="E49" s="11">
        <v>0</v>
      </c>
      <c r="F49" s="11">
        <v>745319.840983014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193</v>
      </c>
      <c r="C50" s="27" t="s">
        <v>192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194</v>
      </c>
      <c r="C51" s="27" t="s">
        <v>192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195</v>
      </c>
      <c r="C52" s="27" t="s">
        <v>192</v>
      </c>
      <c r="D52" s="11">
        <v>0.5</v>
      </c>
      <c r="E52" s="11">
        <v>0</v>
      </c>
      <c r="F52" s="11">
        <v>834723.418921248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196</v>
      </c>
      <c r="C53" s="27" t="s">
        <v>192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1">
      <c r="A54" s="23" t="s">
        <v>17</v>
      </c>
      <c r="B54" s="32" t="s">
        <v>187</v>
      </c>
      <c r="C54" s="27" t="s">
        <v>188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1">
      <c r="A55" s="23" t="s">
        <v>17</v>
      </c>
      <c r="B55" s="32" t="s">
        <v>189</v>
      </c>
      <c r="C55" s="27" t="s">
        <v>188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1">
      <c r="A56" s="23" t="s">
        <v>17</v>
      </c>
      <c r="B56" s="32" t="s">
        <v>190</v>
      </c>
      <c r="C56" s="27" t="s">
        <v>188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191</v>
      </c>
      <c r="C57" s="27" t="s">
        <v>192</v>
      </c>
      <c r="D57" s="11">
        <v>0.5</v>
      </c>
      <c r="E57" s="11">
        <v>0</v>
      </c>
      <c r="F57" s="11">
        <v>745319.840983014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193</v>
      </c>
      <c r="C58" s="27" t="s">
        <v>192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194</v>
      </c>
      <c r="C59" s="27" t="s">
        <v>192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195</v>
      </c>
      <c r="C60" s="27" t="s">
        <v>192</v>
      </c>
      <c r="D60" s="11">
        <v>0.5</v>
      </c>
      <c r="E60" s="11">
        <v>0</v>
      </c>
      <c r="F60" s="11">
        <v>834723.418921248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196</v>
      </c>
      <c r="C61" s="27" t="s">
        <v>192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1">
      <c r="A62" s="23" t="s">
        <v>18</v>
      </c>
      <c r="B62" s="32" t="s">
        <v>187</v>
      </c>
      <c r="C62" s="27" t="s">
        <v>188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1">
      <c r="A63" s="23" t="s">
        <v>18</v>
      </c>
      <c r="B63" s="32" t="s">
        <v>189</v>
      </c>
      <c r="C63" s="27" t="s">
        <v>188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1">
      <c r="A64" s="23" t="s">
        <v>18</v>
      </c>
      <c r="B64" s="32" t="s">
        <v>190</v>
      </c>
      <c r="C64" s="27" t="s">
        <v>188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191</v>
      </c>
      <c r="C65" s="27" t="s">
        <v>192</v>
      </c>
      <c r="D65" s="11">
        <v>0.5</v>
      </c>
      <c r="E65" s="11">
        <v>0</v>
      </c>
      <c r="F65" s="11">
        <v>745319.840983014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193</v>
      </c>
      <c r="C66" s="27" t="s">
        <v>192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194</v>
      </c>
      <c r="C67" s="27" t="s">
        <v>192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195</v>
      </c>
      <c r="C68" s="27" t="s">
        <v>192</v>
      </c>
      <c r="D68" s="11">
        <v>0.5</v>
      </c>
      <c r="E68" s="11">
        <v>0</v>
      </c>
      <c r="F68" s="11">
        <v>834723.418921248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196</v>
      </c>
      <c r="C69" s="27" t="s">
        <v>192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1">
      <c r="A70" s="23" t="s">
        <v>19</v>
      </c>
      <c r="B70" s="32" t="s">
        <v>187</v>
      </c>
      <c r="C70" s="27" t="s">
        <v>188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1">
      <c r="A71" s="23" t="s">
        <v>19</v>
      </c>
      <c r="B71" s="32" t="s">
        <v>189</v>
      </c>
      <c r="C71" s="27" t="s">
        <v>188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1">
      <c r="A72" s="23" t="s">
        <v>19</v>
      </c>
      <c r="B72" s="32" t="s">
        <v>190</v>
      </c>
      <c r="C72" s="27" t="s">
        <v>188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191</v>
      </c>
      <c r="C73" s="27" t="s">
        <v>192</v>
      </c>
      <c r="D73" s="11">
        <v>0.5</v>
      </c>
      <c r="E73" s="11">
        <v>0</v>
      </c>
      <c r="F73" s="11">
        <v>745319.840983014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193</v>
      </c>
      <c r="C74" s="27" t="s">
        <v>192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194</v>
      </c>
      <c r="C75" s="27" t="s">
        <v>192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195</v>
      </c>
      <c r="C76" s="27" t="s">
        <v>192</v>
      </c>
      <c r="D76" s="11">
        <v>0.5</v>
      </c>
      <c r="E76" s="11">
        <v>0</v>
      </c>
      <c r="F76" s="11">
        <v>834723.418921248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196</v>
      </c>
      <c r="C77" s="27" t="s">
        <v>192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1">
      <c r="A78" s="23" t="s">
        <v>20</v>
      </c>
      <c r="B78" s="32" t="s">
        <v>187</v>
      </c>
      <c r="C78" s="27" t="s">
        <v>188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1">
      <c r="A79" s="23" t="s">
        <v>20</v>
      </c>
      <c r="B79" s="32" t="s">
        <v>189</v>
      </c>
      <c r="C79" s="27" t="s">
        <v>188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1">
      <c r="A80" s="23" t="s">
        <v>20</v>
      </c>
      <c r="B80" s="32" t="s">
        <v>190</v>
      </c>
      <c r="C80" s="27" t="s">
        <v>188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191</v>
      </c>
      <c r="C81" s="27" t="s">
        <v>192</v>
      </c>
      <c r="D81" s="11">
        <v>0.5</v>
      </c>
      <c r="E81" s="11">
        <v>0</v>
      </c>
      <c r="F81" s="11">
        <v>745319.840983014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193</v>
      </c>
      <c r="C82" s="27" t="s">
        <v>192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194</v>
      </c>
      <c r="C83" s="27" t="s">
        <v>192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195</v>
      </c>
      <c r="C84" s="27" t="s">
        <v>192</v>
      </c>
      <c r="D84" s="11">
        <v>0.5</v>
      </c>
      <c r="E84" s="11">
        <v>0</v>
      </c>
      <c r="F84" s="11">
        <v>834723.418921248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196</v>
      </c>
      <c r="C85" s="27" t="s">
        <v>192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1">
      <c r="A86" s="23" t="s">
        <v>21</v>
      </c>
      <c r="B86" s="32" t="s">
        <v>187</v>
      </c>
      <c r="C86" s="27" t="s">
        <v>188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1">
      <c r="A87" s="23" t="s">
        <v>21</v>
      </c>
      <c r="B87" s="32" t="s">
        <v>189</v>
      </c>
      <c r="C87" s="27" t="s">
        <v>188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1">
      <c r="A88" s="23" t="s">
        <v>21</v>
      </c>
      <c r="B88" s="32" t="s">
        <v>190</v>
      </c>
      <c r="C88" s="27" t="s">
        <v>188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191</v>
      </c>
      <c r="C89" s="27" t="s">
        <v>192</v>
      </c>
      <c r="D89" s="11">
        <v>0.5</v>
      </c>
      <c r="E89" s="11">
        <v>0</v>
      </c>
      <c r="F89" s="11">
        <v>745319.840983014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193</v>
      </c>
      <c r="C90" s="27" t="s">
        <v>192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194</v>
      </c>
      <c r="C91" s="27" t="s">
        <v>192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195</v>
      </c>
      <c r="C92" s="27" t="s">
        <v>192</v>
      </c>
      <c r="D92" s="11">
        <v>0.5</v>
      </c>
      <c r="E92" s="11">
        <v>0</v>
      </c>
      <c r="F92" s="11">
        <v>834723.418921248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196</v>
      </c>
      <c r="C93" s="27" t="s">
        <v>192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1">
      <c r="A94" s="23" t="s">
        <v>22</v>
      </c>
      <c r="B94" s="32" t="s">
        <v>187</v>
      </c>
      <c r="C94" s="27" t="s">
        <v>188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1">
      <c r="A95" s="23" t="s">
        <v>22</v>
      </c>
      <c r="B95" s="32" t="s">
        <v>189</v>
      </c>
      <c r="C95" s="27" t="s">
        <v>188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1">
      <c r="A96" s="23" t="s">
        <v>22</v>
      </c>
      <c r="B96" s="32" t="s">
        <v>190</v>
      </c>
      <c r="C96" s="27" t="s">
        <v>188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191</v>
      </c>
      <c r="C97" s="27" t="s">
        <v>192</v>
      </c>
      <c r="D97" s="11">
        <v>0.5</v>
      </c>
      <c r="E97" s="11">
        <v>0</v>
      </c>
      <c r="F97" s="11">
        <v>745319.840983014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193</v>
      </c>
      <c r="C98" s="27" t="s">
        <v>192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194</v>
      </c>
      <c r="C99" s="27" t="s">
        <v>192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195</v>
      </c>
      <c r="C100" s="27" t="s">
        <v>192</v>
      </c>
      <c r="D100" s="11">
        <v>0.5</v>
      </c>
      <c r="E100" s="11">
        <v>0</v>
      </c>
      <c r="F100" s="11">
        <v>834723.418921248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196</v>
      </c>
      <c r="C101" s="27" t="s">
        <v>192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2:2">
      <c r="B102" s="32"/>
    </row>
    <row r="103" spans="2:2">
      <c r="B103" s="32"/>
    </row>
    <row r="104" spans="2:2">
      <c r="B104" s="32"/>
    </row>
    <row r="105" spans="2:2">
      <c r="B105" s="32"/>
    </row>
    <row r="106" spans="2:2">
      <c r="B106" s="32"/>
    </row>
    <row r="107" spans="2:2">
      <c r="B107" s="32"/>
    </row>
    <row r="108" spans="2:2">
      <c r="B108" s="32"/>
    </row>
    <row r="109" spans="2:2">
      <c r="B109" s="32"/>
    </row>
  </sheetData>
  <autoFilter ref="A5:L10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topLeftCell="A3" workbookViewId="0">
      <selection activeCell="C5" sqref="C5:J5"/>
    </sheetView>
  </sheetViews>
  <sheetFormatPr defaultColWidth="10.1590909090909" defaultRowHeight="13.8"/>
  <cols>
    <col min="1" max="1" width="6.53030303030303" style="27" customWidth="1"/>
    <col min="2" max="2" width="4.62878787878788" style="11" customWidth="1"/>
    <col min="3" max="3" width="7.96969696969697" style="11" customWidth="1"/>
    <col min="4" max="4" width="10.9318181818182" style="11" customWidth="1"/>
    <col min="5" max="5" width="14.1818181818182" style="11" customWidth="1"/>
    <col min="6" max="6" width="15.9090909090909" style="11" customWidth="1"/>
    <col min="7" max="7" width="8.06060606060606" style="11" customWidth="1"/>
    <col min="8" max="8" width="10.2727272727273" style="11" customWidth="1"/>
    <col min="9" max="9" width="8.53787878787879" style="11" customWidth="1"/>
    <col min="10" max="10" width="7.78030303030303" style="23" customWidth="1"/>
    <col min="11" max="1023" width="10.1666666666667" style="23"/>
  </cols>
  <sheetData>
    <row r="1" s="1" customFormat="1" ht="102" spans="1:1024">
      <c r="A1" s="1" t="s">
        <v>42</v>
      </c>
      <c r="B1" s="29"/>
      <c r="C1" s="1" t="s">
        <v>197</v>
      </c>
      <c r="D1" s="1" t="s">
        <v>120</v>
      </c>
      <c r="E1" s="1" t="s">
        <v>198</v>
      </c>
      <c r="F1" s="1" t="s">
        <v>198</v>
      </c>
      <c r="G1" s="1" t="s">
        <v>120</v>
      </c>
      <c r="H1" s="1" t="s">
        <v>199</v>
      </c>
      <c r="I1" s="1" t="s">
        <v>200</v>
      </c>
      <c r="J1" s="1" t="s">
        <v>199</v>
      </c>
      <c r="AMJ1"/>
    </row>
    <row r="2" ht="71.4" spans="1:10">
      <c r="A2" s="1" t="s">
        <v>51</v>
      </c>
      <c r="B2" s="29" t="s">
        <v>201</v>
      </c>
      <c r="C2" s="17" t="s">
        <v>202</v>
      </c>
      <c r="D2" s="17" t="s">
        <v>203</v>
      </c>
      <c r="E2" s="17" t="s">
        <v>204</v>
      </c>
      <c r="F2" s="1" t="s">
        <v>205</v>
      </c>
      <c r="G2" s="1" t="s">
        <v>206</v>
      </c>
      <c r="H2" s="1" t="s">
        <v>207</v>
      </c>
      <c r="I2" s="1" t="s">
        <v>208</v>
      </c>
      <c r="J2" s="1" t="s">
        <v>209</v>
      </c>
    </row>
    <row r="3" spans="1:10">
      <c r="A3" s="23"/>
      <c r="B3" s="27"/>
      <c r="J3" s="11"/>
    </row>
    <row r="4" s="22" customFormat="1" spans="1:1024">
      <c r="A4" s="23" t="s">
        <v>73</v>
      </c>
      <c r="B4" s="27"/>
      <c r="C4" s="11" t="s">
        <v>77</v>
      </c>
      <c r="D4" s="11" t="s">
        <v>77</v>
      </c>
      <c r="E4" s="11" t="s">
        <v>74</v>
      </c>
      <c r="F4" s="11" t="s">
        <v>74</v>
      </c>
      <c r="G4" s="11" t="s">
        <v>74</v>
      </c>
      <c r="H4" s="11" t="s">
        <v>132</v>
      </c>
      <c r="I4" s="11" t="s">
        <v>74</v>
      </c>
      <c r="J4" s="11" t="s">
        <v>210</v>
      </c>
      <c r="AMJ4"/>
    </row>
    <row r="5" spans="1:14">
      <c r="A5" s="22" t="s">
        <v>85</v>
      </c>
      <c r="B5" s="31" t="s">
        <v>211</v>
      </c>
      <c r="C5" s="40" t="s">
        <v>135</v>
      </c>
      <c r="D5" s="40" t="s">
        <v>212</v>
      </c>
      <c r="E5" s="40" t="s">
        <v>213</v>
      </c>
      <c r="F5" s="40" t="s">
        <v>214</v>
      </c>
      <c r="G5" s="40" t="s">
        <v>215</v>
      </c>
      <c r="H5" s="40" t="s">
        <v>216</v>
      </c>
      <c r="I5" s="40" t="s">
        <v>217</v>
      </c>
      <c r="J5" s="40" t="s">
        <v>218</v>
      </c>
      <c r="L5" s="23" t="s">
        <v>219</v>
      </c>
      <c r="N5" s="23" t="s">
        <v>220</v>
      </c>
    </row>
    <row r="6" spans="1:14">
      <c r="A6" s="23" t="s">
        <v>11</v>
      </c>
      <c r="B6" s="23" t="s">
        <v>221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0.045</v>
      </c>
      <c r="I6" s="23">
        <f>1*L6/$L$89</f>
        <v>0.05</v>
      </c>
      <c r="J6" s="23">
        <v>0</v>
      </c>
      <c r="L6" s="23">
        <v>1</v>
      </c>
      <c r="N6" s="23" t="s">
        <v>222</v>
      </c>
    </row>
    <row r="7" spans="1:14">
      <c r="A7" s="23" t="s">
        <v>11</v>
      </c>
      <c r="B7" s="23" t="s">
        <v>223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224</v>
      </c>
    </row>
    <row r="8" spans="1:14">
      <c r="A8" s="23" t="s">
        <v>11</v>
      </c>
      <c r="B8" s="23" t="s">
        <v>225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226</v>
      </c>
    </row>
    <row r="9" spans="1:14">
      <c r="A9" s="23" t="s">
        <v>11</v>
      </c>
      <c r="B9" s="23" t="s">
        <v>227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228</v>
      </c>
    </row>
    <row r="10" spans="1:14">
      <c r="A10" s="23" t="s">
        <v>11</v>
      </c>
      <c r="B10" s="23" t="s">
        <v>229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222</v>
      </c>
    </row>
    <row r="11" spans="1:14">
      <c r="A11" s="23" t="s">
        <v>11</v>
      </c>
      <c r="B11" s="23" t="s">
        <v>230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0.045</v>
      </c>
      <c r="I11" s="23">
        <f t="shared" si="0"/>
        <v>0.05</v>
      </c>
      <c r="J11" s="23">
        <v>0</v>
      </c>
      <c r="L11" s="23">
        <v>1</v>
      </c>
      <c r="N11" s="23" t="s">
        <v>231</v>
      </c>
    </row>
    <row r="12" spans="1:14">
      <c r="A12" s="23" t="s">
        <v>11</v>
      </c>
      <c r="B12" s="23" t="s">
        <v>232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0.045</v>
      </c>
      <c r="I12" s="23">
        <f t="shared" si="0"/>
        <v>0.05</v>
      </c>
      <c r="J12" s="23">
        <v>0</v>
      </c>
      <c r="L12" s="23">
        <v>1</v>
      </c>
      <c r="N12" s="23" t="s">
        <v>233</v>
      </c>
    </row>
    <row r="13" spans="1:14">
      <c r="A13" s="23" t="s">
        <v>11</v>
      </c>
      <c r="B13" s="23" t="s">
        <v>234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231</v>
      </c>
    </row>
    <row r="14" spans="1:14">
      <c r="A14" s="23" t="s">
        <v>11</v>
      </c>
      <c r="B14" s="23" t="s">
        <v>235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0.045</v>
      </c>
      <c r="I14" s="23">
        <f t="shared" si="0"/>
        <v>0.05</v>
      </c>
      <c r="J14" s="23">
        <v>0</v>
      </c>
      <c r="L14" s="23">
        <v>1</v>
      </c>
      <c r="N14" s="23" t="s">
        <v>222</v>
      </c>
    </row>
    <row r="15" spans="1:14">
      <c r="A15" s="23" t="s">
        <v>11</v>
      </c>
      <c r="B15" s="23" t="s">
        <v>236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231</v>
      </c>
    </row>
    <row r="16" spans="1:14">
      <c r="A16" s="23" t="s">
        <v>11</v>
      </c>
      <c r="B16" s="23" t="s">
        <v>237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0.045</v>
      </c>
      <c r="I16" s="23">
        <f t="shared" si="0"/>
        <v>0.05</v>
      </c>
      <c r="J16" s="23">
        <v>0</v>
      </c>
      <c r="L16" s="23">
        <v>1</v>
      </c>
      <c r="N16" s="23" t="s">
        <v>222</v>
      </c>
    </row>
    <row r="17" spans="1:14">
      <c r="A17" s="23" t="s">
        <v>11</v>
      </c>
      <c r="B17" s="23" t="s">
        <v>238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239</v>
      </c>
    </row>
    <row r="18" spans="1:14">
      <c r="A18" s="23" t="s">
        <v>11</v>
      </c>
      <c r="B18" s="23" t="s">
        <v>240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241</v>
      </c>
    </row>
    <row r="19" spans="1:14">
      <c r="A19" s="23" t="s">
        <v>11</v>
      </c>
      <c r="B19" s="23" t="s">
        <v>242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243</v>
      </c>
    </row>
    <row r="20" spans="1:14">
      <c r="A20" s="23" t="s">
        <v>11</v>
      </c>
      <c r="B20" s="23" t="s">
        <v>244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0.045</v>
      </c>
      <c r="I20" s="23">
        <f t="shared" si="0"/>
        <v>0.05</v>
      </c>
      <c r="J20" s="23">
        <v>0</v>
      </c>
      <c r="L20" s="23">
        <v>1</v>
      </c>
      <c r="N20" s="23" t="s">
        <v>239</v>
      </c>
    </row>
    <row r="21" spans="1:14">
      <c r="A21" s="23" t="s">
        <v>11</v>
      </c>
      <c r="B21" s="23" t="s">
        <v>245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222</v>
      </c>
    </row>
    <row r="22" spans="1:14">
      <c r="A22" s="23" t="s">
        <v>11</v>
      </c>
      <c r="B22" s="23" t="s">
        <v>246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241</v>
      </c>
    </row>
    <row r="23" spans="1:14">
      <c r="A23" s="23" t="s">
        <v>11</v>
      </c>
      <c r="B23" s="23" t="s">
        <v>247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239</v>
      </c>
    </row>
    <row r="24" spans="1:14">
      <c r="A24" s="23" t="s">
        <v>11</v>
      </c>
      <c r="B24" s="23" t="s">
        <v>248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0.045</v>
      </c>
      <c r="I24" s="23">
        <f t="shared" si="0"/>
        <v>0.05</v>
      </c>
      <c r="J24" s="23">
        <v>0</v>
      </c>
      <c r="L24" s="23">
        <v>1</v>
      </c>
      <c r="N24" s="23" t="s">
        <v>231</v>
      </c>
    </row>
    <row r="25" spans="1:14">
      <c r="A25" s="23" t="s">
        <v>11</v>
      </c>
      <c r="B25" s="23" t="s">
        <v>249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226</v>
      </c>
    </row>
    <row r="26" spans="1:14">
      <c r="A26" s="23" t="s">
        <v>11</v>
      </c>
      <c r="B26" s="23" t="s">
        <v>250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222</v>
      </c>
    </row>
    <row r="27" spans="1:14">
      <c r="A27" s="23" t="s">
        <v>11</v>
      </c>
      <c r="B27" s="23" t="s">
        <v>251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228</v>
      </c>
    </row>
    <row r="28" spans="1:14">
      <c r="A28" s="23" t="s">
        <v>11</v>
      </c>
      <c r="B28" s="23" t="s">
        <v>252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0.045</v>
      </c>
      <c r="I28" s="23">
        <f t="shared" si="0"/>
        <v>0</v>
      </c>
      <c r="J28" s="23">
        <v>0</v>
      </c>
      <c r="N28" s="23" t="s">
        <v>243</v>
      </c>
    </row>
    <row r="29" spans="1:14">
      <c r="A29" s="23" t="s">
        <v>11</v>
      </c>
      <c r="B29" s="23" t="s">
        <v>253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231</v>
      </c>
    </row>
    <row r="30" spans="1:14">
      <c r="A30" s="23" t="s">
        <v>11</v>
      </c>
      <c r="B30" s="23" t="s">
        <v>254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0.045</v>
      </c>
      <c r="I30" s="23">
        <f t="shared" si="0"/>
        <v>0</v>
      </c>
      <c r="J30" s="23">
        <v>0</v>
      </c>
      <c r="N30" s="23" t="s">
        <v>228</v>
      </c>
    </row>
    <row r="31" spans="1:14">
      <c r="A31" s="23" t="s">
        <v>11</v>
      </c>
      <c r="B31" s="23" t="s">
        <v>255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0.045</v>
      </c>
      <c r="I31" s="23">
        <f t="shared" si="0"/>
        <v>0</v>
      </c>
      <c r="J31" s="23">
        <v>0</v>
      </c>
      <c r="N31" s="23" t="s">
        <v>222</v>
      </c>
    </row>
    <row r="32" spans="1:14">
      <c r="A32" s="23" t="s">
        <v>11</v>
      </c>
      <c r="B32" s="23" t="s">
        <v>256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257</v>
      </c>
    </row>
    <row r="33" spans="1:14">
      <c r="A33" s="23" t="s">
        <v>11</v>
      </c>
      <c r="B33" s="23" t="s">
        <v>258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243</v>
      </c>
    </row>
    <row r="34" spans="1:14">
      <c r="A34" s="23" t="s">
        <v>11</v>
      </c>
      <c r="B34" s="23" t="s">
        <v>259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0.07</v>
      </c>
      <c r="I34" s="23">
        <f t="shared" si="0"/>
        <v>0</v>
      </c>
      <c r="J34" s="23">
        <v>0</v>
      </c>
      <c r="N34" s="23" t="s">
        <v>222</v>
      </c>
    </row>
    <row r="35" spans="1:14">
      <c r="A35" s="23" t="s">
        <v>11</v>
      </c>
      <c r="B35" s="23" t="s">
        <v>260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0.045</v>
      </c>
      <c r="I35" s="23">
        <f t="shared" si="0"/>
        <v>0</v>
      </c>
      <c r="J35" s="23">
        <v>0</v>
      </c>
      <c r="N35" s="23" t="s">
        <v>239</v>
      </c>
    </row>
    <row r="36" spans="1:14">
      <c r="A36" s="23" t="s">
        <v>11</v>
      </c>
      <c r="B36" s="23" t="s">
        <v>261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243</v>
      </c>
    </row>
    <row r="37" spans="1:14">
      <c r="A37" s="23" t="s">
        <v>11</v>
      </c>
      <c r="B37" s="23" t="s">
        <v>262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226</v>
      </c>
    </row>
    <row r="38" spans="1:14">
      <c r="A38" s="23" t="s">
        <v>11</v>
      </c>
      <c r="B38" s="23" t="s">
        <v>263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231</v>
      </c>
    </row>
    <row r="39" spans="1:14">
      <c r="A39" s="23" t="s">
        <v>11</v>
      </c>
      <c r="B39" s="23" t="s">
        <v>264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265</v>
      </c>
    </row>
    <row r="40" spans="1:14">
      <c r="A40" s="23" t="s">
        <v>11</v>
      </c>
      <c r="B40" s="23" t="s">
        <v>266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226</v>
      </c>
    </row>
    <row r="41" spans="1:14">
      <c r="A41" s="23" t="s">
        <v>11</v>
      </c>
      <c r="B41" s="23" t="s">
        <v>267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239</v>
      </c>
    </row>
    <row r="42" spans="1:14">
      <c r="A42" s="23" t="s">
        <v>11</v>
      </c>
      <c r="B42" s="23" t="s">
        <v>268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0.045</v>
      </c>
      <c r="I42" s="23">
        <f t="shared" si="1"/>
        <v>0</v>
      </c>
      <c r="J42" s="23">
        <v>0</v>
      </c>
      <c r="N42" s="23" t="s">
        <v>231</v>
      </c>
    </row>
    <row r="43" spans="1:14">
      <c r="A43" s="23" t="s">
        <v>11</v>
      </c>
      <c r="B43" s="23" t="s">
        <v>269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0.045</v>
      </c>
      <c r="I43" s="23">
        <f t="shared" si="1"/>
        <v>0</v>
      </c>
      <c r="J43" s="23">
        <v>0</v>
      </c>
      <c r="N43" s="23" t="s">
        <v>239</v>
      </c>
    </row>
    <row r="44" spans="1:14">
      <c r="A44" s="23" t="s">
        <v>11</v>
      </c>
      <c r="B44" s="23" t="s">
        <v>270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222</v>
      </c>
    </row>
    <row r="45" spans="1:14">
      <c r="A45" s="23" t="s">
        <v>11</v>
      </c>
      <c r="B45" s="23" t="s">
        <v>271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243</v>
      </c>
    </row>
    <row r="46" spans="1:14">
      <c r="A46" s="23" t="s">
        <v>11</v>
      </c>
      <c r="B46" s="23" t="s">
        <v>272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233</v>
      </c>
    </row>
    <row r="47" spans="1:14">
      <c r="A47" s="23" t="s">
        <v>11</v>
      </c>
      <c r="B47" s="23" t="s">
        <v>273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0.045</v>
      </c>
      <c r="I47" s="23">
        <f t="shared" si="1"/>
        <v>0</v>
      </c>
      <c r="J47" s="23">
        <v>0</v>
      </c>
      <c r="N47" s="23" t="s">
        <v>222</v>
      </c>
    </row>
    <row r="48" spans="1:14">
      <c r="A48" s="23" t="s">
        <v>11</v>
      </c>
      <c r="B48" s="23" t="s">
        <v>274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0.045</v>
      </c>
      <c r="I48" s="23">
        <f t="shared" si="1"/>
        <v>0</v>
      </c>
      <c r="J48" s="23">
        <v>0</v>
      </c>
      <c r="N48" s="23" t="s">
        <v>275</v>
      </c>
    </row>
    <row r="49" spans="1:14">
      <c r="A49" s="23" t="s">
        <v>11</v>
      </c>
      <c r="B49" s="23" t="s">
        <v>276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0.045</v>
      </c>
      <c r="I49" s="23">
        <f t="shared" si="1"/>
        <v>0</v>
      </c>
      <c r="J49" s="23">
        <v>0</v>
      </c>
      <c r="N49" s="23" t="s">
        <v>222</v>
      </c>
    </row>
    <row r="50" spans="1:14">
      <c r="A50" s="23" t="s">
        <v>11</v>
      </c>
      <c r="B50" s="23" t="s">
        <v>277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222</v>
      </c>
    </row>
    <row r="51" spans="1:14">
      <c r="A51" s="23" t="s">
        <v>11</v>
      </c>
      <c r="B51" s="23" t="s">
        <v>278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0.045</v>
      </c>
      <c r="I51" s="23">
        <f t="shared" si="1"/>
        <v>0</v>
      </c>
      <c r="J51" s="23">
        <v>0</v>
      </c>
      <c r="N51" s="23" t="s">
        <v>231</v>
      </c>
    </row>
    <row r="52" spans="1:14">
      <c r="A52" s="23" t="s">
        <v>11</v>
      </c>
      <c r="B52" s="23" t="s">
        <v>279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0.045</v>
      </c>
      <c r="I52" s="23">
        <f t="shared" si="1"/>
        <v>0</v>
      </c>
      <c r="J52" s="23">
        <v>0</v>
      </c>
      <c r="N52" s="23" t="s">
        <v>231</v>
      </c>
    </row>
    <row r="53" spans="1:14">
      <c r="A53" s="23" t="s">
        <v>11</v>
      </c>
      <c r="B53" s="23" t="s">
        <v>280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222</v>
      </c>
    </row>
    <row r="54" spans="1:14">
      <c r="A54" s="23" t="s">
        <v>11</v>
      </c>
      <c r="B54" s="23" t="s">
        <v>281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0.045</v>
      </c>
      <c r="I54" s="23">
        <f t="shared" si="1"/>
        <v>0</v>
      </c>
      <c r="J54" s="23">
        <v>0</v>
      </c>
      <c r="N54" s="23" t="s">
        <v>222</v>
      </c>
    </row>
    <row r="55" spans="1:14">
      <c r="A55" s="23" t="s">
        <v>11</v>
      </c>
      <c r="B55" s="23" t="s">
        <v>282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0.045</v>
      </c>
      <c r="I55" s="23">
        <f t="shared" si="1"/>
        <v>0</v>
      </c>
      <c r="J55" s="23">
        <v>0</v>
      </c>
      <c r="N55" s="23" t="s">
        <v>233</v>
      </c>
    </row>
    <row r="56" spans="1:14">
      <c r="A56" s="23" t="s">
        <v>11</v>
      </c>
      <c r="B56" s="23" t="s">
        <v>283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0.045</v>
      </c>
      <c r="I56" s="23">
        <f t="shared" si="1"/>
        <v>0</v>
      </c>
      <c r="J56" s="23">
        <v>0</v>
      </c>
      <c r="N56" s="23" t="s">
        <v>222</v>
      </c>
    </row>
    <row r="57" spans="1:14">
      <c r="A57" s="23" t="s">
        <v>11</v>
      </c>
      <c r="B57" s="23" t="s">
        <v>284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226</v>
      </c>
    </row>
    <row r="58" spans="1:14">
      <c r="A58" s="23" t="s">
        <v>11</v>
      </c>
      <c r="B58" s="23" t="s">
        <v>285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0.045</v>
      </c>
      <c r="I58" s="23">
        <f t="shared" si="1"/>
        <v>0</v>
      </c>
      <c r="J58" s="23">
        <v>0</v>
      </c>
      <c r="N58" s="23" t="s">
        <v>222</v>
      </c>
    </row>
    <row r="59" spans="1:14">
      <c r="A59" s="23" t="s">
        <v>11</v>
      </c>
      <c r="B59" s="23" t="s">
        <v>286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222</v>
      </c>
    </row>
    <row r="60" spans="1:14">
      <c r="A60" s="23" t="s">
        <v>11</v>
      </c>
      <c r="B60" s="23" t="s">
        <v>287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231</v>
      </c>
    </row>
    <row r="61" spans="1:14">
      <c r="A61" s="23" t="s">
        <v>11</v>
      </c>
      <c r="B61" s="23" t="s">
        <v>288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222</v>
      </c>
    </row>
    <row r="62" spans="1:14">
      <c r="A62" s="23" t="s">
        <v>11</v>
      </c>
      <c r="B62" s="23" t="s">
        <v>289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241</v>
      </c>
    </row>
    <row r="63" spans="1:14">
      <c r="A63" s="23" t="s">
        <v>11</v>
      </c>
      <c r="B63" s="23" t="s">
        <v>290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257</v>
      </c>
    </row>
    <row r="64" spans="1:14">
      <c r="A64" s="23" t="s">
        <v>11</v>
      </c>
      <c r="B64" s="23" t="s">
        <v>291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222</v>
      </c>
    </row>
    <row r="65" spans="1:14">
      <c r="A65" s="23" t="s">
        <v>11</v>
      </c>
      <c r="B65" s="23" t="s">
        <v>292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0.055</v>
      </c>
      <c r="I65" s="23">
        <f t="shared" si="1"/>
        <v>0</v>
      </c>
      <c r="J65" s="23">
        <v>0</v>
      </c>
      <c r="N65" s="23" t="s">
        <v>243</v>
      </c>
    </row>
    <row r="66" spans="1:14">
      <c r="A66" s="23" t="s">
        <v>11</v>
      </c>
      <c r="B66" s="23" t="s">
        <v>293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275</v>
      </c>
    </row>
    <row r="67" spans="1:14">
      <c r="A67" s="23" t="s">
        <v>11</v>
      </c>
      <c r="B67" s="23" t="s">
        <v>294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241</v>
      </c>
    </row>
    <row r="68" spans="1:14">
      <c r="A68" s="23" t="s">
        <v>11</v>
      </c>
      <c r="B68" s="23" t="s">
        <v>295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228</v>
      </c>
    </row>
    <row r="69" spans="1:14">
      <c r="A69" s="23" t="s">
        <v>11</v>
      </c>
      <c r="B69" s="23" t="s">
        <v>296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0.045</v>
      </c>
      <c r="I69" s="23">
        <f t="shared" si="1"/>
        <v>0</v>
      </c>
      <c r="J69" s="23">
        <v>0</v>
      </c>
      <c r="N69" s="23" t="s">
        <v>243</v>
      </c>
    </row>
    <row r="70" spans="1:14">
      <c r="A70" s="23" t="s">
        <v>11</v>
      </c>
      <c r="B70" s="23" t="s">
        <v>297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0.045</v>
      </c>
      <c r="I70" s="23">
        <f t="shared" si="1"/>
        <v>0</v>
      </c>
      <c r="J70" s="23">
        <v>0</v>
      </c>
      <c r="N70" s="23" t="s">
        <v>231</v>
      </c>
    </row>
    <row r="71" spans="1:14">
      <c r="A71" s="23" t="s">
        <v>11</v>
      </c>
      <c r="B71" s="23" t="s">
        <v>298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241</v>
      </c>
    </row>
    <row r="72" spans="1:14">
      <c r="A72" s="23" t="s">
        <v>11</v>
      </c>
      <c r="B72" s="23" t="s">
        <v>299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222</v>
      </c>
    </row>
    <row r="73" spans="1:14">
      <c r="A73" s="23" t="s">
        <v>11</v>
      </c>
      <c r="B73" s="23" t="s">
        <v>300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257</v>
      </c>
    </row>
    <row r="74" spans="1:14">
      <c r="A74" s="23" t="s">
        <v>11</v>
      </c>
      <c r="B74" s="23" t="s">
        <v>301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222</v>
      </c>
    </row>
    <row r="75" spans="1:14">
      <c r="A75" s="23" t="s">
        <v>11</v>
      </c>
      <c r="B75" s="23" t="s">
        <v>302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243</v>
      </c>
    </row>
    <row r="76" spans="1:14">
      <c r="A76" s="23" t="s">
        <v>11</v>
      </c>
      <c r="B76" s="23" t="s">
        <v>303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0.045</v>
      </c>
      <c r="I76" s="23">
        <f t="shared" si="1"/>
        <v>0</v>
      </c>
      <c r="J76" s="23">
        <v>0</v>
      </c>
      <c r="N76" s="23" t="s">
        <v>222</v>
      </c>
    </row>
    <row r="77" spans="1:14">
      <c r="A77" s="23" t="s">
        <v>11</v>
      </c>
      <c r="B77" s="23" t="s">
        <v>304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0.045</v>
      </c>
      <c r="I77" s="23">
        <f t="shared" si="1"/>
        <v>0</v>
      </c>
      <c r="J77" s="23">
        <v>0</v>
      </c>
      <c r="N77" s="23" t="s">
        <v>226</v>
      </c>
    </row>
    <row r="78" spans="1:14">
      <c r="A78" s="23" t="s">
        <v>11</v>
      </c>
      <c r="B78" s="23" t="s">
        <v>305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0.045</v>
      </c>
      <c r="I78" s="23">
        <f t="shared" si="1"/>
        <v>0</v>
      </c>
      <c r="J78" s="23">
        <v>0</v>
      </c>
      <c r="N78" s="23" t="s">
        <v>231</v>
      </c>
    </row>
    <row r="79" spans="1:14">
      <c r="A79" s="23" t="s">
        <v>11</v>
      </c>
      <c r="B79" s="23" t="s">
        <v>306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222</v>
      </c>
    </row>
    <row r="80" spans="1:14">
      <c r="A80" s="23" t="s">
        <v>11</v>
      </c>
      <c r="B80" s="23" t="s">
        <v>307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231</v>
      </c>
    </row>
    <row r="81" spans="1:14">
      <c r="A81" s="23" t="s">
        <v>11</v>
      </c>
      <c r="B81" s="23" t="s">
        <v>308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222</v>
      </c>
    </row>
    <row r="82" spans="1:14">
      <c r="A82" s="23" t="s">
        <v>11</v>
      </c>
      <c r="B82" s="23" t="s">
        <v>309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0.07</v>
      </c>
      <c r="I82" s="23">
        <f t="shared" si="1"/>
        <v>0</v>
      </c>
      <c r="J82" s="23">
        <v>0</v>
      </c>
      <c r="N82" s="23" t="s">
        <v>226</v>
      </c>
    </row>
    <row r="83" spans="1:14">
      <c r="A83" s="23" t="s">
        <v>11</v>
      </c>
      <c r="B83" s="23" t="s">
        <v>310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243</v>
      </c>
    </row>
    <row r="84" spans="1:14">
      <c r="A84" s="23" t="s">
        <v>11</v>
      </c>
      <c r="B84" s="23" t="s">
        <v>311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231</v>
      </c>
    </row>
    <row r="85" spans="1:14">
      <c r="A85" s="23" t="s">
        <v>11</v>
      </c>
      <c r="B85" s="23" t="s">
        <v>312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0.045</v>
      </c>
      <c r="I85" s="23">
        <f t="shared" si="1"/>
        <v>0</v>
      </c>
      <c r="J85" s="23">
        <v>0</v>
      </c>
      <c r="N85" s="23" t="s">
        <v>231</v>
      </c>
    </row>
    <row r="89" spans="9:12">
      <c r="I89" s="41">
        <f>SUM(I6:I85)</f>
        <v>1</v>
      </c>
      <c r="L89" s="23">
        <f>SUM(L6:L85)</f>
        <v>20</v>
      </c>
    </row>
  </sheetData>
  <autoFilter ref="A5:J8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L14" sqref="L14"/>
    </sheetView>
  </sheetViews>
  <sheetFormatPr defaultColWidth="9.09090909090909" defaultRowHeight="13.8"/>
  <cols>
    <col min="1" max="1" width="11.6590909090909" style="23" customWidth="1"/>
    <col min="2" max="2" width="12.6666666666667" style="27" customWidth="1"/>
    <col min="3" max="3" width="12" style="24" customWidth="1"/>
    <col min="4" max="6" width="1.43939393939394" style="24" customWidth="1"/>
    <col min="7" max="8" width="12" style="28" customWidth="1"/>
    <col min="9" max="9" width="12" style="24" customWidth="1"/>
    <col min="10" max="10" width="18.5530303030303" style="24" customWidth="1"/>
    <col min="11" max="11" width="15" style="24" customWidth="1"/>
    <col min="12" max="12" width="31.6666666666667" style="23" customWidth="1"/>
    <col min="13" max="13" width="21.5530303030303" style="23" customWidth="1"/>
    <col min="14" max="14" width="16.8787878787879" style="23" customWidth="1"/>
    <col min="15" max="1024" width="9.09848484848485" style="23"/>
  </cols>
  <sheetData>
    <row r="1" s="1" customFormat="1" ht="55.5" customHeight="1" spans="1:1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="1" customFormat="1" ht="55.5" customHeight="1" spans="1:11">
      <c r="A2" s="1" t="s">
        <v>51</v>
      </c>
      <c r="B2" s="29" t="s">
        <v>313</v>
      </c>
      <c r="C2" s="1" t="s">
        <v>129</v>
      </c>
      <c r="D2" s="30"/>
      <c r="E2" s="30"/>
      <c r="F2" s="30"/>
      <c r="H2" s="1" t="s">
        <v>314</v>
      </c>
      <c r="I2" s="1" t="s">
        <v>129</v>
      </c>
      <c r="J2" s="1" t="s">
        <v>128</v>
      </c>
      <c r="K2" s="1" t="s">
        <v>130</v>
      </c>
    </row>
    <row r="3" spans="4:6">
      <c r="D3" s="30"/>
      <c r="E3" s="30"/>
      <c r="F3" s="30"/>
    </row>
    <row r="4" spans="1:11">
      <c r="A4" s="23" t="s">
        <v>73</v>
      </c>
      <c r="C4" s="24" t="s">
        <v>80</v>
      </c>
      <c r="D4" s="30"/>
      <c r="E4" s="30"/>
      <c r="F4" s="30"/>
      <c r="I4" s="24" t="s">
        <v>80</v>
      </c>
      <c r="J4" s="24" t="s">
        <v>132</v>
      </c>
      <c r="K4" s="24" t="s">
        <v>74</v>
      </c>
    </row>
    <row r="5" s="22" customFormat="1" ht="10.2" spans="1:11">
      <c r="A5" s="22" t="s">
        <v>85</v>
      </c>
      <c r="B5" s="31" t="s">
        <v>315</v>
      </c>
      <c r="C5" s="25" t="s">
        <v>140</v>
      </c>
      <c r="D5" s="30"/>
      <c r="E5" s="30"/>
      <c r="F5" s="30"/>
      <c r="G5" s="33" t="s">
        <v>316</v>
      </c>
      <c r="H5" s="34" t="s">
        <v>317</v>
      </c>
      <c r="I5" s="37" t="s">
        <v>140</v>
      </c>
      <c r="J5" s="25" t="s">
        <v>95</v>
      </c>
      <c r="K5" s="25" t="s">
        <v>141</v>
      </c>
    </row>
    <row r="6" spans="1:11">
      <c r="A6" s="23" t="s">
        <v>11</v>
      </c>
      <c r="B6" s="32" t="s">
        <v>119</v>
      </c>
      <c r="C6" s="24">
        <v>5000000</v>
      </c>
      <c r="D6" s="30"/>
      <c r="E6" s="30"/>
      <c r="F6" s="30"/>
      <c r="G6" s="28" t="s">
        <v>11</v>
      </c>
      <c r="H6" s="35" t="s">
        <v>318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116</v>
      </c>
      <c r="C7" s="24">
        <v>0</v>
      </c>
      <c r="D7" s="30"/>
      <c r="E7" s="30"/>
      <c r="F7" s="30"/>
      <c r="G7" s="28" t="s">
        <v>11</v>
      </c>
      <c r="H7" s="36" t="s">
        <v>319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118</v>
      </c>
      <c r="C8" s="24">
        <v>0</v>
      </c>
      <c r="D8" s="30"/>
      <c r="E8" s="30"/>
      <c r="F8" s="30"/>
      <c r="G8" s="28" t="s">
        <v>11</v>
      </c>
      <c r="H8" s="36" t="s">
        <v>320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103</v>
      </c>
      <c r="C9" s="24">
        <v>0</v>
      </c>
      <c r="D9" s="30"/>
      <c r="E9" s="30"/>
      <c r="F9" s="30"/>
      <c r="G9" s="28" t="s">
        <v>11</v>
      </c>
      <c r="H9" s="36" t="s">
        <v>321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115</v>
      </c>
      <c r="C10" s="24">
        <v>0</v>
      </c>
      <c r="D10" s="30"/>
      <c r="E10" s="30"/>
      <c r="F10" s="30"/>
      <c r="G10" s="28" t="s">
        <v>11</v>
      </c>
      <c r="H10" s="36" t="s">
        <v>322</v>
      </c>
      <c r="I10" s="39">
        <v>0</v>
      </c>
      <c r="J10" s="24">
        <v>0</v>
      </c>
      <c r="K10" s="24">
        <v>0</v>
      </c>
    </row>
    <row r="11" spans="2:11">
      <c r="B11" s="32"/>
      <c r="D11" s="30"/>
      <c r="E11" s="30"/>
      <c r="F11" s="30"/>
      <c r="G11" s="28" t="s">
        <v>11</v>
      </c>
      <c r="H11" s="36" t="s">
        <v>323</v>
      </c>
      <c r="I11" s="39">
        <v>0</v>
      </c>
      <c r="J11" s="24">
        <v>0</v>
      </c>
      <c r="K11" s="24">
        <v>0</v>
      </c>
    </row>
    <row r="12" spans="2:11">
      <c r="B12" s="32"/>
      <c r="D12" s="30"/>
      <c r="E12" s="30"/>
      <c r="F12" s="30"/>
      <c r="G12" s="28" t="s">
        <v>11</v>
      </c>
      <c r="H12" s="36" t="s">
        <v>324</v>
      </c>
      <c r="I12" s="39">
        <v>0</v>
      </c>
      <c r="J12" s="24">
        <v>0</v>
      </c>
      <c r="K12" s="24">
        <v>0</v>
      </c>
    </row>
    <row r="13" spans="2:9">
      <c r="B13" s="32"/>
      <c r="D13" s="30"/>
      <c r="E13" s="30"/>
      <c r="F13" s="30"/>
      <c r="H13" s="36"/>
      <c r="I13" s="39"/>
    </row>
    <row r="14" spans="2:9">
      <c r="B14" s="32"/>
      <c r="D14" s="30"/>
      <c r="E14" s="30"/>
      <c r="F14" s="30"/>
      <c r="H14" s="36"/>
      <c r="I14" s="39"/>
    </row>
    <row r="15" spans="2:9">
      <c r="B15" s="32"/>
      <c r="D15" s="30"/>
      <c r="E15" s="30"/>
      <c r="F15" s="30"/>
      <c r="H15" s="36"/>
      <c r="I15" s="39"/>
    </row>
    <row r="16" spans="2:9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4:9">
      <c r="D21" s="30"/>
      <c r="E21" s="30"/>
      <c r="F21" s="30"/>
      <c r="H21" s="36"/>
      <c r="I21" s="39"/>
    </row>
    <row r="22" spans="4:9">
      <c r="D22" s="30"/>
      <c r="E22" s="30"/>
      <c r="F22" s="30"/>
      <c r="H22" s="36"/>
      <c r="I22" s="39"/>
    </row>
    <row r="23" spans="4:9">
      <c r="D23" s="30"/>
      <c r="E23" s="30"/>
      <c r="F23" s="30"/>
      <c r="H23" s="36"/>
      <c r="I23" s="39"/>
    </row>
    <row r="24" spans="4:9">
      <c r="D24" s="30"/>
      <c r="E24" s="30"/>
      <c r="F24" s="30"/>
      <c r="H24" s="36"/>
      <c r="I24" s="39"/>
    </row>
    <row r="25" spans="4:9">
      <c r="D25" s="30"/>
      <c r="E25" s="30"/>
      <c r="F25" s="30"/>
      <c r="H25" s="36"/>
      <c r="I25" s="39"/>
    </row>
    <row r="26" spans="4:9">
      <c r="D26" s="30"/>
      <c r="E26" s="30"/>
      <c r="F26" s="30"/>
      <c r="H26" s="36"/>
      <c r="I26" s="39"/>
    </row>
    <row r="27" spans="4:6">
      <c r="D27" s="30"/>
      <c r="E27" s="30"/>
      <c r="F27" s="30"/>
    </row>
    <row r="28" spans="2:6">
      <c r="B28" s="32"/>
      <c r="D28" s="30"/>
      <c r="E28" s="30"/>
      <c r="F28" s="30"/>
    </row>
    <row r="29" spans="2:6">
      <c r="B29" s="32"/>
      <c r="D29" s="30"/>
      <c r="E29" s="30"/>
      <c r="F29" s="30"/>
    </row>
    <row r="30" spans="2:6">
      <c r="B30" s="32"/>
      <c r="D30" s="30"/>
      <c r="E30" s="30"/>
      <c r="F30" s="30"/>
    </row>
    <row r="31" spans="2:6">
      <c r="B31" s="32"/>
      <c r="D31" s="30"/>
      <c r="E31" s="30"/>
      <c r="F31" s="30"/>
    </row>
    <row r="32" spans="2:6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pane xSplit="3" topLeftCell="D1" activePane="topRight" state="frozen"/>
      <selection/>
      <selection pane="topRight" activeCell="H8" sqref="H8"/>
    </sheetView>
  </sheetViews>
  <sheetFormatPr defaultColWidth="9.09090909090909" defaultRowHeight="13.8"/>
  <cols>
    <col min="1" max="1" width="11.6590909090909" style="23" customWidth="1"/>
    <col min="2" max="5" width="11" style="23" customWidth="1"/>
    <col min="6" max="6" width="19.5530303030303" style="24" customWidth="1"/>
    <col min="7" max="7" width="17.8863636363636" style="24" customWidth="1"/>
    <col min="8" max="9" width="19.6666666666667" style="24" customWidth="1"/>
    <col min="10" max="11" width="17" style="24" customWidth="1"/>
    <col min="12" max="12" width="20.5530303030303" style="24" customWidth="1"/>
    <col min="13" max="13" width="16.4393939393939" style="24" customWidth="1"/>
    <col min="14" max="14" width="18.5530303030303" style="24" customWidth="1"/>
    <col min="15" max="15" width="12" style="24" customWidth="1"/>
    <col min="16" max="16" width="15" style="24" customWidth="1"/>
    <col min="17" max="17" width="27.3333333333333" style="24" customWidth="1"/>
    <col min="18" max="18" width="21.6666666666667" style="24" customWidth="1"/>
    <col min="19" max="19" width="21.5530303030303" style="24" customWidth="1"/>
    <col min="20" max="20" width="31.6666666666667" style="24" customWidth="1"/>
    <col min="21" max="22" width="21.5530303030303" style="24" customWidth="1"/>
    <col min="23" max="23" width="16.8787878787879" style="24" customWidth="1"/>
    <col min="24" max="1024" width="9.09848484848485" style="23"/>
  </cols>
  <sheetData>
    <row r="1" s="1" customFormat="1" ht="66.75" customHeight="1" spans="1:12">
      <c r="A1" s="1" t="s">
        <v>42</v>
      </c>
      <c r="F1" s="1" t="s">
        <v>325</v>
      </c>
      <c r="G1" s="1" t="s">
        <v>325</v>
      </c>
      <c r="H1" s="1" t="s">
        <v>325</v>
      </c>
      <c r="I1" s="1" t="s">
        <v>325</v>
      </c>
      <c r="J1" s="1" t="s">
        <v>326</v>
      </c>
      <c r="K1" s="1" t="s">
        <v>120</v>
      </c>
      <c r="L1" s="1" t="s">
        <v>120</v>
      </c>
    </row>
    <row r="2" s="1" customFormat="1" ht="66.75" customHeight="1" spans="1:13">
      <c r="A2" s="1" t="s">
        <v>51</v>
      </c>
      <c r="B2" s="1" t="s">
        <v>327</v>
      </c>
      <c r="C2" s="1" t="s">
        <v>328</v>
      </c>
      <c r="D2" s="1" t="s">
        <v>329</v>
      </c>
      <c r="E2" s="1" t="s">
        <v>330</v>
      </c>
      <c r="F2" s="17" t="s">
        <v>331</v>
      </c>
      <c r="G2" s="17" t="s">
        <v>332</v>
      </c>
      <c r="H2" s="17" t="s">
        <v>332</v>
      </c>
      <c r="I2" s="17" t="s">
        <v>332</v>
      </c>
      <c r="J2" s="1" t="s">
        <v>333</v>
      </c>
      <c r="K2" s="1" t="s">
        <v>334</v>
      </c>
      <c r="L2" s="1" t="s">
        <v>335</v>
      </c>
      <c r="M2" s="1" t="s">
        <v>336</v>
      </c>
    </row>
    <row r="4" spans="1:13">
      <c r="A4" s="23" t="s">
        <v>73</v>
      </c>
      <c r="F4" s="24" t="s">
        <v>337</v>
      </c>
      <c r="G4" s="24" t="s">
        <v>337</v>
      </c>
      <c r="H4" s="24" t="s">
        <v>337</v>
      </c>
      <c r="I4" s="24" t="s">
        <v>337</v>
      </c>
      <c r="J4" s="24" t="s">
        <v>337</v>
      </c>
      <c r="K4" s="24" t="s">
        <v>74</v>
      </c>
      <c r="L4" s="24" t="s">
        <v>338</v>
      </c>
      <c r="M4" s="24" t="s">
        <v>80</v>
      </c>
    </row>
    <row r="5" s="22" customFormat="1" ht="10.2" spans="1:23">
      <c r="A5" s="22" t="s">
        <v>85</v>
      </c>
      <c r="B5" s="22" t="s">
        <v>339</v>
      </c>
      <c r="C5" s="22" t="s">
        <v>340</v>
      </c>
      <c r="D5" s="22" t="s">
        <v>341</v>
      </c>
      <c r="E5" s="22" t="s">
        <v>342</v>
      </c>
      <c r="F5" s="25" t="s">
        <v>343</v>
      </c>
      <c r="G5" s="25" t="s">
        <v>344</v>
      </c>
      <c r="H5" s="25" t="s">
        <v>345</v>
      </c>
      <c r="I5" s="25" t="s">
        <v>346</v>
      </c>
      <c r="J5" s="25" t="s">
        <v>347</v>
      </c>
      <c r="K5" s="25" t="s">
        <v>348</v>
      </c>
      <c r="L5" s="25" t="s">
        <v>349</v>
      </c>
      <c r="M5" s="25" t="s">
        <v>350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12">
      <c r="A6" s="23" t="s">
        <v>11</v>
      </c>
      <c r="B6" s="23" t="s">
        <v>351</v>
      </c>
      <c r="C6" s="23" t="s">
        <v>352</v>
      </c>
      <c r="D6" s="23" t="s">
        <v>353</v>
      </c>
      <c r="E6" s="23" t="s">
        <v>354</v>
      </c>
      <c r="F6" s="26"/>
      <c r="K6" s="24">
        <v>0.05</v>
      </c>
      <c r="L6" s="24">
        <v>0.5</v>
      </c>
    </row>
    <row r="7" spans="1:12">
      <c r="A7" s="23" t="s">
        <v>11</v>
      </c>
      <c r="B7" s="23" t="s">
        <v>355</v>
      </c>
      <c r="C7" s="23" t="s">
        <v>356</v>
      </c>
      <c r="D7" s="23" t="s">
        <v>353</v>
      </c>
      <c r="E7" s="23" t="s">
        <v>354</v>
      </c>
      <c r="F7" s="26"/>
      <c r="K7" s="24">
        <v>0.05</v>
      </c>
      <c r="L7" s="24">
        <v>0.5</v>
      </c>
    </row>
    <row r="8" spans="1:12">
      <c r="A8" s="23" t="s">
        <v>11</v>
      </c>
      <c r="B8" s="23" t="s">
        <v>357</v>
      </c>
      <c r="C8" s="23" t="s">
        <v>352</v>
      </c>
      <c r="D8" s="23" t="s">
        <v>353</v>
      </c>
      <c r="E8" s="23" t="s">
        <v>358</v>
      </c>
      <c r="F8" s="26">
        <v>1.91153124745009</v>
      </c>
      <c r="G8" s="24">
        <v>0.0312343868582589</v>
      </c>
      <c r="H8" s="24">
        <v>0.0312343868582589</v>
      </c>
      <c r="I8" s="24">
        <v>0.0498506568545387</v>
      </c>
      <c r="J8" s="24">
        <v>0.511429711720983</v>
      </c>
      <c r="L8" s="24">
        <v>5</v>
      </c>
    </row>
    <row r="9" spans="1:12">
      <c r="A9" s="23" t="s">
        <v>11</v>
      </c>
      <c r="B9" s="23" t="s">
        <v>359</v>
      </c>
      <c r="C9" s="23" t="s">
        <v>356</v>
      </c>
      <c r="D9" s="23" t="s">
        <v>353</v>
      </c>
      <c r="E9" s="23" t="s">
        <v>358</v>
      </c>
      <c r="F9" s="26">
        <v>3.24187720968968</v>
      </c>
      <c r="G9" s="24">
        <v>0.0259492436290922</v>
      </c>
      <c r="H9" s="24">
        <v>0.0259492436290922</v>
      </c>
      <c r="I9" s="24">
        <v>0.0181774049014137</v>
      </c>
      <c r="J9" s="24">
        <v>0.470919877962114</v>
      </c>
      <c r="L9" s="24">
        <v>5</v>
      </c>
    </row>
    <row r="10" spans="1:12">
      <c r="A10" s="23" t="s">
        <v>11</v>
      </c>
      <c r="B10" s="23" t="s">
        <v>360</v>
      </c>
      <c r="C10" s="23" t="s">
        <v>352</v>
      </c>
      <c r="D10" s="23" t="s">
        <v>361</v>
      </c>
      <c r="E10" s="23" t="s">
        <v>358</v>
      </c>
      <c r="F10" s="26">
        <v>1.91153124745009</v>
      </c>
      <c r="G10" s="24">
        <v>0.0312343868582589</v>
      </c>
      <c r="H10" s="24">
        <v>0.0312343868582589</v>
      </c>
      <c r="I10" s="24">
        <v>0.0498506568545387</v>
      </c>
      <c r="J10" s="24">
        <v>0.488570288279017</v>
      </c>
      <c r="L10" s="24">
        <v>15</v>
      </c>
    </row>
    <row r="11" spans="1:12">
      <c r="A11" s="23" t="s">
        <v>11</v>
      </c>
      <c r="B11" s="23" t="s">
        <v>362</v>
      </c>
      <c r="C11" s="23" t="s">
        <v>356</v>
      </c>
      <c r="D11" s="23" t="s">
        <v>361</v>
      </c>
      <c r="E11" s="23" t="s">
        <v>358</v>
      </c>
      <c r="F11" s="26">
        <v>3.24187720968968</v>
      </c>
      <c r="G11" s="24">
        <v>0.0259492436290922</v>
      </c>
      <c r="H11" s="24">
        <v>0.0259492436290922</v>
      </c>
      <c r="I11" s="24">
        <v>0.0181774049014137</v>
      </c>
      <c r="J11" s="24">
        <v>0.529080122037886</v>
      </c>
      <c r="L11" s="24">
        <v>15</v>
      </c>
    </row>
    <row r="12" spans="1:13">
      <c r="A12" s="23" t="s">
        <v>12</v>
      </c>
      <c r="B12" s="23" t="s">
        <v>351</v>
      </c>
      <c r="C12" s="23" t="s">
        <v>352</v>
      </c>
      <c r="D12" s="23" t="s">
        <v>353</v>
      </c>
      <c r="E12" s="23" t="s">
        <v>354</v>
      </c>
      <c r="F12" s="26"/>
      <c r="K12" s="24">
        <v>0.05</v>
      </c>
      <c r="L12" s="24">
        <v>0.5</v>
      </c>
      <c r="M12" s="24">
        <v>576</v>
      </c>
    </row>
    <row r="13" spans="1:13">
      <c r="A13" s="23" t="s">
        <v>12</v>
      </c>
      <c r="B13" s="23" t="s">
        <v>355</v>
      </c>
      <c r="C13" s="23" t="s">
        <v>356</v>
      </c>
      <c r="D13" s="23" t="s">
        <v>353</v>
      </c>
      <c r="E13" s="23" t="s">
        <v>354</v>
      </c>
      <c r="F13" s="26"/>
      <c r="K13" s="24">
        <v>0.05</v>
      </c>
      <c r="L13" s="24">
        <v>0.5</v>
      </c>
      <c r="M13" s="24">
        <v>576</v>
      </c>
    </row>
    <row r="14" spans="1:13">
      <c r="A14" s="23" t="s">
        <v>12</v>
      </c>
      <c r="B14" s="23" t="s">
        <v>357</v>
      </c>
      <c r="C14" s="23" t="s">
        <v>352</v>
      </c>
      <c r="D14" s="23" t="s">
        <v>353</v>
      </c>
      <c r="E14" s="23" t="s">
        <v>358</v>
      </c>
      <c r="F14" s="26">
        <v>1.91153124745009</v>
      </c>
      <c r="G14" s="24">
        <v>0.0312343868582589</v>
      </c>
      <c r="H14" s="24">
        <v>0.0312343868582589</v>
      </c>
      <c r="I14" s="24">
        <v>0.0498506568545387</v>
      </c>
      <c r="J14" s="24">
        <v>0.511429711720983</v>
      </c>
      <c r="L14" s="24">
        <v>5</v>
      </c>
      <c r="M14" s="24">
        <v>658</v>
      </c>
    </row>
    <row r="15" spans="1:13">
      <c r="A15" s="23" t="s">
        <v>12</v>
      </c>
      <c r="B15" s="23" t="s">
        <v>359</v>
      </c>
      <c r="C15" s="23" t="s">
        <v>356</v>
      </c>
      <c r="D15" s="23" t="s">
        <v>353</v>
      </c>
      <c r="E15" s="23" t="s">
        <v>358</v>
      </c>
      <c r="F15" s="26">
        <v>3.24187720968968</v>
      </c>
      <c r="G15" s="24">
        <v>0.0259492436290922</v>
      </c>
      <c r="H15" s="24">
        <v>0.0259492436290922</v>
      </c>
      <c r="I15" s="24">
        <v>0.0181774049014137</v>
      </c>
      <c r="J15" s="24">
        <v>0.470919877962114</v>
      </c>
      <c r="L15" s="24">
        <v>5</v>
      </c>
      <c r="M15" s="24">
        <v>658</v>
      </c>
    </row>
    <row r="16" spans="1:13">
      <c r="A16" s="23" t="s">
        <v>12</v>
      </c>
      <c r="B16" s="23" t="s">
        <v>360</v>
      </c>
      <c r="C16" s="23" t="s">
        <v>352</v>
      </c>
      <c r="D16" s="23" t="s">
        <v>361</v>
      </c>
      <c r="E16" s="23" t="s">
        <v>358</v>
      </c>
      <c r="F16" s="26">
        <v>1.91153124745009</v>
      </c>
      <c r="G16" s="24">
        <v>0.0312343868582589</v>
      </c>
      <c r="H16" s="24">
        <v>0.0312343868582589</v>
      </c>
      <c r="I16" s="24">
        <v>0.0498506568545387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362</v>
      </c>
      <c r="C17" s="23" t="s">
        <v>356</v>
      </c>
      <c r="D17" s="23" t="s">
        <v>361</v>
      </c>
      <c r="E17" s="23" t="s">
        <v>358</v>
      </c>
      <c r="F17" s="26">
        <v>3.24187720968968</v>
      </c>
      <c r="G17" s="24">
        <v>0.0259492436290922</v>
      </c>
      <c r="H17" s="24">
        <v>0.0259492436290922</v>
      </c>
      <c r="I17" s="24">
        <v>0.0181774049014137</v>
      </c>
      <c r="J17" s="24">
        <v>0.529080122037886</v>
      </c>
      <c r="L17" s="24">
        <v>15</v>
      </c>
      <c r="M17" s="24">
        <v>754</v>
      </c>
    </row>
    <row r="18" spans="1:13">
      <c r="A18" s="23" t="s">
        <v>13</v>
      </c>
      <c r="B18" s="23" t="s">
        <v>351</v>
      </c>
      <c r="C18" s="23" t="s">
        <v>352</v>
      </c>
      <c r="D18" s="23" t="s">
        <v>353</v>
      </c>
      <c r="E18" s="23" t="s">
        <v>354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355</v>
      </c>
      <c r="C19" s="23" t="s">
        <v>356</v>
      </c>
      <c r="D19" s="23" t="s">
        <v>353</v>
      </c>
      <c r="E19" s="23" t="s">
        <v>354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357</v>
      </c>
      <c r="C20" s="23" t="s">
        <v>352</v>
      </c>
      <c r="D20" s="23" t="s">
        <v>353</v>
      </c>
      <c r="E20" s="23" t="s">
        <v>358</v>
      </c>
      <c r="F20" s="26">
        <v>1.91153124745009</v>
      </c>
      <c r="G20" s="24">
        <v>0.0312343868582589</v>
      </c>
      <c r="H20" s="24">
        <v>0.0312343868582589</v>
      </c>
      <c r="I20" s="24">
        <v>0.0498506568545387</v>
      </c>
      <c r="J20" s="24">
        <v>0.511429711720983</v>
      </c>
      <c r="L20" s="24">
        <v>5</v>
      </c>
      <c r="M20" s="24">
        <v>270</v>
      </c>
    </row>
    <row r="21" spans="1:13">
      <c r="A21" s="23" t="s">
        <v>13</v>
      </c>
      <c r="B21" s="23" t="s">
        <v>359</v>
      </c>
      <c r="C21" s="23" t="s">
        <v>356</v>
      </c>
      <c r="D21" s="23" t="s">
        <v>353</v>
      </c>
      <c r="E21" s="23" t="s">
        <v>358</v>
      </c>
      <c r="F21" s="26">
        <v>3.24187720968968</v>
      </c>
      <c r="G21" s="24">
        <v>0.0259492436290922</v>
      </c>
      <c r="H21" s="24">
        <v>0.0259492436290922</v>
      </c>
      <c r="I21" s="24">
        <v>0.0181774049014137</v>
      </c>
      <c r="J21" s="24">
        <v>0.470919877962114</v>
      </c>
      <c r="L21" s="24">
        <v>5</v>
      </c>
      <c r="M21" s="24">
        <v>270</v>
      </c>
    </row>
    <row r="22" spans="1:13">
      <c r="A22" s="23" t="s">
        <v>13</v>
      </c>
      <c r="B22" s="23" t="s">
        <v>360</v>
      </c>
      <c r="C22" s="23" t="s">
        <v>352</v>
      </c>
      <c r="D22" s="23" t="s">
        <v>361</v>
      </c>
      <c r="E22" s="23" t="s">
        <v>358</v>
      </c>
      <c r="F22" s="26">
        <v>1.91153124745009</v>
      </c>
      <c r="G22" s="24">
        <v>0.0312343868582589</v>
      </c>
      <c r="H22" s="24">
        <v>0.0312343868582589</v>
      </c>
      <c r="I22" s="24">
        <v>0.0498506568545387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362</v>
      </c>
      <c r="C23" s="23" t="s">
        <v>356</v>
      </c>
      <c r="D23" s="23" t="s">
        <v>361</v>
      </c>
      <c r="E23" s="23" t="s">
        <v>358</v>
      </c>
      <c r="F23" s="26">
        <v>3.24187720968968</v>
      </c>
      <c r="G23" s="24">
        <v>0.0259492436290922</v>
      </c>
      <c r="H23" s="24">
        <v>0.0259492436290922</v>
      </c>
      <c r="I23" s="24">
        <v>0.0181774049014137</v>
      </c>
      <c r="J23" s="24">
        <v>0.529080122037886</v>
      </c>
      <c r="L23" s="24">
        <v>15</v>
      </c>
      <c r="M23" s="24">
        <v>300</v>
      </c>
    </row>
    <row r="24" spans="1:13">
      <c r="A24" s="23" t="s">
        <v>14</v>
      </c>
      <c r="B24" s="23" t="s">
        <v>351</v>
      </c>
      <c r="C24" s="23" t="s">
        <v>352</v>
      </c>
      <c r="D24" s="23" t="s">
        <v>353</v>
      </c>
      <c r="E24" s="23" t="s">
        <v>354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355</v>
      </c>
      <c r="C25" s="23" t="s">
        <v>356</v>
      </c>
      <c r="D25" s="23" t="s">
        <v>353</v>
      </c>
      <c r="E25" s="23" t="s">
        <v>354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357</v>
      </c>
      <c r="C26" s="23" t="s">
        <v>352</v>
      </c>
      <c r="D26" s="23" t="s">
        <v>353</v>
      </c>
      <c r="E26" s="23" t="s">
        <v>358</v>
      </c>
      <c r="F26" s="26">
        <v>1.91153124745009</v>
      </c>
      <c r="G26" s="24">
        <v>0.0312343868582589</v>
      </c>
      <c r="H26" s="24">
        <v>0.0312343868582589</v>
      </c>
      <c r="I26" s="24">
        <v>0.0498506568545387</v>
      </c>
      <c r="J26" s="24">
        <v>0.511429711720983</v>
      </c>
      <c r="L26" s="24">
        <v>5</v>
      </c>
      <c r="M26" s="24">
        <v>140</v>
      </c>
    </row>
    <row r="27" spans="1:13">
      <c r="A27" s="23" t="s">
        <v>14</v>
      </c>
      <c r="B27" s="23" t="s">
        <v>359</v>
      </c>
      <c r="C27" s="23" t="s">
        <v>356</v>
      </c>
      <c r="D27" s="23" t="s">
        <v>353</v>
      </c>
      <c r="E27" s="23" t="s">
        <v>358</v>
      </c>
      <c r="F27" s="26">
        <v>3.24187720968968</v>
      </c>
      <c r="G27" s="24">
        <v>0.0259492436290922</v>
      </c>
      <c r="H27" s="24">
        <v>0.0259492436290922</v>
      </c>
      <c r="I27" s="24">
        <v>0.0181774049014137</v>
      </c>
      <c r="J27" s="24">
        <v>0.470919877962114</v>
      </c>
      <c r="L27" s="24">
        <v>5</v>
      </c>
      <c r="M27" s="24">
        <v>140</v>
      </c>
    </row>
    <row r="28" spans="1:13">
      <c r="A28" s="23" t="s">
        <v>14</v>
      </c>
      <c r="B28" s="23" t="s">
        <v>360</v>
      </c>
      <c r="C28" s="23" t="s">
        <v>352</v>
      </c>
      <c r="D28" s="23" t="s">
        <v>361</v>
      </c>
      <c r="E28" s="23" t="s">
        <v>358</v>
      </c>
      <c r="F28" s="26">
        <v>1.91153124745009</v>
      </c>
      <c r="G28" s="24">
        <v>0.0312343868582589</v>
      </c>
      <c r="H28" s="24">
        <v>0.0312343868582589</v>
      </c>
      <c r="I28" s="24">
        <v>0.0498506568545387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362</v>
      </c>
      <c r="C29" s="23" t="s">
        <v>356</v>
      </c>
      <c r="D29" s="23" t="s">
        <v>361</v>
      </c>
      <c r="E29" s="23" t="s">
        <v>358</v>
      </c>
      <c r="F29" s="26">
        <v>3.24187720968968</v>
      </c>
      <c r="G29" s="24">
        <v>0.0259492436290922</v>
      </c>
      <c r="H29" s="24">
        <v>0.0259492436290922</v>
      </c>
      <c r="I29" s="24">
        <v>0.0181774049014137</v>
      </c>
      <c r="J29" s="24">
        <v>0.529080122037886</v>
      </c>
      <c r="L29" s="24">
        <v>15</v>
      </c>
      <c r="M29" s="24">
        <v>400</v>
      </c>
    </row>
    <row r="30" spans="1:13">
      <c r="A30" s="23" t="s">
        <v>15</v>
      </c>
      <c r="B30" s="23" t="s">
        <v>351</v>
      </c>
      <c r="C30" s="23" t="s">
        <v>352</v>
      </c>
      <c r="D30" s="23" t="s">
        <v>353</v>
      </c>
      <c r="E30" s="23" t="s">
        <v>354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355</v>
      </c>
      <c r="C31" s="23" t="s">
        <v>356</v>
      </c>
      <c r="D31" s="23" t="s">
        <v>353</v>
      </c>
      <c r="E31" s="23" t="s">
        <v>354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357</v>
      </c>
      <c r="C32" s="23" t="s">
        <v>352</v>
      </c>
      <c r="D32" s="23" t="s">
        <v>353</v>
      </c>
      <c r="E32" s="23" t="s">
        <v>358</v>
      </c>
      <c r="F32" s="26">
        <v>1.91153124745009</v>
      </c>
      <c r="G32" s="24">
        <v>0.0312343868582589</v>
      </c>
      <c r="H32" s="24">
        <v>0.0312343868582589</v>
      </c>
      <c r="I32" s="24">
        <v>0.0498506568545387</v>
      </c>
      <c r="J32" s="24">
        <v>0.511429711720983</v>
      </c>
      <c r="L32" s="24">
        <v>5</v>
      </c>
      <c r="M32" s="24">
        <v>399</v>
      </c>
    </row>
    <row r="33" spans="1:13">
      <c r="A33" s="23" t="s">
        <v>15</v>
      </c>
      <c r="B33" s="23" t="s">
        <v>359</v>
      </c>
      <c r="C33" s="23" t="s">
        <v>356</v>
      </c>
      <c r="D33" s="23" t="s">
        <v>353</v>
      </c>
      <c r="E33" s="23" t="s">
        <v>358</v>
      </c>
      <c r="F33" s="26">
        <v>3.24187720968968</v>
      </c>
      <c r="G33" s="24">
        <v>0.0259492436290922</v>
      </c>
      <c r="H33" s="24">
        <v>0.0259492436290922</v>
      </c>
      <c r="I33" s="24">
        <v>0.0181774049014137</v>
      </c>
      <c r="J33" s="24">
        <v>0.470919877962114</v>
      </c>
      <c r="L33" s="24">
        <v>5</v>
      </c>
      <c r="M33" s="24">
        <v>520</v>
      </c>
    </row>
    <row r="34" spans="1:13">
      <c r="A34" s="23" t="s">
        <v>15</v>
      </c>
      <c r="B34" s="23" t="s">
        <v>360</v>
      </c>
      <c r="C34" s="23" t="s">
        <v>352</v>
      </c>
      <c r="D34" s="23" t="s">
        <v>361</v>
      </c>
      <c r="E34" s="23" t="s">
        <v>358</v>
      </c>
      <c r="F34" s="26">
        <v>1.91153124745009</v>
      </c>
      <c r="G34" s="24">
        <v>0.0312343868582589</v>
      </c>
      <c r="H34" s="24">
        <v>0.0312343868582589</v>
      </c>
      <c r="I34" s="24">
        <v>0.0498506568545387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351</v>
      </c>
      <c r="C35" s="23" t="s">
        <v>352</v>
      </c>
      <c r="D35" s="23" t="s">
        <v>353</v>
      </c>
      <c r="E35" s="23" t="s">
        <v>354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355</v>
      </c>
      <c r="C36" s="23" t="s">
        <v>356</v>
      </c>
      <c r="D36" s="23" t="s">
        <v>353</v>
      </c>
      <c r="E36" s="23" t="s">
        <v>354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357</v>
      </c>
      <c r="C37" s="23" t="s">
        <v>352</v>
      </c>
      <c r="D37" s="23" t="s">
        <v>353</v>
      </c>
      <c r="E37" s="23" t="s">
        <v>358</v>
      </c>
      <c r="F37" s="26">
        <v>1.91153124745009</v>
      </c>
      <c r="G37" s="24">
        <v>0.0312343868582589</v>
      </c>
      <c r="H37" s="24">
        <v>0.0312343868582589</v>
      </c>
      <c r="I37" s="24">
        <v>0.0498506568545387</v>
      </c>
      <c r="J37" s="24">
        <v>0.511429711720983</v>
      </c>
      <c r="L37" s="24">
        <v>5</v>
      </c>
      <c r="M37" s="24">
        <v>170</v>
      </c>
    </row>
    <row r="38" spans="1:13">
      <c r="A38" s="23" t="s">
        <v>16</v>
      </c>
      <c r="B38" s="23" t="s">
        <v>359</v>
      </c>
      <c r="C38" s="23" t="s">
        <v>356</v>
      </c>
      <c r="D38" s="23" t="s">
        <v>353</v>
      </c>
      <c r="E38" s="23" t="s">
        <v>358</v>
      </c>
      <c r="F38" s="26">
        <v>3.24187720968968</v>
      </c>
      <c r="G38" s="24">
        <v>0.0259492436290922</v>
      </c>
      <c r="H38" s="24">
        <v>0.0259492436290922</v>
      </c>
      <c r="I38" s="24">
        <v>0.0181774049014137</v>
      </c>
      <c r="J38" s="24">
        <v>0.470919877962114</v>
      </c>
      <c r="L38" s="24">
        <v>5</v>
      </c>
      <c r="M38" s="24">
        <v>170</v>
      </c>
    </row>
    <row r="39" spans="1:13">
      <c r="A39" s="23" t="s">
        <v>16</v>
      </c>
      <c r="B39" s="23" t="s">
        <v>360</v>
      </c>
      <c r="C39" s="23" t="s">
        <v>352</v>
      </c>
      <c r="D39" s="23" t="s">
        <v>361</v>
      </c>
      <c r="E39" s="23" t="s">
        <v>358</v>
      </c>
      <c r="F39" s="26">
        <v>1.91153124745009</v>
      </c>
      <c r="G39" s="24">
        <v>0.0312343868582589</v>
      </c>
      <c r="H39" s="24">
        <v>0.0312343868582589</v>
      </c>
      <c r="I39" s="24">
        <v>0.0498506568545387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362</v>
      </c>
      <c r="C40" s="23" t="s">
        <v>356</v>
      </c>
      <c r="D40" s="23" t="s">
        <v>361</v>
      </c>
      <c r="E40" s="23" t="s">
        <v>358</v>
      </c>
      <c r="F40" s="26">
        <v>3.24187720968968</v>
      </c>
      <c r="G40" s="24">
        <v>0.0259492436290922</v>
      </c>
      <c r="H40" s="24">
        <v>0.0259492436290922</v>
      </c>
      <c r="I40" s="24">
        <v>0.0181774049014137</v>
      </c>
      <c r="J40" s="24">
        <v>0.529080122037886</v>
      </c>
      <c r="L40" s="24">
        <v>15</v>
      </c>
      <c r="M40" s="24">
        <v>300</v>
      </c>
    </row>
    <row r="41" spans="1:13">
      <c r="A41" s="23" t="s">
        <v>17</v>
      </c>
      <c r="B41" s="23" t="s">
        <v>351</v>
      </c>
      <c r="C41" s="23" t="s">
        <v>352</v>
      </c>
      <c r="D41" s="23" t="s">
        <v>353</v>
      </c>
      <c r="E41" s="23" t="s">
        <v>354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355</v>
      </c>
      <c r="C42" s="23" t="s">
        <v>356</v>
      </c>
      <c r="D42" s="23" t="s">
        <v>353</v>
      </c>
      <c r="E42" s="23" t="s">
        <v>354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357</v>
      </c>
      <c r="C43" s="23" t="s">
        <v>352</v>
      </c>
      <c r="D43" s="23" t="s">
        <v>353</v>
      </c>
      <c r="E43" s="23" t="s">
        <v>358</v>
      </c>
      <c r="F43" s="26">
        <v>1.91153124745009</v>
      </c>
      <c r="G43" s="24">
        <v>0.0312343868582589</v>
      </c>
      <c r="H43" s="24">
        <v>0.0312343868582589</v>
      </c>
      <c r="I43" s="24">
        <v>0.0498506568545387</v>
      </c>
      <c r="J43" s="24">
        <v>0.511429711720983</v>
      </c>
      <c r="L43" s="24">
        <v>5</v>
      </c>
      <c r="M43" s="24">
        <v>84</v>
      </c>
    </row>
    <row r="44" spans="1:13">
      <c r="A44" s="23" t="s">
        <v>17</v>
      </c>
      <c r="B44" s="23" t="s">
        <v>359</v>
      </c>
      <c r="C44" s="23" t="s">
        <v>356</v>
      </c>
      <c r="D44" s="23" t="s">
        <v>353</v>
      </c>
      <c r="E44" s="23" t="s">
        <v>358</v>
      </c>
      <c r="F44" s="26">
        <v>3.24187720968968</v>
      </c>
      <c r="G44" s="24">
        <v>0.0259492436290922</v>
      </c>
      <c r="H44" s="24">
        <v>0.0259492436290922</v>
      </c>
      <c r="I44" s="24">
        <v>0.0181774049014137</v>
      </c>
      <c r="J44" s="24">
        <v>0.470919877962114</v>
      </c>
      <c r="L44" s="24">
        <v>5</v>
      </c>
      <c r="M44" s="24">
        <v>84</v>
      </c>
    </row>
    <row r="45" spans="1:13">
      <c r="A45" s="23" t="s">
        <v>17</v>
      </c>
      <c r="B45" s="23" t="s">
        <v>360</v>
      </c>
      <c r="C45" s="23" t="s">
        <v>352</v>
      </c>
      <c r="D45" s="23" t="s">
        <v>361</v>
      </c>
      <c r="E45" s="23" t="s">
        <v>358</v>
      </c>
      <c r="F45" s="26">
        <v>1.91153124745009</v>
      </c>
      <c r="G45" s="24">
        <v>0.0312343868582589</v>
      </c>
      <c r="H45" s="24">
        <v>0.0312343868582589</v>
      </c>
      <c r="I45" s="24">
        <v>0.0498506568545387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362</v>
      </c>
      <c r="C46" s="23" t="s">
        <v>356</v>
      </c>
      <c r="D46" s="23" t="s">
        <v>361</v>
      </c>
      <c r="E46" s="23" t="s">
        <v>358</v>
      </c>
      <c r="F46" s="26">
        <v>3.24187720968968</v>
      </c>
      <c r="G46" s="24">
        <v>0.0259492436290922</v>
      </c>
      <c r="H46" s="24">
        <v>0.0259492436290922</v>
      </c>
      <c r="I46" s="24">
        <v>0.0181774049014137</v>
      </c>
      <c r="J46" s="24">
        <v>0.529080122037886</v>
      </c>
      <c r="L46" s="24">
        <v>15</v>
      </c>
      <c r="M46" s="24">
        <v>278</v>
      </c>
    </row>
    <row r="47" spans="1:13">
      <c r="A47" s="23" t="s">
        <v>18</v>
      </c>
      <c r="B47" s="23" t="s">
        <v>351</v>
      </c>
      <c r="C47" s="23" t="s">
        <v>352</v>
      </c>
      <c r="D47" s="23" t="s">
        <v>353</v>
      </c>
      <c r="E47" s="23" t="s">
        <v>354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355</v>
      </c>
      <c r="C48" s="23" t="s">
        <v>356</v>
      </c>
      <c r="D48" s="23" t="s">
        <v>353</v>
      </c>
      <c r="E48" s="23" t="s">
        <v>354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357</v>
      </c>
      <c r="C49" s="23" t="s">
        <v>352</v>
      </c>
      <c r="D49" s="23" t="s">
        <v>353</v>
      </c>
      <c r="E49" s="23" t="s">
        <v>358</v>
      </c>
      <c r="F49" s="26">
        <v>1.91153124745009</v>
      </c>
      <c r="G49" s="24">
        <v>0.0312343868582589</v>
      </c>
      <c r="H49" s="24">
        <v>0.0312343868582589</v>
      </c>
      <c r="I49" s="24">
        <v>0.0498506568545387</v>
      </c>
      <c r="J49" s="24">
        <v>0.511429711720983</v>
      </c>
      <c r="L49" s="24">
        <v>5</v>
      </c>
      <c r="M49" s="24">
        <v>200</v>
      </c>
    </row>
    <row r="50" spans="1:13">
      <c r="A50" s="23" t="s">
        <v>18</v>
      </c>
      <c r="B50" s="23" t="s">
        <v>359</v>
      </c>
      <c r="C50" s="23" t="s">
        <v>356</v>
      </c>
      <c r="D50" s="23" t="s">
        <v>353</v>
      </c>
      <c r="E50" s="23" t="s">
        <v>358</v>
      </c>
      <c r="F50" s="26">
        <v>3.24187720968968</v>
      </c>
      <c r="G50" s="24">
        <v>0.0259492436290922</v>
      </c>
      <c r="H50" s="24">
        <v>0.0259492436290922</v>
      </c>
      <c r="I50" s="24">
        <v>0.0181774049014137</v>
      </c>
      <c r="J50" s="24">
        <v>0.470919877962114</v>
      </c>
      <c r="L50" s="24">
        <v>5</v>
      </c>
      <c r="M50" s="24">
        <v>200</v>
      </c>
    </row>
    <row r="51" spans="1:13">
      <c r="A51" s="23" t="s">
        <v>18</v>
      </c>
      <c r="B51" s="23" t="s">
        <v>360</v>
      </c>
      <c r="C51" s="23" t="s">
        <v>352</v>
      </c>
      <c r="D51" s="23" t="s">
        <v>361</v>
      </c>
      <c r="E51" s="23" t="s">
        <v>358</v>
      </c>
      <c r="F51" s="26">
        <v>1.91153124745009</v>
      </c>
      <c r="G51" s="24">
        <v>0.0312343868582589</v>
      </c>
      <c r="H51" s="24">
        <v>0.0312343868582589</v>
      </c>
      <c r="I51" s="24">
        <v>0.0498506568545387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362</v>
      </c>
      <c r="C52" s="23" t="s">
        <v>356</v>
      </c>
      <c r="D52" s="23" t="s">
        <v>361</v>
      </c>
      <c r="E52" s="23" t="s">
        <v>358</v>
      </c>
      <c r="F52" s="26">
        <v>3.24187720968968</v>
      </c>
      <c r="G52" s="24">
        <v>0.0259492436290922</v>
      </c>
      <c r="H52" s="24">
        <v>0.0259492436290922</v>
      </c>
      <c r="I52" s="24">
        <v>0.0181774049014137</v>
      </c>
      <c r="J52" s="24">
        <v>0.529080122037886</v>
      </c>
      <c r="L52" s="24">
        <v>15</v>
      </c>
      <c r="M52" s="24">
        <v>125</v>
      </c>
    </row>
    <row r="53" spans="1:13">
      <c r="A53" s="23" t="s">
        <v>19</v>
      </c>
      <c r="B53" s="23" t="s">
        <v>351</v>
      </c>
      <c r="C53" s="23" t="s">
        <v>352</v>
      </c>
      <c r="D53" s="23" t="s">
        <v>353</v>
      </c>
      <c r="E53" s="23" t="s">
        <v>354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355</v>
      </c>
      <c r="C54" s="23" t="s">
        <v>356</v>
      </c>
      <c r="D54" s="23" t="s">
        <v>353</v>
      </c>
      <c r="E54" s="23" t="s">
        <v>354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357</v>
      </c>
      <c r="C55" s="23" t="s">
        <v>352</v>
      </c>
      <c r="D55" s="23" t="s">
        <v>353</v>
      </c>
      <c r="E55" s="23" t="s">
        <v>358</v>
      </c>
      <c r="F55" s="26">
        <v>1.91153124745009</v>
      </c>
      <c r="G55" s="24">
        <v>0.0312343868582589</v>
      </c>
      <c r="H55" s="24">
        <v>0.0312343868582589</v>
      </c>
      <c r="I55" s="24">
        <v>0.0498506568545387</v>
      </c>
      <c r="J55" s="24">
        <v>0.511429711720983</v>
      </c>
      <c r="L55" s="24">
        <v>5</v>
      </c>
      <c r="M55" s="24">
        <v>200</v>
      </c>
    </row>
    <row r="56" spans="1:13">
      <c r="A56" s="23" t="s">
        <v>19</v>
      </c>
      <c r="B56" s="23" t="s">
        <v>359</v>
      </c>
      <c r="C56" s="23" t="s">
        <v>356</v>
      </c>
      <c r="D56" s="23" t="s">
        <v>353</v>
      </c>
      <c r="E56" s="23" t="s">
        <v>358</v>
      </c>
      <c r="F56" s="26">
        <v>3.24187720968968</v>
      </c>
      <c r="G56" s="24">
        <v>0.0259492436290922</v>
      </c>
      <c r="H56" s="24">
        <v>0.0259492436290922</v>
      </c>
      <c r="I56" s="24">
        <v>0.0181774049014137</v>
      </c>
      <c r="J56" s="24">
        <v>0.470919877962114</v>
      </c>
      <c r="L56" s="24">
        <v>5</v>
      </c>
      <c r="M56" s="24">
        <v>200</v>
      </c>
    </row>
    <row r="57" spans="1:13">
      <c r="A57" s="23" t="s">
        <v>19</v>
      </c>
      <c r="B57" s="23" t="s">
        <v>360</v>
      </c>
      <c r="C57" s="23" t="s">
        <v>352</v>
      </c>
      <c r="D57" s="23" t="s">
        <v>361</v>
      </c>
      <c r="E57" s="23" t="s">
        <v>358</v>
      </c>
      <c r="F57" s="26">
        <v>1.91153124745009</v>
      </c>
      <c r="G57" s="24">
        <v>0.0312343868582589</v>
      </c>
      <c r="H57" s="24">
        <v>0.0312343868582589</v>
      </c>
      <c r="I57" s="24">
        <v>0.0498506568545387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362</v>
      </c>
      <c r="C58" s="23" t="s">
        <v>356</v>
      </c>
      <c r="D58" s="23" t="s">
        <v>361</v>
      </c>
      <c r="E58" s="23" t="s">
        <v>358</v>
      </c>
      <c r="F58" s="26">
        <v>3.24187720968968</v>
      </c>
      <c r="G58" s="24">
        <v>0.0259492436290922</v>
      </c>
      <c r="H58" s="24">
        <v>0.0259492436290922</v>
      </c>
      <c r="I58" s="24">
        <v>0.0181774049014137</v>
      </c>
      <c r="J58" s="24">
        <v>0.529080122037886</v>
      </c>
      <c r="L58" s="24">
        <v>15</v>
      </c>
      <c r="M58" s="24">
        <v>125</v>
      </c>
    </row>
  </sheetData>
  <autoFilter ref="A5:W5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LibreOffice/6.4.4.2$Linux_X86_64 LibreOffice_project/40$Build-2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cgaete</cp:lastModifiedBy>
  <cp:revision>11</cp:revision>
  <dcterms:created xsi:type="dcterms:W3CDTF">2006-09-16T09:00:00Z</dcterms:created>
  <dcterms:modified xsi:type="dcterms:W3CDTF">2020-09-16T16:21:36Z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