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F3DF1B3-2B04-477C-BF6A-F1F7110BB8D6}" xr6:coauthVersionLast="37" xr6:coauthVersionMax="37" xr10:uidLastSave="{00000000-0000-0000-0000-000000000000}"/>
  <bookViews>
    <workbookView xWindow="0" yWindow="0" windowWidth="22260" windowHeight="12648" tabRatio="854" activeTab="2" xr2:uid="{00000000-000D-0000-FFFF-FFFF00000000}"/>
  </bookViews>
  <sheets>
    <sheet name="Data" sheetId="10" r:id="rId1"/>
    <sheet name="Average Score" sheetId="1" r:id="rId2"/>
    <sheet name="Severity" sheetId="3" r:id="rId3"/>
    <sheet name="Vectors" sheetId="5" r:id="rId4"/>
    <sheet name="Complexity" sheetId="6" r:id="rId5"/>
    <sheet name="Authentication" sheetId="11" r:id="rId6"/>
    <sheet name="Confidentiality" sheetId="12" r:id="rId7"/>
    <sheet name="Integrity" sheetId="13" r:id="rId8"/>
    <sheet name="Availability" sheetId="14" r:id="rId9"/>
  </sheets>
  <definedNames>
    <definedName name="ExternalData_1" localSheetId="0" hidden="1">Data!$A$1:$Y$20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21" i="3" l="1"/>
  <c r="U21" i="3"/>
  <c r="T21" i="5"/>
  <c r="S21" i="5"/>
  <c r="P21" i="11"/>
  <c r="Q21" i="11"/>
  <c r="Q21" i="14"/>
  <c r="R21" i="14"/>
  <c r="P21" i="14"/>
  <c r="R21" i="13"/>
  <c r="Q21" i="13"/>
  <c r="P21" i="13"/>
  <c r="S18" i="13"/>
  <c r="S19" i="13"/>
  <c r="R18" i="13"/>
  <c r="R19" i="13"/>
  <c r="Q18" i="13"/>
  <c r="Q19" i="13"/>
  <c r="P18" i="13"/>
  <c r="P19" i="13"/>
  <c r="O18" i="13"/>
  <c r="O19" i="13"/>
  <c r="R21" i="11"/>
  <c r="S19" i="11"/>
  <c r="R19" i="11"/>
  <c r="Q19" i="11"/>
  <c r="P19" i="11"/>
  <c r="O19" i="11"/>
  <c r="Q21" i="12"/>
  <c r="P21" i="12"/>
  <c r="R21" i="12"/>
  <c r="R19" i="12"/>
  <c r="Q19" i="12"/>
  <c r="P19" i="12"/>
  <c r="O19" i="12"/>
  <c r="S18" i="12"/>
  <c r="R18" i="12"/>
  <c r="Q18" i="12"/>
  <c r="P18" i="12"/>
  <c r="O18" i="12"/>
  <c r="S21" i="6"/>
  <c r="T21" i="6"/>
  <c r="U21" i="6"/>
  <c r="U21" i="5"/>
  <c r="W21" i="3"/>
  <c r="W20" i="3"/>
  <c r="V20" i="3"/>
  <c r="U20" i="3"/>
  <c r="U20" i="5"/>
  <c r="T20" i="5"/>
  <c r="S20" i="5"/>
  <c r="U20" i="6"/>
  <c r="T20" i="6"/>
  <c r="S20" i="6"/>
  <c r="R20" i="11"/>
  <c r="Q20" i="11"/>
  <c r="P20" i="11"/>
  <c r="R20" i="14"/>
  <c r="Q20" i="14"/>
  <c r="P20" i="14"/>
  <c r="R20" i="12"/>
  <c r="Q20" i="12"/>
  <c r="P20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R5" i="14" l="1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R4" i="14"/>
  <c r="Q4" i="14"/>
  <c r="P4" i="14"/>
  <c r="S18" i="14"/>
  <c r="S9" i="14"/>
  <c r="S5" i="14"/>
  <c r="S7" i="14"/>
  <c r="S10" i="14"/>
  <c r="S15" i="14"/>
  <c r="O19" i="14"/>
  <c r="P4" i="13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R5" i="13"/>
  <c r="R6" i="13"/>
  <c r="R7" i="13"/>
  <c r="R8" i="13"/>
  <c r="R9" i="13"/>
  <c r="R10" i="13"/>
  <c r="R11" i="13"/>
  <c r="R12" i="13"/>
  <c r="R13" i="13"/>
  <c r="S13" i="13" s="1"/>
  <c r="R14" i="13"/>
  <c r="S14" i="13" s="1"/>
  <c r="R15" i="13"/>
  <c r="R16" i="13"/>
  <c r="R17" i="13"/>
  <c r="Q5" i="13"/>
  <c r="Q6" i="13"/>
  <c r="Q7" i="13"/>
  <c r="Q8" i="13"/>
  <c r="S8" i="13" s="1"/>
  <c r="Q9" i="13"/>
  <c r="Q10" i="13"/>
  <c r="Q11" i="13"/>
  <c r="Q12" i="13"/>
  <c r="Q13" i="13"/>
  <c r="Q14" i="13"/>
  <c r="Q15" i="13"/>
  <c r="Q16" i="13"/>
  <c r="S16" i="13" s="1"/>
  <c r="Q17" i="13"/>
  <c r="S17" i="13" s="1"/>
  <c r="P5" i="13"/>
  <c r="S5" i="13" s="1"/>
  <c r="P6" i="13"/>
  <c r="P7" i="13"/>
  <c r="S7" i="13" s="1"/>
  <c r="P8" i="13"/>
  <c r="P9" i="13"/>
  <c r="P10" i="13"/>
  <c r="P11" i="13"/>
  <c r="P12" i="13"/>
  <c r="P13" i="13"/>
  <c r="P14" i="13"/>
  <c r="P15" i="13"/>
  <c r="S15" i="13" s="1"/>
  <c r="P16" i="13"/>
  <c r="P17" i="13"/>
  <c r="R4" i="13"/>
  <c r="Q4" i="13"/>
  <c r="Q20" i="13" s="1"/>
  <c r="P4" i="12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R5" i="12"/>
  <c r="R6" i="12"/>
  <c r="R7" i="12"/>
  <c r="R8" i="12"/>
  <c r="R9" i="12"/>
  <c r="R10" i="12"/>
  <c r="R11" i="12"/>
  <c r="R12" i="12"/>
  <c r="R13" i="12"/>
  <c r="R14" i="12"/>
  <c r="S14" i="12" s="1"/>
  <c r="R15" i="12"/>
  <c r="R16" i="12"/>
  <c r="R17" i="12"/>
  <c r="Q5" i="12"/>
  <c r="Q6" i="12"/>
  <c r="Q7" i="12"/>
  <c r="Q8" i="12"/>
  <c r="S8" i="12" s="1"/>
  <c r="Q9" i="12"/>
  <c r="S9" i="12" s="1"/>
  <c r="Q10" i="12"/>
  <c r="Q11" i="12"/>
  <c r="S11" i="12" s="1"/>
  <c r="Q12" i="12"/>
  <c r="S12" i="12" s="1"/>
  <c r="Q13" i="12"/>
  <c r="Q14" i="12"/>
  <c r="Q15" i="12"/>
  <c r="Q16" i="12"/>
  <c r="Q17" i="12"/>
  <c r="S17" i="12" s="1"/>
  <c r="R4" i="12"/>
  <c r="Q4" i="12"/>
  <c r="S6" i="12"/>
  <c r="S7" i="12"/>
  <c r="S10" i="12"/>
  <c r="S15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R5" i="11"/>
  <c r="S5" i="11" s="1"/>
  <c r="R6" i="11"/>
  <c r="S6" i="11" s="1"/>
  <c r="R7" i="11"/>
  <c r="R8" i="11"/>
  <c r="R9" i="11"/>
  <c r="S9" i="11" s="1"/>
  <c r="R10" i="11"/>
  <c r="S10" i="11" s="1"/>
  <c r="R11" i="11"/>
  <c r="R12" i="11"/>
  <c r="R13" i="11"/>
  <c r="S13" i="11" s="1"/>
  <c r="R14" i="11"/>
  <c r="S14" i="11" s="1"/>
  <c r="R15" i="11"/>
  <c r="R16" i="11"/>
  <c r="R17" i="11"/>
  <c r="S17" i="11" s="1"/>
  <c r="R18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R4" i="11"/>
  <c r="Q4" i="11"/>
  <c r="P4" i="11"/>
  <c r="P18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O18" i="11"/>
  <c r="O17" i="11"/>
  <c r="S16" i="11"/>
  <c r="O16" i="11"/>
  <c r="S15" i="11"/>
  <c r="O15" i="11"/>
  <c r="O14" i="11"/>
  <c r="O13" i="11"/>
  <c r="S12" i="11"/>
  <c r="O12" i="11"/>
  <c r="S11" i="11"/>
  <c r="O11" i="11"/>
  <c r="O10" i="11"/>
  <c r="O9" i="11"/>
  <c r="S8" i="11"/>
  <c r="O8" i="11"/>
  <c r="S7" i="11"/>
  <c r="O7" i="11"/>
  <c r="O6" i="11"/>
  <c r="O5" i="11"/>
  <c r="O4" i="11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R19" i="6"/>
  <c r="R18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U4" i="6"/>
  <c r="T4" i="6"/>
  <c r="S4" i="6"/>
  <c r="R4" i="6"/>
  <c r="S19" i="5"/>
  <c r="S5" i="5"/>
  <c r="S6" i="5"/>
  <c r="S7" i="5"/>
  <c r="S8" i="5"/>
  <c r="V8" i="5" s="1"/>
  <c r="S9" i="5"/>
  <c r="S10" i="5"/>
  <c r="S11" i="5"/>
  <c r="S12" i="5"/>
  <c r="V12" i="5" s="1"/>
  <c r="S13" i="5"/>
  <c r="S14" i="5"/>
  <c r="S15" i="5"/>
  <c r="S16" i="5"/>
  <c r="V16" i="5" s="1"/>
  <c r="S17" i="5"/>
  <c r="S18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V5" i="5"/>
  <c r="V7" i="5"/>
  <c r="V9" i="5"/>
  <c r="V13" i="5"/>
  <c r="V15" i="5"/>
  <c r="V17" i="5"/>
  <c r="V4" i="5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4" i="3"/>
  <c r="U4" i="5"/>
  <c r="T4" i="5"/>
  <c r="S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4" i="5"/>
  <c r="S6" i="13" l="1"/>
  <c r="R20" i="13"/>
  <c r="P20" i="13"/>
  <c r="S13" i="14"/>
  <c r="S14" i="14"/>
  <c r="S17" i="14"/>
  <c r="S6" i="14"/>
  <c r="S12" i="14"/>
  <c r="S4" i="14"/>
  <c r="S19" i="14"/>
  <c r="S11" i="14"/>
  <c r="S16" i="14"/>
  <c r="S8" i="14"/>
  <c r="S12" i="13"/>
  <c r="S10" i="13"/>
  <c r="S9" i="13"/>
  <c r="S11" i="13"/>
  <c r="S4" i="13"/>
  <c r="S4" i="12"/>
  <c r="S16" i="12"/>
  <c r="S13" i="12"/>
  <c r="S5" i="12"/>
  <c r="S18" i="11"/>
  <c r="S4" i="11"/>
  <c r="V4" i="6"/>
  <c r="V18" i="5"/>
  <c r="V10" i="5"/>
  <c r="V19" i="5"/>
  <c r="V11" i="5"/>
  <c r="V14" i="5"/>
  <c r="V6" i="5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T5" i="3"/>
  <c r="T6" i="3"/>
  <c r="U6" i="3" s="1"/>
  <c r="T7" i="3"/>
  <c r="T8" i="3"/>
  <c r="U8" i="3" s="1"/>
  <c r="T9" i="3"/>
  <c r="T10" i="3"/>
  <c r="T11" i="3"/>
  <c r="T12" i="3"/>
  <c r="U12" i="3" s="1"/>
  <c r="T13" i="3"/>
  <c r="T14" i="3"/>
  <c r="U14" i="3" s="1"/>
  <c r="T15" i="3"/>
  <c r="T16" i="3"/>
  <c r="T17" i="3"/>
  <c r="T18" i="3"/>
  <c r="T19" i="3"/>
  <c r="T4" i="3"/>
  <c r="V4" i="3"/>
  <c r="W4" i="3"/>
  <c r="U4" i="3"/>
  <c r="U5" i="3"/>
  <c r="U7" i="3"/>
  <c r="U9" i="3"/>
  <c r="U10" i="3"/>
  <c r="U11" i="3"/>
  <c r="U13" i="3"/>
  <c r="U15" i="3"/>
  <c r="U16" i="3"/>
  <c r="U17" i="3"/>
  <c r="U18" i="3"/>
  <c r="U1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C10D9-E3A6-4572-87E5-56133F184155}" keepAlive="1" name="Query - dataset" description="Connection to the 'dataset' query in the workbook." type="5" refreshedVersion="6" background="1" saveData="1">
    <dbPr connection="Provider=Microsoft.Mashup.OleDb.1;Data Source=$Workbook$;Location=dataset;Extended Properties=&quot;&quot;" command="SELECT * FROM [dataset]"/>
  </connection>
  <connection id="2" xr16:uid="{9F446FF2-37B9-4DD1-8ECA-B6B750448632}" keepAlive="1" name="Query - dataset (2)" description="Connection to the 'dataset (2)' query in the workbook." type="5" refreshedVersion="6" background="1" saveData="1">
    <dbPr connection="Provider=Microsoft.Mashup.OleDb.1;Data Source=$Workbook$;Location=dataset (2);Extended Properties=&quot;&quot;" command="SELECT * FROM [dataset (2)]"/>
  </connection>
  <connection id="3" xr16:uid="{CEE7FF53-DF76-4B55-8A06-0D0AFE3BD801}" keepAlive="1" name="Query - dataset (3)" description="Connection to the 'dataset (3)' query in the workbook." type="5" refreshedVersion="6" background="1" saveData="1">
    <dbPr connection="Provider=Microsoft.Mashup.OleDb.1;Data Source=$Workbook$;Location=dataset (3);Extended Properties=&quot;&quot;" command="SELECT * FROM [dataset (3)]"/>
  </connection>
  <connection id="4" xr16:uid="{7364CF20-F608-46B3-9203-9F175671A34A}" keepAlive="1" name="Query - dataset (4)" description="Connection to the 'dataset (4)' query in the workbook." type="5" refreshedVersion="6" background="1" saveData="1">
    <dbPr connection="Provider=Microsoft.Mashup.OleDb.1;Data Source=$Workbook$;Location=dataset (4);Extended Properties=&quot;&quot;" command="SELECT * FROM [dataset (4)]"/>
  </connection>
  <connection id="5" xr16:uid="{C080DB4F-4DDB-471A-B5E1-CF6ACAB82555}" keepAlive="1" name="Query - dataset (5)" description="Connection to the 'dataset (5)' query in the workbook." type="5" refreshedVersion="6" background="1">
    <dbPr connection="Provider=Microsoft.Mashup.OleDb.1;Data Source=$Workbook$;Location=dataset (5);Extended Properties=&quot;&quot;" command="SELECT * FROM [dataset (5)]"/>
  </connection>
  <connection id="6" xr16:uid="{D04D0547-F3F5-4C47-9E4E-B84E0B071EDE}" keepAlive="1" name="Query - dataset (6)" description="Connection to the 'dataset (6)' query in the workbook." type="5" refreshedVersion="6" background="1" saveData="1">
    <dbPr connection="Provider=Microsoft.Mashup.OleDb.1;Data Source=$Workbook$;Location=dataset (6);Extended Properties=&quot;&quot;" command="SELECT * FROM [dataset (6)]"/>
  </connection>
</connections>
</file>

<file path=xl/sharedStrings.xml><?xml version="1.0" encoding="utf-8"?>
<sst xmlns="http://schemas.openxmlformats.org/spreadsheetml/2006/main" count="120" uniqueCount="54">
  <si>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</si>
  <si>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</si>
  <si>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</si>
  <si>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</si>
  <si>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</si>
  <si>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</si>
  <si>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</si>
  <si>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</si>
  <si>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</si>
  <si>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</si>
  <si>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</si>
  <si>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</si>
  <si>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Year</t>
  </si>
  <si>
    <t>deviation</t>
  </si>
  <si>
    <t>severities</t>
  </si>
  <si>
    <t>vectors</t>
  </si>
  <si>
    <t>complexities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</si>
  <si>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</si>
  <si>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</si>
  <si>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</si>
  <si>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</si>
  <si>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</si>
  <si>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</si>
  <si>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</si>
  <si>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</si>
  <si>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</si>
  <si>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</si>
  <si>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</si>
  <si>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</si>
  <si>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average score</t>
  </si>
  <si>
    <t/>
  </si>
  <si>
    <t>authentication</t>
  </si>
  <si>
    <t>confidentiality</t>
  </si>
  <si>
    <t>integrity</t>
  </si>
  <si>
    <t>availability</t>
  </si>
  <si>
    <t>Low</t>
  </si>
  <si>
    <t>Medium</t>
  </si>
  <si>
    <t>High</t>
  </si>
  <si>
    <t>Network</t>
  </si>
  <si>
    <t>Adjacent Network</t>
  </si>
  <si>
    <t>Local</t>
  </si>
  <si>
    <t>None</t>
  </si>
  <si>
    <t>Single</t>
  </si>
  <si>
    <t>Multiple</t>
  </si>
  <si>
    <t>Partial</t>
  </si>
  <si>
    <t>Complete</t>
  </si>
  <si>
    <t>Column25</t>
  </si>
  <si>
    <t>Total</t>
  </si>
  <si>
    <t>%Total</t>
  </si>
  <si>
    <t>Total%</t>
  </si>
  <si>
    <t>STD</t>
  </si>
  <si>
    <t>STDEV</t>
  </si>
  <si>
    <t>Slope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</si>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</sst>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Data!$C$4:$C$19</c:f>
                <c:numCache>
                  <c:formatCode>General</c:formatCode>
                  <c:ptCount val="16"/>
                  <c:pt idx="0">
                    <c:v>2.09</c:v>
                  </c:pt>
                  <c:pt idx="1">
                    <c:v>1.92</c:v>
                  </c:pt>
                  <c:pt idx="2">
                    <c:v>2.15</c:v>
                  </c:pt>
                  <c:pt idx="3">
                    <c:v>1.86</c:v>
                  </c:pt>
                  <c:pt idx="4">
                    <c:v>1.84</c:v>
                  </c:pt>
                  <c:pt idx="5">
                    <c:v>1.88</c:v>
                  </c:pt>
                  <c:pt idx="6">
                    <c:v>1.89</c:v>
                  </c:pt>
                  <c:pt idx="7">
                    <c:v>2.02</c:v>
                  </c:pt>
                  <c:pt idx="8">
                    <c:v>2.1</c:v>
                  </c:pt>
                  <c:pt idx="9">
                    <c:v>2.15</c:v>
                  </c:pt>
                  <c:pt idx="10">
                    <c:v>2.23</c:v>
                  </c:pt>
                  <c:pt idx="11">
                    <c:v>2.15</c:v>
                  </c:pt>
                  <c:pt idx="12">
                    <c:v>1.88</c:v>
                  </c:pt>
                  <c:pt idx="13">
                    <c:v>2.2000000000000002</c:v>
                  </c:pt>
                  <c:pt idx="14">
                    <c:v>2.2000000000000002</c:v>
                  </c:pt>
                  <c:pt idx="15">
                    <c:v>1.92</c:v>
                  </c:pt>
                </c:numCache>
              </c:numRef>
            </c:plus>
            <c:minus>
              <c:numRef>
                <c:f>Data!$C$4:$C$19</c:f>
                <c:numCache>
                  <c:formatCode>General</c:formatCode>
                  <c:ptCount val="16"/>
                  <c:pt idx="0">
                    <c:v>2.09</c:v>
                  </c:pt>
                  <c:pt idx="1">
                    <c:v>1.92</c:v>
                  </c:pt>
                  <c:pt idx="2">
                    <c:v>2.15</c:v>
                  </c:pt>
                  <c:pt idx="3">
                    <c:v>1.86</c:v>
                  </c:pt>
                  <c:pt idx="4">
                    <c:v>1.84</c:v>
                  </c:pt>
                  <c:pt idx="5">
                    <c:v>1.88</c:v>
                  </c:pt>
                  <c:pt idx="6">
                    <c:v>1.89</c:v>
                  </c:pt>
                  <c:pt idx="7">
                    <c:v>2.02</c:v>
                  </c:pt>
                  <c:pt idx="8">
                    <c:v>2.1</c:v>
                  </c:pt>
                  <c:pt idx="9">
                    <c:v>2.15</c:v>
                  </c:pt>
                  <c:pt idx="10">
                    <c:v>2.23</c:v>
                  </c:pt>
                  <c:pt idx="11">
                    <c:v>2.15</c:v>
                  </c:pt>
                  <c:pt idx="12">
                    <c:v>1.88</c:v>
                  </c:pt>
                  <c:pt idx="13">
                    <c:v>2.2000000000000002</c:v>
                  </c:pt>
                  <c:pt idx="14">
                    <c:v>2.2000000000000002</c:v>
                  </c:pt>
                  <c:pt idx="15">
                    <c:v>1.92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Data!$B$4:$B$19</c:f>
              <c:numCache>
                <c:formatCode>General</c:formatCode>
                <c:ptCount val="16"/>
                <c:pt idx="0">
                  <c:v>6.15</c:v>
                </c:pt>
                <c:pt idx="1">
                  <c:v>6.21</c:v>
                </c:pt>
                <c:pt idx="2">
                  <c:v>6.06</c:v>
                </c:pt>
                <c:pt idx="3">
                  <c:v>5.79</c:v>
                </c:pt>
                <c:pt idx="4">
                  <c:v>6.13</c:v>
                </c:pt>
                <c:pt idx="5">
                  <c:v>6.65</c:v>
                </c:pt>
                <c:pt idx="6">
                  <c:v>6.64</c:v>
                </c:pt>
                <c:pt idx="7">
                  <c:v>6.53</c:v>
                </c:pt>
                <c:pt idx="8">
                  <c:v>6.52</c:v>
                </c:pt>
                <c:pt idx="9">
                  <c:v>6.38</c:v>
                </c:pt>
                <c:pt idx="10">
                  <c:v>6.08</c:v>
                </c:pt>
                <c:pt idx="11">
                  <c:v>6.07</c:v>
                </c:pt>
                <c:pt idx="12">
                  <c:v>5.87</c:v>
                </c:pt>
                <c:pt idx="13">
                  <c:v>6.25</c:v>
                </c:pt>
                <c:pt idx="14">
                  <c:v>6.16</c:v>
                </c:pt>
                <c:pt idx="15">
                  <c:v>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5-4B1A-9B33-6D42F3344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3487664"/>
        <c:axId val="843486680"/>
        <c:extLst/>
      </c:barChart>
      <c:catAx>
        <c:axId val="8434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86680"/>
        <c:crosses val="autoZero"/>
        <c:auto val="1"/>
        <c:lblAlgn val="ctr"/>
        <c:lblOffset val="100"/>
        <c:noMultiLvlLbl val="0"/>
      </c:catAx>
      <c:valAx>
        <c:axId val="84348668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8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Data!$D$4:$D$19</c:f>
              <c:numCache>
                <c:formatCode>General</c:formatCode>
                <c:ptCount val="16"/>
                <c:pt idx="0">
                  <c:v>630</c:v>
                </c:pt>
                <c:pt idx="1">
                  <c:v>96</c:v>
                </c:pt>
                <c:pt idx="2">
                  <c:v>242</c:v>
                </c:pt>
                <c:pt idx="3">
                  <c:v>415</c:v>
                </c:pt>
                <c:pt idx="4">
                  <c:v>525</c:v>
                </c:pt>
                <c:pt idx="5">
                  <c:v>230</c:v>
                </c:pt>
                <c:pt idx="6">
                  <c:v>215</c:v>
                </c:pt>
                <c:pt idx="7">
                  <c:v>205</c:v>
                </c:pt>
                <c:pt idx="8">
                  <c:v>306</c:v>
                </c:pt>
                <c:pt idx="9">
                  <c:v>287</c:v>
                </c:pt>
                <c:pt idx="10">
                  <c:v>537</c:v>
                </c:pt>
                <c:pt idx="11">
                  <c:v>573</c:v>
                </c:pt>
                <c:pt idx="12">
                  <c:v>637</c:v>
                </c:pt>
                <c:pt idx="13">
                  <c:v>720</c:v>
                </c:pt>
                <c:pt idx="14">
                  <c:v>859</c:v>
                </c:pt>
                <c:pt idx="15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8BF-A6C4-AA1AE0588A53}"/>
            </c:ext>
          </c:extLst>
        </c:ser>
        <c:ser>
          <c:idx val="1"/>
          <c:order val="1"/>
          <c:tx>
            <c:v>Medium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Data!$E$4:$E$19</c:f>
              <c:numCache>
                <c:formatCode>General</c:formatCode>
                <c:ptCount val="16"/>
                <c:pt idx="0">
                  <c:v>2892</c:v>
                </c:pt>
                <c:pt idx="1">
                  <c:v>711</c:v>
                </c:pt>
                <c:pt idx="2">
                  <c:v>1335</c:v>
                </c:pt>
                <c:pt idx="3">
                  <c:v>2336</c:v>
                </c:pt>
                <c:pt idx="4">
                  <c:v>3511</c:v>
                </c:pt>
                <c:pt idx="5">
                  <c:v>3098</c:v>
                </c:pt>
                <c:pt idx="6">
                  <c:v>3274</c:v>
                </c:pt>
                <c:pt idx="7">
                  <c:v>2419</c:v>
                </c:pt>
                <c:pt idx="8">
                  <c:v>2455</c:v>
                </c:pt>
                <c:pt idx="9">
                  <c:v>2336</c:v>
                </c:pt>
                <c:pt idx="10">
                  <c:v>2923</c:v>
                </c:pt>
                <c:pt idx="11">
                  <c:v>3221</c:v>
                </c:pt>
                <c:pt idx="12">
                  <c:v>5224</c:v>
                </c:pt>
                <c:pt idx="13">
                  <c:v>3963</c:v>
                </c:pt>
                <c:pt idx="14">
                  <c:v>4678</c:v>
                </c:pt>
                <c:pt idx="15">
                  <c:v>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8BF-A6C4-AA1AE0588A53}"/>
            </c:ext>
          </c:extLst>
        </c:ser>
        <c:ser>
          <c:idx val="2"/>
          <c:order val="2"/>
          <c:tx>
            <c:v>High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Data!$F$4:$F$19</c:f>
              <c:numCache>
                <c:formatCode>General</c:formatCode>
                <c:ptCount val="16"/>
                <c:pt idx="0">
                  <c:v>3145</c:v>
                </c:pt>
                <c:pt idx="1">
                  <c:v>692</c:v>
                </c:pt>
                <c:pt idx="2">
                  <c:v>1066</c:v>
                </c:pt>
                <c:pt idx="3">
                  <c:v>1863</c:v>
                </c:pt>
                <c:pt idx="4">
                  <c:v>2948</c:v>
                </c:pt>
                <c:pt idx="5">
                  <c:v>3114</c:v>
                </c:pt>
                <c:pt idx="6">
                  <c:v>3501</c:v>
                </c:pt>
                <c:pt idx="7">
                  <c:v>2241</c:v>
                </c:pt>
                <c:pt idx="8">
                  <c:v>2172</c:v>
                </c:pt>
                <c:pt idx="9">
                  <c:v>1781</c:v>
                </c:pt>
                <c:pt idx="10">
                  <c:v>1712</c:v>
                </c:pt>
                <c:pt idx="11">
                  <c:v>1871</c:v>
                </c:pt>
                <c:pt idx="12">
                  <c:v>2073</c:v>
                </c:pt>
                <c:pt idx="13">
                  <c:v>2740</c:v>
                </c:pt>
                <c:pt idx="14">
                  <c:v>3101</c:v>
                </c:pt>
                <c:pt idx="15">
                  <c:v>3958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D-48BF-A6C4-AA1AE0588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3D2-4E4D-B610-8C97A41A21B4}"/>
            </c:ext>
          </c:extLst>
        </c:ser>
        <c:ser>
          <c:idx val="1"/>
          <c:order val="1"/>
          <c:tx>
            <c:v>Medium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3D2-4E4D-B610-8C97A41A21B4}"/>
            </c:ext>
          </c:extLst>
        </c:ser>
        <c:ser>
          <c:idx val="2"/>
          <c:order val="2"/>
          <c:tx>
            <c:v>High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3D2-4E4D-B610-8C97A41A2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Severity!$U$4:$U$19</c:f>
              <c:numCache>
                <c:formatCode>General</c:formatCode>
                <c:ptCount val="16"/>
                <c:pt idx="0">
                  <c:v>9.4495275236238185E-2</c:v>
                </c:pt>
                <c:pt idx="1">
                  <c:v>6.404269513008673E-2</c:v>
                </c:pt>
                <c:pt idx="2">
                  <c:v>9.1562618236852064E-2</c:v>
                </c:pt>
                <c:pt idx="3">
                  <c:v>8.9943649761595149E-2</c:v>
                </c:pt>
                <c:pt idx="4">
                  <c:v>7.5171821305841921E-2</c:v>
                </c:pt>
                <c:pt idx="5">
                  <c:v>3.5703197764669355E-2</c:v>
                </c:pt>
                <c:pt idx="6">
                  <c:v>3.0758226037195996E-2</c:v>
                </c:pt>
                <c:pt idx="7">
                  <c:v>4.2137718396711203E-2</c:v>
                </c:pt>
                <c:pt idx="8">
                  <c:v>6.2031218325562541E-2</c:v>
                </c:pt>
                <c:pt idx="9">
                  <c:v>6.5168029064486835E-2</c:v>
                </c:pt>
                <c:pt idx="10">
                  <c:v>0.10382830626450117</c:v>
                </c:pt>
                <c:pt idx="11">
                  <c:v>0.10114739629302737</c:v>
                </c:pt>
                <c:pt idx="12">
                  <c:v>8.0287370809175695E-2</c:v>
                </c:pt>
                <c:pt idx="13">
                  <c:v>9.6995823790920116E-2</c:v>
                </c:pt>
                <c:pt idx="14">
                  <c:v>9.9444315813845802E-2</c:v>
                </c:pt>
                <c:pt idx="15">
                  <c:v>9.4465504169825631E-2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2-4C8C-9A7D-41D9A2EB13A9}"/>
            </c:ext>
          </c:extLst>
        </c:ser>
        <c:ser>
          <c:idx val="1"/>
          <c:order val="1"/>
          <c:tx>
            <c:v>Medium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Severity!$V$4:$V$19</c:f>
              <c:numCache>
                <c:formatCode>General</c:formatCode>
                <c:ptCount val="16"/>
                <c:pt idx="0">
                  <c:v>0.43377831108444576</c:v>
                </c:pt>
                <c:pt idx="1">
                  <c:v>0.47431621080720482</c:v>
                </c:pt>
                <c:pt idx="2">
                  <c:v>0.5051078320090806</c:v>
                </c:pt>
                <c:pt idx="3">
                  <c:v>0.50628521889900302</c:v>
                </c:pt>
                <c:pt idx="4">
                  <c:v>0.50272050400916379</c:v>
                </c:pt>
                <c:pt idx="5">
                  <c:v>0.48090655076063332</c:v>
                </c:pt>
                <c:pt idx="6">
                  <c:v>0.46838340486409158</c:v>
                </c:pt>
                <c:pt idx="7">
                  <c:v>0.49722507708119218</c:v>
                </c:pt>
                <c:pt idx="8">
                  <c:v>0.49766876140279748</c:v>
                </c:pt>
                <c:pt idx="9">
                  <c:v>0.53042688465031784</c:v>
                </c:pt>
                <c:pt idx="10">
                  <c:v>0.56515854601701465</c:v>
                </c:pt>
                <c:pt idx="11">
                  <c:v>0.56857899382171229</c:v>
                </c:pt>
                <c:pt idx="12">
                  <c:v>0.65843206453239222</c:v>
                </c:pt>
                <c:pt idx="13">
                  <c:v>0.53388118011585617</c:v>
                </c:pt>
                <c:pt idx="14">
                  <c:v>0.54156054642278306</c:v>
                </c:pt>
                <c:pt idx="15">
                  <c:v>0.60545868081880216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D-42F0-8F4E-16325A59CA77}"/>
            </c:ext>
          </c:extLst>
        </c:ser>
        <c:ser>
          <c:idx val="2"/>
          <c:order val="2"/>
          <c:tx>
            <c:v>High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Severity!$W$4:$W$19</c:f>
              <c:numCache>
                <c:formatCode>General</c:formatCode>
                <c:ptCount val="16"/>
                <c:pt idx="0">
                  <c:v>0.47172641367931606</c:v>
                </c:pt>
                <c:pt idx="1">
                  <c:v>0.46164109406270848</c:v>
                </c:pt>
                <c:pt idx="2">
                  <c:v>0.40332954975406737</c:v>
                </c:pt>
                <c:pt idx="3">
                  <c:v>0.40377113133940185</c:v>
                </c:pt>
                <c:pt idx="4">
                  <c:v>0.42210767468499427</c:v>
                </c:pt>
                <c:pt idx="5">
                  <c:v>0.48339025147469727</c:v>
                </c:pt>
                <c:pt idx="6">
                  <c:v>0.5008583690987124</c:v>
                </c:pt>
                <c:pt idx="7">
                  <c:v>0.46063720452209661</c:v>
                </c:pt>
                <c:pt idx="8">
                  <c:v>0.44030002027164</c:v>
                </c:pt>
                <c:pt idx="9">
                  <c:v>0.40440508628519528</c:v>
                </c:pt>
                <c:pt idx="10">
                  <c:v>0.33101314771848417</c:v>
                </c:pt>
                <c:pt idx="11">
                  <c:v>0.33027360988526039</c:v>
                </c:pt>
                <c:pt idx="12">
                  <c:v>0.26128056465843208</c:v>
                </c:pt>
                <c:pt idx="13">
                  <c:v>0.36912299609322374</c:v>
                </c:pt>
                <c:pt idx="14">
                  <c:v>0.35899513776337116</c:v>
                </c:pt>
                <c:pt idx="15">
                  <c:v>0.30007581501137226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D-42F0-8F4E-16325A59C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284656"/>
        <c:axId val="435284328"/>
      </c:barChart>
      <c:catAx>
        <c:axId val="4352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328"/>
        <c:crosses val="autoZero"/>
        <c:auto val="1"/>
        <c:lblAlgn val="ctr"/>
        <c:lblOffset val="100"/>
        <c:noMultiLvlLbl val="0"/>
      </c:catAx>
      <c:valAx>
        <c:axId val="435284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Data!$G$4:$G$19</c:f>
              <c:numCache>
                <c:formatCode>General</c:formatCode>
                <c:ptCount val="16"/>
                <c:pt idx="0">
                  <c:v>4851</c:v>
                </c:pt>
                <c:pt idx="1">
                  <c:v>1176</c:v>
                </c:pt>
                <c:pt idx="2">
                  <c:v>2180</c:v>
                </c:pt>
                <c:pt idx="3">
                  <c:v>3898</c:v>
                </c:pt>
                <c:pt idx="4">
                  <c:v>6353</c:v>
                </c:pt>
                <c:pt idx="5">
                  <c:v>5809</c:v>
                </c:pt>
                <c:pt idx="6">
                  <c:v>6363</c:v>
                </c:pt>
                <c:pt idx="7">
                  <c:v>4406</c:v>
                </c:pt>
                <c:pt idx="8">
                  <c:v>4246</c:v>
                </c:pt>
                <c:pt idx="9">
                  <c:v>3823</c:v>
                </c:pt>
                <c:pt idx="10">
                  <c:v>4574</c:v>
                </c:pt>
                <c:pt idx="11">
                  <c:v>4780</c:v>
                </c:pt>
                <c:pt idx="12">
                  <c:v>5718</c:v>
                </c:pt>
                <c:pt idx="13">
                  <c:v>6407</c:v>
                </c:pt>
                <c:pt idx="14">
                  <c:v>7400</c:v>
                </c:pt>
                <c:pt idx="15">
                  <c:v>11193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6-49A5-972B-386B57201612}"/>
            </c:ext>
          </c:extLst>
        </c:ser>
        <c:ser>
          <c:idx val="1"/>
          <c:order val="1"/>
          <c:tx>
            <c:v>Adjacent Network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Data!$H$4:$H$19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  <c:pt idx="4">
                  <c:v>18</c:v>
                </c:pt>
                <c:pt idx="5">
                  <c:v>40</c:v>
                </c:pt>
                <c:pt idx="6">
                  <c:v>10</c:v>
                </c:pt>
                <c:pt idx="7">
                  <c:v>18</c:v>
                </c:pt>
                <c:pt idx="8">
                  <c:v>33</c:v>
                </c:pt>
                <c:pt idx="9">
                  <c:v>49</c:v>
                </c:pt>
                <c:pt idx="10">
                  <c:v>104</c:v>
                </c:pt>
                <c:pt idx="11">
                  <c:v>159</c:v>
                </c:pt>
                <c:pt idx="12">
                  <c:v>1506</c:v>
                </c:pt>
                <c:pt idx="13">
                  <c:v>99</c:v>
                </c:pt>
                <c:pt idx="14">
                  <c:v>88</c:v>
                </c:pt>
                <c:pt idx="15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6-49A5-972B-386B57201612}"/>
            </c:ext>
          </c:extLst>
        </c:ser>
        <c:ser>
          <c:idx val="2"/>
          <c:order val="2"/>
          <c:tx>
            <c:v>Local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Data!$I$4:$I$19</c:f>
              <c:numCache>
                <c:formatCode>General</c:formatCode>
                <c:ptCount val="16"/>
                <c:pt idx="0">
                  <c:v>1816</c:v>
                </c:pt>
                <c:pt idx="1">
                  <c:v>321</c:v>
                </c:pt>
                <c:pt idx="2">
                  <c:v>463</c:v>
                </c:pt>
                <c:pt idx="3">
                  <c:v>712</c:v>
                </c:pt>
                <c:pt idx="4">
                  <c:v>613</c:v>
                </c:pt>
                <c:pt idx="5">
                  <c:v>593</c:v>
                </c:pt>
                <c:pt idx="6">
                  <c:v>617</c:v>
                </c:pt>
                <c:pt idx="7">
                  <c:v>441</c:v>
                </c:pt>
                <c:pt idx="8">
                  <c:v>654</c:v>
                </c:pt>
                <c:pt idx="9">
                  <c:v>532</c:v>
                </c:pt>
                <c:pt idx="10">
                  <c:v>494</c:v>
                </c:pt>
                <c:pt idx="11">
                  <c:v>726</c:v>
                </c:pt>
                <c:pt idx="12">
                  <c:v>710</c:v>
                </c:pt>
                <c:pt idx="13">
                  <c:v>917</c:v>
                </c:pt>
                <c:pt idx="14">
                  <c:v>1150</c:v>
                </c:pt>
                <c:pt idx="15">
                  <c:v>1780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F6-49A5-972B-386B5720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D38-417B-BBF2-8C5CA5293BBC}"/>
            </c:ext>
          </c:extLst>
        </c:ser>
        <c:ser>
          <c:idx val="1"/>
          <c:order val="1"/>
          <c:tx>
            <c:v>Adjacent Network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D38-417B-BBF2-8C5CA5293BBC}"/>
            </c:ext>
          </c:extLst>
        </c:ser>
        <c:ser>
          <c:idx val="2"/>
          <c:order val="2"/>
          <c:tx>
            <c:v>Local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D38-417B-BBF2-8C5CA5293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120661204400939E-2"/>
          <c:y val="4.6829206809777882E-2"/>
          <c:w val="0.9185787667727181"/>
          <c:h val="0.90634158638044426"/>
        </c:manualLayout>
      </c:layout>
      <c:barChart>
        <c:barDir val="col"/>
        <c:grouping val="clustered"/>
        <c:varyColors val="0"/>
        <c:ser>
          <c:idx val="0"/>
          <c:order val="0"/>
          <c:tx>
            <c:v>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Vectors!$S$4:$S$19</c:f>
              <c:numCache>
                <c:formatCode>General</c:formatCode>
                <c:ptCount val="16"/>
                <c:pt idx="0">
                  <c:v>0.72761361931903401</c:v>
                </c:pt>
                <c:pt idx="1">
                  <c:v>0.78452301534356239</c:v>
                </c:pt>
                <c:pt idx="2">
                  <c:v>0.82482027998486573</c:v>
                </c:pt>
                <c:pt idx="3">
                  <c:v>0.84482011270047686</c:v>
                </c:pt>
                <c:pt idx="4">
                  <c:v>0.90965063001145474</c:v>
                </c:pt>
                <c:pt idx="5">
                  <c:v>0.90173859049984473</c:v>
                </c:pt>
                <c:pt idx="6">
                  <c:v>0.91030042918454934</c:v>
                </c:pt>
                <c:pt idx="7">
                  <c:v>0.90565262076053443</c:v>
                </c:pt>
                <c:pt idx="8">
                  <c:v>0.86073383336711939</c:v>
                </c:pt>
                <c:pt idx="9">
                  <c:v>0.86807447774750224</c:v>
                </c:pt>
                <c:pt idx="10">
                  <c:v>0.88437741686001548</c:v>
                </c:pt>
                <c:pt idx="11">
                  <c:v>0.84377758164165928</c:v>
                </c:pt>
                <c:pt idx="12">
                  <c:v>0.72069573985379376</c:v>
                </c:pt>
                <c:pt idx="13">
                  <c:v>0.86312811531725719</c:v>
                </c:pt>
                <c:pt idx="14">
                  <c:v>0.85667978698772862</c:v>
                </c:pt>
                <c:pt idx="15">
                  <c:v>0.84859742228961332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862-98A7-478456A78815}"/>
            </c:ext>
          </c:extLst>
        </c:ser>
        <c:ser>
          <c:idx val="1"/>
          <c:order val="1"/>
          <c:tx>
            <c:v>Adjacent Network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Vectors!$T$4:$T$19</c:f>
              <c:numCache>
                <c:formatCode>General</c:formatCode>
                <c:ptCount val="16"/>
                <c:pt idx="0">
                  <c:v>0</c:v>
                </c:pt>
                <c:pt idx="1">
                  <c:v>1.33422281521014E-3</c:v>
                </c:pt>
                <c:pt idx="2">
                  <c:v>0</c:v>
                </c:pt>
                <c:pt idx="3">
                  <c:v>8.6692674469007367E-4</c:v>
                </c:pt>
                <c:pt idx="4">
                  <c:v>2.5773195876288659E-3</c:v>
                </c:pt>
                <c:pt idx="5">
                  <c:v>6.2092517851598883E-3</c:v>
                </c:pt>
                <c:pt idx="6">
                  <c:v>1.4306151645207439E-3</c:v>
                </c:pt>
                <c:pt idx="7">
                  <c:v>3.6998972250770813E-3</c:v>
                </c:pt>
                <c:pt idx="8">
                  <c:v>6.6896411919724307E-3</c:v>
                </c:pt>
                <c:pt idx="9">
                  <c:v>1.1126248864668483E-2</c:v>
                </c:pt>
                <c:pt idx="10">
                  <c:v>2.0108275328692964E-2</c:v>
                </c:pt>
                <c:pt idx="11">
                  <c:v>2.8067078552515445E-2</c:v>
                </c:pt>
                <c:pt idx="12">
                  <c:v>0.18981598185026469</c:v>
                </c:pt>
                <c:pt idx="13">
                  <c:v>1.3336925771251515E-2</c:v>
                </c:pt>
                <c:pt idx="14">
                  <c:v>1.0187543412827044E-2</c:v>
                </c:pt>
                <c:pt idx="15">
                  <c:v>1.6451857467778622E-2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E-4862-98A7-478456A78815}"/>
            </c:ext>
          </c:extLst>
        </c:ser>
        <c:ser>
          <c:idx val="2"/>
          <c:order val="2"/>
          <c:tx>
            <c:v>Local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Vectors!$U$4:$U$19</c:f>
              <c:numCache>
                <c:formatCode>General</c:formatCode>
                <c:ptCount val="16"/>
                <c:pt idx="0">
                  <c:v>0.27238638068096593</c:v>
                </c:pt>
                <c:pt idx="1">
                  <c:v>0.21414276184122749</c:v>
                </c:pt>
                <c:pt idx="2">
                  <c:v>0.17517972001513432</c:v>
                </c:pt>
                <c:pt idx="3">
                  <c:v>0.15431296055483312</c:v>
                </c:pt>
                <c:pt idx="4">
                  <c:v>8.7772050400916374E-2</c:v>
                </c:pt>
                <c:pt idx="5">
                  <c:v>9.2052157714995336E-2</c:v>
                </c:pt>
                <c:pt idx="6">
                  <c:v>8.8268955650929903E-2</c:v>
                </c:pt>
                <c:pt idx="7">
                  <c:v>9.0647482014388492E-2</c:v>
                </c:pt>
                <c:pt idx="8">
                  <c:v>0.13257652544090817</c:v>
                </c:pt>
                <c:pt idx="9">
                  <c:v>0.12079927338782924</c:v>
                </c:pt>
                <c:pt idx="10">
                  <c:v>9.5514307811291568E-2</c:v>
                </c:pt>
                <c:pt idx="11">
                  <c:v>0.12815533980582525</c:v>
                </c:pt>
                <c:pt idx="12">
                  <c:v>8.9488278295941512E-2</c:v>
                </c:pt>
                <c:pt idx="13">
                  <c:v>0.12353495891149131</c:v>
                </c:pt>
                <c:pt idx="14">
                  <c:v>0.13313266959944431</c:v>
                </c:pt>
                <c:pt idx="15">
                  <c:v>0.13495072024260804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E-4862-98A7-478456A7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284656"/>
        <c:axId val="435284328"/>
      </c:barChart>
      <c:catAx>
        <c:axId val="4352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328"/>
        <c:crosses val="autoZero"/>
        <c:auto val="1"/>
        <c:lblAlgn val="ctr"/>
        <c:lblOffset val="100"/>
        <c:noMultiLvlLbl val="0"/>
      </c:catAx>
      <c:valAx>
        <c:axId val="435284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v>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Data!$J$4:$J$19</c:f>
              <c:numCache>
                <c:formatCode>General</c:formatCode>
                <c:ptCount val="16"/>
                <c:pt idx="0">
                  <c:v>6207</c:v>
                </c:pt>
                <c:pt idx="1">
                  <c:v>1247</c:v>
                </c:pt>
                <c:pt idx="2">
                  <c:v>2198</c:v>
                </c:pt>
                <c:pt idx="3">
                  <c:v>3565</c:v>
                </c:pt>
                <c:pt idx="4">
                  <c:v>4644</c:v>
                </c:pt>
                <c:pt idx="5">
                  <c:v>3647</c:v>
                </c:pt>
                <c:pt idx="6">
                  <c:v>4036</c:v>
                </c:pt>
                <c:pt idx="7">
                  <c:v>2526</c:v>
                </c:pt>
                <c:pt idx="8">
                  <c:v>2262</c:v>
                </c:pt>
                <c:pt idx="9">
                  <c:v>2304</c:v>
                </c:pt>
                <c:pt idx="10">
                  <c:v>2491</c:v>
                </c:pt>
                <c:pt idx="11">
                  <c:v>2757</c:v>
                </c:pt>
                <c:pt idx="12">
                  <c:v>3429</c:v>
                </c:pt>
                <c:pt idx="13">
                  <c:v>4129</c:v>
                </c:pt>
                <c:pt idx="14">
                  <c:v>4509</c:v>
                </c:pt>
                <c:pt idx="15">
                  <c:v>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2-4C86-8009-7A19C2D251C6}"/>
            </c:ext>
          </c:extLst>
        </c:ser>
        <c:ser>
          <c:idx val="2"/>
          <c:order val="1"/>
          <c:tx>
            <c:v>Medium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Data!$K$4:$K$19</c:f>
              <c:numCache>
                <c:formatCode>General</c:formatCode>
                <c:ptCount val="16"/>
                <c:pt idx="0">
                  <c:v>183</c:v>
                </c:pt>
                <c:pt idx="1">
                  <c:v>208</c:v>
                </c:pt>
                <c:pt idx="2">
                  <c:v>346</c:v>
                </c:pt>
                <c:pt idx="3">
                  <c:v>793</c:v>
                </c:pt>
                <c:pt idx="4">
                  <c:v>1528</c:v>
                </c:pt>
                <c:pt idx="5">
                  <c:v>2613</c:v>
                </c:pt>
                <c:pt idx="6">
                  <c:v>2803</c:v>
                </c:pt>
                <c:pt idx="7">
                  <c:v>2231</c:v>
                </c:pt>
                <c:pt idx="8">
                  <c:v>2441</c:v>
                </c:pt>
                <c:pt idx="9">
                  <c:v>1883</c:v>
                </c:pt>
                <c:pt idx="10">
                  <c:v>2430</c:v>
                </c:pt>
                <c:pt idx="11">
                  <c:v>2625</c:v>
                </c:pt>
                <c:pt idx="12">
                  <c:v>4330</c:v>
                </c:pt>
                <c:pt idx="13">
                  <c:v>3167</c:v>
                </c:pt>
                <c:pt idx="14">
                  <c:v>3776</c:v>
                </c:pt>
                <c:pt idx="15">
                  <c:v>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2-4C86-8009-7A19C2D251C6}"/>
            </c:ext>
          </c:extLst>
        </c:ser>
        <c:ser>
          <c:idx val="3"/>
          <c:order val="2"/>
          <c:tx>
            <c:v>High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Data!$L$4:$L$19</c:f>
              <c:numCache>
                <c:formatCode>General</c:formatCode>
                <c:ptCount val="16"/>
                <c:pt idx="0">
                  <c:v>277</c:v>
                </c:pt>
                <c:pt idx="1">
                  <c:v>44</c:v>
                </c:pt>
                <c:pt idx="2">
                  <c:v>99</c:v>
                </c:pt>
                <c:pt idx="3">
                  <c:v>256</c:v>
                </c:pt>
                <c:pt idx="4">
                  <c:v>812</c:v>
                </c:pt>
                <c:pt idx="5">
                  <c:v>182</c:v>
                </c:pt>
                <c:pt idx="6">
                  <c:v>151</c:v>
                </c:pt>
                <c:pt idx="7">
                  <c:v>108</c:v>
                </c:pt>
                <c:pt idx="8">
                  <c:v>230</c:v>
                </c:pt>
                <c:pt idx="9">
                  <c:v>217</c:v>
                </c:pt>
                <c:pt idx="10">
                  <c:v>251</c:v>
                </c:pt>
                <c:pt idx="11">
                  <c:v>283</c:v>
                </c:pt>
                <c:pt idx="12">
                  <c:v>175</c:v>
                </c:pt>
                <c:pt idx="13">
                  <c:v>127</c:v>
                </c:pt>
                <c:pt idx="14">
                  <c:v>353</c:v>
                </c:pt>
                <c:pt idx="15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1-425E-906D-6258AB965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Data!$J$4:$J$19</c:f>
              <c:numCache>
                <c:formatCode>General</c:formatCode>
                <c:ptCount val="16"/>
                <c:pt idx="0">
                  <c:v>6207</c:v>
                </c:pt>
                <c:pt idx="1">
                  <c:v>1247</c:v>
                </c:pt>
                <c:pt idx="2">
                  <c:v>2198</c:v>
                </c:pt>
                <c:pt idx="3">
                  <c:v>3565</c:v>
                </c:pt>
                <c:pt idx="4">
                  <c:v>4644</c:v>
                </c:pt>
                <c:pt idx="5">
                  <c:v>3647</c:v>
                </c:pt>
                <c:pt idx="6">
                  <c:v>4036</c:v>
                </c:pt>
                <c:pt idx="7">
                  <c:v>2526</c:v>
                </c:pt>
                <c:pt idx="8">
                  <c:v>2262</c:v>
                </c:pt>
                <c:pt idx="9">
                  <c:v>2304</c:v>
                </c:pt>
                <c:pt idx="10">
                  <c:v>2491</c:v>
                </c:pt>
                <c:pt idx="11">
                  <c:v>2757</c:v>
                </c:pt>
                <c:pt idx="12">
                  <c:v>3429</c:v>
                </c:pt>
                <c:pt idx="13">
                  <c:v>4129</c:v>
                </c:pt>
                <c:pt idx="14">
                  <c:v>4509</c:v>
                </c:pt>
                <c:pt idx="15">
                  <c:v>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B-4D2A-928B-B242ED125543}"/>
            </c:ext>
          </c:extLst>
        </c:ser>
        <c:ser>
          <c:idx val="2"/>
          <c:order val="1"/>
          <c:tx>
            <c:v>Medium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Data!$K$4:$K$19</c:f>
              <c:numCache>
                <c:formatCode>General</c:formatCode>
                <c:ptCount val="16"/>
                <c:pt idx="0">
                  <c:v>183</c:v>
                </c:pt>
                <c:pt idx="1">
                  <c:v>208</c:v>
                </c:pt>
                <c:pt idx="2">
                  <c:v>346</c:v>
                </c:pt>
                <c:pt idx="3">
                  <c:v>793</c:v>
                </c:pt>
                <c:pt idx="4">
                  <c:v>1528</c:v>
                </c:pt>
                <c:pt idx="5">
                  <c:v>2613</c:v>
                </c:pt>
                <c:pt idx="6">
                  <c:v>2803</c:v>
                </c:pt>
                <c:pt idx="7">
                  <c:v>2231</c:v>
                </c:pt>
                <c:pt idx="8">
                  <c:v>2441</c:v>
                </c:pt>
                <c:pt idx="9">
                  <c:v>1883</c:v>
                </c:pt>
                <c:pt idx="10">
                  <c:v>2430</c:v>
                </c:pt>
                <c:pt idx="11">
                  <c:v>2625</c:v>
                </c:pt>
                <c:pt idx="12">
                  <c:v>4330</c:v>
                </c:pt>
                <c:pt idx="13">
                  <c:v>3167</c:v>
                </c:pt>
                <c:pt idx="14">
                  <c:v>3776</c:v>
                </c:pt>
                <c:pt idx="15">
                  <c:v>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B-4D2A-928B-B242ED125543}"/>
            </c:ext>
          </c:extLst>
        </c:ser>
        <c:ser>
          <c:idx val="3"/>
          <c:order val="2"/>
          <c:tx>
            <c:v>High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Data!$L$4:$L$19</c:f>
              <c:numCache>
                <c:formatCode>General</c:formatCode>
                <c:ptCount val="16"/>
                <c:pt idx="0">
                  <c:v>277</c:v>
                </c:pt>
                <c:pt idx="1">
                  <c:v>44</c:v>
                </c:pt>
                <c:pt idx="2">
                  <c:v>99</c:v>
                </c:pt>
                <c:pt idx="3">
                  <c:v>256</c:v>
                </c:pt>
                <c:pt idx="4">
                  <c:v>812</c:v>
                </c:pt>
                <c:pt idx="5">
                  <c:v>182</c:v>
                </c:pt>
                <c:pt idx="6">
                  <c:v>151</c:v>
                </c:pt>
                <c:pt idx="7">
                  <c:v>108</c:v>
                </c:pt>
                <c:pt idx="8">
                  <c:v>230</c:v>
                </c:pt>
                <c:pt idx="9">
                  <c:v>217</c:v>
                </c:pt>
                <c:pt idx="10">
                  <c:v>251</c:v>
                </c:pt>
                <c:pt idx="11">
                  <c:v>283</c:v>
                </c:pt>
                <c:pt idx="12">
                  <c:v>175</c:v>
                </c:pt>
                <c:pt idx="13">
                  <c:v>127</c:v>
                </c:pt>
                <c:pt idx="14">
                  <c:v>353</c:v>
                </c:pt>
                <c:pt idx="15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5-4761-9DC5-F9D442118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Complexity!$S$4:$S$19</c:f>
              <c:numCache>
                <c:formatCode>General</c:formatCode>
                <c:ptCount val="16"/>
                <c:pt idx="0">
                  <c:v>0.9310034498275086</c:v>
                </c:pt>
                <c:pt idx="1">
                  <c:v>0.8318879252835224</c:v>
                </c:pt>
                <c:pt idx="2">
                  <c:v>0.8316307226636398</c:v>
                </c:pt>
                <c:pt idx="3">
                  <c:v>0.77264846120502817</c:v>
                </c:pt>
                <c:pt idx="4">
                  <c:v>0.66494845360824739</c:v>
                </c:pt>
                <c:pt idx="5">
                  <c:v>0.56612853151195286</c:v>
                </c:pt>
                <c:pt idx="6">
                  <c:v>0.57739628040057223</c:v>
                </c:pt>
                <c:pt idx="7">
                  <c:v>0.51921891058581704</c:v>
                </c:pt>
                <c:pt idx="8">
                  <c:v>0.45854449624974658</c:v>
                </c:pt>
                <c:pt idx="9">
                  <c:v>0.52316076294277924</c:v>
                </c:pt>
                <c:pt idx="10">
                  <c:v>0.48163186388244394</c:v>
                </c:pt>
                <c:pt idx="11">
                  <c:v>0.48667255075022064</c:v>
                </c:pt>
                <c:pt idx="12">
                  <c:v>0.4321905722208218</c:v>
                </c:pt>
                <c:pt idx="13">
                  <c:v>0.55624410615654052</c:v>
                </c:pt>
                <c:pt idx="14">
                  <c:v>0.52199583236860381</c:v>
                </c:pt>
                <c:pt idx="15">
                  <c:v>0.50864291129643668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4-41A5-BE7D-205B6D3BE264}"/>
            </c:ext>
          </c:extLst>
        </c:ser>
        <c:ser>
          <c:idx val="1"/>
          <c:order val="1"/>
          <c:tx>
            <c:v>Medium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Complexity!$T$4:$T$19</c:f>
              <c:numCache>
                <c:formatCode>General</c:formatCode>
                <c:ptCount val="16"/>
                <c:pt idx="0">
                  <c:v>2.744862756862157E-2</c:v>
                </c:pt>
                <c:pt idx="1">
                  <c:v>0.13875917278185457</c:v>
                </c:pt>
                <c:pt idx="2">
                  <c:v>0.13091184260310254</c:v>
                </c:pt>
                <c:pt idx="3">
                  <c:v>0.17186822713480712</c:v>
                </c:pt>
                <c:pt idx="4">
                  <c:v>0.21878579610538373</c:v>
                </c:pt>
                <c:pt idx="5">
                  <c:v>0.40561937286556971</c:v>
                </c:pt>
                <c:pt idx="6">
                  <c:v>0.40100143061516452</c:v>
                </c:pt>
                <c:pt idx="7">
                  <c:v>0.45858170606372045</c:v>
                </c:pt>
                <c:pt idx="8">
                  <c:v>0.49483073180620313</c:v>
                </c:pt>
                <c:pt idx="9">
                  <c:v>0.42756584922797458</c:v>
                </c:pt>
                <c:pt idx="10">
                  <c:v>0.46983758700696054</c:v>
                </c:pt>
                <c:pt idx="11">
                  <c:v>0.46337157987643424</c:v>
                </c:pt>
                <c:pt idx="12">
                  <c:v>0.54575245777665737</c:v>
                </c:pt>
                <c:pt idx="13">
                  <c:v>0.42664690825811669</c:v>
                </c:pt>
                <c:pt idx="14">
                  <c:v>0.43713822644130584</c:v>
                </c:pt>
                <c:pt idx="15">
                  <c:v>0.4568612585291888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4-41A5-BE7D-205B6D3BE264}"/>
            </c:ext>
          </c:extLst>
        </c:ser>
        <c:ser>
          <c:idx val="2"/>
          <c:order val="2"/>
          <c:tx>
            <c:v>High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Complexity!$U$4:$U$19</c:f>
              <c:numCache>
                <c:formatCode>General</c:formatCode>
                <c:ptCount val="16"/>
                <c:pt idx="0">
                  <c:v>4.1547922603869809E-2</c:v>
                </c:pt>
                <c:pt idx="1">
                  <c:v>2.9352901934623081E-2</c:v>
                </c:pt>
                <c:pt idx="2">
                  <c:v>3.7457434733257661E-2</c:v>
                </c:pt>
                <c:pt idx="3">
                  <c:v>5.5483311660164715E-2</c:v>
                </c:pt>
                <c:pt idx="4">
                  <c:v>0.11626575028636885</c:v>
                </c:pt>
                <c:pt idx="5">
                  <c:v>2.8252095622477491E-2</c:v>
                </c:pt>
                <c:pt idx="6">
                  <c:v>2.1602288984263234E-2</c:v>
                </c:pt>
                <c:pt idx="7">
                  <c:v>2.2199383350462489E-2</c:v>
                </c:pt>
                <c:pt idx="8">
                  <c:v>4.6624771944050271E-2</c:v>
                </c:pt>
                <c:pt idx="9">
                  <c:v>4.9273387829246139E-2</c:v>
                </c:pt>
                <c:pt idx="10">
                  <c:v>4.8530549110595511E-2</c:v>
                </c:pt>
                <c:pt idx="11">
                  <c:v>4.9955869373345105E-2</c:v>
                </c:pt>
                <c:pt idx="12">
                  <c:v>2.2056970002520798E-2</c:v>
                </c:pt>
                <c:pt idx="13">
                  <c:v>1.7108985585342854E-2</c:v>
                </c:pt>
                <c:pt idx="14">
                  <c:v>4.0865941190090301E-2</c:v>
                </c:pt>
                <c:pt idx="15">
                  <c:v>3.4495830174374527E-2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14-41A5-BE7D-205B6D3BE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284656"/>
        <c:axId val="435284328"/>
      </c:barChart>
      <c:catAx>
        <c:axId val="4352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328"/>
        <c:crosses val="autoZero"/>
        <c:auto val="1"/>
        <c:lblAlgn val="ctr"/>
        <c:lblOffset val="100"/>
        <c:noMultiLvlLbl val="0"/>
      </c:catAx>
      <c:valAx>
        <c:axId val="435284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Authentication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v>None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Data!$M$4:$M$19</c:f>
              <c:numCache>
                <c:formatCode>General</c:formatCode>
                <c:ptCount val="16"/>
                <c:pt idx="0">
                  <c:v>6650</c:v>
                </c:pt>
                <c:pt idx="1">
                  <c:v>1481</c:v>
                </c:pt>
                <c:pt idx="2">
                  <c:v>2609</c:v>
                </c:pt>
                <c:pt idx="3">
                  <c:v>4557</c:v>
                </c:pt>
                <c:pt idx="4">
                  <c:v>6623</c:v>
                </c:pt>
                <c:pt idx="5">
                  <c:v>6007</c:v>
                </c:pt>
                <c:pt idx="6">
                  <c:v>6520</c:v>
                </c:pt>
                <c:pt idx="7">
                  <c:v>4484</c:v>
                </c:pt>
                <c:pt idx="8">
                  <c:v>4464</c:v>
                </c:pt>
                <c:pt idx="9">
                  <c:v>4060</c:v>
                </c:pt>
                <c:pt idx="10">
                  <c:v>4441</c:v>
                </c:pt>
                <c:pt idx="11">
                  <c:v>4763</c:v>
                </c:pt>
                <c:pt idx="12">
                  <c:v>6817</c:v>
                </c:pt>
                <c:pt idx="13">
                  <c:v>6275</c:v>
                </c:pt>
                <c:pt idx="14">
                  <c:v>7356</c:v>
                </c:pt>
                <c:pt idx="15">
                  <c:v>11150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C5-4406-BA69-D4426C0E03A3}"/>
            </c:ext>
          </c:extLst>
        </c:ser>
        <c:ser>
          <c:idx val="3"/>
          <c:order val="1"/>
          <c:tx>
            <c:v>Single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Data!$N$4:$N$19</c:f>
              <c:numCache>
                <c:formatCode>General</c:formatCode>
                <c:ptCount val="16"/>
                <c:pt idx="0">
                  <c:v>17</c:v>
                </c:pt>
                <c:pt idx="1">
                  <c:v>18</c:v>
                </c:pt>
                <c:pt idx="2">
                  <c:v>34</c:v>
                </c:pt>
                <c:pt idx="3">
                  <c:v>57</c:v>
                </c:pt>
                <c:pt idx="4">
                  <c:v>359</c:v>
                </c:pt>
                <c:pt idx="5">
                  <c:v>431</c:v>
                </c:pt>
                <c:pt idx="6">
                  <c:v>469</c:v>
                </c:pt>
                <c:pt idx="7">
                  <c:v>377</c:v>
                </c:pt>
                <c:pt idx="8">
                  <c:v>466</c:v>
                </c:pt>
                <c:pt idx="9">
                  <c:v>338</c:v>
                </c:pt>
                <c:pt idx="10">
                  <c:v>722</c:v>
                </c:pt>
                <c:pt idx="11">
                  <c:v>894</c:v>
                </c:pt>
                <c:pt idx="12">
                  <c:v>1106</c:v>
                </c:pt>
                <c:pt idx="13">
                  <c:v>1133</c:v>
                </c:pt>
                <c:pt idx="14">
                  <c:v>1270</c:v>
                </c:pt>
                <c:pt idx="15">
                  <c:v>2040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C5-4406-BA69-D4426C0E03A3}"/>
            </c:ext>
          </c:extLst>
        </c:ser>
        <c:ser>
          <c:idx val="0"/>
          <c:order val="2"/>
          <c:tx>
            <c:v>Multiple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Data!$O$4:$O$19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8</c:v>
                </c:pt>
                <c:pt idx="12">
                  <c:v>11</c:v>
                </c:pt>
                <c:pt idx="13">
                  <c:v>15</c:v>
                </c:pt>
                <c:pt idx="14">
                  <c:v>12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C5-4406-BA69-D4426C0E0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Authentication!$P$4:$P$19</c:f>
              <c:numCache>
                <c:formatCode>General</c:formatCode>
                <c:ptCount val="16"/>
                <c:pt idx="0">
                  <c:v>0.99745012749362527</c:v>
                </c:pt>
                <c:pt idx="1">
                  <c:v>0.98799199466310872</c:v>
                </c:pt>
                <c:pt idx="2">
                  <c:v>0.9871358304956489</c:v>
                </c:pt>
                <c:pt idx="3">
                  <c:v>0.98764629388816649</c:v>
                </c:pt>
                <c:pt idx="4">
                  <c:v>0.94831042382588771</c:v>
                </c:pt>
                <c:pt idx="5">
                  <c:v>0.93247438683638617</c:v>
                </c:pt>
                <c:pt idx="6">
                  <c:v>0.93276108726752505</c:v>
                </c:pt>
                <c:pt idx="7">
                  <c:v>0.92168550873586841</c:v>
                </c:pt>
                <c:pt idx="8">
                  <c:v>0.90492600851408878</c:v>
                </c:pt>
                <c:pt idx="9">
                  <c:v>0.92188919164395999</c:v>
                </c:pt>
                <c:pt idx="10">
                  <c:v>0.85866202629543698</c:v>
                </c:pt>
                <c:pt idx="11">
                  <c:v>0.84077669902912622</c:v>
                </c:pt>
                <c:pt idx="12">
                  <c:v>0.85921351146962444</c:v>
                </c:pt>
                <c:pt idx="13">
                  <c:v>0.84534554762225511</c:v>
                </c:pt>
                <c:pt idx="14">
                  <c:v>0.85158601528131517</c:v>
                </c:pt>
                <c:pt idx="15">
                  <c:v>0.8453373768006065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A-4C17-B86B-F7C91CFAAC5C}"/>
            </c:ext>
          </c:extLst>
        </c:ser>
        <c:ser>
          <c:idx val="1"/>
          <c:order val="1"/>
          <c:tx>
            <c:v>Single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Authentication!$Q$4:$Q$19</c:f>
              <c:numCache>
                <c:formatCode>General</c:formatCode>
                <c:ptCount val="16"/>
                <c:pt idx="0">
                  <c:v>2.5498725063746812E-3</c:v>
                </c:pt>
                <c:pt idx="1">
                  <c:v>1.200800533689126E-2</c:v>
                </c:pt>
                <c:pt idx="2">
                  <c:v>1.2864169504351116E-2</c:v>
                </c:pt>
                <c:pt idx="3">
                  <c:v>1.235370611183355E-2</c:v>
                </c:pt>
                <c:pt idx="4">
                  <c:v>5.140320733104238E-2</c:v>
                </c:pt>
                <c:pt idx="5">
                  <c:v>6.6904687985097799E-2</c:v>
                </c:pt>
                <c:pt idx="6">
                  <c:v>6.7095851216022892E-2</c:v>
                </c:pt>
                <c:pt idx="7">
                  <c:v>7.7492291880781092E-2</c:v>
                </c:pt>
                <c:pt idx="8">
                  <c:v>9.4465842286640983E-2</c:v>
                </c:pt>
                <c:pt idx="9">
                  <c:v>7.6748410535876471E-2</c:v>
                </c:pt>
                <c:pt idx="10">
                  <c:v>0.13959783449342614</c:v>
                </c:pt>
                <c:pt idx="11">
                  <c:v>0.15781112091791705</c:v>
                </c:pt>
                <c:pt idx="12">
                  <c:v>0.13940005041593143</c:v>
                </c:pt>
                <c:pt idx="13">
                  <c:v>0.15263370604876733</c:v>
                </c:pt>
                <c:pt idx="14">
                  <c:v>0.14702477425329938</c:v>
                </c:pt>
                <c:pt idx="15">
                  <c:v>0.15466262319939347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A-4C17-B86B-F7C91CFAAC5C}"/>
            </c:ext>
          </c:extLst>
        </c:ser>
        <c:ser>
          <c:idx val="2"/>
          <c:order val="2"/>
          <c:tx>
            <c:v>Multiple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Authentication!$R$4:$R$19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2.8636884306987401E-4</c:v>
                </c:pt>
                <c:pt idx="5">
                  <c:v>6.2092517851598881E-4</c:v>
                </c:pt>
                <c:pt idx="6">
                  <c:v>1.430615164520744E-4</c:v>
                </c:pt>
                <c:pt idx="7">
                  <c:v>8.2219938335046251E-4</c:v>
                </c:pt>
                <c:pt idx="8">
                  <c:v>6.0814919927022098E-4</c:v>
                </c:pt>
                <c:pt idx="9">
                  <c:v>1.3623978201634877E-3</c:v>
                </c:pt>
                <c:pt idx="10">
                  <c:v>1.7401392111368909E-3</c:v>
                </c:pt>
                <c:pt idx="11">
                  <c:v>1.4121800529567519E-3</c:v>
                </c:pt>
                <c:pt idx="12">
                  <c:v>1.3864381144441643E-3</c:v>
                </c:pt>
                <c:pt idx="13">
                  <c:v>2.0207463289775023E-3</c:v>
                </c:pt>
                <c:pt idx="14">
                  <c:v>1.3892104653855058E-3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A-4C17-B86B-F7C91CFAA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284656"/>
        <c:axId val="435284328"/>
      </c:barChart>
      <c:catAx>
        <c:axId val="4352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328"/>
        <c:crosses val="autoZero"/>
        <c:auto val="1"/>
        <c:lblAlgn val="ctr"/>
        <c:lblOffset val="100"/>
        <c:noMultiLvlLbl val="0"/>
      </c:catAx>
      <c:valAx>
        <c:axId val="435284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Confidentiality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v>None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Data!$P$4:$P$19</c:f>
              <c:numCache>
                <c:formatCode>General</c:formatCode>
                <c:ptCount val="16"/>
                <c:pt idx="0">
                  <c:v>1744</c:v>
                </c:pt>
                <c:pt idx="1">
                  <c:v>429</c:v>
                </c:pt>
                <c:pt idx="2">
                  <c:v>966</c:v>
                </c:pt>
                <c:pt idx="3">
                  <c:v>1746</c:v>
                </c:pt>
                <c:pt idx="4">
                  <c:v>2009</c:v>
                </c:pt>
                <c:pt idx="5">
                  <c:v>1857</c:v>
                </c:pt>
                <c:pt idx="6">
                  <c:v>1928</c:v>
                </c:pt>
                <c:pt idx="7">
                  <c:v>1603</c:v>
                </c:pt>
                <c:pt idx="8">
                  <c:v>1485</c:v>
                </c:pt>
                <c:pt idx="9">
                  <c:v>1443</c:v>
                </c:pt>
                <c:pt idx="10">
                  <c:v>2013</c:v>
                </c:pt>
                <c:pt idx="11">
                  <c:v>2042</c:v>
                </c:pt>
                <c:pt idx="12">
                  <c:v>2371</c:v>
                </c:pt>
                <c:pt idx="13">
                  <c:v>2453</c:v>
                </c:pt>
                <c:pt idx="14">
                  <c:v>2743</c:v>
                </c:pt>
                <c:pt idx="15">
                  <c:v>4232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C-4D2F-AB56-A00FDB535FBE}"/>
            </c:ext>
          </c:extLst>
        </c:ser>
        <c:ser>
          <c:idx val="3"/>
          <c:order val="1"/>
          <c:tx>
            <c:v>Partial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Data!$Q$4:$Q$19</c:f>
              <c:numCache>
                <c:formatCode>General</c:formatCode>
                <c:ptCount val="16"/>
                <c:pt idx="0">
                  <c:v>3364</c:v>
                </c:pt>
                <c:pt idx="1">
                  <c:v>805</c:v>
                </c:pt>
                <c:pt idx="2">
                  <c:v>1175</c:v>
                </c:pt>
                <c:pt idx="3">
                  <c:v>2510</c:v>
                </c:pt>
                <c:pt idx="4">
                  <c:v>4223</c:v>
                </c:pt>
                <c:pt idx="5">
                  <c:v>3116</c:v>
                </c:pt>
                <c:pt idx="6">
                  <c:v>3505</c:v>
                </c:pt>
                <c:pt idx="7">
                  <c:v>2027</c:v>
                </c:pt>
                <c:pt idx="8">
                  <c:v>1933</c:v>
                </c:pt>
                <c:pt idx="9">
                  <c:v>1721</c:v>
                </c:pt>
                <c:pt idx="10">
                  <c:v>1918</c:v>
                </c:pt>
                <c:pt idx="11">
                  <c:v>2203</c:v>
                </c:pt>
                <c:pt idx="12">
                  <c:v>4274</c:v>
                </c:pt>
                <c:pt idx="13">
                  <c:v>3036</c:v>
                </c:pt>
                <c:pt idx="14">
                  <c:v>3525</c:v>
                </c:pt>
                <c:pt idx="15">
                  <c:v>6541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C-4D2F-AB56-A00FDB535FBE}"/>
            </c:ext>
          </c:extLst>
        </c:ser>
        <c:ser>
          <c:idx val="0"/>
          <c:order val="2"/>
          <c:tx>
            <c:v>Complete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Data!$R$4:$R$19</c:f>
              <c:numCache>
                <c:formatCode>General</c:formatCode>
                <c:ptCount val="16"/>
                <c:pt idx="0">
                  <c:v>1559</c:v>
                </c:pt>
                <c:pt idx="1">
                  <c:v>265</c:v>
                </c:pt>
                <c:pt idx="2">
                  <c:v>502</c:v>
                </c:pt>
                <c:pt idx="3">
                  <c:v>358</c:v>
                </c:pt>
                <c:pt idx="4">
                  <c:v>752</c:v>
                </c:pt>
                <c:pt idx="5">
                  <c:v>1469</c:v>
                </c:pt>
                <c:pt idx="6">
                  <c:v>1557</c:v>
                </c:pt>
                <c:pt idx="7">
                  <c:v>1235</c:v>
                </c:pt>
                <c:pt idx="8">
                  <c:v>1515</c:v>
                </c:pt>
                <c:pt idx="9">
                  <c:v>1240</c:v>
                </c:pt>
                <c:pt idx="10">
                  <c:v>1241</c:v>
                </c:pt>
                <c:pt idx="11">
                  <c:v>1420</c:v>
                </c:pt>
                <c:pt idx="12">
                  <c:v>1289</c:v>
                </c:pt>
                <c:pt idx="13">
                  <c:v>1934</c:v>
                </c:pt>
                <c:pt idx="14">
                  <c:v>2370</c:v>
                </c:pt>
                <c:pt idx="15">
                  <c:v>2417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CC-4D2F-AB56-A00FDB535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Confidentiality!$R$4:$R$19</c:f>
              <c:numCache>
                <c:formatCode>General</c:formatCode>
                <c:ptCount val="16"/>
                <c:pt idx="0">
                  <c:v>0.23383830808459577</c:v>
                </c:pt>
                <c:pt idx="1">
                  <c:v>0.17678452301534356</c:v>
                </c:pt>
                <c:pt idx="2">
                  <c:v>0.18993567915247825</c:v>
                </c:pt>
                <c:pt idx="3">
                  <c:v>7.75899436497616E-2</c:v>
                </c:pt>
                <c:pt idx="4">
                  <c:v>0.10767468499427263</c:v>
                </c:pt>
                <c:pt idx="5">
                  <c:v>0.2280347718099969</c:v>
                </c:pt>
                <c:pt idx="6">
                  <c:v>0.22274678111587984</c:v>
                </c:pt>
                <c:pt idx="7">
                  <c:v>0.25385405960945528</c:v>
                </c:pt>
                <c:pt idx="8">
                  <c:v>0.30711534563146159</c:v>
                </c:pt>
                <c:pt idx="9">
                  <c:v>0.28156221616712079</c:v>
                </c:pt>
                <c:pt idx="10">
                  <c:v>0.23994586233565351</c:v>
                </c:pt>
                <c:pt idx="11">
                  <c:v>0.2506619593998235</c:v>
                </c:pt>
                <c:pt idx="12">
                  <c:v>0.16246533904713889</c:v>
                </c:pt>
                <c:pt idx="13">
                  <c:v>0.26054156001616596</c:v>
                </c:pt>
                <c:pt idx="14">
                  <c:v>0.27436906691363744</c:v>
                </c:pt>
                <c:pt idx="15">
                  <c:v>0.18324488248673237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0-49CC-AEC8-48878FBE8AD3}"/>
            </c:ext>
          </c:extLst>
        </c:ser>
        <c:ser>
          <c:idx val="1"/>
          <c:order val="1"/>
          <c:tx>
            <c:v>Partial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Confidentiality!$Q$4:$Q$19</c:f>
              <c:numCache>
                <c:formatCode>General</c:formatCode>
                <c:ptCount val="16"/>
                <c:pt idx="0">
                  <c:v>0.50457477126143691</c:v>
                </c:pt>
                <c:pt idx="1">
                  <c:v>0.5370246831220814</c:v>
                </c:pt>
                <c:pt idx="2">
                  <c:v>0.44457056375331061</c:v>
                </c:pt>
                <c:pt idx="3">
                  <c:v>0.54399653229302125</c:v>
                </c:pt>
                <c:pt idx="4">
                  <c:v>0.60466781214203891</c:v>
                </c:pt>
                <c:pt idx="5">
                  <c:v>0.48370071406395532</c:v>
                </c:pt>
                <c:pt idx="6">
                  <c:v>0.5014306151645207</c:v>
                </c:pt>
                <c:pt idx="7">
                  <c:v>0.41664953751284689</c:v>
                </c:pt>
                <c:pt idx="8">
                  <c:v>0.39185080072977901</c:v>
                </c:pt>
                <c:pt idx="9">
                  <c:v>0.39078110808356042</c:v>
                </c:pt>
                <c:pt idx="10">
                  <c:v>0.37084300077339521</c:v>
                </c:pt>
                <c:pt idx="11">
                  <c:v>0.38887908208296557</c:v>
                </c:pt>
                <c:pt idx="12">
                  <c:v>0.53869422737585082</c:v>
                </c:pt>
                <c:pt idx="13">
                  <c:v>0.40899905698504646</c:v>
                </c:pt>
                <c:pt idx="14">
                  <c:v>0.40808057420699234</c:v>
                </c:pt>
                <c:pt idx="15">
                  <c:v>0.49590598938589842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0-49CC-AEC8-48878FBE8AD3}"/>
            </c:ext>
          </c:extLst>
        </c:ser>
        <c:ser>
          <c:idx val="2"/>
          <c:order val="2"/>
          <c:tx>
            <c:v>Complete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Confidentiality!$R$4:$R$19</c:f>
              <c:numCache>
                <c:formatCode>General</c:formatCode>
                <c:ptCount val="16"/>
                <c:pt idx="0">
                  <c:v>0.23383830808459577</c:v>
                </c:pt>
                <c:pt idx="1">
                  <c:v>0.17678452301534356</c:v>
                </c:pt>
                <c:pt idx="2">
                  <c:v>0.18993567915247825</c:v>
                </c:pt>
                <c:pt idx="3">
                  <c:v>7.75899436497616E-2</c:v>
                </c:pt>
                <c:pt idx="4">
                  <c:v>0.10767468499427263</c:v>
                </c:pt>
                <c:pt idx="5">
                  <c:v>0.2280347718099969</c:v>
                </c:pt>
                <c:pt idx="6">
                  <c:v>0.22274678111587984</c:v>
                </c:pt>
                <c:pt idx="7">
                  <c:v>0.25385405960945528</c:v>
                </c:pt>
                <c:pt idx="8">
                  <c:v>0.30711534563146159</c:v>
                </c:pt>
                <c:pt idx="9">
                  <c:v>0.28156221616712079</c:v>
                </c:pt>
                <c:pt idx="10">
                  <c:v>0.23994586233565351</c:v>
                </c:pt>
                <c:pt idx="11">
                  <c:v>0.2506619593998235</c:v>
                </c:pt>
                <c:pt idx="12">
                  <c:v>0.16246533904713889</c:v>
                </c:pt>
                <c:pt idx="13">
                  <c:v>0.26054156001616596</c:v>
                </c:pt>
                <c:pt idx="14">
                  <c:v>0.27436906691363744</c:v>
                </c:pt>
                <c:pt idx="15">
                  <c:v>0.18324488248673237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0-49CC-AEC8-48878FBE8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212856"/>
        <c:axId val="889215152"/>
      </c:barChart>
      <c:catAx>
        <c:axId val="88921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15152"/>
        <c:crosses val="autoZero"/>
        <c:auto val="1"/>
        <c:lblAlgn val="ctr"/>
        <c:lblOffset val="100"/>
        <c:noMultiLvlLbl val="0"/>
      </c:catAx>
      <c:valAx>
        <c:axId val="889215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1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Integrity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v>None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Data!$S$4:$S$19</c:f>
              <c:numCache>
                <c:formatCode>General</c:formatCode>
                <c:ptCount val="16"/>
                <c:pt idx="0">
                  <c:v>2286</c:v>
                </c:pt>
                <c:pt idx="1">
                  <c:v>438</c:v>
                </c:pt>
                <c:pt idx="2">
                  <c:v>877</c:v>
                </c:pt>
                <c:pt idx="3">
                  <c:v>1248</c:v>
                </c:pt>
                <c:pt idx="4">
                  <c:v>1446</c:v>
                </c:pt>
                <c:pt idx="5">
                  <c:v>1448</c:v>
                </c:pt>
                <c:pt idx="6">
                  <c:v>1325</c:v>
                </c:pt>
                <c:pt idx="7">
                  <c:v>1155</c:v>
                </c:pt>
                <c:pt idx="8">
                  <c:v>1128</c:v>
                </c:pt>
                <c:pt idx="9">
                  <c:v>1284</c:v>
                </c:pt>
                <c:pt idx="10">
                  <c:v>1403</c:v>
                </c:pt>
                <c:pt idx="11">
                  <c:v>1774</c:v>
                </c:pt>
                <c:pt idx="12">
                  <c:v>2001</c:v>
                </c:pt>
                <c:pt idx="13">
                  <c:v>2237</c:v>
                </c:pt>
                <c:pt idx="14">
                  <c:v>2954</c:v>
                </c:pt>
                <c:pt idx="15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B-4A98-A346-7DB6D7C572AF}"/>
            </c:ext>
          </c:extLst>
        </c:ser>
        <c:ser>
          <c:idx val="3"/>
          <c:order val="1"/>
          <c:tx>
            <c:v>Partial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Data!$T$4:$T$19</c:f>
              <c:numCache>
                <c:formatCode>General</c:formatCode>
                <c:ptCount val="16"/>
                <c:pt idx="0">
                  <c:v>2828</c:v>
                </c:pt>
                <c:pt idx="1">
                  <c:v>796</c:v>
                </c:pt>
                <c:pt idx="2">
                  <c:v>1268</c:v>
                </c:pt>
                <c:pt idx="3">
                  <c:v>3015</c:v>
                </c:pt>
                <c:pt idx="4">
                  <c:v>4842</c:v>
                </c:pt>
                <c:pt idx="5">
                  <c:v>3618</c:v>
                </c:pt>
                <c:pt idx="6">
                  <c:v>4176</c:v>
                </c:pt>
                <c:pt idx="7">
                  <c:v>2541</c:v>
                </c:pt>
                <c:pt idx="8">
                  <c:v>2320</c:v>
                </c:pt>
                <c:pt idx="9">
                  <c:v>1889</c:v>
                </c:pt>
                <c:pt idx="10">
                  <c:v>2547</c:v>
                </c:pt>
                <c:pt idx="11">
                  <c:v>2595</c:v>
                </c:pt>
                <c:pt idx="12">
                  <c:v>4702</c:v>
                </c:pt>
                <c:pt idx="13">
                  <c:v>3276</c:v>
                </c:pt>
                <c:pt idx="14">
                  <c:v>3373</c:v>
                </c:pt>
                <c:pt idx="15">
                  <c:v>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B-4A98-A346-7DB6D7C572AF}"/>
            </c:ext>
          </c:extLst>
        </c:ser>
        <c:ser>
          <c:idx val="0"/>
          <c:order val="2"/>
          <c:tx>
            <c:v>Complete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Data!$U$4:$U$19</c:f>
              <c:numCache>
                <c:formatCode>General</c:formatCode>
                <c:ptCount val="16"/>
                <c:pt idx="0">
                  <c:v>1553</c:v>
                </c:pt>
                <c:pt idx="1">
                  <c:v>265</c:v>
                </c:pt>
                <c:pt idx="2">
                  <c:v>498</c:v>
                </c:pt>
                <c:pt idx="3">
                  <c:v>351</c:v>
                </c:pt>
                <c:pt idx="4">
                  <c:v>696</c:v>
                </c:pt>
                <c:pt idx="5">
                  <c:v>1376</c:v>
                </c:pt>
                <c:pt idx="6">
                  <c:v>1489</c:v>
                </c:pt>
                <c:pt idx="7">
                  <c:v>1169</c:v>
                </c:pt>
                <c:pt idx="8">
                  <c:v>1485</c:v>
                </c:pt>
                <c:pt idx="9">
                  <c:v>1231</c:v>
                </c:pt>
                <c:pt idx="10">
                  <c:v>1222</c:v>
                </c:pt>
                <c:pt idx="11">
                  <c:v>1296</c:v>
                </c:pt>
                <c:pt idx="12">
                  <c:v>1231</c:v>
                </c:pt>
                <c:pt idx="13">
                  <c:v>1910</c:v>
                </c:pt>
                <c:pt idx="14">
                  <c:v>2311</c:v>
                </c:pt>
                <c:pt idx="15">
                  <c:v>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3B-4A98-A346-7DB6D7C57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Integrity!$P$4:$P$19</c:f>
              <c:numCache>
                <c:formatCode>General</c:formatCode>
                <c:ptCount val="16"/>
                <c:pt idx="0">
                  <c:v>0.26158692065396733</c:v>
                </c:pt>
                <c:pt idx="1">
                  <c:v>0.28619079386257507</c:v>
                </c:pt>
                <c:pt idx="2">
                  <c:v>0.36549375709421111</c:v>
                </c:pt>
                <c:pt idx="3">
                  <c:v>0.37841352405721718</c:v>
                </c:pt>
                <c:pt idx="4">
                  <c:v>0.28765750286368841</c:v>
                </c:pt>
                <c:pt idx="5">
                  <c:v>0.28826451412604781</c:v>
                </c:pt>
                <c:pt idx="6">
                  <c:v>0.27582260371959944</c:v>
                </c:pt>
                <c:pt idx="7">
                  <c:v>0.32949640287769782</c:v>
                </c:pt>
                <c:pt idx="8">
                  <c:v>0.3010338536387594</c:v>
                </c:pt>
                <c:pt idx="9">
                  <c:v>0.32765667574931878</c:v>
                </c:pt>
                <c:pt idx="10">
                  <c:v>0.38921113689095127</c:v>
                </c:pt>
                <c:pt idx="11">
                  <c:v>0.36045895851721094</c:v>
                </c:pt>
                <c:pt idx="12">
                  <c:v>0.29884043357701034</c:v>
                </c:pt>
                <c:pt idx="13">
                  <c:v>0.33045938299878758</c:v>
                </c:pt>
                <c:pt idx="14">
                  <c:v>0.31755035887937022</c:v>
                </c:pt>
                <c:pt idx="15">
                  <c:v>0.32084912812736921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E-48A8-B4A3-73C03A523D44}"/>
            </c:ext>
          </c:extLst>
        </c:ser>
        <c:ser>
          <c:idx val="1"/>
          <c:order val="1"/>
          <c:tx>
            <c:v>Partial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Integrity!$Q$4:$Q$19</c:f>
              <c:numCache>
                <c:formatCode>General</c:formatCode>
                <c:ptCount val="16"/>
                <c:pt idx="0">
                  <c:v>0.50457477126143691</c:v>
                </c:pt>
                <c:pt idx="1">
                  <c:v>0.5370246831220814</c:v>
                </c:pt>
                <c:pt idx="2">
                  <c:v>0.44457056375331061</c:v>
                </c:pt>
                <c:pt idx="3">
                  <c:v>0.54399653229302125</c:v>
                </c:pt>
                <c:pt idx="4">
                  <c:v>0.60466781214203891</c:v>
                </c:pt>
                <c:pt idx="5">
                  <c:v>0.48370071406395532</c:v>
                </c:pt>
                <c:pt idx="6">
                  <c:v>0.5014306151645207</c:v>
                </c:pt>
                <c:pt idx="7">
                  <c:v>0.41664953751284689</c:v>
                </c:pt>
                <c:pt idx="8">
                  <c:v>0.39185080072977901</c:v>
                </c:pt>
                <c:pt idx="9">
                  <c:v>0.39078110808356042</c:v>
                </c:pt>
                <c:pt idx="10">
                  <c:v>0.37084300077339521</c:v>
                </c:pt>
                <c:pt idx="11">
                  <c:v>0.38887908208296557</c:v>
                </c:pt>
                <c:pt idx="12">
                  <c:v>0.53869422737585082</c:v>
                </c:pt>
                <c:pt idx="13">
                  <c:v>0.40899905698504646</c:v>
                </c:pt>
                <c:pt idx="14">
                  <c:v>0.40808057420699234</c:v>
                </c:pt>
                <c:pt idx="15">
                  <c:v>0.49590598938589842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CE-48A8-B4A3-73C03A523D44}"/>
            </c:ext>
          </c:extLst>
        </c:ser>
        <c:ser>
          <c:idx val="2"/>
          <c:order val="2"/>
          <c:tx>
            <c:v>Complete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Integrity!$R$4:$R$19</c:f>
              <c:numCache>
                <c:formatCode>General</c:formatCode>
                <c:ptCount val="16"/>
                <c:pt idx="0">
                  <c:v>0.23383830808459577</c:v>
                </c:pt>
                <c:pt idx="1">
                  <c:v>0.17678452301534356</c:v>
                </c:pt>
                <c:pt idx="2">
                  <c:v>0.18993567915247825</c:v>
                </c:pt>
                <c:pt idx="3">
                  <c:v>7.75899436497616E-2</c:v>
                </c:pt>
                <c:pt idx="4">
                  <c:v>0.10767468499427263</c:v>
                </c:pt>
                <c:pt idx="5">
                  <c:v>0.2280347718099969</c:v>
                </c:pt>
                <c:pt idx="6">
                  <c:v>0.22274678111587984</c:v>
                </c:pt>
                <c:pt idx="7">
                  <c:v>0.25385405960945528</c:v>
                </c:pt>
                <c:pt idx="8">
                  <c:v>0.30711534563146159</c:v>
                </c:pt>
                <c:pt idx="9">
                  <c:v>0.28156221616712079</c:v>
                </c:pt>
                <c:pt idx="10">
                  <c:v>0.23994586233565351</c:v>
                </c:pt>
                <c:pt idx="11">
                  <c:v>0.2506619593998235</c:v>
                </c:pt>
                <c:pt idx="12">
                  <c:v>0.16246533904713889</c:v>
                </c:pt>
                <c:pt idx="13">
                  <c:v>0.26054156001616596</c:v>
                </c:pt>
                <c:pt idx="14">
                  <c:v>0.27436906691363744</c:v>
                </c:pt>
                <c:pt idx="15">
                  <c:v>0.18324488248673237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CE-48A8-B4A3-73C03A523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284656"/>
        <c:axId val="435284328"/>
      </c:barChart>
      <c:catAx>
        <c:axId val="4352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328"/>
        <c:crosses val="autoZero"/>
        <c:auto val="1"/>
        <c:lblAlgn val="ctr"/>
        <c:lblOffset val="100"/>
        <c:noMultiLvlLbl val="0"/>
      </c:catAx>
      <c:valAx>
        <c:axId val="435284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Availability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v>None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Data!$V$4:$V$19</c:f>
              <c:numCache>
                <c:formatCode>General</c:formatCode>
                <c:ptCount val="16"/>
                <c:pt idx="0">
                  <c:v>1708</c:v>
                </c:pt>
                <c:pt idx="1">
                  <c:v>349</c:v>
                </c:pt>
                <c:pt idx="2">
                  <c:v>833</c:v>
                </c:pt>
                <c:pt idx="3">
                  <c:v>1738</c:v>
                </c:pt>
                <c:pt idx="4">
                  <c:v>2215</c:v>
                </c:pt>
                <c:pt idx="5">
                  <c:v>1660</c:v>
                </c:pt>
                <c:pt idx="6">
                  <c:v>1884</c:v>
                </c:pt>
                <c:pt idx="7">
                  <c:v>1457</c:v>
                </c:pt>
                <c:pt idx="8">
                  <c:v>1452</c:v>
                </c:pt>
                <c:pt idx="9">
                  <c:v>1432</c:v>
                </c:pt>
                <c:pt idx="10">
                  <c:v>2033</c:v>
                </c:pt>
                <c:pt idx="11">
                  <c:v>2152</c:v>
                </c:pt>
                <c:pt idx="12">
                  <c:v>2622</c:v>
                </c:pt>
                <c:pt idx="13">
                  <c:v>2624</c:v>
                </c:pt>
                <c:pt idx="14">
                  <c:v>3026</c:v>
                </c:pt>
                <c:pt idx="15">
                  <c:v>4636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6-4F60-BD26-0D17114863AA}"/>
            </c:ext>
          </c:extLst>
        </c:ser>
        <c:ser>
          <c:idx val="3"/>
          <c:order val="1"/>
          <c:tx>
            <c:v>Partial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Data!$W$4:$W$19</c:f>
              <c:numCache>
                <c:formatCode>General</c:formatCode>
                <c:ptCount val="16"/>
                <c:pt idx="0">
                  <c:v>3365</c:v>
                </c:pt>
                <c:pt idx="1">
                  <c:v>864</c:v>
                </c:pt>
                <c:pt idx="2">
                  <c:v>1290</c:v>
                </c:pt>
                <c:pt idx="3">
                  <c:v>2408</c:v>
                </c:pt>
                <c:pt idx="4">
                  <c:v>3875</c:v>
                </c:pt>
                <c:pt idx="5">
                  <c:v>3018</c:v>
                </c:pt>
                <c:pt idx="6">
                  <c:v>3350</c:v>
                </c:pt>
                <c:pt idx="7">
                  <c:v>1993</c:v>
                </c:pt>
                <c:pt idx="8">
                  <c:v>1768</c:v>
                </c:pt>
                <c:pt idx="9">
                  <c:v>1511</c:v>
                </c:pt>
                <c:pt idx="10">
                  <c:v>1707</c:v>
                </c:pt>
                <c:pt idx="11">
                  <c:v>1868</c:v>
                </c:pt>
                <c:pt idx="12">
                  <c:v>3783</c:v>
                </c:pt>
                <c:pt idx="13">
                  <c:v>2493</c:v>
                </c:pt>
                <c:pt idx="14">
                  <c:v>2899</c:v>
                </c:pt>
                <c:pt idx="15">
                  <c:v>5685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6-4F60-BD26-0D17114863AA}"/>
            </c:ext>
          </c:extLst>
        </c:ser>
        <c:ser>
          <c:idx val="0"/>
          <c:order val="2"/>
          <c:tx>
            <c:v>Complete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Data!$X$4:$X$19</c:f>
              <c:numCache>
                <c:formatCode>General</c:formatCode>
                <c:ptCount val="16"/>
                <c:pt idx="0">
                  <c:v>1594</c:v>
                </c:pt>
                <c:pt idx="1">
                  <c:v>286</c:v>
                </c:pt>
                <c:pt idx="2">
                  <c:v>520</c:v>
                </c:pt>
                <c:pt idx="3">
                  <c:v>468</c:v>
                </c:pt>
                <c:pt idx="4">
                  <c:v>894</c:v>
                </c:pt>
                <c:pt idx="5">
                  <c:v>1764</c:v>
                </c:pt>
                <c:pt idx="6">
                  <c:v>1756</c:v>
                </c:pt>
                <c:pt idx="7">
                  <c:v>1415</c:v>
                </c:pt>
                <c:pt idx="8">
                  <c:v>1713</c:v>
                </c:pt>
                <c:pt idx="9">
                  <c:v>1461</c:v>
                </c:pt>
                <c:pt idx="10">
                  <c:v>1432</c:v>
                </c:pt>
                <c:pt idx="11">
                  <c:v>1645</c:v>
                </c:pt>
                <c:pt idx="12">
                  <c:v>1529</c:v>
                </c:pt>
                <c:pt idx="13">
                  <c:v>2306</c:v>
                </c:pt>
                <c:pt idx="14">
                  <c:v>2713</c:v>
                </c:pt>
                <c:pt idx="15">
                  <c:v>2869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6-4F60-BD26-0D1711486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Availability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51315677368386"/>
          <c:y val="0.33873362660653333"/>
          <c:w val="0.79517383291711297"/>
          <c:h val="0.4229782016684534"/>
        </c:manualLayout>
      </c:layout>
      <c:barChart>
        <c:barDir val="col"/>
        <c:grouping val="clustered"/>
        <c:varyColors val="0"/>
        <c:ser>
          <c:idx val="2"/>
          <c:order val="0"/>
          <c:tx>
            <c:v>None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Data!$V$4:$V$19</c:f>
              <c:numCache>
                <c:formatCode>General</c:formatCode>
                <c:ptCount val="16"/>
                <c:pt idx="0">
                  <c:v>1708</c:v>
                </c:pt>
                <c:pt idx="1">
                  <c:v>349</c:v>
                </c:pt>
                <c:pt idx="2">
                  <c:v>833</c:v>
                </c:pt>
                <c:pt idx="3">
                  <c:v>1738</c:v>
                </c:pt>
                <c:pt idx="4">
                  <c:v>2215</c:v>
                </c:pt>
                <c:pt idx="5">
                  <c:v>1660</c:v>
                </c:pt>
                <c:pt idx="6">
                  <c:v>1884</c:v>
                </c:pt>
                <c:pt idx="7">
                  <c:v>1457</c:v>
                </c:pt>
                <c:pt idx="8">
                  <c:v>1452</c:v>
                </c:pt>
                <c:pt idx="9">
                  <c:v>1432</c:v>
                </c:pt>
                <c:pt idx="10">
                  <c:v>2033</c:v>
                </c:pt>
                <c:pt idx="11">
                  <c:v>2152</c:v>
                </c:pt>
                <c:pt idx="12">
                  <c:v>2622</c:v>
                </c:pt>
                <c:pt idx="13">
                  <c:v>2624</c:v>
                </c:pt>
                <c:pt idx="14">
                  <c:v>3026</c:v>
                </c:pt>
                <c:pt idx="15">
                  <c:v>4636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9-4337-8EED-E214B3340EAB}"/>
            </c:ext>
          </c:extLst>
        </c:ser>
        <c:ser>
          <c:idx val="3"/>
          <c:order val="1"/>
          <c:tx>
            <c:v>Partial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Data!$W$4:$W$19</c:f>
              <c:numCache>
                <c:formatCode>General</c:formatCode>
                <c:ptCount val="16"/>
                <c:pt idx="0">
                  <c:v>3365</c:v>
                </c:pt>
                <c:pt idx="1">
                  <c:v>864</c:v>
                </c:pt>
                <c:pt idx="2">
                  <c:v>1290</c:v>
                </c:pt>
                <c:pt idx="3">
                  <c:v>2408</c:v>
                </c:pt>
                <c:pt idx="4">
                  <c:v>3875</c:v>
                </c:pt>
                <c:pt idx="5">
                  <c:v>3018</c:v>
                </c:pt>
                <c:pt idx="6">
                  <c:v>3350</c:v>
                </c:pt>
                <c:pt idx="7">
                  <c:v>1993</c:v>
                </c:pt>
                <c:pt idx="8">
                  <c:v>1768</c:v>
                </c:pt>
                <c:pt idx="9">
                  <c:v>1511</c:v>
                </c:pt>
                <c:pt idx="10">
                  <c:v>1707</c:v>
                </c:pt>
                <c:pt idx="11">
                  <c:v>1868</c:v>
                </c:pt>
                <c:pt idx="12">
                  <c:v>3783</c:v>
                </c:pt>
                <c:pt idx="13">
                  <c:v>2493</c:v>
                </c:pt>
                <c:pt idx="14">
                  <c:v>2899</c:v>
                </c:pt>
                <c:pt idx="15">
                  <c:v>5685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9-4337-8EED-E214B3340EAB}"/>
            </c:ext>
          </c:extLst>
        </c:ser>
        <c:ser>
          <c:idx val="0"/>
          <c:order val="2"/>
          <c:tx>
            <c:v>Complete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Data!$X$4:$X$19</c:f>
              <c:numCache>
                <c:formatCode>General</c:formatCode>
                <c:ptCount val="16"/>
                <c:pt idx="0">
                  <c:v>1594</c:v>
                </c:pt>
                <c:pt idx="1">
                  <c:v>286</c:v>
                </c:pt>
                <c:pt idx="2">
                  <c:v>520</c:v>
                </c:pt>
                <c:pt idx="3">
                  <c:v>468</c:v>
                </c:pt>
                <c:pt idx="4">
                  <c:v>894</c:v>
                </c:pt>
                <c:pt idx="5">
                  <c:v>1764</c:v>
                </c:pt>
                <c:pt idx="6">
                  <c:v>1756</c:v>
                </c:pt>
                <c:pt idx="7">
                  <c:v>1415</c:v>
                </c:pt>
                <c:pt idx="8">
                  <c:v>1713</c:v>
                </c:pt>
                <c:pt idx="9">
                  <c:v>1461</c:v>
                </c:pt>
                <c:pt idx="10">
                  <c:v>1432</c:v>
                </c:pt>
                <c:pt idx="11">
                  <c:v>1645</c:v>
                </c:pt>
                <c:pt idx="12">
                  <c:v>1529</c:v>
                </c:pt>
                <c:pt idx="13">
                  <c:v>2306</c:v>
                </c:pt>
                <c:pt idx="14">
                  <c:v>2713</c:v>
                </c:pt>
                <c:pt idx="15">
                  <c:v>2869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69-4337-8EED-E214B3340E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891690376"/>
        <c:axId val="891685456"/>
      </c:barChart>
      <c:catAx>
        <c:axId val="89169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85456"/>
        <c:crosses val="autoZero"/>
        <c:auto val="1"/>
        <c:lblAlgn val="ctr"/>
        <c:lblOffset val="100"/>
        <c:noMultiLvlLbl val="0"/>
      </c:catAx>
      <c:valAx>
        <c:axId val="8916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9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Availability!$P$4:$P$19</c:f>
              <c:numCache>
                <c:formatCode>General</c:formatCode>
                <c:ptCount val="16"/>
                <c:pt idx="0">
                  <c:v>0.26158692065396733</c:v>
                </c:pt>
                <c:pt idx="1">
                  <c:v>0.28619079386257507</c:v>
                </c:pt>
                <c:pt idx="2">
                  <c:v>0.36549375709421111</c:v>
                </c:pt>
                <c:pt idx="3">
                  <c:v>0.37841352405721718</c:v>
                </c:pt>
                <c:pt idx="4">
                  <c:v>0.28765750286368841</c:v>
                </c:pt>
                <c:pt idx="5">
                  <c:v>0.28826451412604781</c:v>
                </c:pt>
                <c:pt idx="6">
                  <c:v>0.27582260371959944</c:v>
                </c:pt>
                <c:pt idx="7">
                  <c:v>0.32949640287769782</c:v>
                </c:pt>
                <c:pt idx="8">
                  <c:v>0.3010338536387594</c:v>
                </c:pt>
                <c:pt idx="9">
                  <c:v>0.32765667574931878</c:v>
                </c:pt>
                <c:pt idx="10">
                  <c:v>0.38921113689095127</c:v>
                </c:pt>
                <c:pt idx="11">
                  <c:v>0.36045895851721094</c:v>
                </c:pt>
                <c:pt idx="12">
                  <c:v>0.29884043357701034</c:v>
                </c:pt>
                <c:pt idx="13">
                  <c:v>0.33045938299878758</c:v>
                </c:pt>
                <c:pt idx="14">
                  <c:v>0.31755035887937022</c:v>
                </c:pt>
                <c:pt idx="15">
                  <c:v>0.32084912812736921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4-4BF9-83AA-9A977D4E1181}"/>
            </c:ext>
          </c:extLst>
        </c:ser>
        <c:ser>
          <c:idx val="1"/>
          <c:order val="1"/>
          <c:tx>
            <c:strRef>
              <c:f>Availability!$Q$3</c:f>
              <c:strCache>
                <c:ptCount val="1"/>
                <c:pt idx="0">
                  <c:v>Partial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Availability!$Q$4:$Q$19</c:f>
              <c:numCache>
                <c:formatCode>General</c:formatCode>
                <c:ptCount val="16"/>
                <c:pt idx="0">
                  <c:v>0.50457477126143691</c:v>
                </c:pt>
                <c:pt idx="1">
                  <c:v>0.5370246831220814</c:v>
                </c:pt>
                <c:pt idx="2">
                  <c:v>0.44457056375331061</c:v>
                </c:pt>
                <c:pt idx="3">
                  <c:v>0.54399653229302125</c:v>
                </c:pt>
                <c:pt idx="4">
                  <c:v>0.60466781214203891</c:v>
                </c:pt>
                <c:pt idx="5">
                  <c:v>0.48370071406395532</c:v>
                </c:pt>
                <c:pt idx="6">
                  <c:v>0.5014306151645207</c:v>
                </c:pt>
                <c:pt idx="7">
                  <c:v>0.41664953751284689</c:v>
                </c:pt>
                <c:pt idx="8">
                  <c:v>0.39185080072977901</c:v>
                </c:pt>
                <c:pt idx="9">
                  <c:v>0.39078110808356042</c:v>
                </c:pt>
                <c:pt idx="10">
                  <c:v>0.37084300077339521</c:v>
                </c:pt>
                <c:pt idx="11">
                  <c:v>0.38887908208296557</c:v>
                </c:pt>
                <c:pt idx="12">
                  <c:v>0.53869422737585082</c:v>
                </c:pt>
                <c:pt idx="13">
                  <c:v>0.40899905698504646</c:v>
                </c:pt>
                <c:pt idx="14">
                  <c:v>0.40808057420699234</c:v>
                </c:pt>
                <c:pt idx="15">
                  <c:v>0.49590598938589842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D4-4BF9-83AA-9A977D4E1181}"/>
            </c:ext>
          </c:extLst>
        </c:ser>
        <c:ser>
          <c:idx val="2"/>
          <c:order val="2"/>
          <c:tx>
            <c:strRef>
              <c:f>Availability!$R$3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Data!$A$4:$A$19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Availability!$R$4:$R$19</c:f>
              <c:numCache>
                <c:formatCode>General</c:formatCode>
                <c:ptCount val="16"/>
                <c:pt idx="0">
                  <c:v>0.23383830808459577</c:v>
                </c:pt>
                <c:pt idx="1">
                  <c:v>0.17678452301534356</c:v>
                </c:pt>
                <c:pt idx="2">
                  <c:v>0.18993567915247825</c:v>
                </c:pt>
                <c:pt idx="3">
                  <c:v>7.75899436497616E-2</c:v>
                </c:pt>
                <c:pt idx="4">
                  <c:v>0.10767468499427263</c:v>
                </c:pt>
                <c:pt idx="5">
                  <c:v>0.2280347718099969</c:v>
                </c:pt>
                <c:pt idx="6">
                  <c:v>0.22274678111587984</c:v>
                </c:pt>
                <c:pt idx="7">
                  <c:v>0.25385405960945528</c:v>
                </c:pt>
                <c:pt idx="8">
                  <c:v>0.30711534563146159</c:v>
                </c:pt>
                <c:pt idx="9">
                  <c:v>0.28156221616712079</c:v>
                </c:pt>
                <c:pt idx="10">
                  <c:v>0.23994586233565351</c:v>
                </c:pt>
                <c:pt idx="11">
                  <c:v>0.2506619593998235</c:v>
                </c:pt>
                <c:pt idx="12">
                  <c:v>0.16246533904713889</c:v>
                </c:pt>
                <c:pt idx="13">
                  <c:v>0.26054156001616596</c:v>
                </c:pt>
                <c:pt idx="14">
                  <c:v>0.27436906691363744</c:v>
                </c:pt>
                <c:pt idx="15">
                  <c:v>0.18324488248673237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D4-4BF9-83AA-9A977D4E1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284656"/>
        <c:axId val="435284328"/>
      </c:barChart>
      <c:catAx>
        <c:axId val="4352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328"/>
        <c:crosses val="autoZero"/>
        <c:auto val="1"/>
        <c:lblAlgn val="ctr"/>
        <c:lblOffset val="100"/>
        <c:noMultiLvlLbl val="0"/>
      </c:catAx>
      <c:valAx>
        <c:axId val="435284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</xdr:row>
      <xdr:rowOff>7620</xdr:rowOff>
    </xdr:from>
    <xdr:to>
      <xdr:col>10</xdr:col>
      <xdr:colOff>548640</xdr:colOff>
      <xdr:row>15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2C8449-7A6D-4AA6-98AE-A78ECDBD6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60222-CF5B-4481-8AF7-7E25DA6CD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601980</xdr:colOff>
      <xdr:row>0</xdr:row>
      <xdr:rowOff>160020</xdr:rowOff>
    </xdr:from>
    <xdr:to>
      <xdr:col>16</xdr:col>
      <xdr:colOff>297180</xdr:colOff>
      <xdr:row>15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3BA3D2-45E4-4265-BEC9-622AEFAF0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10885</xdr:colOff>
      <xdr:row>17</xdr:row>
      <xdr:rowOff>32657</xdr:rowOff>
    </xdr:from>
    <xdr:to>
      <xdr:col>17</xdr:col>
      <xdr:colOff>26125</xdr:colOff>
      <xdr:row>33</xdr:row>
      <xdr:rowOff>20088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BCB783-24CF-431D-B118-581B2B0CA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BB0C7-463F-4738-804F-DD005804F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0B5F81-7C77-4C53-B7C5-7D74E7B02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468086</xdr:colOff>
      <xdr:row>17</xdr:row>
      <xdr:rowOff>0</xdr:rowOff>
    </xdr:from>
    <xdr:to>
      <xdr:col>16</xdr:col>
      <xdr:colOff>483326</xdr:colOff>
      <xdr:row>33</xdr:row>
      <xdr:rowOff>22266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D10435-9ED2-4028-B592-DC11E6848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83CF6-4152-46F9-ABFF-A586389058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D439B-3E73-421D-A8F4-EF2A3F36A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215153</xdr:colOff>
      <xdr:row>17</xdr:row>
      <xdr:rowOff>35859</xdr:rowOff>
    </xdr:from>
    <xdr:to>
      <xdr:col>16</xdr:col>
      <xdr:colOff>230393</xdr:colOff>
      <xdr:row>33</xdr:row>
      <xdr:rowOff>92960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8D266A-37B2-4D89-8BE0-D9AB8FF91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236DA-E429-4CC2-A882-401F38E93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</xdr:colOff>
      <xdr:row>21</xdr:row>
      <xdr:rowOff>30480</xdr:rowOff>
    </xdr:from>
    <xdr:to>
      <xdr:col>16</xdr:col>
      <xdr:colOff>175260</xdr:colOff>
      <xdr:row>37</xdr:row>
      <xdr:rowOff>30207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48244-7F02-49CC-B5B8-E0E990420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6E6DC-5B8B-4FAD-A09F-FBE349651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434340</xdr:colOff>
      <xdr:row>16</xdr:row>
      <xdr:rowOff>11430</xdr:rowOff>
    </xdr:from>
    <xdr:to>
      <xdr:col>13</xdr:col>
      <xdr:colOff>266700</xdr:colOff>
      <xdr:row>31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25EEA-1105-4672-B674-00FA44282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75539-F90A-48B5-9463-B397C624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143434</xdr:colOff>
      <xdr:row>22</xdr:row>
      <xdr:rowOff>44823</xdr:rowOff>
    </xdr:from>
    <xdr:to>
      <xdr:col>17</xdr:col>
      <xdr:colOff>158674</xdr:colOff>
      <xdr:row>38</xdr:row>
      <xdr:rowOff>48137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A209D-DAE6-45A3-BEA5-64630697B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93BF8-DF2A-44B9-8FFA-1FE369B92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348342</xdr:colOff>
      <xdr:row>4</xdr:row>
      <xdr:rowOff>9798</xdr:rowOff>
    </xdr:from>
    <xdr:to>
      <xdr:col>13</xdr:col>
      <xdr:colOff>316773</xdr:colOff>
      <xdr:row>12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48714D-FCB4-4CC5-B655-4A26EB7B6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446315</xdr:colOff>
      <xdr:row>21</xdr:row>
      <xdr:rowOff>65315</xdr:rowOff>
    </xdr:from>
    <xdr:to>
      <xdr:col>16</xdr:col>
      <xdr:colOff>461555</xdr:colOff>
      <xdr:row>37</xdr:row>
      <xdr:rowOff>9077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5B29D3-B871-4104-B1A6-868807E38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2D75969-18D3-40C7-8447-A2CBB0973415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A277E7-D8C7-4F79-9B5C-71379FC1BF78}" name="dataset__6" displayName="dataset__6" ref="A1:Y20" tableType="queryTable" totalsRowShown="0">
  <autoFilter ref="A1:Y20" xr:uid="{4AF5E8AE-C4D2-4989-940A-80FA0074F77B}"/>
  <tableColumns count="25">
    <tableColumn id="1" xr3:uid="{C12A6017-4705-4A15-944B-C93E66DEA4EE}" uniqueName="1" name="Column1" queryTableFieldId="1" dataDxfId="24"/>
    <tableColumn id="2" xr3:uid="{B0428083-8A51-4F36-B2A4-36C2C58A1FC4}" uniqueName="2" name="Column2" queryTableFieldId="2" dataDxfId="23"/>
    <tableColumn id="3" xr3:uid="{4721ADA6-67C1-46AE-A49E-3C75C77CE784}" uniqueName="3" name="Column3" queryTableFieldId="3" dataDxfId="22"/>
    <tableColumn id="4" xr3:uid="{B9B5DDFA-4F71-4937-A5B7-AAD4F25A5E05}" uniqueName="4" name="Column4" queryTableFieldId="4" dataDxfId="21"/>
    <tableColumn id="5" xr3:uid="{05BC7D4D-6684-430C-9774-BA440ED33B4B}" uniqueName="5" name="Column5" queryTableFieldId="5" dataDxfId="20"/>
    <tableColumn id="6" xr3:uid="{7CC93B72-DD02-4896-8DB9-84FF42761E4C}" uniqueName="6" name="Column6" queryTableFieldId="6" dataDxfId="19"/>
    <tableColumn id="7" xr3:uid="{E114A412-5C1C-401A-AEA5-A4513B710A20}" uniqueName="7" name="Column7" queryTableFieldId="7" dataDxfId="18"/>
    <tableColumn id="8" xr3:uid="{2D2DFB91-DF82-41F9-903D-F1E76AFCE96A}" uniqueName="8" name="Column8" queryTableFieldId="8" dataDxfId="17"/>
    <tableColumn id="9" xr3:uid="{77FEFB03-83D2-4693-B0C7-D029C2E084F2}" uniqueName="9" name="Column9" queryTableFieldId="9" dataDxfId="16"/>
    <tableColumn id="10" xr3:uid="{9EB04205-3BE4-4BAA-B81C-F294DF2E3040}" uniqueName="10" name="Column10" queryTableFieldId="10" dataDxfId="15"/>
    <tableColumn id="11" xr3:uid="{0DD1F46E-E9F0-4620-9049-478A6C85639D}" uniqueName="11" name="Column11" queryTableFieldId="11" dataDxfId="14"/>
    <tableColumn id="12" xr3:uid="{6A6345ED-BDE2-4E8B-BC74-2411B8296862}" uniqueName="12" name="Column12" queryTableFieldId="12" dataDxfId="13"/>
    <tableColumn id="13" xr3:uid="{099A29EB-2B88-4D30-ACC9-846526135B90}" uniqueName="13" name="Column13" queryTableFieldId="13" dataDxfId="12"/>
    <tableColumn id="14" xr3:uid="{C6675D0F-DC41-4582-9BF7-C7B03E15210E}" uniqueName="14" name="Column14" queryTableFieldId="14" dataDxfId="11"/>
    <tableColumn id="15" xr3:uid="{BF39104F-9990-4536-9ED8-1ADF3F30C58A}" uniqueName="15" name="Column15" queryTableFieldId="15" dataDxfId="10"/>
    <tableColumn id="16" xr3:uid="{ADFB8CCC-C622-46DF-A67B-AA8DC5CAD063}" uniqueName="16" name="Column16" queryTableFieldId="16" dataDxfId="9"/>
    <tableColumn id="17" xr3:uid="{F0C97AE6-F76B-432D-B078-465A1D1762C1}" uniqueName="17" name="Column17" queryTableFieldId="17" dataDxfId="8"/>
    <tableColumn id="18" xr3:uid="{548BB3A9-9655-46E5-959E-00664D11E8FF}" uniqueName="18" name="Column18" queryTableFieldId="18" dataDxfId="7"/>
    <tableColumn id="19" xr3:uid="{10FC4697-3D6A-413B-A6F5-EFF54F641410}" uniqueName="19" name="Column19" queryTableFieldId="19" dataDxfId="6"/>
    <tableColumn id="20" xr3:uid="{2141116A-C883-4704-93BB-81CB20680D7F}" uniqueName="20" name="Column20" queryTableFieldId="20" dataDxfId="5"/>
    <tableColumn id="21" xr3:uid="{964D827B-D353-4EB7-9CBD-9B8B16CFD072}" uniqueName="21" name="Column21" queryTableFieldId="21" dataDxfId="4"/>
    <tableColumn id="22" xr3:uid="{80A789AF-4921-4321-A235-98F301434C99}" uniqueName="22" name="Column22" queryTableFieldId="22" dataDxfId="3"/>
    <tableColumn id="23" xr3:uid="{D1784299-AFA9-40A1-B878-EB5CF3A771B5}" uniqueName="23" name="Column23" queryTableFieldId="23" dataDxfId="2"/>
    <tableColumn id="24" xr3:uid="{52E3DB9E-67BF-4B41-BA73-40F8C72064C8}" uniqueName="24" name="Column24" queryTableFieldId="24" dataDxfId="1"/>
    <tableColumn id="25" xr3:uid="{B40C6233-3FA7-47B2-8775-46B2BAEAFFB3}" uniqueName="25" name="Column2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0F6C-2CAD-4626-8E35-C5B8BC938DBE}">
  <dimension ref="A1:Y20"/>
  <sheetViews>
    <sheetView zoomScale="115" zoomScaleNormal="115" workbookViewId="0">
      <selection activeCell="P19" sqref="P19"/>
    </sheetView>
  </sheetViews>
  <sheetFormatPr defaultRowHeight="14.4" x14ac:dyDescent="0.3"/>
  <cols>
    <col min="1" max="1" width="10.77734375" bestFit="1" customWidth="1"/>
    <col min="2" max="2" width="12.33203125" bestFit="1" customWidth="1"/>
    <col min="3" max="7" width="10.77734375" bestFit="1" customWidth="1"/>
    <col min="8" max="8" width="15.77734375" bestFit="1" customWidth="1"/>
    <col min="9" max="9" width="10.77734375" bestFit="1" customWidth="1"/>
    <col min="10" max="13" width="11.77734375" bestFit="1" customWidth="1"/>
    <col min="14" max="14" width="12.88671875" bestFit="1" customWidth="1"/>
    <col min="15" max="16" width="11.77734375" bestFit="1" customWidth="1"/>
    <col min="17" max="17" width="12.6640625" bestFit="1" customWidth="1"/>
    <col min="18" max="25" width="11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46</v>
      </c>
    </row>
    <row r="2" spans="1:25" x14ac:dyDescent="0.3">
      <c r="A2" s="1" t="s">
        <v>12</v>
      </c>
      <c r="B2" s="1" t="s">
        <v>29</v>
      </c>
      <c r="C2" s="1" t="s">
        <v>13</v>
      </c>
      <c r="D2" s="1" t="s">
        <v>30</v>
      </c>
      <c r="E2" s="1" t="s">
        <v>14</v>
      </c>
      <c r="F2" s="1" t="s">
        <v>30</v>
      </c>
      <c r="G2" s="1" t="s">
        <v>30</v>
      </c>
      <c r="H2" s="1" t="s">
        <v>15</v>
      </c>
      <c r="I2" s="1" t="s">
        <v>30</v>
      </c>
      <c r="J2" s="1" t="s">
        <v>30</v>
      </c>
      <c r="K2" s="1" t="s">
        <v>16</v>
      </c>
      <c r="L2" s="1" t="s">
        <v>30</v>
      </c>
      <c r="M2" s="1" t="s">
        <v>30</v>
      </c>
      <c r="N2" s="1" t="s">
        <v>31</v>
      </c>
      <c r="O2" s="1" t="s">
        <v>30</v>
      </c>
      <c r="P2" s="1" t="s">
        <v>30</v>
      </c>
      <c r="Q2" s="1" t="s">
        <v>32</v>
      </c>
      <c r="R2" s="1" t="s">
        <v>30</v>
      </c>
      <c r="S2" s="1" t="s">
        <v>30</v>
      </c>
      <c r="T2" s="1" t="s">
        <v>33</v>
      </c>
      <c r="U2" s="1" t="s">
        <v>30</v>
      </c>
      <c r="V2" s="1" t="s">
        <v>30</v>
      </c>
      <c r="W2" s="1" t="s">
        <v>34</v>
      </c>
      <c r="X2" s="1" t="s">
        <v>30</v>
      </c>
      <c r="Y2" s="1" t="s">
        <v>30</v>
      </c>
    </row>
    <row r="3" spans="1:25" x14ac:dyDescent="0.3">
      <c r="A3" s="1" t="s">
        <v>30</v>
      </c>
      <c r="B3" s="1" t="s">
        <v>30</v>
      </c>
      <c r="C3" s="1" t="s">
        <v>30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35</v>
      </c>
      <c r="K3" s="1" t="s">
        <v>36</v>
      </c>
      <c r="L3" s="1" t="s">
        <v>37</v>
      </c>
      <c r="M3" s="1" t="s">
        <v>41</v>
      </c>
      <c r="N3" s="1" t="s">
        <v>42</v>
      </c>
      <c r="O3" s="1" t="s">
        <v>43</v>
      </c>
      <c r="P3" s="1" t="s">
        <v>41</v>
      </c>
      <c r="Q3" s="1" t="s">
        <v>44</v>
      </c>
      <c r="R3" s="1" t="s">
        <v>45</v>
      </c>
      <c r="S3" s="1" t="s">
        <v>41</v>
      </c>
      <c r="T3" s="1" t="s">
        <v>44</v>
      </c>
      <c r="U3" s="1" t="s">
        <v>45</v>
      </c>
      <c r="V3" s="1" t="s">
        <v>41</v>
      </c>
      <c r="W3" s="1" t="s">
        <v>44</v>
      </c>
      <c r="X3" s="1" t="s">
        <v>45</v>
      </c>
      <c r="Y3" s="1" t="s">
        <v>30</v>
      </c>
    </row>
    <row r="4" spans="1:25" x14ac:dyDescent="0.3">
      <c r="A4" s="1">
        <v>2002</v>
      </c>
      <c r="B4" s="1">
        <v>6.15</v>
      </c>
      <c r="C4" s="1">
        <v>2.09</v>
      </c>
      <c r="D4" s="1">
        <v>630</v>
      </c>
      <c r="E4" s="1">
        <v>2892</v>
      </c>
      <c r="F4" s="1">
        <v>3145</v>
      </c>
      <c r="G4" s="1">
        <v>4851</v>
      </c>
      <c r="H4" s="1">
        <v>0</v>
      </c>
      <c r="I4" s="1">
        <v>1816</v>
      </c>
      <c r="J4" s="1">
        <v>6207</v>
      </c>
      <c r="K4" s="1">
        <v>183</v>
      </c>
      <c r="L4" s="1">
        <v>277</v>
      </c>
      <c r="M4" s="1">
        <v>6650</v>
      </c>
      <c r="N4" s="1">
        <v>17</v>
      </c>
      <c r="O4" s="1">
        <v>0</v>
      </c>
      <c r="P4" s="1">
        <v>1744</v>
      </c>
      <c r="Q4" s="1">
        <v>3364</v>
      </c>
      <c r="R4" s="1">
        <v>1559</v>
      </c>
      <c r="S4" s="1">
        <v>2286</v>
      </c>
      <c r="T4" s="1">
        <v>2828</v>
      </c>
      <c r="U4" s="1">
        <v>1553</v>
      </c>
      <c r="V4" s="1">
        <v>1708</v>
      </c>
      <c r="W4" s="1">
        <v>3365</v>
      </c>
      <c r="X4" s="1">
        <v>1594</v>
      </c>
      <c r="Y4" s="1"/>
    </row>
    <row r="5" spans="1:25" x14ac:dyDescent="0.3">
      <c r="A5" s="1">
        <v>2003</v>
      </c>
      <c r="B5" s="1">
        <v>6.21</v>
      </c>
      <c r="C5" s="1">
        <v>1.92</v>
      </c>
      <c r="D5" s="1">
        <v>96</v>
      </c>
      <c r="E5" s="1">
        <v>711</v>
      </c>
      <c r="F5" s="1">
        <v>692</v>
      </c>
      <c r="G5" s="1">
        <v>1176</v>
      </c>
      <c r="H5" s="1">
        <v>2</v>
      </c>
      <c r="I5" s="1">
        <v>321</v>
      </c>
      <c r="J5" s="1">
        <v>1247</v>
      </c>
      <c r="K5" s="1">
        <v>208</v>
      </c>
      <c r="L5" s="1">
        <v>44</v>
      </c>
      <c r="M5" s="1">
        <v>1481</v>
      </c>
      <c r="N5" s="1">
        <v>18</v>
      </c>
      <c r="O5" s="1">
        <v>0</v>
      </c>
      <c r="P5" s="1">
        <v>429</v>
      </c>
      <c r="Q5" s="1">
        <v>805</v>
      </c>
      <c r="R5" s="1">
        <v>265</v>
      </c>
      <c r="S5" s="1">
        <v>438</v>
      </c>
      <c r="T5" s="1">
        <v>796</v>
      </c>
      <c r="U5" s="1">
        <v>265</v>
      </c>
      <c r="V5" s="1">
        <v>349</v>
      </c>
      <c r="W5" s="1">
        <v>864</v>
      </c>
      <c r="X5" s="1">
        <v>286</v>
      </c>
      <c r="Y5" s="1"/>
    </row>
    <row r="6" spans="1:25" x14ac:dyDescent="0.3">
      <c r="A6" s="1">
        <v>2004</v>
      </c>
      <c r="B6" s="1">
        <v>6.06</v>
      </c>
      <c r="C6" s="1">
        <v>2.15</v>
      </c>
      <c r="D6" s="1">
        <v>242</v>
      </c>
      <c r="E6" s="1">
        <v>1335</v>
      </c>
      <c r="F6" s="1">
        <v>1066</v>
      </c>
      <c r="G6" s="1">
        <v>2180</v>
      </c>
      <c r="H6" s="1">
        <v>0</v>
      </c>
      <c r="I6" s="1">
        <v>463</v>
      </c>
      <c r="J6" s="1">
        <v>2198</v>
      </c>
      <c r="K6" s="1">
        <v>346</v>
      </c>
      <c r="L6" s="1">
        <v>99</v>
      </c>
      <c r="M6" s="1">
        <v>2609</v>
      </c>
      <c r="N6" s="1">
        <v>34</v>
      </c>
      <c r="O6" s="1">
        <v>0</v>
      </c>
      <c r="P6" s="1">
        <v>966</v>
      </c>
      <c r="Q6" s="1">
        <v>1175</v>
      </c>
      <c r="R6" s="1">
        <v>502</v>
      </c>
      <c r="S6" s="1">
        <v>877</v>
      </c>
      <c r="T6" s="1">
        <v>1268</v>
      </c>
      <c r="U6" s="1">
        <v>498</v>
      </c>
      <c r="V6" s="1">
        <v>833</v>
      </c>
      <c r="W6" s="1">
        <v>1290</v>
      </c>
      <c r="X6" s="1">
        <v>520</v>
      </c>
      <c r="Y6" s="1"/>
    </row>
    <row r="7" spans="1:25" x14ac:dyDescent="0.3">
      <c r="A7" s="1">
        <v>2005</v>
      </c>
      <c r="B7" s="1">
        <v>5.79</v>
      </c>
      <c r="C7" s="1">
        <v>1.86</v>
      </c>
      <c r="D7" s="1">
        <v>415</v>
      </c>
      <c r="E7" s="1">
        <v>2336</v>
      </c>
      <c r="F7" s="1">
        <v>1863</v>
      </c>
      <c r="G7" s="1">
        <v>3898</v>
      </c>
      <c r="H7" s="1">
        <v>4</v>
      </c>
      <c r="I7" s="1">
        <v>712</v>
      </c>
      <c r="J7" s="1">
        <v>3565</v>
      </c>
      <c r="K7" s="1">
        <v>793</v>
      </c>
      <c r="L7" s="1">
        <v>256</v>
      </c>
      <c r="M7" s="1">
        <v>4557</v>
      </c>
      <c r="N7" s="1">
        <v>57</v>
      </c>
      <c r="O7" s="1">
        <v>0</v>
      </c>
      <c r="P7" s="1">
        <v>1746</v>
      </c>
      <c r="Q7" s="1">
        <v>2510</v>
      </c>
      <c r="R7" s="1">
        <v>358</v>
      </c>
      <c r="S7" s="1">
        <v>1248</v>
      </c>
      <c r="T7" s="1">
        <v>3015</v>
      </c>
      <c r="U7" s="1">
        <v>351</v>
      </c>
      <c r="V7" s="1">
        <v>1738</v>
      </c>
      <c r="W7" s="1">
        <v>2408</v>
      </c>
      <c r="X7" s="1">
        <v>468</v>
      </c>
      <c r="Y7" s="1"/>
    </row>
    <row r="8" spans="1:25" x14ac:dyDescent="0.3">
      <c r="A8" s="1">
        <v>2006</v>
      </c>
      <c r="B8" s="1">
        <v>6.13</v>
      </c>
      <c r="C8" s="1">
        <v>1.84</v>
      </c>
      <c r="D8" s="1">
        <v>525</v>
      </c>
      <c r="E8" s="1">
        <v>3511</v>
      </c>
      <c r="F8" s="1">
        <v>2948</v>
      </c>
      <c r="G8" s="1">
        <v>6353</v>
      </c>
      <c r="H8" s="1">
        <v>18</v>
      </c>
      <c r="I8" s="1">
        <v>613</v>
      </c>
      <c r="J8" s="1">
        <v>4644</v>
      </c>
      <c r="K8" s="1">
        <v>1528</v>
      </c>
      <c r="L8" s="1">
        <v>812</v>
      </c>
      <c r="M8" s="1">
        <v>6623</v>
      </c>
      <c r="N8" s="1">
        <v>359</v>
      </c>
      <c r="O8" s="1">
        <v>2</v>
      </c>
      <c r="P8" s="1">
        <v>2009</v>
      </c>
      <c r="Q8" s="1">
        <v>4223</v>
      </c>
      <c r="R8" s="1">
        <v>752</v>
      </c>
      <c r="S8" s="1">
        <v>1446</v>
      </c>
      <c r="T8" s="1">
        <v>4842</v>
      </c>
      <c r="U8" s="1">
        <v>696</v>
      </c>
      <c r="V8" s="1">
        <v>2215</v>
      </c>
      <c r="W8" s="1">
        <v>3875</v>
      </c>
      <c r="X8" s="1">
        <v>894</v>
      </c>
      <c r="Y8" s="1"/>
    </row>
    <row r="9" spans="1:25" x14ac:dyDescent="0.3">
      <c r="A9" s="1">
        <v>2007</v>
      </c>
      <c r="B9" s="1">
        <v>6.65</v>
      </c>
      <c r="C9" s="1">
        <v>1.88</v>
      </c>
      <c r="D9" s="1">
        <v>230</v>
      </c>
      <c r="E9" s="1">
        <v>3098</v>
      </c>
      <c r="F9" s="1">
        <v>3114</v>
      </c>
      <c r="G9" s="1">
        <v>5809</v>
      </c>
      <c r="H9" s="1">
        <v>40</v>
      </c>
      <c r="I9" s="1">
        <v>593</v>
      </c>
      <c r="J9" s="1">
        <v>3647</v>
      </c>
      <c r="K9" s="1">
        <v>2613</v>
      </c>
      <c r="L9" s="1">
        <v>182</v>
      </c>
      <c r="M9" s="1">
        <v>6007</v>
      </c>
      <c r="N9" s="1">
        <v>431</v>
      </c>
      <c r="O9" s="1">
        <v>4</v>
      </c>
      <c r="P9" s="1">
        <v>1857</v>
      </c>
      <c r="Q9" s="1">
        <v>3116</v>
      </c>
      <c r="R9" s="1">
        <v>1469</v>
      </c>
      <c r="S9" s="1">
        <v>1448</v>
      </c>
      <c r="T9" s="1">
        <v>3618</v>
      </c>
      <c r="U9" s="1">
        <v>1376</v>
      </c>
      <c r="V9" s="1">
        <v>1660</v>
      </c>
      <c r="W9" s="1">
        <v>3018</v>
      </c>
      <c r="X9" s="1">
        <v>1764</v>
      </c>
      <c r="Y9" s="1"/>
    </row>
    <row r="10" spans="1:25" x14ac:dyDescent="0.3">
      <c r="A10" s="1">
        <v>2008</v>
      </c>
      <c r="B10" s="1">
        <v>6.64</v>
      </c>
      <c r="C10" s="1">
        <v>1.89</v>
      </c>
      <c r="D10" s="1">
        <v>215</v>
      </c>
      <c r="E10" s="1">
        <v>3274</v>
      </c>
      <c r="F10" s="1">
        <v>3501</v>
      </c>
      <c r="G10" s="1">
        <v>6363</v>
      </c>
      <c r="H10" s="1">
        <v>10</v>
      </c>
      <c r="I10" s="1">
        <v>617</v>
      </c>
      <c r="J10" s="1">
        <v>4036</v>
      </c>
      <c r="K10" s="1">
        <v>2803</v>
      </c>
      <c r="L10" s="1">
        <v>151</v>
      </c>
      <c r="M10" s="1">
        <v>6520</v>
      </c>
      <c r="N10" s="1">
        <v>469</v>
      </c>
      <c r="O10" s="1">
        <v>1</v>
      </c>
      <c r="P10" s="1">
        <v>1928</v>
      </c>
      <c r="Q10" s="1">
        <v>3505</v>
      </c>
      <c r="R10" s="1">
        <v>1557</v>
      </c>
      <c r="S10" s="1">
        <v>1325</v>
      </c>
      <c r="T10" s="1">
        <v>4176</v>
      </c>
      <c r="U10" s="1">
        <v>1489</v>
      </c>
      <c r="V10" s="1">
        <v>1884</v>
      </c>
      <c r="W10" s="1">
        <v>3350</v>
      </c>
      <c r="X10" s="1">
        <v>1756</v>
      </c>
      <c r="Y10" s="1"/>
    </row>
    <row r="11" spans="1:25" x14ac:dyDescent="0.3">
      <c r="A11" s="1">
        <v>2009</v>
      </c>
      <c r="B11" s="1">
        <v>6.53</v>
      </c>
      <c r="C11" s="1">
        <v>2.02</v>
      </c>
      <c r="D11" s="1">
        <v>205</v>
      </c>
      <c r="E11" s="1">
        <v>2419</v>
      </c>
      <c r="F11" s="1">
        <v>2241</v>
      </c>
      <c r="G11" s="1">
        <v>4406</v>
      </c>
      <c r="H11" s="1">
        <v>18</v>
      </c>
      <c r="I11" s="1">
        <v>441</v>
      </c>
      <c r="J11" s="1">
        <v>2526</v>
      </c>
      <c r="K11" s="1">
        <v>2231</v>
      </c>
      <c r="L11" s="1">
        <v>108</v>
      </c>
      <c r="M11" s="1">
        <v>4484</v>
      </c>
      <c r="N11" s="1">
        <v>377</v>
      </c>
      <c r="O11" s="1">
        <v>4</v>
      </c>
      <c r="P11" s="1">
        <v>1603</v>
      </c>
      <c r="Q11" s="1">
        <v>2027</v>
      </c>
      <c r="R11" s="1">
        <v>1235</v>
      </c>
      <c r="S11" s="1">
        <v>1155</v>
      </c>
      <c r="T11" s="1">
        <v>2541</v>
      </c>
      <c r="U11" s="1">
        <v>1169</v>
      </c>
      <c r="V11" s="1">
        <v>1457</v>
      </c>
      <c r="W11" s="1">
        <v>1993</v>
      </c>
      <c r="X11" s="1">
        <v>1415</v>
      </c>
      <c r="Y11" s="1"/>
    </row>
    <row r="12" spans="1:25" x14ac:dyDescent="0.3">
      <c r="A12" s="1">
        <v>2010</v>
      </c>
      <c r="B12" s="1">
        <v>6.52</v>
      </c>
      <c r="C12" s="1">
        <v>2.1</v>
      </c>
      <c r="D12" s="1">
        <v>306</v>
      </c>
      <c r="E12" s="1">
        <v>2455</v>
      </c>
      <c r="F12" s="1">
        <v>2172</v>
      </c>
      <c r="G12" s="1">
        <v>4246</v>
      </c>
      <c r="H12" s="1">
        <v>33</v>
      </c>
      <c r="I12" s="1">
        <v>654</v>
      </c>
      <c r="J12" s="1">
        <v>2262</v>
      </c>
      <c r="K12" s="1">
        <v>2441</v>
      </c>
      <c r="L12" s="1">
        <v>230</v>
      </c>
      <c r="M12" s="1">
        <v>4464</v>
      </c>
      <c r="N12" s="1">
        <v>466</v>
      </c>
      <c r="O12" s="1">
        <v>3</v>
      </c>
      <c r="P12" s="1">
        <v>1485</v>
      </c>
      <c r="Q12" s="1">
        <v>1933</v>
      </c>
      <c r="R12" s="1">
        <v>1515</v>
      </c>
      <c r="S12" s="1">
        <v>1128</v>
      </c>
      <c r="T12" s="1">
        <v>2320</v>
      </c>
      <c r="U12" s="1">
        <v>1485</v>
      </c>
      <c r="V12" s="1">
        <v>1452</v>
      </c>
      <c r="W12" s="1">
        <v>1768</v>
      </c>
      <c r="X12" s="1">
        <v>1713</v>
      </c>
      <c r="Y12" s="1"/>
    </row>
    <row r="13" spans="1:25" x14ac:dyDescent="0.3">
      <c r="A13" s="1">
        <v>2011</v>
      </c>
      <c r="B13" s="1">
        <v>6.38</v>
      </c>
      <c r="C13" s="1">
        <v>2.15</v>
      </c>
      <c r="D13" s="1">
        <v>287</v>
      </c>
      <c r="E13" s="1">
        <v>2336</v>
      </c>
      <c r="F13" s="1">
        <v>1781</v>
      </c>
      <c r="G13" s="1">
        <v>3823</v>
      </c>
      <c r="H13" s="1">
        <v>49</v>
      </c>
      <c r="I13" s="1">
        <v>532</v>
      </c>
      <c r="J13" s="1">
        <v>2304</v>
      </c>
      <c r="K13" s="1">
        <v>1883</v>
      </c>
      <c r="L13" s="1">
        <v>217</v>
      </c>
      <c r="M13" s="1">
        <v>4060</v>
      </c>
      <c r="N13" s="1">
        <v>338</v>
      </c>
      <c r="O13" s="1">
        <v>6</v>
      </c>
      <c r="P13" s="1">
        <v>1443</v>
      </c>
      <c r="Q13" s="1">
        <v>1721</v>
      </c>
      <c r="R13" s="1">
        <v>1240</v>
      </c>
      <c r="S13" s="1">
        <v>1284</v>
      </c>
      <c r="T13" s="1">
        <v>1889</v>
      </c>
      <c r="U13" s="1">
        <v>1231</v>
      </c>
      <c r="V13" s="1">
        <v>1432</v>
      </c>
      <c r="W13" s="1">
        <v>1511</v>
      </c>
      <c r="X13" s="1">
        <v>1461</v>
      </c>
      <c r="Y13" s="1"/>
    </row>
    <row r="14" spans="1:25" x14ac:dyDescent="0.3">
      <c r="A14" s="1">
        <v>2012</v>
      </c>
      <c r="B14" s="1">
        <v>6.08</v>
      </c>
      <c r="C14" s="1">
        <v>2.23</v>
      </c>
      <c r="D14" s="1">
        <v>537</v>
      </c>
      <c r="E14" s="1">
        <v>2923</v>
      </c>
      <c r="F14" s="1">
        <v>1712</v>
      </c>
      <c r="G14" s="1">
        <v>4574</v>
      </c>
      <c r="H14" s="1">
        <v>104</v>
      </c>
      <c r="I14" s="1">
        <v>494</v>
      </c>
      <c r="J14" s="1">
        <v>2491</v>
      </c>
      <c r="K14" s="1">
        <v>2430</v>
      </c>
      <c r="L14" s="1">
        <v>251</v>
      </c>
      <c r="M14" s="1">
        <v>4441</v>
      </c>
      <c r="N14" s="1">
        <v>722</v>
      </c>
      <c r="O14" s="1">
        <v>9</v>
      </c>
      <c r="P14" s="1">
        <v>2013</v>
      </c>
      <c r="Q14" s="1">
        <v>1918</v>
      </c>
      <c r="R14" s="1">
        <v>1241</v>
      </c>
      <c r="S14" s="1">
        <v>1403</v>
      </c>
      <c r="T14" s="1">
        <v>2547</v>
      </c>
      <c r="U14" s="1">
        <v>1222</v>
      </c>
      <c r="V14" s="1">
        <v>2033</v>
      </c>
      <c r="W14" s="1">
        <v>1707</v>
      </c>
      <c r="X14" s="1">
        <v>1432</v>
      </c>
      <c r="Y14" s="1"/>
    </row>
    <row r="15" spans="1:25" x14ac:dyDescent="0.3">
      <c r="A15" s="1">
        <v>2013</v>
      </c>
      <c r="B15" s="1">
        <v>6.07</v>
      </c>
      <c r="C15" s="1">
        <v>2.15</v>
      </c>
      <c r="D15" s="1">
        <v>573</v>
      </c>
      <c r="E15" s="1">
        <v>3221</v>
      </c>
      <c r="F15" s="1">
        <v>1871</v>
      </c>
      <c r="G15" s="1">
        <v>4780</v>
      </c>
      <c r="H15" s="1">
        <v>159</v>
      </c>
      <c r="I15" s="1">
        <v>726</v>
      </c>
      <c r="J15" s="1">
        <v>2757</v>
      </c>
      <c r="K15" s="1">
        <v>2625</v>
      </c>
      <c r="L15" s="1">
        <v>283</v>
      </c>
      <c r="M15" s="1">
        <v>4763</v>
      </c>
      <c r="N15" s="1">
        <v>894</v>
      </c>
      <c r="O15" s="1">
        <v>8</v>
      </c>
      <c r="P15" s="1">
        <v>2042</v>
      </c>
      <c r="Q15" s="1">
        <v>2203</v>
      </c>
      <c r="R15" s="1">
        <v>1420</v>
      </c>
      <c r="S15" s="1">
        <v>1774</v>
      </c>
      <c r="T15" s="1">
        <v>2595</v>
      </c>
      <c r="U15" s="1">
        <v>1296</v>
      </c>
      <c r="V15" s="1">
        <v>2152</v>
      </c>
      <c r="W15" s="1">
        <v>1868</v>
      </c>
      <c r="X15" s="1">
        <v>1645</v>
      </c>
      <c r="Y15" s="1"/>
    </row>
    <row r="16" spans="1:25" x14ac:dyDescent="0.3">
      <c r="A16" s="1">
        <v>2014</v>
      </c>
      <c r="B16" s="1">
        <v>5.87</v>
      </c>
      <c r="C16" s="1">
        <v>1.88</v>
      </c>
      <c r="D16" s="1">
        <v>637</v>
      </c>
      <c r="E16" s="1">
        <v>5224</v>
      </c>
      <c r="F16" s="1">
        <v>2073</v>
      </c>
      <c r="G16" s="1">
        <v>5718</v>
      </c>
      <c r="H16" s="1">
        <v>1506</v>
      </c>
      <c r="I16" s="1">
        <v>710</v>
      </c>
      <c r="J16" s="1">
        <v>3429</v>
      </c>
      <c r="K16" s="1">
        <v>4330</v>
      </c>
      <c r="L16" s="1">
        <v>175</v>
      </c>
      <c r="M16" s="1">
        <v>6817</v>
      </c>
      <c r="N16" s="1">
        <v>1106</v>
      </c>
      <c r="O16" s="1">
        <v>11</v>
      </c>
      <c r="P16" s="1">
        <v>2371</v>
      </c>
      <c r="Q16" s="1">
        <v>4274</v>
      </c>
      <c r="R16" s="1">
        <v>1289</v>
      </c>
      <c r="S16" s="1">
        <v>2001</v>
      </c>
      <c r="T16" s="1">
        <v>4702</v>
      </c>
      <c r="U16" s="1">
        <v>1231</v>
      </c>
      <c r="V16" s="1">
        <v>2622</v>
      </c>
      <c r="W16" s="1">
        <v>3783</v>
      </c>
      <c r="X16" s="1">
        <v>1529</v>
      </c>
      <c r="Y16" s="1"/>
    </row>
    <row r="17" spans="1:25" x14ac:dyDescent="0.3">
      <c r="A17" s="1">
        <v>2015</v>
      </c>
      <c r="B17" s="1">
        <v>6.25</v>
      </c>
      <c r="C17" s="1">
        <v>2.2000000000000002</v>
      </c>
      <c r="D17" s="1">
        <v>720</v>
      </c>
      <c r="E17" s="1">
        <v>3963</v>
      </c>
      <c r="F17" s="1">
        <v>2740</v>
      </c>
      <c r="G17" s="1">
        <v>6407</v>
      </c>
      <c r="H17" s="1">
        <v>99</v>
      </c>
      <c r="I17" s="1">
        <v>917</v>
      </c>
      <c r="J17" s="1">
        <v>4129</v>
      </c>
      <c r="K17" s="1">
        <v>3167</v>
      </c>
      <c r="L17" s="1">
        <v>127</v>
      </c>
      <c r="M17" s="1">
        <v>6275</v>
      </c>
      <c r="N17" s="1">
        <v>1133</v>
      </c>
      <c r="O17" s="1">
        <v>15</v>
      </c>
      <c r="P17" s="1">
        <v>2453</v>
      </c>
      <c r="Q17" s="1">
        <v>3036</v>
      </c>
      <c r="R17" s="1">
        <v>1934</v>
      </c>
      <c r="S17" s="1">
        <v>2237</v>
      </c>
      <c r="T17" s="1">
        <v>3276</v>
      </c>
      <c r="U17" s="1">
        <v>1910</v>
      </c>
      <c r="V17" s="1">
        <v>2624</v>
      </c>
      <c r="W17" s="1">
        <v>2493</v>
      </c>
      <c r="X17" s="1">
        <v>2306</v>
      </c>
      <c r="Y17" s="1"/>
    </row>
    <row r="18" spans="1:25" x14ac:dyDescent="0.3">
      <c r="A18" s="1">
        <v>2016</v>
      </c>
      <c r="B18" s="1">
        <v>6.16</v>
      </c>
      <c r="C18" s="1">
        <v>2.2000000000000002</v>
      </c>
      <c r="D18" s="1">
        <v>859</v>
      </c>
      <c r="E18" s="1">
        <v>4678</v>
      </c>
      <c r="F18" s="1">
        <v>3101</v>
      </c>
      <c r="G18" s="1">
        <v>7400</v>
      </c>
      <c r="H18" s="1">
        <v>88</v>
      </c>
      <c r="I18" s="1">
        <v>1150</v>
      </c>
      <c r="J18" s="1">
        <v>4509</v>
      </c>
      <c r="K18" s="1">
        <v>3776</v>
      </c>
      <c r="L18" s="1">
        <v>353</v>
      </c>
      <c r="M18" s="1">
        <v>7356</v>
      </c>
      <c r="N18" s="1">
        <v>1270</v>
      </c>
      <c r="O18" s="1">
        <v>12</v>
      </c>
      <c r="P18" s="1">
        <v>2743</v>
      </c>
      <c r="Q18" s="1">
        <v>3525</v>
      </c>
      <c r="R18" s="1">
        <v>2370</v>
      </c>
      <c r="S18" s="1">
        <v>2954</v>
      </c>
      <c r="T18" s="1">
        <v>3373</v>
      </c>
      <c r="U18" s="1">
        <v>2311</v>
      </c>
      <c r="V18" s="1">
        <v>3026</v>
      </c>
      <c r="W18" s="1">
        <v>2899</v>
      </c>
      <c r="X18" s="1">
        <v>2713</v>
      </c>
      <c r="Y18" s="1"/>
    </row>
    <row r="19" spans="1:25" x14ac:dyDescent="0.3">
      <c r="A19" s="1">
        <v>2017</v>
      </c>
      <c r="B19" s="1">
        <v>5.88</v>
      </c>
      <c r="C19" s="1">
        <v>1.92</v>
      </c>
      <c r="D19" s="1">
        <v>1246</v>
      </c>
      <c r="E19" s="1">
        <v>7986</v>
      </c>
      <c r="F19" s="1">
        <v>3958</v>
      </c>
      <c r="G19" s="1">
        <v>11193</v>
      </c>
      <c r="H19" s="1">
        <v>217</v>
      </c>
      <c r="I19" s="1">
        <v>1780</v>
      </c>
      <c r="J19" s="1">
        <v>6709</v>
      </c>
      <c r="K19" s="1">
        <v>6026</v>
      </c>
      <c r="L19" s="1">
        <v>455</v>
      </c>
      <c r="M19" s="1">
        <v>11150</v>
      </c>
      <c r="N19" s="1">
        <v>2040</v>
      </c>
      <c r="O19" s="1">
        <v>0</v>
      </c>
      <c r="P19" s="1">
        <v>4232</v>
      </c>
      <c r="Q19" s="1">
        <v>6541</v>
      </c>
      <c r="R19" s="1">
        <v>2417</v>
      </c>
      <c r="S19" s="1">
        <v>4500</v>
      </c>
      <c r="T19" s="1">
        <v>6324</v>
      </c>
      <c r="U19" s="1">
        <v>2366</v>
      </c>
      <c r="V19" s="1">
        <v>4636</v>
      </c>
      <c r="W19" s="1">
        <v>5685</v>
      </c>
      <c r="X19" s="1">
        <v>2869</v>
      </c>
      <c r="Y19" s="1"/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4" sqref="L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2091-B71B-41C0-BF10-F1E1694B8EC7}">
  <dimension ref="T3:X21"/>
  <sheetViews>
    <sheetView tabSelected="1" topLeftCell="A2" zoomScale="70" zoomScaleNormal="70" workbookViewId="0">
      <selection activeCell="W21" sqref="W21"/>
    </sheetView>
  </sheetViews>
  <sheetFormatPr defaultRowHeight="14.4" x14ac:dyDescent="0.3"/>
  <sheetData>
    <row r="3" spans="20:24" x14ac:dyDescent="0.3">
      <c r="T3" t="s">
        <v>47</v>
      </c>
      <c r="U3" t="s">
        <v>35</v>
      </c>
      <c r="V3" t="s">
        <v>36</v>
      </c>
      <c r="W3" t="s">
        <v>37</v>
      </c>
      <c r="X3" t="s">
        <v>48</v>
      </c>
    </row>
    <row r="4" spans="20:24" x14ac:dyDescent="0.3">
      <c r="T4">
        <f>dataset__6[[#This Row],[Column4]]+dataset__6[[#This Row],[Column5]]+dataset__6[[#This Row],[Column6]]</f>
        <v>6667</v>
      </c>
      <c r="U4">
        <f>dataset__6[[#This Row],[Column4]]/Severity!T4</f>
        <v>9.4495275236238185E-2</v>
      </c>
      <c r="V4">
        <f>dataset__6[[#This Row],[Column5]] / Severity!T4</f>
        <v>0.43377831108444576</v>
      </c>
      <c r="W4">
        <f>dataset__6[[#This Row],[Column6]]/Severity!T4</f>
        <v>0.47172641367931606</v>
      </c>
      <c r="X4">
        <f>U4+V4+W4</f>
        <v>1</v>
      </c>
    </row>
    <row r="5" spans="20:24" x14ac:dyDescent="0.3">
      <c r="T5">
        <f>dataset__6[[#This Row],[Column4]]+dataset__6[[#This Row],[Column5]]+dataset__6[[#This Row],[Column6]]</f>
        <v>1499</v>
      </c>
      <c r="U5">
        <f>dataset__6[[#This Row],[Column4]]/Severity!T5</f>
        <v>6.404269513008673E-2</v>
      </c>
      <c r="V5">
        <f>dataset__6[[#This Row],[Column5]] / Severity!T5</f>
        <v>0.47431621080720482</v>
      </c>
      <c r="W5">
        <f>dataset__6[[#This Row],[Column6]]/Severity!T5</f>
        <v>0.46164109406270848</v>
      </c>
      <c r="X5">
        <f t="shared" ref="X5:X19" si="0">U5+V5+W5</f>
        <v>1</v>
      </c>
    </row>
    <row r="6" spans="20:24" x14ac:dyDescent="0.3">
      <c r="T6">
        <f>dataset__6[[#This Row],[Column4]]+dataset__6[[#This Row],[Column5]]+dataset__6[[#This Row],[Column6]]</f>
        <v>2643</v>
      </c>
      <c r="U6">
        <f>dataset__6[[#This Row],[Column4]]/Severity!T6</f>
        <v>9.1562618236852064E-2</v>
      </c>
      <c r="V6">
        <f>dataset__6[[#This Row],[Column5]] / Severity!T6</f>
        <v>0.5051078320090806</v>
      </c>
      <c r="W6">
        <f>dataset__6[[#This Row],[Column6]]/Severity!T6</f>
        <v>0.40332954975406737</v>
      </c>
      <c r="X6">
        <f t="shared" si="0"/>
        <v>1</v>
      </c>
    </row>
    <row r="7" spans="20:24" x14ac:dyDescent="0.3">
      <c r="T7">
        <f>dataset__6[[#This Row],[Column4]]+dataset__6[[#This Row],[Column5]]+dataset__6[[#This Row],[Column6]]</f>
        <v>4614</v>
      </c>
      <c r="U7">
        <f>dataset__6[[#This Row],[Column4]]/Severity!T7</f>
        <v>8.9943649761595149E-2</v>
      </c>
      <c r="V7">
        <f>dataset__6[[#This Row],[Column5]] / Severity!T7</f>
        <v>0.50628521889900302</v>
      </c>
      <c r="W7">
        <f>dataset__6[[#This Row],[Column6]]/Severity!T7</f>
        <v>0.40377113133940185</v>
      </c>
      <c r="X7">
        <f t="shared" si="0"/>
        <v>1</v>
      </c>
    </row>
    <row r="8" spans="20:24" x14ac:dyDescent="0.3">
      <c r="T8">
        <f>dataset__6[[#This Row],[Column4]]+dataset__6[[#This Row],[Column5]]+dataset__6[[#This Row],[Column6]]</f>
        <v>6984</v>
      </c>
      <c r="U8">
        <f>dataset__6[[#This Row],[Column4]]/Severity!T8</f>
        <v>7.5171821305841921E-2</v>
      </c>
      <c r="V8">
        <f>dataset__6[[#This Row],[Column5]] / Severity!T8</f>
        <v>0.50272050400916379</v>
      </c>
      <c r="W8">
        <f>dataset__6[[#This Row],[Column6]]/Severity!T8</f>
        <v>0.42210767468499427</v>
      </c>
      <c r="X8">
        <f t="shared" si="0"/>
        <v>1</v>
      </c>
    </row>
    <row r="9" spans="20:24" x14ac:dyDescent="0.3">
      <c r="T9">
        <f>dataset__6[[#This Row],[Column4]]+dataset__6[[#This Row],[Column5]]+dataset__6[[#This Row],[Column6]]</f>
        <v>6442</v>
      </c>
      <c r="U9">
        <f>dataset__6[[#This Row],[Column4]]/Severity!T9</f>
        <v>3.5703197764669355E-2</v>
      </c>
      <c r="V9">
        <f>dataset__6[[#This Row],[Column5]] / Severity!T9</f>
        <v>0.48090655076063332</v>
      </c>
      <c r="W9">
        <f>dataset__6[[#This Row],[Column6]]/Severity!T9</f>
        <v>0.48339025147469727</v>
      </c>
      <c r="X9">
        <f t="shared" si="0"/>
        <v>1</v>
      </c>
    </row>
    <row r="10" spans="20:24" x14ac:dyDescent="0.3">
      <c r="T10">
        <f>dataset__6[[#This Row],[Column4]]+dataset__6[[#This Row],[Column5]]+dataset__6[[#This Row],[Column6]]</f>
        <v>6990</v>
      </c>
      <c r="U10">
        <f>dataset__6[[#This Row],[Column4]]/Severity!T10</f>
        <v>3.0758226037195996E-2</v>
      </c>
      <c r="V10">
        <f>dataset__6[[#This Row],[Column5]] / Severity!T10</f>
        <v>0.46838340486409158</v>
      </c>
      <c r="W10">
        <f>dataset__6[[#This Row],[Column6]]/Severity!T10</f>
        <v>0.5008583690987124</v>
      </c>
      <c r="X10">
        <f t="shared" si="0"/>
        <v>1</v>
      </c>
    </row>
    <row r="11" spans="20:24" x14ac:dyDescent="0.3">
      <c r="T11">
        <f>dataset__6[[#This Row],[Column4]]+dataset__6[[#This Row],[Column5]]+dataset__6[[#This Row],[Column6]]</f>
        <v>4865</v>
      </c>
      <c r="U11">
        <f>dataset__6[[#This Row],[Column4]]/Severity!T11</f>
        <v>4.2137718396711203E-2</v>
      </c>
      <c r="V11">
        <f>dataset__6[[#This Row],[Column5]] / Severity!T11</f>
        <v>0.49722507708119218</v>
      </c>
      <c r="W11">
        <f>dataset__6[[#This Row],[Column6]]/Severity!T11</f>
        <v>0.46063720452209661</v>
      </c>
      <c r="X11">
        <f t="shared" si="0"/>
        <v>1</v>
      </c>
    </row>
    <row r="12" spans="20:24" x14ac:dyDescent="0.3">
      <c r="T12">
        <f>dataset__6[[#This Row],[Column4]]+dataset__6[[#This Row],[Column5]]+dataset__6[[#This Row],[Column6]]</f>
        <v>4933</v>
      </c>
      <c r="U12">
        <f>dataset__6[[#This Row],[Column4]]/Severity!T12</f>
        <v>6.2031218325562541E-2</v>
      </c>
      <c r="V12">
        <f>dataset__6[[#This Row],[Column5]] / Severity!T12</f>
        <v>0.49766876140279748</v>
      </c>
      <c r="W12">
        <f>dataset__6[[#This Row],[Column6]]/Severity!T12</f>
        <v>0.44030002027164</v>
      </c>
      <c r="X12">
        <f t="shared" si="0"/>
        <v>1</v>
      </c>
    </row>
    <row r="13" spans="20:24" x14ac:dyDescent="0.3">
      <c r="T13">
        <f>dataset__6[[#This Row],[Column4]]+dataset__6[[#This Row],[Column5]]+dataset__6[[#This Row],[Column6]]</f>
        <v>4404</v>
      </c>
      <c r="U13">
        <f>dataset__6[[#This Row],[Column4]]/Severity!T13</f>
        <v>6.5168029064486835E-2</v>
      </c>
      <c r="V13">
        <f>dataset__6[[#This Row],[Column5]] / Severity!T13</f>
        <v>0.53042688465031784</v>
      </c>
      <c r="W13">
        <f>dataset__6[[#This Row],[Column6]]/Severity!T13</f>
        <v>0.40440508628519528</v>
      </c>
      <c r="X13">
        <f t="shared" si="0"/>
        <v>1</v>
      </c>
    </row>
    <row r="14" spans="20:24" x14ac:dyDescent="0.3">
      <c r="T14">
        <f>dataset__6[[#This Row],[Column4]]+dataset__6[[#This Row],[Column5]]+dataset__6[[#This Row],[Column6]]</f>
        <v>5172</v>
      </c>
      <c r="U14">
        <f>dataset__6[[#This Row],[Column4]]/Severity!T14</f>
        <v>0.10382830626450117</v>
      </c>
      <c r="V14">
        <f>dataset__6[[#This Row],[Column5]] / Severity!T14</f>
        <v>0.56515854601701465</v>
      </c>
      <c r="W14">
        <f>dataset__6[[#This Row],[Column6]]/Severity!T14</f>
        <v>0.33101314771848417</v>
      </c>
      <c r="X14">
        <f t="shared" si="0"/>
        <v>1</v>
      </c>
    </row>
    <row r="15" spans="20:24" x14ac:dyDescent="0.3">
      <c r="T15">
        <f>dataset__6[[#This Row],[Column4]]+dataset__6[[#This Row],[Column5]]+dataset__6[[#This Row],[Column6]]</f>
        <v>5665</v>
      </c>
      <c r="U15">
        <f>dataset__6[[#This Row],[Column4]]/Severity!T15</f>
        <v>0.10114739629302737</v>
      </c>
      <c r="V15">
        <f>dataset__6[[#This Row],[Column5]] / Severity!T15</f>
        <v>0.56857899382171229</v>
      </c>
      <c r="W15">
        <f>dataset__6[[#This Row],[Column6]]/Severity!T15</f>
        <v>0.33027360988526039</v>
      </c>
      <c r="X15">
        <f t="shared" si="0"/>
        <v>1</v>
      </c>
    </row>
    <row r="16" spans="20:24" x14ac:dyDescent="0.3">
      <c r="T16">
        <f>dataset__6[[#This Row],[Column4]]+dataset__6[[#This Row],[Column5]]+dataset__6[[#This Row],[Column6]]</f>
        <v>7934</v>
      </c>
      <c r="U16">
        <f>dataset__6[[#This Row],[Column4]]/Severity!T16</f>
        <v>8.0287370809175695E-2</v>
      </c>
      <c r="V16">
        <f>dataset__6[[#This Row],[Column5]] / Severity!T16</f>
        <v>0.65843206453239222</v>
      </c>
      <c r="W16">
        <f>dataset__6[[#This Row],[Column6]]/Severity!T16</f>
        <v>0.26128056465843208</v>
      </c>
      <c r="X16">
        <f t="shared" si="0"/>
        <v>1</v>
      </c>
    </row>
    <row r="17" spans="20:24" x14ac:dyDescent="0.3">
      <c r="T17">
        <f>dataset__6[[#This Row],[Column4]]+dataset__6[[#This Row],[Column5]]+dataset__6[[#This Row],[Column6]]</f>
        <v>7423</v>
      </c>
      <c r="U17">
        <f>dataset__6[[#This Row],[Column4]]/Severity!T17</f>
        <v>9.6995823790920116E-2</v>
      </c>
      <c r="V17">
        <f>dataset__6[[#This Row],[Column5]] / Severity!T17</f>
        <v>0.53388118011585617</v>
      </c>
      <c r="W17">
        <f>dataset__6[[#This Row],[Column6]]/Severity!T17</f>
        <v>0.36912299609322374</v>
      </c>
      <c r="X17">
        <f t="shared" si="0"/>
        <v>1</v>
      </c>
    </row>
    <row r="18" spans="20:24" x14ac:dyDescent="0.3">
      <c r="T18">
        <f>dataset__6[[#This Row],[Column4]]+dataset__6[[#This Row],[Column5]]+dataset__6[[#This Row],[Column6]]</f>
        <v>8638</v>
      </c>
      <c r="U18">
        <f>dataset__6[[#This Row],[Column4]]/Severity!T18</f>
        <v>9.9444315813845802E-2</v>
      </c>
      <c r="V18">
        <f>dataset__6[[#This Row],[Column5]] / Severity!T18</f>
        <v>0.54156054642278306</v>
      </c>
      <c r="W18">
        <f>dataset__6[[#This Row],[Column6]]/Severity!T18</f>
        <v>0.35899513776337116</v>
      </c>
      <c r="X18">
        <f t="shared" si="0"/>
        <v>1</v>
      </c>
    </row>
    <row r="19" spans="20:24" x14ac:dyDescent="0.3">
      <c r="T19">
        <f>dataset__6[[#This Row],[Column4]]+dataset__6[[#This Row],[Column5]]+dataset__6[[#This Row],[Column6]]</f>
        <v>13190</v>
      </c>
      <c r="U19">
        <f>dataset__6[[#This Row],[Column4]]/Severity!T19</f>
        <v>9.4465504169825631E-2</v>
      </c>
      <c r="V19">
        <f>dataset__6[[#This Row],[Column5]] / Severity!T19</f>
        <v>0.60545868081880216</v>
      </c>
      <c r="W19">
        <f>dataset__6[[#This Row],[Column6]]/Severity!T19</f>
        <v>0.30007581501137226</v>
      </c>
      <c r="X19">
        <f t="shared" si="0"/>
        <v>1</v>
      </c>
    </row>
    <row r="20" spans="20:24" x14ac:dyDescent="0.3">
      <c r="T20" t="s">
        <v>51</v>
      </c>
      <c r="U20">
        <f>STDEV(U6:U19)</f>
        <v>2.5301491498118431E-2</v>
      </c>
      <c r="V20">
        <f>STDEV(V6:V19)</f>
        <v>5.2027988952339774E-2</v>
      </c>
      <c r="W20">
        <f>STDEV(W6:W19)</f>
        <v>6.9740793937465878E-2</v>
      </c>
    </row>
    <row r="21" spans="20:24" x14ac:dyDescent="0.3">
      <c r="T21" t="s">
        <v>52</v>
      </c>
      <c r="U21">
        <f>SLOPE(U4:U19,Data!C4:C19)</f>
        <v>8.5638330481790551E-2</v>
      </c>
      <c r="V21">
        <f>SLOPE(V4:V19,Data!C4:C19)</f>
        <v>2.4412060437694377E-2</v>
      </c>
      <c r="W21">
        <f>SLOPE(W4:W19,Data!C4:C19)</f>
        <v>-0.11005039091948485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8954-0FE9-4B8E-B491-EF82C601FC9E}">
  <dimension ref="R3:V21"/>
  <sheetViews>
    <sheetView zoomScale="70" zoomScaleNormal="70" workbookViewId="0">
      <selection activeCell="U21" sqref="U21"/>
    </sheetView>
  </sheetViews>
  <sheetFormatPr defaultRowHeight="14.4" x14ac:dyDescent="0.3"/>
  <sheetData>
    <row r="3" spans="18:22" x14ac:dyDescent="0.3">
      <c r="R3" t="s">
        <v>47</v>
      </c>
      <c r="S3" t="s">
        <v>35</v>
      </c>
      <c r="T3" t="s">
        <v>36</v>
      </c>
      <c r="U3" t="s">
        <v>37</v>
      </c>
    </row>
    <row r="4" spans="18:22" x14ac:dyDescent="0.3">
      <c r="R4">
        <f>dataset__6[[#This Row],[Column7]]+dataset__6[[#This Row],[Column8]]+dataset__6[[#This Row],[Column9]]</f>
        <v>6667</v>
      </c>
      <c r="S4">
        <f>dataset__6[[#This Row],[Column7]]/Vectors!R4</f>
        <v>0.72761361931903401</v>
      </c>
      <c r="T4">
        <f>dataset__6[[#This Row],[Column8]]/Vectors!R4</f>
        <v>0</v>
      </c>
      <c r="U4">
        <f>dataset__6[[#This Row],[Column9]]/Vectors!R4</f>
        <v>0.27238638068096593</v>
      </c>
      <c r="V4">
        <f>S4+T4+U4</f>
        <v>1</v>
      </c>
    </row>
    <row r="5" spans="18:22" x14ac:dyDescent="0.3">
      <c r="R5">
        <f>dataset__6[[#This Row],[Column7]]+dataset__6[[#This Row],[Column8]]+dataset__6[[#This Row],[Column9]]</f>
        <v>1499</v>
      </c>
      <c r="S5">
        <f>dataset__6[[#This Row],[Column7]]/Vectors!R5</f>
        <v>0.78452301534356239</v>
      </c>
      <c r="T5">
        <f>dataset__6[[#This Row],[Column8]]/Vectors!R5</f>
        <v>1.33422281521014E-3</v>
      </c>
      <c r="U5">
        <f>dataset__6[[#This Row],[Column9]]/Vectors!R5</f>
        <v>0.21414276184122749</v>
      </c>
      <c r="V5">
        <f t="shared" ref="V5:V19" si="0">S5+T5+U5</f>
        <v>1</v>
      </c>
    </row>
    <row r="6" spans="18:22" x14ac:dyDescent="0.3">
      <c r="R6">
        <f>dataset__6[[#This Row],[Column7]]+dataset__6[[#This Row],[Column8]]+dataset__6[[#This Row],[Column9]]</f>
        <v>2643</v>
      </c>
      <c r="S6">
        <f>dataset__6[[#This Row],[Column7]]/Vectors!R6</f>
        <v>0.82482027998486573</v>
      </c>
      <c r="T6">
        <f>dataset__6[[#This Row],[Column8]]/Vectors!R6</f>
        <v>0</v>
      </c>
      <c r="U6">
        <f>dataset__6[[#This Row],[Column9]]/Vectors!R6</f>
        <v>0.17517972001513432</v>
      </c>
      <c r="V6">
        <f t="shared" si="0"/>
        <v>1</v>
      </c>
    </row>
    <row r="7" spans="18:22" x14ac:dyDescent="0.3">
      <c r="R7">
        <f>dataset__6[[#This Row],[Column7]]+dataset__6[[#This Row],[Column8]]+dataset__6[[#This Row],[Column9]]</f>
        <v>4614</v>
      </c>
      <c r="S7">
        <f>dataset__6[[#This Row],[Column7]]/Vectors!R7</f>
        <v>0.84482011270047686</v>
      </c>
      <c r="T7">
        <f>dataset__6[[#This Row],[Column8]]/Vectors!R7</f>
        <v>8.6692674469007367E-4</v>
      </c>
      <c r="U7">
        <f>dataset__6[[#This Row],[Column9]]/Vectors!R7</f>
        <v>0.15431296055483312</v>
      </c>
      <c r="V7">
        <f t="shared" si="0"/>
        <v>1</v>
      </c>
    </row>
    <row r="8" spans="18:22" x14ac:dyDescent="0.3">
      <c r="R8">
        <f>dataset__6[[#This Row],[Column7]]+dataset__6[[#This Row],[Column8]]+dataset__6[[#This Row],[Column9]]</f>
        <v>6984</v>
      </c>
      <c r="S8">
        <f>dataset__6[[#This Row],[Column7]]/Vectors!R8</f>
        <v>0.90965063001145474</v>
      </c>
      <c r="T8">
        <f>dataset__6[[#This Row],[Column8]]/Vectors!R8</f>
        <v>2.5773195876288659E-3</v>
      </c>
      <c r="U8">
        <f>dataset__6[[#This Row],[Column9]]/Vectors!R8</f>
        <v>8.7772050400916374E-2</v>
      </c>
      <c r="V8">
        <f t="shared" si="0"/>
        <v>1</v>
      </c>
    </row>
    <row r="9" spans="18:22" x14ac:dyDescent="0.3">
      <c r="R9">
        <f>dataset__6[[#This Row],[Column7]]+dataset__6[[#This Row],[Column8]]+dataset__6[[#This Row],[Column9]]</f>
        <v>6442</v>
      </c>
      <c r="S9">
        <f>dataset__6[[#This Row],[Column7]]/Vectors!R9</f>
        <v>0.90173859049984473</v>
      </c>
      <c r="T9">
        <f>dataset__6[[#This Row],[Column8]]/Vectors!R9</f>
        <v>6.2092517851598883E-3</v>
      </c>
      <c r="U9">
        <f>dataset__6[[#This Row],[Column9]]/Vectors!R9</f>
        <v>9.2052157714995336E-2</v>
      </c>
      <c r="V9">
        <f t="shared" si="0"/>
        <v>0.99999999999999989</v>
      </c>
    </row>
    <row r="10" spans="18:22" x14ac:dyDescent="0.3">
      <c r="R10">
        <f>dataset__6[[#This Row],[Column7]]+dataset__6[[#This Row],[Column8]]+dataset__6[[#This Row],[Column9]]</f>
        <v>6990</v>
      </c>
      <c r="S10">
        <f>dataset__6[[#This Row],[Column7]]/Vectors!R10</f>
        <v>0.91030042918454934</v>
      </c>
      <c r="T10">
        <f>dataset__6[[#This Row],[Column8]]/Vectors!R10</f>
        <v>1.4306151645207439E-3</v>
      </c>
      <c r="U10">
        <f>dataset__6[[#This Row],[Column9]]/Vectors!R10</f>
        <v>8.8268955650929903E-2</v>
      </c>
      <c r="V10">
        <f t="shared" si="0"/>
        <v>1</v>
      </c>
    </row>
    <row r="11" spans="18:22" x14ac:dyDescent="0.3">
      <c r="R11">
        <f>dataset__6[[#This Row],[Column7]]+dataset__6[[#This Row],[Column8]]+dataset__6[[#This Row],[Column9]]</f>
        <v>4865</v>
      </c>
      <c r="S11">
        <f>dataset__6[[#This Row],[Column7]]/Vectors!R11</f>
        <v>0.90565262076053443</v>
      </c>
      <c r="T11">
        <f>dataset__6[[#This Row],[Column8]]/Vectors!R11</f>
        <v>3.6998972250770813E-3</v>
      </c>
      <c r="U11">
        <f>dataset__6[[#This Row],[Column9]]/Vectors!R11</f>
        <v>9.0647482014388492E-2</v>
      </c>
      <c r="V11">
        <f t="shared" si="0"/>
        <v>1</v>
      </c>
    </row>
    <row r="12" spans="18:22" x14ac:dyDescent="0.3">
      <c r="R12">
        <f>dataset__6[[#This Row],[Column7]]+dataset__6[[#This Row],[Column8]]+dataset__6[[#This Row],[Column9]]</f>
        <v>4933</v>
      </c>
      <c r="S12">
        <f>dataset__6[[#This Row],[Column7]]/Vectors!R12</f>
        <v>0.86073383336711939</v>
      </c>
      <c r="T12">
        <f>dataset__6[[#This Row],[Column8]]/Vectors!R12</f>
        <v>6.6896411919724307E-3</v>
      </c>
      <c r="U12">
        <f>dataset__6[[#This Row],[Column9]]/Vectors!R12</f>
        <v>0.13257652544090817</v>
      </c>
      <c r="V12">
        <f t="shared" si="0"/>
        <v>1</v>
      </c>
    </row>
    <row r="13" spans="18:22" x14ac:dyDescent="0.3">
      <c r="R13">
        <f>dataset__6[[#This Row],[Column7]]+dataset__6[[#This Row],[Column8]]+dataset__6[[#This Row],[Column9]]</f>
        <v>4404</v>
      </c>
      <c r="S13">
        <f>dataset__6[[#This Row],[Column7]]/Vectors!R13</f>
        <v>0.86807447774750224</v>
      </c>
      <c r="T13">
        <f>dataset__6[[#This Row],[Column8]]/Vectors!R13</f>
        <v>1.1126248864668483E-2</v>
      </c>
      <c r="U13">
        <f>dataset__6[[#This Row],[Column9]]/Vectors!R13</f>
        <v>0.12079927338782924</v>
      </c>
      <c r="V13">
        <f t="shared" si="0"/>
        <v>1</v>
      </c>
    </row>
    <row r="14" spans="18:22" x14ac:dyDescent="0.3">
      <c r="R14">
        <f>dataset__6[[#This Row],[Column7]]+dataset__6[[#This Row],[Column8]]+dataset__6[[#This Row],[Column9]]</f>
        <v>5172</v>
      </c>
      <c r="S14">
        <f>dataset__6[[#This Row],[Column7]]/Vectors!R14</f>
        <v>0.88437741686001548</v>
      </c>
      <c r="T14">
        <f>dataset__6[[#This Row],[Column8]]/Vectors!R14</f>
        <v>2.0108275328692964E-2</v>
      </c>
      <c r="U14">
        <f>dataset__6[[#This Row],[Column9]]/Vectors!R14</f>
        <v>9.5514307811291568E-2</v>
      </c>
      <c r="V14">
        <f t="shared" si="0"/>
        <v>1</v>
      </c>
    </row>
    <row r="15" spans="18:22" x14ac:dyDescent="0.3">
      <c r="R15">
        <f>dataset__6[[#This Row],[Column7]]+dataset__6[[#This Row],[Column8]]+dataset__6[[#This Row],[Column9]]</f>
        <v>5665</v>
      </c>
      <c r="S15">
        <f>dataset__6[[#This Row],[Column7]]/Vectors!R15</f>
        <v>0.84377758164165928</v>
      </c>
      <c r="T15">
        <f>dataset__6[[#This Row],[Column8]]/Vectors!R15</f>
        <v>2.8067078552515445E-2</v>
      </c>
      <c r="U15">
        <f>dataset__6[[#This Row],[Column9]]/Vectors!R15</f>
        <v>0.12815533980582525</v>
      </c>
      <c r="V15">
        <f t="shared" si="0"/>
        <v>1</v>
      </c>
    </row>
    <row r="16" spans="18:22" x14ac:dyDescent="0.3">
      <c r="R16">
        <f>dataset__6[[#This Row],[Column7]]+dataset__6[[#This Row],[Column8]]+dataset__6[[#This Row],[Column9]]</f>
        <v>7934</v>
      </c>
      <c r="S16">
        <f>dataset__6[[#This Row],[Column7]]/Vectors!R16</f>
        <v>0.72069573985379376</v>
      </c>
      <c r="T16">
        <f>dataset__6[[#This Row],[Column8]]/Vectors!R16</f>
        <v>0.18981598185026469</v>
      </c>
      <c r="U16">
        <f>dataset__6[[#This Row],[Column9]]/Vectors!R16</f>
        <v>8.9488278295941512E-2</v>
      </c>
      <c r="V16">
        <f t="shared" si="0"/>
        <v>1</v>
      </c>
    </row>
    <row r="17" spans="18:22" x14ac:dyDescent="0.3">
      <c r="R17">
        <f>dataset__6[[#This Row],[Column7]]+dataset__6[[#This Row],[Column8]]+dataset__6[[#This Row],[Column9]]</f>
        <v>7423</v>
      </c>
      <c r="S17">
        <f>dataset__6[[#This Row],[Column7]]/Vectors!R17</f>
        <v>0.86312811531725719</v>
      </c>
      <c r="T17">
        <f>dataset__6[[#This Row],[Column8]]/Vectors!R17</f>
        <v>1.3336925771251515E-2</v>
      </c>
      <c r="U17">
        <f>dataset__6[[#This Row],[Column9]]/Vectors!R17</f>
        <v>0.12353495891149131</v>
      </c>
      <c r="V17">
        <f t="shared" si="0"/>
        <v>1</v>
      </c>
    </row>
    <row r="18" spans="18:22" x14ac:dyDescent="0.3">
      <c r="R18">
        <f>dataset__6[[#This Row],[Column7]]+dataset__6[[#This Row],[Column8]]+dataset__6[[#This Row],[Column9]]</f>
        <v>8638</v>
      </c>
      <c r="S18">
        <f>dataset__6[[#This Row],[Column7]]/Vectors!R18</f>
        <v>0.85667978698772862</v>
      </c>
      <c r="T18">
        <f>dataset__6[[#This Row],[Column8]]/Vectors!R18</f>
        <v>1.0187543412827044E-2</v>
      </c>
      <c r="U18">
        <f>dataset__6[[#This Row],[Column9]]/Vectors!R18</f>
        <v>0.13313266959944431</v>
      </c>
      <c r="V18">
        <f t="shared" si="0"/>
        <v>1</v>
      </c>
    </row>
    <row r="19" spans="18:22" x14ac:dyDescent="0.3">
      <c r="R19">
        <f>dataset__6[[#This Row],[Column7]]+dataset__6[[#This Row],[Column8]]+dataset__6[[#This Row],[Column9]]</f>
        <v>13190</v>
      </c>
      <c r="S19">
        <f>dataset__6[[#This Row],[Column7]]/Vectors!R19</f>
        <v>0.84859742228961332</v>
      </c>
      <c r="T19">
        <f>dataset__6[[#This Row],[Column8]]/Vectors!R19</f>
        <v>1.6451857467778622E-2</v>
      </c>
      <c r="U19">
        <f>dataset__6[[#This Row],[Column9]]/Vectors!R19</f>
        <v>0.13495072024260804</v>
      </c>
      <c r="V19">
        <f t="shared" si="0"/>
        <v>1</v>
      </c>
    </row>
    <row r="20" spans="18:22" x14ac:dyDescent="0.3">
      <c r="R20" t="s">
        <v>51</v>
      </c>
      <c r="S20">
        <f>STDEV(S6:S19)</f>
        <v>4.8649953803729509E-2</v>
      </c>
      <c r="T20">
        <f>STDEV(T6:T19)</f>
        <v>4.8923267823787503E-2</v>
      </c>
      <c r="U20">
        <f>STDEV(U6:U19)</f>
        <v>2.7726606827552767E-2</v>
      </c>
    </row>
    <row r="21" spans="18:22" x14ac:dyDescent="0.3">
      <c r="R21" t="s">
        <v>53</v>
      </c>
      <c r="S21">
        <f>SLOPE(S4:S19,Data!C4:C19)</f>
        <v>5.2461111937361872E-3</v>
      </c>
      <c r="T21">
        <f>SLOPE(T4:T19,Data!C4:C19)</f>
        <v>-6.2763079233489921E-2</v>
      </c>
      <c r="U21">
        <f>SLOPE(U4:U19,Data!C4:C19)</f>
        <v>5.7516968039753737E-2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44E6-4337-42C1-B4D3-DEB78D4F83AD}">
  <dimension ref="R3:V21"/>
  <sheetViews>
    <sheetView topLeftCell="A3" zoomScale="85" zoomScaleNormal="85" workbookViewId="0">
      <selection activeCell="U21" sqref="U21"/>
    </sheetView>
  </sheetViews>
  <sheetFormatPr defaultRowHeight="14.4" x14ac:dyDescent="0.3"/>
  <sheetData>
    <row r="3" spans="18:22" x14ac:dyDescent="0.3">
      <c r="R3" t="s">
        <v>47</v>
      </c>
      <c r="S3" t="s">
        <v>35</v>
      </c>
      <c r="T3" t="s">
        <v>36</v>
      </c>
      <c r="U3" t="s">
        <v>37</v>
      </c>
    </row>
    <row r="4" spans="18:22" x14ac:dyDescent="0.3">
      <c r="R4">
        <f>dataset__6[[#This Row],[Column10]]+dataset__6[[#This Row],[Column11]]+dataset__6[[#This Row],[Column12]]</f>
        <v>6667</v>
      </c>
      <c r="S4">
        <f>dataset__6[[#This Row],[Column10]]/Complexity!R4</f>
        <v>0.9310034498275086</v>
      </c>
      <c r="T4">
        <f>dataset__6[[#This Row],[Column11]]/Complexity!R4</f>
        <v>2.744862756862157E-2</v>
      </c>
      <c r="U4">
        <f>dataset__6[[#This Row],[Column12]]/Complexity!R4</f>
        <v>4.1547922603869809E-2</v>
      </c>
      <c r="V4">
        <f>S4+T4+U4</f>
        <v>1</v>
      </c>
    </row>
    <row r="5" spans="18:22" x14ac:dyDescent="0.3">
      <c r="R5">
        <f>dataset__6[[#This Row],[Column10]]+dataset__6[[#This Row],[Column11]]+dataset__6[[#This Row],[Column12]]</f>
        <v>1499</v>
      </c>
      <c r="S5">
        <f>dataset__6[[#This Row],[Column10]]/Complexity!R5</f>
        <v>0.8318879252835224</v>
      </c>
      <c r="T5">
        <f>dataset__6[[#This Row],[Column11]]/Complexity!R5</f>
        <v>0.13875917278185457</v>
      </c>
      <c r="U5">
        <f>dataset__6[[#This Row],[Column12]]/Complexity!R5</f>
        <v>2.9352901934623081E-2</v>
      </c>
      <c r="V5">
        <f t="shared" ref="V5:V19" si="0">S5+T5+U5</f>
        <v>1</v>
      </c>
    </row>
    <row r="6" spans="18:22" x14ac:dyDescent="0.3">
      <c r="R6">
        <f>dataset__6[[#This Row],[Column10]]+dataset__6[[#This Row],[Column11]]+dataset__6[[#This Row],[Column12]]</f>
        <v>2643</v>
      </c>
      <c r="S6">
        <f>dataset__6[[#This Row],[Column10]]/Complexity!R6</f>
        <v>0.8316307226636398</v>
      </c>
      <c r="T6">
        <f>dataset__6[[#This Row],[Column11]]/Complexity!R6</f>
        <v>0.13091184260310254</v>
      </c>
      <c r="U6">
        <f>dataset__6[[#This Row],[Column12]]/Complexity!R6</f>
        <v>3.7457434733257661E-2</v>
      </c>
      <c r="V6">
        <f t="shared" si="0"/>
        <v>1</v>
      </c>
    </row>
    <row r="7" spans="18:22" x14ac:dyDescent="0.3">
      <c r="R7">
        <f>dataset__6[[#This Row],[Column10]]+dataset__6[[#This Row],[Column11]]+dataset__6[[#This Row],[Column12]]</f>
        <v>4614</v>
      </c>
      <c r="S7">
        <f>dataset__6[[#This Row],[Column10]]/Complexity!R7</f>
        <v>0.77264846120502817</v>
      </c>
      <c r="T7">
        <f>dataset__6[[#This Row],[Column11]]/Complexity!R7</f>
        <v>0.17186822713480712</v>
      </c>
      <c r="U7">
        <f>dataset__6[[#This Row],[Column12]]/Complexity!R7</f>
        <v>5.5483311660164715E-2</v>
      </c>
      <c r="V7">
        <f t="shared" si="0"/>
        <v>1</v>
      </c>
    </row>
    <row r="8" spans="18:22" x14ac:dyDescent="0.3">
      <c r="R8">
        <f>dataset__6[[#This Row],[Column10]]+dataset__6[[#This Row],[Column11]]+dataset__6[[#This Row],[Column12]]</f>
        <v>6984</v>
      </c>
      <c r="S8">
        <f>dataset__6[[#This Row],[Column10]]/Complexity!R8</f>
        <v>0.66494845360824739</v>
      </c>
      <c r="T8">
        <f>dataset__6[[#This Row],[Column11]]/Complexity!R8</f>
        <v>0.21878579610538373</v>
      </c>
      <c r="U8">
        <f>dataset__6[[#This Row],[Column12]]/Complexity!R8</f>
        <v>0.11626575028636885</v>
      </c>
      <c r="V8">
        <f t="shared" si="0"/>
        <v>1</v>
      </c>
    </row>
    <row r="9" spans="18:22" x14ac:dyDescent="0.3">
      <c r="R9">
        <f>dataset__6[[#This Row],[Column10]]+dataset__6[[#This Row],[Column11]]+dataset__6[[#This Row],[Column12]]</f>
        <v>6442</v>
      </c>
      <c r="S9">
        <f>dataset__6[[#This Row],[Column10]]/Complexity!R9</f>
        <v>0.56612853151195286</v>
      </c>
      <c r="T9">
        <f>dataset__6[[#This Row],[Column11]]/Complexity!R9</f>
        <v>0.40561937286556971</v>
      </c>
      <c r="U9">
        <f>dataset__6[[#This Row],[Column12]]/Complexity!R9</f>
        <v>2.8252095622477491E-2</v>
      </c>
      <c r="V9">
        <f t="shared" si="0"/>
        <v>1</v>
      </c>
    </row>
    <row r="10" spans="18:22" x14ac:dyDescent="0.3">
      <c r="R10">
        <f>dataset__6[[#This Row],[Column10]]+dataset__6[[#This Row],[Column11]]+dataset__6[[#This Row],[Column12]]</f>
        <v>6990</v>
      </c>
      <c r="S10">
        <f>dataset__6[[#This Row],[Column10]]/Complexity!R10</f>
        <v>0.57739628040057223</v>
      </c>
      <c r="T10">
        <f>dataset__6[[#This Row],[Column11]]/Complexity!R10</f>
        <v>0.40100143061516452</v>
      </c>
      <c r="U10">
        <f>dataset__6[[#This Row],[Column12]]/Complexity!R10</f>
        <v>2.1602288984263234E-2</v>
      </c>
      <c r="V10">
        <f t="shared" si="0"/>
        <v>0.99999999999999989</v>
      </c>
    </row>
    <row r="11" spans="18:22" x14ac:dyDescent="0.3">
      <c r="R11">
        <f>dataset__6[[#This Row],[Column10]]+dataset__6[[#This Row],[Column11]]+dataset__6[[#This Row],[Column12]]</f>
        <v>4865</v>
      </c>
      <c r="S11">
        <f>dataset__6[[#This Row],[Column10]]/Complexity!R11</f>
        <v>0.51921891058581704</v>
      </c>
      <c r="T11">
        <f>dataset__6[[#This Row],[Column11]]/Complexity!R11</f>
        <v>0.45858170606372045</v>
      </c>
      <c r="U11">
        <f>dataset__6[[#This Row],[Column12]]/Complexity!R11</f>
        <v>2.2199383350462489E-2</v>
      </c>
      <c r="V11">
        <f t="shared" si="0"/>
        <v>0.99999999999999989</v>
      </c>
    </row>
    <row r="12" spans="18:22" x14ac:dyDescent="0.3">
      <c r="R12">
        <f>dataset__6[[#This Row],[Column10]]+dataset__6[[#This Row],[Column11]]+dataset__6[[#This Row],[Column12]]</f>
        <v>4933</v>
      </c>
      <c r="S12">
        <f>dataset__6[[#This Row],[Column10]]/Complexity!R12</f>
        <v>0.45854449624974658</v>
      </c>
      <c r="T12">
        <f>dataset__6[[#This Row],[Column11]]/Complexity!R12</f>
        <v>0.49483073180620313</v>
      </c>
      <c r="U12">
        <f>dataset__6[[#This Row],[Column12]]/Complexity!R12</f>
        <v>4.6624771944050271E-2</v>
      </c>
      <c r="V12">
        <f t="shared" si="0"/>
        <v>1</v>
      </c>
    </row>
    <row r="13" spans="18:22" x14ac:dyDescent="0.3">
      <c r="R13">
        <f>dataset__6[[#This Row],[Column10]]+dataset__6[[#This Row],[Column11]]+dataset__6[[#This Row],[Column12]]</f>
        <v>4404</v>
      </c>
      <c r="S13">
        <f>dataset__6[[#This Row],[Column10]]/Complexity!R13</f>
        <v>0.52316076294277924</v>
      </c>
      <c r="T13">
        <f>dataset__6[[#This Row],[Column11]]/Complexity!R13</f>
        <v>0.42756584922797458</v>
      </c>
      <c r="U13">
        <f>dataset__6[[#This Row],[Column12]]/Complexity!R13</f>
        <v>4.9273387829246139E-2</v>
      </c>
      <c r="V13">
        <f t="shared" si="0"/>
        <v>1</v>
      </c>
    </row>
    <row r="14" spans="18:22" x14ac:dyDescent="0.3">
      <c r="R14">
        <f>dataset__6[[#This Row],[Column10]]+dataset__6[[#This Row],[Column11]]+dataset__6[[#This Row],[Column12]]</f>
        <v>5172</v>
      </c>
      <c r="S14">
        <f>dataset__6[[#This Row],[Column10]]/Complexity!R14</f>
        <v>0.48163186388244394</v>
      </c>
      <c r="T14">
        <f>dataset__6[[#This Row],[Column11]]/Complexity!R14</f>
        <v>0.46983758700696054</v>
      </c>
      <c r="U14">
        <f>dataset__6[[#This Row],[Column12]]/Complexity!R14</f>
        <v>4.8530549110595511E-2</v>
      </c>
      <c r="V14">
        <f t="shared" si="0"/>
        <v>1</v>
      </c>
    </row>
    <row r="15" spans="18:22" x14ac:dyDescent="0.3">
      <c r="R15">
        <f>dataset__6[[#This Row],[Column10]]+dataset__6[[#This Row],[Column11]]+dataset__6[[#This Row],[Column12]]</f>
        <v>5665</v>
      </c>
      <c r="S15">
        <f>dataset__6[[#This Row],[Column10]]/Complexity!R15</f>
        <v>0.48667255075022064</v>
      </c>
      <c r="T15">
        <f>dataset__6[[#This Row],[Column11]]/Complexity!R15</f>
        <v>0.46337157987643424</v>
      </c>
      <c r="U15">
        <f>dataset__6[[#This Row],[Column12]]/Complexity!R15</f>
        <v>4.9955869373345105E-2</v>
      </c>
      <c r="V15">
        <f t="shared" si="0"/>
        <v>1</v>
      </c>
    </row>
    <row r="16" spans="18:22" x14ac:dyDescent="0.3">
      <c r="R16">
        <f>dataset__6[[#This Row],[Column10]]+dataset__6[[#This Row],[Column11]]+dataset__6[[#This Row],[Column12]]</f>
        <v>7934</v>
      </c>
      <c r="S16">
        <f>dataset__6[[#This Row],[Column10]]/Complexity!R16</f>
        <v>0.4321905722208218</v>
      </c>
      <c r="T16">
        <f>dataset__6[[#This Row],[Column11]]/Complexity!R16</f>
        <v>0.54575245777665737</v>
      </c>
      <c r="U16">
        <f>dataset__6[[#This Row],[Column12]]/Complexity!R16</f>
        <v>2.2056970002520798E-2</v>
      </c>
      <c r="V16">
        <f t="shared" si="0"/>
        <v>1</v>
      </c>
    </row>
    <row r="17" spans="18:22" x14ac:dyDescent="0.3">
      <c r="R17">
        <f>dataset__6[[#This Row],[Column10]]+dataset__6[[#This Row],[Column11]]+dataset__6[[#This Row],[Column12]]</f>
        <v>7423</v>
      </c>
      <c r="S17">
        <f>dataset__6[[#This Row],[Column10]]/Complexity!R17</f>
        <v>0.55624410615654052</v>
      </c>
      <c r="T17">
        <f>dataset__6[[#This Row],[Column11]]/Complexity!R17</f>
        <v>0.42664690825811669</v>
      </c>
      <c r="U17">
        <f>dataset__6[[#This Row],[Column12]]/Complexity!R17</f>
        <v>1.7108985585342854E-2</v>
      </c>
      <c r="V17">
        <f t="shared" si="0"/>
        <v>1</v>
      </c>
    </row>
    <row r="18" spans="18:22" x14ac:dyDescent="0.3">
      <c r="R18">
        <f>dataset__6[[#This Row],[Column10]]+dataset__6[[#This Row],[Column11]]+dataset__6[[#This Row],[Column12]]</f>
        <v>8638</v>
      </c>
      <c r="S18">
        <f>dataset__6[[#This Row],[Column10]]/Complexity!R18</f>
        <v>0.52199583236860381</v>
      </c>
      <c r="T18">
        <f>dataset__6[[#This Row],[Column11]]/Complexity!R18</f>
        <v>0.43713822644130584</v>
      </c>
      <c r="U18">
        <f>dataset__6[[#This Row],[Column12]]/Complexity!R18</f>
        <v>4.0865941190090301E-2</v>
      </c>
      <c r="V18">
        <f t="shared" si="0"/>
        <v>1</v>
      </c>
    </row>
    <row r="19" spans="18:22" x14ac:dyDescent="0.3">
      <c r="R19">
        <f>dataset__6[[#This Row],[Column10]]+dataset__6[[#This Row],[Column11]]+dataset__6[[#This Row],[Column12]]</f>
        <v>13190</v>
      </c>
      <c r="S19">
        <f>dataset__6[[#This Row],[Column10]]/Complexity!R19</f>
        <v>0.50864291129643668</v>
      </c>
      <c r="T19">
        <f>dataset__6[[#This Row],[Column11]]/Complexity!R19</f>
        <v>0.4568612585291888</v>
      </c>
      <c r="U19">
        <f>dataset__6[[#This Row],[Column12]]/Complexity!R19</f>
        <v>3.4495830174374527E-2</v>
      </c>
      <c r="V19">
        <f t="shared" si="0"/>
        <v>1</v>
      </c>
    </row>
    <row r="20" spans="18:22" x14ac:dyDescent="0.3">
      <c r="R20" t="s">
        <v>51</v>
      </c>
      <c r="S20">
        <f>STDEV(S6:S19)</f>
        <v>0.11614111900285479</v>
      </c>
      <c r="T20">
        <f>STDEV(T6:T19)</f>
        <v>0.12568989559337029</v>
      </c>
      <c r="U20">
        <f>STDEV(U6:U19)</f>
        <v>2.4760010149130755E-2</v>
      </c>
    </row>
    <row r="21" spans="18:22" x14ac:dyDescent="0.3">
      <c r="R21" t="s">
        <v>53</v>
      </c>
      <c r="S21">
        <f>SLOPE(S4:S19,Data!C4:C19)</f>
        <v>-0.17258800962550735</v>
      </c>
      <c r="T21">
        <f>SLOPE(T4:T19,Data!C4:C19)</f>
        <v>0.19769621794824535</v>
      </c>
      <c r="U21">
        <f>SLOPE(U4:U19,Data!C4:C19)</f>
        <v>-2.510820832273801E-2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D030-842D-4660-9B07-FCA6FB1029BF}">
  <dimension ref="O3:S21"/>
  <sheetViews>
    <sheetView topLeftCell="A3" workbookViewId="0">
      <selection activeCell="R21" sqref="R21"/>
    </sheetView>
  </sheetViews>
  <sheetFormatPr defaultRowHeight="14.4" x14ac:dyDescent="0.3"/>
  <sheetData>
    <row r="3" spans="15:19" x14ac:dyDescent="0.3">
      <c r="O3" t="s">
        <v>47</v>
      </c>
      <c r="P3" t="s">
        <v>41</v>
      </c>
      <c r="Q3" t="s">
        <v>42</v>
      </c>
      <c r="R3" t="s">
        <v>43</v>
      </c>
      <c r="S3" t="s">
        <v>49</v>
      </c>
    </row>
    <row r="4" spans="15:19" x14ac:dyDescent="0.3">
      <c r="O4">
        <f>dataset__6[[#This Row],[Column10]]+dataset__6[[#This Row],[Column11]]+dataset__6[[#This Row],[Column12]]</f>
        <v>6667</v>
      </c>
      <c r="P4">
        <f>dataset__6[[#This Row],[Column13]]/Authentication!O4</f>
        <v>0.99745012749362527</v>
      </c>
      <c r="Q4">
        <f>dataset__6[[#This Row],[Column14]]/Authentication!O4</f>
        <v>2.5498725063746812E-3</v>
      </c>
      <c r="R4">
        <f>dataset__6[[#This Row],[Column15]]/Authentication!O4</f>
        <v>0</v>
      </c>
      <c r="S4">
        <f t="shared" ref="S4:S19" si="0">P4+Q4+R4</f>
        <v>1</v>
      </c>
    </row>
    <row r="5" spans="15:19" x14ac:dyDescent="0.3">
      <c r="O5">
        <f>dataset__6[[#This Row],[Column10]]+dataset__6[[#This Row],[Column11]]+dataset__6[[#This Row],[Column12]]</f>
        <v>1499</v>
      </c>
      <c r="P5">
        <f>dataset__6[[#This Row],[Column13]]/Authentication!O5</f>
        <v>0.98799199466310872</v>
      </c>
      <c r="Q5">
        <f>dataset__6[[#This Row],[Column14]]/Authentication!O5</f>
        <v>1.200800533689126E-2</v>
      </c>
      <c r="R5">
        <f>dataset__6[[#This Row],[Column15]]/Authentication!O5</f>
        <v>0</v>
      </c>
      <c r="S5">
        <f t="shared" si="0"/>
        <v>1</v>
      </c>
    </row>
    <row r="6" spans="15:19" x14ac:dyDescent="0.3">
      <c r="O6">
        <f>dataset__6[[#This Row],[Column10]]+dataset__6[[#This Row],[Column11]]+dataset__6[[#This Row],[Column12]]</f>
        <v>2643</v>
      </c>
      <c r="P6">
        <f>dataset__6[[#This Row],[Column13]]/Authentication!O6</f>
        <v>0.9871358304956489</v>
      </c>
      <c r="Q6">
        <f>dataset__6[[#This Row],[Column14]]/Authentication!O6</f>
        <v>1.2864169504351116E-2</v>
      </c>
      <c r="R6">
        <f>dataset__6[[#This Row],[Column15]]/Authentication!O6</f>
        <v>0</v>
      </c>
      <c r="S6">
        <f t="shared" si="0"/>
        <v>1</v>
      </c>
    </row>
    <row r="7" spans="15:19" x14ac:dyDescent="0.3">
      <c r="O7">
        <f>dataset__6[[#This Row],[Column10]]+dataset__6[[#This Row],[Column11]]+dataset__6[[#This Row],[Column12]]</f>
        <v>4614</v>
      </c>
      <c r="P7">
        <f>dataset__6[[#This Row],[Column13]]/Authentication!O7</f>
        <v>0.98764629388816649</v>
      </c>
      <c r="Q7">
        <f>dataset__6[[#This Row],[Column14]]/Authentication!O7</f>
        <v>1.235370611183355E-2</v>
      </c>
      <c r="R7">
        <f>dataset__6[[#This Row],[Column15]]/Authentication!O7</f>
        <v>0</v>
      </c>
      <c r="S7">
        <f t="shared" si="0"/>
        <v>1</v>
      </c>
    </row>
    <row r="8" spans="15:19" x14ac:dyDescent="0.3">
      <c r="O8">
        <f>dataset__6[[#This Row],[Column10]]+dataset__6[[#This Row],[Column11]]+dataset__6[[#This Row],[Column12]]</f>
        <v>6984</v>
      </c>
      <c r="P8">
        <f>dataset__6[[#This Row],[Column13]]/Authentication!O8</f>
        <v>0.94831042382588771</v>
      </c>
      <c r="Q8">
        <f>dataset__6[[#This Row],[Column14]]/Authentication!O8</f>
        <v>5.140320733104238E-2</v>
      </c>
      <c r="R8">
        <f>dataset__6[[#This Row],[Column15]]/Authentication!O8</f>
        <v>2.8636884306987401E-4</v>
      </c>
      <c r="S8">
        <f t="shared" si="0"/>
        <v>1</v>
      </c>
    </row>
    <row r="9" spans="15:19" x14ac:dyDescent="0.3">
      <c r="O9">
        <f>dataset__6[[#This Row],[Column10]]+dataset__6[[#This Row],[Column11]]+dataset__6[[#This Row],[Column12]]</f>
        <v>6442</v>
      </c>
      <c r="P9">
        <f>dataset__6[[#This Row],[Column13]]/Authentication!O9</f>
        <v>0.93247438683638617</v>
      </c>
      <c r="Q9">
        <f>dataset__6[[#This Row],[Column14]]/Authentication!O9</f>
        <v>6.6904687985097799E-2</v>
      </c>
      <c r="R9">
        <f>dataset__6[[#This Row],[Column15]]/Authentication!O9</f>
        <v>6.2092517851598881E-4</v>
      </c>
      <c r="S9">
        <f t="shared" si="0"/>
        <v>0.99999999999999989</v>
      </c>
    </row>
    <row r="10" spans="15:19" x14ac:dyDescent="0.3">
      <c r="O10">
        <f>dataset__6[[#This Row],[Column10]]+dataset__6[[#This Row],[Column11]]+dataset__6[[#This Row],[Column12]]</f>
        <v>6990</v>
      </c>
      <c r="P10">
        <f>dataset__6[[#This Row],[Column13]]/Authentication!O10</f>
        <v>0.93276108726752505</v>
      </c>
      <c r="Q10">
        <f>dataset__6[[#This Row],[Column14]]/Authentication!O10</f>
        <v>6.7095851216022892E-2</v>
      </c>
      <c r="R10">
        <f>dataset__6[[#This Row],[Column15]]/Authentication!O10</f>
        <v>1.430615164520744E-4</v>
      </c>
      <c r="S10">
        <f t="shared" si="0"/>
        <v>1</v>
      </c>
    </row>
    <row r="11" spans="15:19" x14ac:dyDescent="0.3">
      <c r="O11">
        <f>dataset__6[[#This Row],[Column10]]+dataset__6[[#This Row],[Column11]]+dataset__6[[#This Row],[Column12]]</f>
        <v>4865</v>
      </c>
      <c r="P11">
        <f>dataset__6[[#This Row],[Column13]]/Authentication!O11</f>
        <v>0.92168550873586841</v>
      </c>
      <c r="Q11">
        <f>dataset__6[[#This Row],[Column14]]/Authentication!O11</f>
        <v>7.7492291880781092E-2</v>
      </c>
      <c r="R11">
        <f>dataset__6[[#This Row],[Column15]]/Authentication!O11</f>
        <v>8.2219938335046251E-4</v>
      </c>
      <c r="S11">
        <f t="shared" si="0"/>
        <v>1</v>
      </c>
    </row>
    <row r="12" spans="15:19" x14ac:dyDescent="0.3">
      <c r="O12">
        <f>dataset__6[[#This Row],[Column10]]+dataset__6[[#This Row],[Column11]]+dataset__6[[#This Row],[Column12]]</f>
        <v>4933</v>
      </c>
      <c r="P12">
        <f>dataset__6[[#This Row],[Column13]]/Authentication!O12</f>
        <v>0.90492600851408878</v>
      </c>
      <c r="Q12">
        <f>dataset__6[[#This Row],[Column14]]/Authentication!O12</f>
        <v>9.4465842286640983E-2</v>
      </c>
      <c r="R12">
        <f>dataset__6[[#This Row],[Column15]]/Authentication!O12</f>
        <v>6.0814919927022098E-4</v>
      </c>
      <c r="S12">
        <f t="shared" si="0"/>
        <v>1</v>
      </c>
    </row>
    <row r="13" spans="15:19" x14ac:dyDescent="0.3">
      <c r="O13">
        <f>dataset__6[[#This Row],[Column10]]+dataset__6[[#This Row],[Column11]]+dataset__6[[#This Row],[Column12]]</f>
        <v>4404</v>
      </c>
      <c r="P13">
        <f>dataset__6[[#This Row],[Column13]]/Authentication!O13</f>
        <v>0.92188919164395999</v>
      </c>
      <c r="Q13">
        <f>dataset__6[[#This Row],[Column14]]/Authentication!O13</f>
        <v>7.6748410535876471E-2</v>
      </c>
      <c r="R13">
        <f>dataset__6[[#This Row],[Column15]]/Authentication!O13</f>
        <v>1.3623978201634877E-3</v>
      </c>
      <c r="S13">
        <f t="shared" si="0"/>
        <v>0.99999999999999989</v>
      </c>
    </row>
    <row r="14" spans="15:19" x14ac:dyDescent="0.3">
      <c r="O14">
        <f>dataset__6[[#This Row],[Column10]]+dataset__6[[#This Row],[Column11]]+dataset__6[[#This Row],[Column12]]</f>
        <v>5172</v>
      </c>
      <c r="P14">
        <f>dataset__6[[#This Row],[Column13]]/Authentication!O14</f>
        <v>0.85866202629543698</v>
      </c>
      <c r="Q14">
        <f>dataset__6[[#This Row],[Column14]]/Authentication!O14</f>
        <v>0.13959783449342614</v>
      </c>
      <c r="R14">
        <f>dataset__6[[#This Row],[Column15]]/Authentication!O14</f>
        <v>1.7401392111368909E-3</v>
      </c>
      <c r="S14">
        <f t="shared" si="0"/>
        <v>1</v>
      </c>
    </row>
    <row r="15" spans="15:19" x14ac:dyDescent="0.3">
      <c r="O15">
        <f>dataset__6[[#This Row],[Column10]]+dataset__6[[#This Row],[Column11]]+dataset__6[[#This Row],[Column12]]</f>
        <v>5665</v>
      </c>
      <c r="P15">
        <f>dataset__6[[#This Row],[Column13]]/Authentication!O15</f>
        <v>0.84077669902912622</v>
      </c>
      <c r="Q15">
        <f>dataset__6[[#This Row],[Column14]]/Authentication!O15</f>
        <v>0.15781112091791705</v>
      </c>
      <c r="R15">
        <f>dataset__6[[#This Row],[Column15]]/Authentication!O15</f>
        <v>1.4121800529567519E-3</v>
      </c>
      <c r="S15">
        <f t="shared" si="0"/>
        <v>1</v>
      </c>
    </row>
    <row r="16" spans="15:19" x14ac:dyDescent="0.3">
      <c r="O16">
        <f>dataset__6[[#This Row],[Column10]]+dataset__6[[#This Row],[Column11]]+dataset__6[[#This Row],[Column12]]</f>
        <v>7934</v>
      </c>
      <c r="P16">
        <f>dataset__6[[#This Row],[Column13]]/Authentication!O16</f>
        <v>0.85921351146962444</v>
      </c>
      <c r="Q16">
        <f>dataset__6[[#This Row],[Column14]]/Authentication!O16</f>
        <v>0.13940005041593143</v>
      </c>
      <c r="R16">
        <f>dataset__6[[#This Row],[Column15]]/Authentication!O16</f>
        <v>1.3864381144441643E-3</v>
      </c>
      <c r="S16">
        <f t="shared" si="0"/>
        <v>1</v>
      </c>
    </row>
    <row r="17" spans="15:19" x14ac:dyDescent="0.3">
      <c r="O17">
        <f>dataset__6[[#This Row],[Column10]]+dataset__6[[#This Row],[Column11]]+dataset__6[[#This Row],[Column12]]</f>
        <v>7423</v>
      </c>
      <c r="P17">
        <f>dataset__6[[#This Row],[Column13]]/Authentication!O17</f>
        <v>0.84534554762225511</v>
      </c>
      <c r="Q17">
        <f>dataset__6[[#This Row],[Column14]]/Authentication!O17</f>
        <v>0.15263370604876733</v>
      </c>
      <c r="R17">
        <f>dataset__6[[#This Row],[Column15]]/Authentication!O17</f>
        <v>2.0207463289775023E-3</v>
      </c>
      <c r="S17">
        <f t="shared" si="0"/>
        <v>1</v>
      </c>
    </row>
    <row r="18" spans="15:19" x14ac:dyDescent="0.3">
      <c r="O18">
        <f>dataset__6[[#This Row],[Column10]]+dataset__6[[#This Row],[Column11]]+dataset__6[[#This Row],[Column12]]</f>
        <v>8638</v>
      </c>
      <c r="P18">
        <f>dataset__6[[#This Row],[Column13]]/Authentication!O18</f>
        <v>0.85158601528131517</v>
      </c>
      <c r="Q18">
        <f>dataset__6[[#This Row],[Column14]]/Authentication!O18</f>
        <v>0.14702477425329938</v>
      </c>
      <c r="R18">
        <f>dataset__6[[#This Row],[Column15]]/Authentication!O18</f>
        <v>1.3892104653855058E-3</v>
      </c>
      <c r="S18">
        <f t="shared" si="0"/>
        <v>1</v>
      </c>
    </row>
    <row r="19" spans="15:19" x14ac:dyDescent="0.3">
      <c r="O19">
        <f>dataset__6[[#This Row],[Column10]]+dataset__6[[#This Row],[Column11]]+dataset__6[[#This Row],[Column12]]</f>
        <v>13190</v>
      </c>
      <c r="P19">
        <f>dataset__6[[#This Row],[Column13]]/Authentication!O19</f>
        <v>0.8453373768006065</v>
      </c>
      <c r="Q19">
        <f>dataset__6[[#This Row],[Column14]]/Authentication!O19</f>
        <v>0.15466262319939347</v>
      </c>
      <c r="R19">
        <f>dataset__6[[#This Row],[Column15]]/Authentication!O19</f>
        <v>0</v>
      </c>
      <c r="S19">
        <f t="shared" si="0"/>
        <v>1</v>
      </c>
    </row>
    <row r="20" spans="15:19" x14ac:dyDescent="0.3">
      <c r="O20" t="s">
        <v>51</v>
      </c>
      <c r="P20">
        <f>STDEV(P5:P18)</f>
        <v>5.4305858055819611E-2</v>
      </c>
      <c r="Q20">
        <f>STDEV(Q5:Q18)</f>
        <v>5.3665768841190759E-2</v>
      </c>
      <c r="R20">
        <f>STDEV(R5:R18)</f>
        <v>7.0252032945258619E-4</v>
      </c>
    </row>
    <row r="21" spans="15:19" x14ac:dyDescent="0.3">
      <c r="O21" t="s">
        <v>53</v>
      </c>
      <c r="P21">
        <f>SLOPE(P4:P19,Data!C4:C19)</f>
        <v>-0.14806482419605516</v>
      </c>
      <c r="Q21">
        <f>SLOPE(Q4:Q19,Data!C4:C19)</f>
        <v>0.14503425364322611</v>
      </c>
      <c r="R21">
        <f>SLOPE(R4:R19,Data!C4:C19)</f>
        <v>3.0305705528290696E-3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46A9-8D0A-4820-BB45-BC5176DC873F}">
  <dimension ref="O3:S21"/>
  <sheetViews>
    <sheetView topLeftCell="B4" workbookViewId="0">
      <selection activeCell="R21" sqref="R21"/>
    </sheetView>
  </sheetViews>
  <sheetFormatPr defaultRowHeight="14.4" x14ac:dyDescent="0.3"/>
  <sheetData>
    <row r="3" spans="15:19" x14ac:dyDescent="0.3">
      <c r="O3" t="s">
        <v>47</v>
      </c>
      <c r="P3" t="s">
        <v>41</v>
      </c>
      <c r="Q3" t="s">
        <v>44</v>
      </c>
      <c r="R3" t="s">
        <v>45</v>
      </c>
      <c r="S3" t="s">
        <v>48</v>
      </c>
    </row>
    <row r="4" spans="15:19" x14ac:dyDescent="0.3">
      <c r="O4">
        <f>dataset__6[[#This Row],[Column10]]+dataset__6[[#This Row],[Column11]]+dataset__6[[#This Row],[Column12]]</f>
        <v>6667</v>
      </c>
      <c r="P4">
        <f>dataset__6[[#This Row],[Column16]]/Confidentiality!O4</f>
        <v>0.26158692065396733</v>
      </c>
      <c r="Q4">
        <f>dataset__6[[#This Row],[Column17]]/Confidentiality!O4</f>
        <v>0.50457477126143691</v>
      </c>
      <c r="R4">
        <f>dataset__6[[#This Row],[Column18]]/Confidentiality!O4</f>
        <v>0.23383830808459577</v>
      </c>
      <c r="S4">
        <f t="shared" ref="S4:S18" si="0">P4+Q4+R4</f>
        <v>1</v>
      </c>
    </row>
    <row r="5" spans="15:19" x14ac:dyDescent="0.3">
      <c r="O5">
        <f>dataset__6[[#This Row],[Column10]]+dataset__6[[#This Row],[Column11]]+dataset__6[[#This Row],[Column12]]</f>
        <v>1499</v>
      </c>
      <c r="P5">
        <f>dataset__6[[#This Row],[Column16]]/Confidentiality!O5</f>
        <v>0.28619079386257507</v>
      </c>
      <c r="Q5">
        <f>dataset__6[[#This Row],[Column17]]/Confidentiality!O5</f>
        <v>0.5370246831220814</v>
      </c>
      <c r="R5">
        <f>dataset__6[[#This Row],[Column18]]/Confidentiality!O5</f>
        <v>0.17678452301534356</v>
      </c>
      <c r="S5">
        <f t="shared" si="0"/>
        <v>1</v>
      </c>
    </row>
    <row r="6" spans="15:19" x14ac:dyDescent="0.3">
      <c r="O6">
        <f>dataset__6[[#This Row],[Column10]]+dataset__6[[#This Row],[Column11]]+dataset__6[[#This Row],[Column12]]</f>
        <v>2643</v>
      </c>
      <c r="P6">
        <f>dataset__6[[#This Row],[Column16]]/Confidentiality!O6</f>
        <v>0.36549375709421111</v>
      </c>
      <c r="Q6">
        <f>dataset__6[[#This Row],[Column17]]/Confidentiality!O6</f>
        <v>0.44457056375331061</v>
      </c>
      <c r="R6">
        <f>dataset__6[[#This Row],[Column18]]/Confidentiality!O6</f>
        <v>0.18993567915247825</v>
      </c>
      <c r="S6">
        <f t="shared" si="0"/>
        <v>1</v>
      </c>
    </row>
    <row r="7" spans="15:19" x14ac:dyDescent="0.3">
      <c r="O7">
        <f>dataset__6[[#This Row],[Column10]]+dataset__6[[#This Row],[Column11]]+dataset__6[[#This Row],[Column12]]</f>
        <v>4614</v>
      </c>
      <c r="P7">
        <f>dataset__6[[#This Row],[Column16]]/Confidentiality!O7</f>
        <v>0.37841352405721718</v>
      </c>
      <c r="Q7">
        <f>dataset__6[[#This Row],[Column17]]/Confidentiality!O7</f>
        <v>0.54399653229302125</v>
      </c>
      <c r="R7">
        <f>dataset__6[[#This Row],[Column18]]/Confidentiality!O7</f>
        <v>7.75899436497616E-2</v>
      </c>
      <c r="S7">
        <f t="shared" si="0"/>
        <v>1</v>
      </c>
    </row>
    <row r="8" spans="15:19" x14ac:dyDescent="0.3">
      <c r="O8">
        <f>dataset__6[[#This Row],[Column10]]+dataset__6[[#This Row],[Column11]]+dataset__6[[#This Row],[Column12]]</f>
        <v>6984</v>
      </c>
      <c r="P8">
        <f>dataset__6[[#This Row],[Column16]]/Confidentiality!O8</f>
        <v>0.28765750286368841</v>
      </c>
      <c r="Q8">
        <f>dataset__6[[#This Row],[Column17]]/Confidentiality!O8</f>
        <v>0.60466781214203891</v>
      </c>
      <c r="R8">
        <f>dataset__6[[#This Row],[Column18]]/Confidentiality!O8</f>
        <v>0.10767468499427263</v>
      </c>
      <c r="S8">
        <f t="shared" si="0"/>
        <v>1</v>
      </c>
    </row>
    <row r="9" spans="15:19" x14ac:dyDescent="0.3">
      <c r="O9">
        <f>dataset__6[[#This Row],[Column10]]+dataset__6[[#This Row],[Column11]]+dataset__6[[#This Row],[Column12]]</f>
        <v>6442</v>
      </c>
      <c r="P9">
        <f>dataset__6[[#This Row],[Column16]]/Confidentiality!O9</f>
        <v>0.28826451412604781</v>
      </c>
      <c r="Q9">
        <f>dataset__6[[#This Row],[Column17]]/Confidentiality!O9</f>
        <v>0.48370071406395532</v>
      </c>
      <c r="R9">
        <f>dataset__6[[#This Row],[Column18]]/Confidentiality!O9</f>
        <v>0.2280347718099969</v>
      </c>
      <c r="S9">
        <f t="shared" si="0"/>
        <v>1</v>
      </c>
    </row>
    <row r="10" spans="15:19" x14ac:dyDescent="0.3">
      <c r="O10">
        <f>dataset__6[[#This Row],[Column10]]+dataset__6[[#This Row],[Column11]]+dataset__6[[#This Row],[Column12]]</f>
        <v>6990</v>
      </c>
      <c r="P10">
        <f>dataset__6[[#This Row],[Column16]]/Confidentiality!O10</f>
        <v>0.27582260371959944</v>
      </c>
      <c r="Q10">
        <f>dataset__6[[#This Row],[Column17]]/Confidentiality!O10</f>
        <v>0.5014306151645207</v>
      </c>
      <c r="R10">
        <f>dataset__6[[#This Row],[Column18]]/Confidentiality!O10</f>
        <v>0.22274678111587984</v>
      </c>
      <c r="S10">
        <f t="shared" si="0"/>
        <v>1</v>
      </c>
    </row>
    <row r="11" spans="15:19" x14ac:dyDescent="0.3">
      <c r="O11">
        <f>dataset__6[[#This Row],[Column10]]+dataset__6[[#This Row],[Column11]]+dataset__6[[#This Row],[Column12]]</f>
        <v>4865</v>
      </c>
      <c r="P11">
        <f>dataset__6[[#This Row],[Column16]]/Confidentiality!O11</f>
        <v>0.32949640287769782</v>
      </c>
      <c r="Q11">
        <f>dataset__6[[#This Row],[Column17]]/Confidentiality!O11</f>
        <v>0.41664953751284689</v>
      </c>
      <c r="R11">
        <f>dataset__6[[#This Row],[Column18]]/Confidentiality!O11</f>
        <v>0.25385405960945528</v>
      </c>
      <c r="S11">
        <f t="shared" si="0"/>
        <v>1</v>
      </c>
    </row>
    <row r="12" spans="15:19" x14ac:dyDescent="0.3">
      <c r="O12">
        <f>dataset__6[[#This Row],[Column10]]+dataset__6[[#This Row],[Column11]]+dataset__6[[#This Row],[Column12]]</f>
        <v>4933</v>
      </c>
      <c r="P12">
        <f>dataset__6[[#This Row],[Column16]]/Confidentiality!O12</f>
        <v>0.3010338536387594</v>
      </c>
      <c r="Q12">
        <f>dataset__6[[#This Row],[Column17]]/Confidentiality!O12</f>
        <v>0.39185080072977901</v>
      </c>
      <c r="R12">
        <f>dataset__6[[#This Row],[Column18]]/Confidentiality!O12</f>
        <v>0.30711534563146159</v>
      </c>
      <c r="S12">
        <f t="shared" si="0"/>
        <v>1</v>
      </c>
    </row>
    <row r="13" spans="15:19" x14ac:dyDescent="0.3">
      <c r="O13">
        <f>dataset__6[[#This Row],[Column10]]+dataset__6[[#This Row],[Column11]]+dataset__6[[#This Row],[Column12]]</f>
        <v>4404</v>
      </c>
      <c r="P13">
        <f>dataset__6[[#This Row],[Column16]]/Confidentiality!O13</f>
        <v>0.32765667574931878</v>
      </c>
      <c r="Q13">
        <f>dataset__6[[#This Row],[Column17]]/Confidentiality!O13</f>
        <v>0.39078110808356042</v>
      </c>
      <c r="R13">
        <f>dataset__6[[#This Row],[Column18]]/Confidentiality!O13</f>
        <v>0.28156221616712079</v>
      </c>
      <c r="S13">
        <f t="shared" si="0"/>
        <v>1</v>
      </c>
    </row>
    <row r="14" spans="15:19" x14ac:dyDescent="0.3">
      <c r="O14">
        <f>dataset__6[[#This Row],[Column10]]+dataset__6[[#This Row],[Column11]]+dataset__6[[#This Row],[Column12]]</f>
        <v>5172</v>
      </c>
      <c r="P14">
        <f>dataset__6[[#This Row],[Column16]]/Confidentiality!O14</f>
        <v>0.38921113689095127</v>
      </c>
      <c r="Q14">
        <f>dataset__6[[#This Row],[Column17]]/Confidentiality!O14</f>
        <v>0.37084300077339521</v>
      </c>
      <c r="R14">
        <f>dataset__6[[#This Row],[Column18]]/Confidentiality!O14</f>
        <v>0.23994586233565351</v>
      </c>
      <c r="S14">
        <f t="shared" si="0"/>
        <v>1</v>
      </c>
    </row>
    <row r="15" spans="15:19" x14ac:dyDescent="0.3">
      <c r="O15">
        <f>dataset__6[[#This Row],[Column10]]+dataset__6[[#This Row],[Column11]]+dataset__6[[#This Row],[Column12]]</f>
        <v>5665</v>
      </c>
      <c r="P15">
        <f>dataset__6[[#This Row],[Column16]]/Confidentiality!O15</f>
        <v>0.36045895851721094</v>
      </c>
      <c r="Q15">
        <f>dataset__6[[#This Row],[Column17]]/Confidentiality!O15</f>
        <v>0.38887908208296557</v>
      </c>
      <c r="R15">
        <f>dataset__6[[#This Row],[Column18]]/Confidentiality!O15</f>
        <v>0.2506619593998235</v>
      </c>
      <c r="S15">
        <f t="shared" si="0"/>
        <v>1</v>
      </c>
    </row>
    <row r="16" spans="15:19" x14ac:dyDescent="0.3">
      <c r="O16">
        <f>dataset__6[[#This Row],[Column10]]+dataset__6[[#This Row],[Column11]]+dataset__6[[#This Row],[Column12]]</f>
        <v>7934</v>
      </c>
      <c r="P16">
        <f>dataset__6[[#This Row],[Column16]]/Confidentiality!O16</f>
        <v>0.29884043357701034</v>
      </c>
      <c r="Q16">
        <f>dataset__6[[#This Row],[Column17]]/Confidentiality!O16</f>
        <v>0.53869422737585082</v>
      </c>
      <c r="R16">
        <f>dataset__6[[#This Row],[Column18]]/Confidentiality!O16</f>
        <v>0.16246533904713889</v>
      </c>
      <c r="S16">
        <f t="shared" si="0"/>
        <v>1</v>
      </c>
    </row>
    <row r="17" spans="15:19" x14ac:dyDescent="0.3">
      <c r="O17">
        <f>dataset__6[[#This Row],[Column10]]+dataset__6[[#This Row],[Column11]]+dataset__6[[#This Row],[Column12]]</f>
        <v>7423</v>
      </c>
      <c r="P17">
        <f>dataset__6[[#This Row],[Column16]]/Confidentiality!O17</f>
        <v>0.33045938299878758</v>
      </c>
      <c r="Q17">
        <f>dataset__6[[#This Row],[Column17]]/Confidentiality!O17</f>
        <v>0.40899905698504646</v>
      </c>
      <c r="R17">
        <f>dataset__6[[#This Row],[Column18]]/Confidentiality!O17</f>
        <v>0.26054156001616596</v>
      </c>
      <c r="S17">
        <f t="shared" si="0"/>
        <v>1</v>
      </c>
    </row>
    <row r="18" spans="15:19" x14ac:dyDescent="0.3">
      <c r="O18">
        <f>dataset__6[[#This Row],[Column10]]+dataset__6[[#This Row],[Column11]]+dataset__6[[#This Row],[Column12]]</f>
        <v>8638</v>
      </c>
      <c r="P18">
        <f>dataset__6[[#This Row],[Column16]]/Confidentiality!O18</f>
        <v>0.31755035887937022</v>
      </c>
      <c r="Q18">
        <f>dataset__6[[#This Row],[Column17]]/Confidentiality!O18</f>
        <v>0.40808057420699234</v>
      </c>
      <c r="R18">
        <f>dataset__6[[#This Row],[Column18]]/Confidentiality!O18</f>
        <v>0.27436906691363744</v>
      </c>
      <c r="S18">
        <f t="shared" si="0"/>
        <v>1</v>
      </c>
    </row>
    <row r="19" spans="15:19" x14ac:dyDescent="0.3">
      <c r="O19">
        <f>dataset__6[[#This Row],[Column10]]+dataset__6[[#This Row],[Column11]]+dataset__6[[#This Row],[Column12]]</f>
        <v>13190</v>
      </c>
      <c r="P19">
        <f>dataset__6[[#This Row],[Column16]]/Confidentiality!O19</f>
        <v>0.32084912812736921</v>
      </c>
      <c r="Q19">
        <f>dataset__6[[#This Row],[Column17]]/Confidentiality!O19</f>
        <v>0.49590598938589842</v>
      </c>
      <c r="R19">
        <f>dataset__6[[#This Row],[Column18]]/Confidentiality!O19</f>
        <v>0.18324488248673237</v>
      </c>
    </row>
    <row r="20" spans="15:19" x14ac:dyDescent="0.3">
      <c r="O20" t="s">
        <v>50</v>
      </c>
      <c r="P20">
        <f>STDEV(P4:P17)</f>
        <v>4.0700145286531451E-2</v>
      </c>
      <c r="Q20">
        <f>STDEV(Q4:Q17)</f>
        <v>7.3902014233470495E-2</v>
      </c>
      <c r="R20">
        <f>STDEV(R4:R17)</f>
        <v>6.457305741626379E-2</v>
      </c>
    </row>
    <row r="21" spans="15:19" x14ac:dyDescent="0.3">
      <c r="O21" t="s">
        <v>53</v>
      </c>
      <c r="P21">
        <f>SLOPE(P4:P19,Data!C4:C19)</f>
        <v>0.11690543407058659</v>
      </c>
      <c r="Q21">
        <f>SLOPE(Q4:Q19,Data!C4:C19)</f>
        <v>-0.4318748227829079</v>
      </c>
      <c r="R21">
        <f>SLOPE(R4:R19,Data!C4:C19)</f>
        <v>0.31496938871232133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5608-D377-4F96-A309-68C8F0ACA5CD}">
  <dimension ref="O3:S21"/>
  <sheetViews>
    <sheetView topLeftCell="A4" zoomScale="85" zoomScaleNormal="85" workbookViewId="0">
      <selection activeCell="R21" sqref="R21"/>
    </sheetView>
  </sheetViews>
  <sheetFormatPr defaultRowHeight="14.4" x14ac:dyDescent="0.3"/>
  <sheetData>
    <row r="3" spans="15:19" x14ac:dyDescent="0.3">
      <c r="O3" t="s">
        <v>47</v>
      </c>
      <c r="P3" t="s">
        <v>41</v>
      </c>
      <c r="Q3" t="s">
        <v>44</v>
      </c>
      <c r="R3" t="s">
        <v>45</v>
      </c>
    </row>
    <row r="4" spans="15:19" x14ac:dyDescent="0.3">
      <c r="O4">
        <f>dataset__6[[#This Row],[Column10]]+dataset__6[[#This Row],[Column11]]+dataset__6[[#This Row],[Column12]]</f>
        <v>6667</v>
      </c>
      <c r="P4">
        <f>dataset__6[[#This Row],[Column16]]/Confidentiality!O4</f>
        <v>0.26158692065396733</v>
      </c>
      <c r="Q4">
        <f>dataset__6[[#This Row],[Column17]]/Confidentiality!O4</f>
        <v>0.50457477126143691</v>
      </c>
      <c r="R4">
        <f>dataset__6[[#This Row],[Column18]]/Confidentiality!O4</f>
        <v>0.23383830808459577</v>
      </c>
      <c r="S4">
        <f>P4+Q4+R4</f>
        <v>1</v>
      </c>
    </row>
    <row r="5" spans="15:19" x14ac:dyDescent="0.3">
      <c r="O5">
        <f>dataset__6[[#This Row],[Column10]]+dataset__6[[#This Row],[Column11]]+dataset__6[[#This Row],[Column12]]</f>
        <v>1499</v>
      </c>
      <c r="P5">
        <f>dataset__6[[#This Row],[Column16]]/Confidentiality!O5</f>
        <v>0.28619079386257507</v>
      </c>
      <c r="Q5">
        <f>dataset__6[[#This Row],[Column17]]/Confidentiality!O5</f>
        <v>0.5370246831220814</v>
      </c>
      <c r="R5">
        <f>dataset__6[[#This Row],[Column18]]/Confidentiality!O5</f>
        <v>0.17678452301534356</v>
      </c>
      <c r="S5">
        <f t="shared" ref="S5:S19" si="0">P5+Q5+R5</f>
        <v>1</v>
      </c>
    </row>
    <row r="6" spans="15:19" x14ac:dyDescent="0.3">
      <c r="O6">
        <f>dataset__6[[#This Row],[Column10]]+dataset__6[[#This Row],[Column11]]+dataset__6[[#This Row],[Column12]]</f>
        <v>2643</v>
      </c>
      <c r="P6">
        <f>dataset__6[[#This Row],[Column16]]/Confidentiality!O6</f>
        <v>0.36549375709421111</v>
      </c>
      <c r="Q6">
        <f>dataset__6[[#This Row],[Column17]]/Confidentiality!O6</f>
        <v>0.44457056375331061</v>
      </c>
      <c r="R6">
        <f>dataset__6[[#This Row],[Column18]]/Confidentiality!O6</f>
        <v>0.18993567915247825</v>
      </c>
      <c r="S6">
        <f t="shared" si="0"/>
        <v>1</v>
      </c>
    </row>
    <row r="7" spans="15:19" x14ac:dyDescent="0.3">
      <c r="O7">
        <f>dataset__6[[#This Row],[Column10]]+dataset__6[[#This Row],[Column11]]+dataset__6[[#This Row],[Column12]]</f>
        <v>4614</v>
      </c>
      <c r="P7">
        <f>dataset__6[[#This Row],[Column16]]/Confidentiality!O7</f>
        <v>0.37841352405721718</v>
      </c>
      <c r="Q7">
        <f>dataset__6[[#This Row],[Column17]]/Confidentiality!O7</f>
        <v>0.54399653229302125</v>
      </c>
      <c r="R7">
        <f>dataset__6[[#This Row],[Column18]]/Confidentiality!O7</f>
        <v>7.75899436497616E-2</v>
      </c>
      <c r="S7">
        <f t="shared" si="0"/>
        <v>1</v>
      </c>
    </row>
    <row r="8" spans="15:19" x14ac:dyDescent="0.3">
      <c r="O8">
        <f>dataset__6[[#This Row],[Column10]]+dataset__6[[#This Row],[Column11]]+dataset__6[[#This Row],[Column12]]</f>
        <v>6984</v>
      </c>
      <c r="P8">
        <f>dataset__6[[#This Row],[Column16]]/Confidentiality!O8</f>
        <v>0.28765750286368841</v>
      </c>
      <c r="Q8">
        <f>dataset__6[[#This Row],[Column17]]/Confidentiality!O8</f>
        <v>0.60466781214203891</v>
      </c>
      <c r="R8">
        <f>dataset__6[[#This Row],[Column18]]/Confidentiality!O8</f>
        <v>0.10767468499427263</v>
      </c>
      <c r="S8">
        <f t="shared" si="0"/>
        <v>1</v>
      </c>
    </row>
    <row r="9" spans="15:19" x14ac:dyDescent="0.3">
      <c r="O9">
        <f>dataset__6[[#This Row],[Column10]]+dataset__6[[#This Row],[Column11]]+dataset__6[[#This Row],[Column12]]</f>
        <v>6442</v>
      </c>
      <c r="P9">
        <f>dataset__6[[#This Row],[Column16]]/Confidentiality!O9</f>
        <v>0.28826451412604781</v>
      </c>
      <c r="Q9">
        <f>dataset__6[[#This Row],[Column17]]/Confidentiality!O9</f>
        <v>0.48370071406395532</v>
      </c>
      <c r="R9">
        <f>dataset__6[[#This Row],[Column18]]/Confidentiality!O9</f>
        <v>0.2280347718099969</v>
      </c>
      <c r="S9">
        <f t="shared" si="0"/>
        <v>1</v>
      </c>
    </row>
    <row r="10" spans="15:19" x14ac:dyDescent="0.3">
      <c r="O10">
        <f>dataset__6[[#This Row],[Column10]]+dataset__6[[#This Row],[Column11]]+dataset__6[[#This Row],[Column12]]</f>
        <v>6990</v>
      </c>
      <c r="P10">
        <f>dataset__6[[#This Row],[Column16]]/Confidentiality!O10</f>
        <v>0.27582260371959944</v>
      </c>
      <c r="Q10">
        <f>dataset__6[[#This Row],[Column17]]/Confidentiality!O10</f>
        <v>0.5014306151645207</v>
      </c>
      <c r="R10">
        <f>dataset__6[[#This Row],[Column18]]/Confidentiality!O10</f>
        <v>0.22274678111587984</v>
      </c>
      <c r="S10">
        <f t="shared" si="0"/>
        <v>1</v>
      </c>
    </row>
    <row r="11" spans="15:19" x14ac:dyDescent="0.3">
      <c r="O11">
        <f>dataset__6[[#This Row],[Column10]]+dataset__6[[#This Row],[Column11]]+dataset__6[[#This Row],[Column12]]</f>
        <v>4865</v>
      </c>
      <c r="P11">
        <f>dataset__6[[#This Row],[Column16]]/Confidentiality!O11</f>
        <v>0.32949640287769782</v>
      </c>
      <c r="Q11">
        <f>dataset__6[[#This Row],[Column17]]/Confidentiality!O11</f>
        <v>0.41664953751284689</v>
      </c>
      <c r="R11">
        <f>dataset__6[[#This Row],[Column18]]/Confidentiality!O11</f>
        <v>0.25385405960945528</v>
      </c>
      <c r="S11">
        <f t="shared" si="0"/>
        <v>1</v>
      </c>
    </row>
    <row r="12" spans="15:19" x14ac:dyDescent="0.3">
      <c r="O12">
        <f>dataset__6[[#This Row],[Column10]]+dataset__6[[#This Row],[Column11]]+dataset__6[[#This Row],[Column12]]</f>
        <v>4933</v>
      </c>
      <c r="P12">
        <f>dataset__6[[#This Row],[Column16]]/Confidentiality!O12</f>
        <v>0.3010338536387594</v>
      </c>
      <c r="Q12">
        <f>dataset__6[[#This Row],[Column17]]/Confidentiality!O12</f>
        <v>0.39185080072977901</v>
      </c>
      <c r="R12">
        <f>dataset__6[[#This Row],[Column18]]/Confidentiality!O12</f>
        <v>0.30711534563146159</v>
      </c>
      <c r="S12">
        <f t="shared" si="0"/>
        <v>1</v>
      </c>
    </row>
    <row r="13" spans="15:19" x14ac:dyDescent="0.3">
      <c r="O13">
        <f>dataset__6[[#This Row],[Column10]]+dataset__6[[#This Row],[Column11]]+dataset__6[[#This Row],[Column12]]</f>
        <v>4404</v>
      </c>
      <c r="P13">
        <f>dataset__6[[#This Row],[Column16]]/Confidentiality!O13</f>
        <v>0.32765667574931878</v>
      </c>
      <c r="Q13">
        <f>dataset__6[[#This Row],[Column17]]/Confidentiality!O13</f>
        <v>0.39078110808356042</v>
      </c>
      <c r="R13">
        <f>dataset__6[[#This Row],[Column18]]/Confidentiality!O13</f>
        <v>0.28156221616712079</v>
      </c>
      <c r="S13">
        <f t="shared" si="0"/>
        <v>1</v>
      </c>
    </row>
    <row r="14" spans="15:19" x14ac:dyDescent="0.3">
      <c r="O14">
        <f>dataset__6[[#This Row],[Column10]]+dataset__6[[#This Row],[Column11]]+dataset__6[[#This Row],[Column12]]</f>
        <v>5172</v>
      </c>
      <c r="P14">
        <f>dataset__6[[#This Row],[Column16]]/Confidentiality!O14</f>
        <v>0.38921113689095127</v>
      </c>
      <c r="Q14">
        <f>dataset__6[[#This Row],[Column17]]/Confidentiality!O14</f>
        <v>0.37084300077339521</v>
      </c>
      <c r="R14">
        <f>dataset__6[[#This Row],[Column18]]/Confidentiality!O14</f>
        <v>0.23994586233565351</v>
      </c>
      <c r="S14">
        <f t="shared" si="0"/>
        <v>1</v>
      </c>
    </row>
    <row r="15" spans="15:19" x14ac:dyDescent="0.3">
      <c r="O15">
        <f>dataset__6[[#This Row],[Column10]]+dataset__6[[#This Row],[Column11]]+dataset__6[[#This Row],[Column12]]</f>
        <v>5665</v>
      </c>
      <c r="P15">
        <f>dataset__6[[#This Row],[Column16]]/Confidentiality!O15</f>
        <v>0.36045895851721094</v>
      </c>
      <c r="Q15">
        <f>dataset__6[[#This Row],[Column17]]/Confidentiality!O15</f>
        <v>0.38887908208296557</v>
      </c>
      <c r="R15">
        <f>dataset__6[[#This Row],[Column18]]/Confidentiality!O15</f>
        <v>0.2506619593998235</v>
      </c>
      <c r="S15">
        <f t="shared" si="0"/>
        <v>1</v>
      </c>
    </row>
    <row r="16" spans="15:19" x14ac:dyDescent="0.3">
      <c r="O16">
        <f>dataset__6[[#This Row],[Column10]]+dataset__6[[#This Row],[Column11]]+dataset__6[[#This Row],[Column12]]</f>
        <v>7934</v>
      </c>
      <c r="P16">
        <f>dataset__6[[#This Row],[Column16]]/Confidentiality!O16</f>
        <v>0.29884043357701034</v>
      </c>
      <c r="Q16">
        <f>dataset__6[[#This Row],[Column17]]/Confidentiality!O16</f>
        <v>0.53869422737585082</v>
      </c>
      <c r="R16">
        <f>dataset__6[[#This Row],[Column18]]/Confidentiality!O16</f>
        <v>0.16246533904713889</v>
      </c>
      <c r="S16">
        <f t="shared" si="0"/>
        <v>1</v>
      </c>
    </row>
    <row r="17" spans="15:19" x14ac:dyDescent="0.3">
      <c r="O17">
        <f>dataset__6[[#This Row],[Column10]]+dataset__6[[#This Row],[Column11]]+dataset__6[[#This Row],[Column12]]</f>
        <v>7423</v>
      </c>
      <c r="P17">
        <f>dataset__6[[#This Row],[Column16]]/Confidentiality!O17</f>
        <v>0.33045938299878758</v>
      </c>
      <c r="Q17">
        <f>dataset__6[[#This Row],[Column17]]/Confidentiality!O17</f>
        <v>0.40899905698504646</v>
      </c>
      <c r="R17">
        <f>dataset__6[[#This Row],[Column18]]/Confidentiality!O17</f>
        <v>0.26054156001616596</v>
      </c>
      <c r="S17">
        <f t="shared" si="0"/>
        <v>1</v>
      </c>
    </row>
    <row r="18" spans="15:19" x14ac:dyDescent="0.3">
      <c r="O18">
        <f>dataset__6[[#This Row],[Column10]]+dataset__6[[#This Row],[Column11]]+dataset__6[[#This Row],[Column12]]</f>
        <v>8638</v>
      </c>
      <c r="P18">
        <f>dataset__6[[#This Row],[Column16]]/Confidentiality!O18</f>
        <v>0.31755035887937022</v>
      </c>
      <c r="Q18">
        <f>dataset__6[[#This Row],[Column17]]/Confidentiality!O18</f>
        <v>0.40808057420699234</v>
      </c>
      <c r="R18">
        <f>dataset__6[[#This Row],[Column18]]/Confidentiality!O18</f>
        <v>0.27436906691363744</v>
      </c>
      <c r="S18">
        <f t="shared" si="0"/>
        <v>1</v>
      </c>
    </row>
    <row r="19" spans="15:19" x14ac:dyDescent="0.3">
      <c r="O19">
        <f>dataset__6[[#This Row],[Column10]]+dataset__6[[#This Row],[Column11]]+dataset__6[[#This Row],[Column12]]</f>
        <v>13190</v>
      </c>
      <c r="P19">
        <f>dataset__6[[#This Row],[Column16]]/Confidentiality!O19</f>
        <v>0.32084912812736921</v>
      </c>
      <c r="Q19">
        <f>dataset__6[[#This Row],[Column17]]/Confidentiality!O19</f>
        <v>0.49590598938589842</v>
      </c>
      <c r="R19">
        <f>dataset__6[[#This Row],[Column18]]/Confidentiality!O19</f>
        <v>0.18324488248673237</v>
      </c>
      <c r="S19">
        <f t="shared" si="0"/>
        <v>1</v>
      </c>
    </row>
    <row r="20" spans="15:19" x14ac:dyDescent="0.3">
      <c r="O20" t="s">
        <v>51</v>
      </c>
      <c r="P20">
        <f>STDEV(P4:P17)</f>
        <v>4.0700145286531451E-2</v>
      </c>
      <c r="Q20">
        <f>STDEV(Q4:Q17)</f>
        <v>7.3902014233470495E-2</v>
      </c>
      <c r="R20">
        <f>STDEV(R4:R17)</f>
        <v>6.457305741626379E-2</v>
      </c>
    </row>
    <row r="21" spans="15:19" x14ac:dyDescent="0.3">
      <c r="O21" t="s">
        <v>53</v>
      </c>
      <c r="P21">
        <f>SLOPE(P4:P19,Data!C4:C19)</f>
        <v>0.11690543407058659</v>
      </c>
      <c r="Q21">
        <f>SLOPE(Q4:Q19,Data!C4:C19)</f>
        <v>-0.4318748227829079</v>
      </c>
      <c r="R21">
        <f>SLOPE(R4:R19,Data!C4:C19)</f>
        <v>0.31496938871232133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A04C-28DB-4189-A27F-575FCA82F4DD}">
  <dimension ref="O3:S21"/>
  <sheetViews>
    <sheetView zoomScale="70" zoomScaleNormal="70" workbookViewId="0">
      <selection activeCell="R21" sqref="R21"/>
    </sheetView>
  </sheetViews>
  <sheetFormatPr defaultRowHeight="14.4" x14ac:dyDescent="0.3"/>
  <sheetData>
    <row r="3" spans="15:19" x14ac:dyDescent="0.3">
      <c r="O3" t="s">
        <v>47</v>
      </c>
      <c r="P3" t="s">
        <v>41</v>
      </c>
      <c r="Q3" t="s">
        <v>44</v>
      </c>
      <c r="R3" t="s">
        <v>45</v>
      </c>
    </row>
    <row r="4" spans="15:19" x14ac:dyDescent="0.3">
      <c r="O4">
        <f>dataset__6[[#This Row],[Column10]]+dataset__6[[#This Row],[Column11]]+dataset__6[[#This Row],[Column12]]</f>
        <v>6667</v>
      </c>
      <c r="P4">
        <f>dataset__6[[#This Row],[Column16]]/Availability!O4</f>
        <v>0.26158692065396733</v>
      </c>
      <c r="Q4">
        <f>dataset__6[[#This Row],[Column17]]/Availability!O4</f>
        <v>0.50457477126143691</v>
      </c>
      <c r="R4">
        <f>dataset__6[[#This Row],[Column18]]/Availability!O4</f>
        <v>0.23383830808459577</v>
      </c>
      <c r="S4">
        <f>P4+Q4+R4</f>
        <v>1</v>
      </c>
    </row>
    <row r="5" spans="15:19" x14ac:dyDescent="0.3">
      <c r="O5">
        <f>dataset__6[[#This Row],[Column10]]+dataset__6[[#This Row],[Column11]]+dataset__6[[#This Row],[Column12]]</f>
        <v>1499</v>
      </c>
      <c r="P5">
        <f>dataset__6[[#This Row],[Column16]]/Availability!O5</f>
        <v>0.28619079386257507</v>
      </c>
      <c r="Q5">
        <f>dataset__6[[#This Row],[Column17]]/Availability!O5</f>
        <v>0.5370246831220814</v>
      </c>
      <c r="R5">
        <f>dataset__6[[#This Row],[Column18]]/Availability!O5</f>
        <v>0.17678452301534356</v>
      </c>
      <c r="S5">
        <f t="shared" ref="S5:S19" si="0">P5+Q5+R5</f>
        <v>1</v>
      </c>
    </row>
    <row r="6" spans="15:19" x14ac:dyDescent="0.3">
      <c r="O6">
        <f>dataset__6[[#This Row],[Column10]]+dataset__6[[#This Row],[Column11]]+dataset__6[[#This Row],[Column12]]</f>
        <v>2643</v>
      </c>
      <c r="P6">
        <f>dataset__6[[#This Row],[Column16]]/Availability!O6</f>
        <v>0.36549375709421111</v>
      </c>
      <c r="Q6">
        <f>dataset__6[[#This Row],[Column17]]/Availability!O6</f>
        <v>0.44457056375331061</v>
      </c>
      <c r="R6">
        <f>dataset__6[[#This Row],[Column18]]/Availability!O6</f>
        <v>0.18993567915247825</v>
      </c>
      <c r="S6">
        <f t="shared" si="0"/>
        <v>1</v>
      </c>
    </row>
    <row r="7" spans="15:19" x14ac:dyDescent="0.3">
      <c r="O7">
        <f>dataset__6[[#This Row],[Column10]]+dataset__6[[#This Row],[Column11]]+dataset__6[[#This Row],[Column12]]</f>
        <v>4614</v>
      </c>
      <c r="P7">
        <f>dataset__6[[#This Row],[Column16]]/Availability!O7</f>
        <v>0.37841352405721718</v>
      </c>
      <c r="Q7">
        <f>dataset__6[[#This Row],[Column17]]/Availability!O7</f>
        <v>0.54399653229302125</v>
      </c>
      <c r="R7">
        <f>dataset__6[[#This Row],[Column18]]/Availability!O7</f>
        <v>7.75899436497616E-2</v>
      </c>
      <c r="S7">
        <f t="shared" si="0"/>
        <v>1</v>
      </c>
    </row>
    <row r="8" spans="15:19" x14ac:dyDescent="0.3">
      <c r="O8">
        <f>dataset__6[[#This Row],[Column10]]+dataset__6[[#This Row],[Column11]]+dataset__6[[#This Row],[Column12]]</f>
        <v>6984</v>
      </c>
      <c r="P8">
        <f>dataset__6[[#This Row],[Column16]]/Availability!O8</f>
        <v>0.28765750286368841</v>
      </c>
      <c r="Q8">
        <f>dataset__6[[#This Row],[Column17]]/Availability!O8</f>
        <v>0.60466781214203891</v>
      </c>
      <c r="R8">
        <f>dataset__6[[#This Row],[Column18]]/Availability!O8</f>
        <v>0.10767468499427263</v>
      </c>
      <c r="S8">
        <f t="shared" si="0"/>
        <v>1</v>
      </c>
    </row>
    <row r="9" spans="15:19" x14ac:dyDescent="0.3">
      <c r="O9">
        <f>dataset__6[[#This Row],[Column10]]+dataset__6[[#This Row],[Column11]]+dataset__6[[#This Row],[Column12]]</f>
        <v>6442</v>
      </c>
      <c r="P9">
        <f>dataset__6[[#This Row],[Column16]]/Availability!O9</f>
        <v>0.28826451412604781</v>
      </c>
      <c r="Q9">
        <f>dataset__6[[#This Row],[Column17]]/Availability!O9</f>
        <v>0.48370071406395532</v>
      </c>
      <c r="R9">
        <f>dataset__6[[#This Row],[Column18]]/Availability!O9</f>
        <v>0.2280347718099969</v>
      </c>
      <c r="S9">
        <f t="shared" si="0"/>
        <v>1</v>
      </c>
    </row>
    <row r="10" spans="15:19" x14ac:dyDescent="0.3">
      <c r="O10">
        <f>dataset__6[[#This Row],[Column10]]+dataset__6[[#This Row],[Column11]]+dataset__6[[#This Row],[Column12]]</f>
        <v>6990</v>
      </c>
      <c r="P10">
        <f>dataset__6[[#This Row],[Column16]]/Availability!O10</f>
        <v>0.27582260371959944</v>
      </c>
      <c r="Q10">
        <f>dataset__6[[#This Row],[Column17]]/Availability!O10</f>
        <v>0.5014306151645207</v>
      </c>
      <c r="R10">
        <f>dataset__6[[#This Row],[Column18]]/Availability!O10</f>
        <v>0.22274678111587984</v>
      </c>
      <c r="S10">
        <f t="shared" si="0"/>
        <v>1</v>
      </c>
    </row>
    <row r="11" spans="15:19" x14ac:dyDescent="0.3">
      <c r="O11">
        <f>dataset__6[[#This Row],[Column10]]+dataset__6[[#This Row],[Column11]]+dataset__6[[#This Row],[Column12]]</f>
        <v>4865</v>
      </c>
      <c r="P11">
        <f>dataset__6[[#This Row],[Column16]]/Availability!O11</f>
        <v>0.32949640287769782</v>
      </c>
      <c r="Q11">
        <f>dataset__6[[#This Row],[Column17]]/Availability!O11</f>
        <v>0.41664953751284689</v>
      </c>
      <c r="R11">
        <f>dataset__6[[#This Row],[Column18]]/Availability!O11</f>
        <v>0.25385405960945528</v>
      </c>
      <c r="S11">
        <f t="shared" si="0"/>
        <v>1</v>
      </c>
    </row>
    <row r="12" spans="15:19" x14ac:dyDescent="0.3">
      <c r="O12">
        <f>dataset__6[[#This Row],[Column10]]+dataset__6[[#This Row],[Column11]]+dataset__6[[#This Row],[Column12]]</f>
        <v>4933</v>
      </c>
      <c r="P12">
        <f>dataset__6[[#This Row],[Column16]]/Availability!O12</f>
        <v>0.3010338536387594</v>
      </c>
      <c r="Q12">
        <f>dataset__6[[#This Row],[Column17]]/Availability!O12</f>
        <v>0.39185080072977901</v>
      </c>
      <c r="R12">
        <f>dataset__6[[#This Row],[Column18]]/Availability!O12</f>
        <v>0.30711534563146159</v>
      </c>
      <c r="S12">
        <f t="shared" si="0"/>
        <v>1</v>
      </c>
    </row>
    <row r="13" spans="15:19" x14ac:dyDescent="0.3">
      <c r="O13">
        <f>dataset__6[[#This Row],[Column10]]+dataset__6[[#This Row],[Column11]]+dataset__6[[#This Row],[Column12]]</f>
        <v>4404</v>
      </c>
      <c r="P13">
        <f>dataset__6[[#This Row],[Column16]]/Availability!O13</f>
        <v>0.32765667574931878</v>
      </c>
      <c r="Q13">
        <f>dataset__6[[#This Row],[Column17]]/Availability!O13</f>
        <v>0.39078110808356042</v>
      </c>
      <c r="R13">
        <f>dataset__6[[#This Row],[Column18]]/Availability!O13</f>
        <v>0.28156221616712079</v>
      </c>
      <c r="S13">
        <f t="shared" si="0"/>
        <v>1</v>
      </c>
    </row>
    <row r="14" spans="15:19" x14ac:dyDescent="0.3">
      <c r="O14">
        <f>dataset__6[[#This Row],[Column10]]+dataset__6[[#This Row],[Column11]]+dataset__6[[#This Row],[Column12]]</f>
        <v>5172</v>
      </c>
      <c r="P14">
        <f>dataset__6[[#This Row],[Column16]]/Availability!O14</f>
        <v>0.38921113689095127</v>
      </c>
      <c r="Q14">
        <f>dataset__6[[#This Row],[Column17]]/Availability!O14</f>
        <v>0.37084300077339521</v>
      </c>
      <c r="R14">
        <f>dataset__6[[#This Row],[Column18]]/Availability!O14</f>
        <v>0.23994586233565351</v>
      </c>
      <c r="S14">
        <f t="shared" si="0"/>
        <v>1</v>
      </c>
    </row>
    <row r="15" spans="15:19" x14ac:dyDescent="0.3">
      <c r="O15">
        <f>dataset__6[[#This Row],[Column10]]+dataset__6[[#This Row],[Column11]]+dataset__6[[#This Row],[Column12]]</f>
        <v>5665</v>
      </c>
      <c r="P15">
        <f>dataset__6[[#This Row],[Column16]]/Availability!O15</f>
        <v>0.36045895851721094</v>
      </c>
      <c r="Q15">
        <f>dataset__6[[#This Row],[Column17]]/Availability!O15</f>
        <v>0.38887908208296557</v>
      </c>
      <c r="R15">
        <f>dataset__6[[#This Row],[Column18]]/Availability!O15</f>
        <v>0.2506619593998235</v>
      </c>
      <c r="S15">
        <f t="shared" si="0"/>
        <v>1</v>
      </c>
    </row>
    <row r="16" spans="15:19" x14ac:dyDescent="0.3">
      <c r="O16">
        <f>dataset__6[[#This Row],[Column10]]+dataset__6[[#This Row],[Column11]]+dataset__6[[#This Row],[Column12]]</f>
        <v>7934</v>
      </c>
      <c r="P16">
        <f>dataset__6[[#This Row],[Column16]]/Availability!O16</f>
        <v>0.29884043357701034</v>
      </c>
      <c r="Q16">
        <f>dataset__6[[#This Row],[Column17]]/Availability!O16</f>
        <v>0.53869422737585082</v>
      </c>
      <c r="R16">
        <f>dataset__6[[#This Row],[Column18]]/Availability!O16</f>
        <v>0.16246533904713889</v>
      </c>
      <c r="S16">
        <f t="shared" si="0"/>
        <v>1</v>
      </c>
    </row>
    <row r="17" spans="15:19" x14ac:dyDescent="0.3">
      <c r="O17">
        <f>dataset__6[[#This Row],[Column10]]+dataset__6[[#This Row],[Column11]]+dataset__6[[#This Row],[Column12]]</f>
        <v>7423</v>
      </c>
      <c r="P17">
        <f>dataset__6[[#This Row],[Column16]]/Availability!O17</f>
        <v>0.33045938299878758</v>
      </c>
      <c r="Q17">
        <f>dataset__6[[#This Row],[Column17]]/Availability!O17</f>
        <v>0.40899905698504646</v>
      </c>
      <c r="R17">
        <f>dataset__6[[#This Row],[Column18]]/Availability!O17</f>
        <v>0.26054156001616596</v>
      </c>
      <c r="S17">
        <f t="shared" si="0"/>
        <v>1</v>
      </c>
    </row>
    <row r="18" spans="15:19" x14ac:dyDescent="0.3">
      <c r="O18">
        <f>dataset__6[[#This Row],[Column10]]+dataset__6[[#This Row],[Column11]]+dataset__6[[#This Row],[Column12]]</f>
        <v>8638</v>
      </c>
      <c r="P18">
        <f>dataset__6[[#This Row],[Column16]]/Availability!O18</f>
        <v>0.31755035887937022</v>
      </c>
      <c r="Q18">
        <f>dataset__6[[#This Row],[Column17]]/Availability!O18</f>
        <v>0.40808057420699234</v>
      </c>
      <c r="R18">
        <f>dataset__6[[#This Row],[Column18]]/Availability!O18</f>
        <v>0.27436906691363744</v>
      </c>
      <c r="S18">
        <f t="shared" si="0"/>
        <v>1</v>
      </c>
    </row>
    <row r="19" spans="15:19" x14ac:dyDescent="0.3">
      <c r="O19">
        <f>dataset__6[[#This Row],[Column10]]+dataset__6[[#This Row],[Column11]]+dataset__6[[#This Row],[Column12]]</f>
        <v>13190</v>
      </c>
      <c r="P19">
        <f>dataset__6[[#This Row],[Column16]]/Availability!O19</f>
        <v>0.32084912812736921</v>
      </c>
      <c r="Q19">
        <f>dataset__6[[#This Row],[Column17]]/Availability!O19</f>
        <v>0.49590598938589842</v>
      </c>
      <c r="R19">
        <f>dataset__6[[#This Row],[Column18]]/Availability!O19</f>
        <v>0.18324488248673237</v>
      </c>
      <c r="S19">
        <f t="shared" si="0"/>
        <v>1</v>
      </c>
    </row>
    <row r="20" spans="15:19" x14ac:dyDescent="0.3">
      <c r="O20" t="s">
        <v>50</v>
      </c>
      <c r="P20">
        <f>STDEV(P6:P19)</f>
        <v>3.5509380866156411E-2</v>
      </c>
      <c r="Q20">
        <f>STDEV(Q6:Q19)</f>
        <v>7.2012705615197042E-2</v>
      </c>
      <c r="R20">
        <f>STDEV(R6:R19)</f>
        <v>6.6147662467760965E-2</v>
      </c>
    </row>
    <row r="21" spans="15:19" x14ac:dyDescent="0.3">
      <c r="O21" t="s">
        <v>53</v>
      </c>
      <c r="P21">
        <f>SLOPE(P4:P19,Data!C4:C19)</f>
        <v>0.11690543407058659</v>
      </c>
      <c r="Q21">
        <f>SLOPE(Q4:Q19,Data!C4:C19)</f>
        <v>-0.4318748227829079</v>
      </c>
      <c r="R21">
        <f>SLOPE(R4:R19,Data!C4:C19)</f>
        <v>0.31496938871232133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6275E-EBDE-4F59-9B56-360F6ADE89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Average Score</vt:lpstr>
      <vt:lpstr>Severity</vt:lpstr>
      <vt:lpstr>Vectors</vt:lpstr>
      <vt:lpstr>Complexity</vt:lpstr>
      <vt:lpstr>Authentication</vt:lpstr>
      <vt:lpstr>Confidentiality</vt:lpstr>
      <vt:lpstr>Integrity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2018-10-18T22:38:45Z</dcterms:modified>
</cp:coreProperties>
</file>