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egoo/Desktop/"/>
    </mc:Choice>
  </mc:AlternateContent>
  <xr:revisionPtr revIDLastSave="0" documentId="10_ncr:8100000_{EAEB32C5-90B6-D446-B278-79BECEA06702}" xr6:coauthVersionLast="34" xr6:coauthVersionMax="34" xr10:uidLastSave="{00000000-0000-0000-0000-000000000000}"/>
  <bookViews>
    <workbookView xWindow="29020" yWindow="1880" windowWidth="28400" windowHeight="17020" activeTab="1" xr2:uid="{9E46F398-4D97-A741-82BB-B11572EE4F99}"/>
  </bookViews>
  <sheets>
    <sheet name="TE weight" sheetId="1" r:id="rId1"/>
    <sheet name="MPT weight" sheetId="4" r:id="rId2"/>
    <sheet name="efficient frontier" sheetId="3" r:id="rId3"/>
    <sheet name="Sheet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4" l="1"/>
  <c r="N17" i="4" s="1"/>
  <c r="M15" i="4"/>
  <c r="M17" i="4" s="1"/>
  <c r="L15" i="4"/>
  <c r="K16" i="4" s="1"/>
  <c r="K15" i="4"/>
  <c r="K17" i="4" s="1"/>
  <c r="J15" i="4"/>
  <c r="I15" i="4"/>
  <c r="I17" i="4" s="1"/>
  <c r="H15" i="4"/>
  <c r="H17" i="4" s="1"/>
  <c r="G15" i="4"/>
  <c r="G17" i="4" s="1"/>
  <c r="F15" i="4"/>
  <c r="E15" i="4"/>
  <c r="E17" i="4" s="1"/>
  <c r="D15" i="4"/>
  <c r="C15" i="4"/>
  <c r="C17" i="4" s="1"/>
  <c r="B18" i="4" s="1"/>
  <c r="B15" i="4"/>
  <c r="B17" i="4" s="1"/>
  <c r="L27" i="1"/>
  <c r="M27" i="1"/>
  <c r="N27" i="1"/>
  <c r="C27" i="1"/>
  <c r="D27" i="1"/>
  <c r="E27" i="1"/>
  <c r="F27" i="1"/>
  <c r="G27" i="1"/>
  <c r="H27" i="1"/>
  <c r="I27" i="1"/>
  <c r="J27" i="1"/>
  <c r="K27" i="1"/>
  <c r="B27" i="1"/>
  <c r="B26" i="1"/>
  <c r="C26" i="1"/>
  <c r="D26" i="1"/>
  <c r="E26" i="1"/>
  <c r="F26" i="1"/>
  <c r="G26" i="1"/>
  <c r="H26" i="1"/>
  <c r="I26" i="1"/>
  <c r="J26" i="1"/>
  <c r="K26" i="1"/>
  <c r="L26" i="1"/>
  <c r="E16" i="4" l="1"/>
  <c r="I16" i="4"/>
  <c r="L17" i="4"/>
  <c r="K18" i="4" s="1"/>
  <c r="D16" i="4"/>
  <c r="G18" i="4"/>
  <c r="H18" i="4"/>
  <c r="M18" i="4"/>
  <c r="L18" i="4"/>
  <c r="L16" i="4"/>
  <c r="B16" i="4"/>
  <c r="F16" i="4"/>
  <c r="J16" i="4"/>
  <c r="F17" i="4"/>
  <c r="E18" i="4" s="1"/>
  <c r="J17" i="4"/>
  <c r="I18" i="4" s="1"/>
  <c r="D17" i="4"/>
  <c r="C18" i="4" s="1"/>
  <c r="C16" i="4"/>
  <c r="G16" i="4"/>
  <c r="H16" i="4"/>
  <c r="M16" i="4"/>
  <c r="B32" i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B31" i="1"/>
  <c r="C18" i="1"/>
  <c r="D18" i="1"/>
  <c r="E18" i="1"/>
  <c r="F18" i="1"/>
  <c r="G18" i="1"/>
  <c r="H18" i="1"/>
  <c r="I18" i="1"/>
  <c r="J18" i="1"/>
  <c r="K18" i="1"/>
  <c r="L18" i="1"/>
  <c r="B18" i="1"/>
  <c r="C16" i="1"/>
  <c r="D16" i="1"/>
  <c r="E16" i="1"/>
  <c r="F16" i="1"/>
  <c r="G16" i="1"/>
  <c r="H16" i="1"/>
  <c r="I16" i="1"/>
  <c r="J16" i="1"/>
  <c r="K16" i="1"/>
  <c r="L16" i="1"/>
  <c r="B16" i="1"/>
  <c r="D18" i="4" l="1"/>
  <c r="J18" i="4"/>
  <c r="F18" i="4"/>
  <c r="B30" i="2"/>
  <c r="B29" i="2"/>
  <c r="B28" i="2"/>
  <c r="B27" i="2"/>
  <c r="B26" i="2"/>
  <c r="B25" i="2"/>
  <c r="B24" i="2"/>
  <c r="B23" i="2"/>
  <c r="B22" i="2"/>
  <c r="B21" i="2"/>
  <c r="B20" i="2"/>
  <c r="B19" i="2"/>
  <c r="C15" i="1"/>
  <c r="C17" i="1" s="1"/>
  <c r="D15" i="1"/>
  <c r="D17" i="1" s="1"/>
  <c r="E15" i="1"/>
  <c r="E17" i="1" s="1"/>
  <c r="F15" i="1"/>
  <c r="F17" i="1" s="1"/>
  <c r="G15" i="1"/>
  <c r="G17" i="1" s="1"/>
  <c r="H15" i="1"/>
  <c r="H17" i="1" s="1"/>
  <c r="I15" i="1"/>
  <c r="I17" i="1" s="1"/>
  <c r="J15" i="1"/>
  <c r="J17" i="1" s="1"/>
  <c r="K15" i="1"/>
  <c r="K17" i="1" s="1"/>
  <c r="L15" i="1"/>
  <c r="L17" i="1" s="1"/>
  <c r="M15" i="1"/>
  <c r="M17" i="1" s="1"/>
  <c r="N15" i="1"/>
  <c r="B15" i="1"/>
  <c r="B17" i="1" s="1"/>
  <c r="N17" i="1" l="1"/>
  <c r="M18" i="1" s="1"/>
  <c r="M16" i="1"/>
  <c r="B32" i="2"/>
  <c r="C19" i="2" s="1"/>
  <c r="C26" i="2" l="1"/>
  <c r="B35" i="2"/>
  <c r="C28" i="2"/>
  <c r="C20" i="2"/>
  <c r="C24" i="2"/>
  <c r="B42" i="2"/>
  <c r="C29" i="2"/>
  <c r="C25" i="2"/>
  <c r="C21" i="2"/>
  <c r="C22" i="2"/>
  <c r="C27" i="2"/>
  <c r="C23" i="2"/>
  <c r="C30" i="2"/>
  <c r="C32" i="2" l="1"/>
  <c r="D26" i="2" s="1"/>
  <c r="B39" i="2"/>
  <c r="B44" i="2"/>
  <c r="B45" i="2"/>
  <c r="B43" i="2"/>
  <c r="B38" i="2"/>
  <c r="B40" i="2"/>
  <c r="D24" i="2"/>
  <c r="B41" i="2"/>
  <c r="B46" i="2"/>
  <c r="B37" i="2"/>
  <c r="B36" i="2"/>
  <c r="D20" i="2" l="1"/>
  <c r="D30" i="2"/>
  <c r="D28" i="2"/>
  <c r="C44" i="2" s="1"/>
  <c r="D27" i="2"/>
  <c r="C43" i="2" s="1"/>
  <c r="D21" i="2"/>
  <c r="D25" i="2"/>
  <c r="D22" i="2"/>
  <c r="B48" i="2"/>
  <c r="D19" i="2"/>
  <c r="C33" i="2"/>
  <c r="B49" i="2"/>
  <c r="D29" i="2"/>
  <c r="C45" i="2" s="1"/>
  <c r="D23" i="2"/>
  <c r="C39" i="2" s="1"/>
  <c r="C36" i="2"/>
  <c r="C35" i="2"/>
  <c r="C40" i="2"/>
  <c r="C46" i="2"/>
  <c r="C42" i="2"/>
  <c r="C37" i="2"/>
  <c r="C41" i="2"/>
  <c r="D32" i="2" l="1"/>
  <c r="D33" i="2" s="1"/>
  <c r="C38" i="2"/>
  <c r="C49" i="2"/>
  <c r="C48" i="2"/>
  <c r="E21" i="2" l="1"/>
  <c r="D37" i="2" s="1"/>
  <c r="E27" i="2"/>
  <c r="D43" i="2" s="1"/>
  <c r="E30" i="2"/>
  <c r="D46" i="2" s="1"/>
  <c r="E24" i="2"/>
  <c r="D40" i="2" s="1"/>
  <c r="E23" i="2"/>
  <c r="E25" i="2"/>
  <c r="D41" i="2" s="1"/>
  <c r="E20" i="2"/>
  <c r="E22" i="2"/>
  <c r="D38" i="2" s="1"/>
  <c r="E26" i="2"/>
  <c r="D42" i="2" s="1"/>
  <c r="E19" i="2"/>
  <c r="D35" i="2" s="1"/>
  <c r="E28" i="2"/>
  <c r="D44" i="2" s="1"/>
  <c r="E29" i="2"/>
  <c r="D45" i="2" s="1"/>
  <c r="D39" i="2"/>
  <c r="E32" i="2" l="1"/>
  <c r="F27" i="2" s="1"/>
  <c r="D36" i="2"/>
  <c r="D49" i="2" s="1"/>
  <c r="F29" i="2"/>
  <c r="F24" i="2"/>
  <c r="F26" i="2"/>
  <c r="F25" i="2"/>
  <c r="F22" i="2"/>
  <c r="F21" i="2"/>
  <c r="F28" i="2"/>
  <c r="F23" i="2"/>
  <c r="D48" i="2" l="1"/>
  <c r="F30" i="2"/>
  <c r="E33" i="2"/>
  <c r="F20" i="2"/>
  <c r="E36" i="2" s="1"/>
  <c r="F19" i="2"/>
  <c r="E35" i="2" s="1"/>
  <c r="E43" i="2"/>
  <c r="F32" i="2"/>
  <c r="F33" i="2" s="1"/>
  <c r="E40" i="2"/>
  <c r="E45" i="2"/>
  <c r="E44" i="2"/>
  <c r="E41" i="2"/>
  <c r="E37" i="2"/>
  <c r="E42" i="2"/>
  <c r="E39" i="2"/>
  <c r="E38" i="2"/>
  <c r="E46" i="2"/>
  <c r="G29" i="2" l="1"/>
  <c r="G30" i="2"/>
  <c r="F46" i="2" s="1"/>
  <c r="G25" i="2"/>
  <c r="F41" i="2" s="1"/>
  <c r="G21" i="2"/>
  <c r="F37" i="2" s="1"/>
  <c r="G20" i="2"/>
  <c r="F36" i="2" s="1"/>
  <c r="G23" i="2"/>
  <c r="F39" i="2" s="1"/>
  <c r="G19" i="2"/>
  <c r="F35" i="2" s="1"/>
  <c r="F45" i="2"/>
  <c r="G27" i="2"/>
  <c r="G22" i="2"/>
  <c r="G26" i="2"/>
  <c r="G28" i="2"/>
  <c r="G24" i="2"/>
  <c r="E49" i="2"/>
  <c r="E48" i="2"/>
  <c r="F44" i="2" l="1"/>
  <c r="F43" i="2"/>
  <c r="F42" i="2"/>
  <c r="G32" i="2"/>
  <c r="H28" i="2" s="1"/>
  <c r="F40" i="2"/>
  <c r="F38" i="2"/>
  <c r="H22" i="2" l="1"/>
  <c r="F49" i="2"/>
  <c r="H27" i="2"/>
  <c r="G43" i="2" s="1"/>
  <c r="H24" i="2"/>
  <c r="G40" i="2" s="1"/>
  <c r="H26" i="2"/>
  <c r="G42" i="2" s="1"/>
  <c r="F48" i="2"/>
  <c r="G44" i="2"/>
  <c r="G38" i="2"/>
  <c r="G33" i="2"/>
  <c r="H20" i="2"/>
  <c r="H23" i="2"/>
  <c r="H25" i="2"/>
  <c r="H30" i="2"/>
  <c r="H19" i="2"/>
  <c r="H21" i="2"/>
  <c r="H29" i="2"/>
  <c r="G39" i="2" l="1"/>
  <c r="G36" i="2"/>
  <c r="G37" i="2"/>
  <c r="G46" i="2"/>
  <c r="G35" i="2"/>
  <c r="H32" i="2"/>
  <c r="I20" i="2" s="1"/>
  <c r="G45" i="2"/>
  <c r="G41" i="2"/>
  <c r="I29" i="2" l="1"/>
  <c r="H45" i="2" s="1"/>
  <c r="H36" i="2"/>
  <c r="H33" i="2"/>
  <c r="I28" i="2"/>
  <c r="I27" i="2"/>
  <c r="I26" i="2"/>
  <c r="I22" i="2"/>
  <c r="I24" i="2"/>
  <c r="I30" i="2"/>
  <c r="I25" i="2"/>
  <c r="G49" i="2"/>
  <c r="G48" i="2"/>
  <c r="I19" i="2"/>
  <c r="I21" i="2"/>
  <c r="I23" i="2"/>
  <c r="H40" i="2" l="1"/>
  <c r="I32" i="2"/>
  <c r="J27" i="2" s="1"/>
  <c r="H35" i="2"/>
  <c r="H46" i="2"/>
  <c r="H43" i="2"/>
  <c r="H39" i="2"/>
  <c r="H38" i="2"/>
  <c r="H44" i="2"/>
  <c r="H37" i="2"/>
  <c r="H41" i="2"/>
  <c r="H42" i="2"/>
  <c r="J26" i="2" l="1"/>
  <c r="I42" i="2" s="1"/>
  <c r="J21" i="2"/>
  <c r="J19" i="2"/>
  <c r="I35" i="2" s="1"/>
  <c r="J30" i="2"/>
  <c r="I46" i="2" s="1"/>
  <c r="J22" i="2"/>
  <c r="I38" i="2" s="1"/>
  <c r="I37" i="2"/>
  <c r="I43" i="2"/>
  <c r="H49" i="2"/>
  <c r="H48" i="2"/>
  <c r="I33" i="2"/>
  <c r="J20" i="2"/>
  <c r="J29" i="2"/>
  <c r="J24" i="2"/>
  <c r="J25" i="2"/>
  <c r="J28" i="2"/>
  <c r="J23" i="2"/>
  <c r="J32" i="2" l="1"/>
  <c r="J33" i="2" s="1"/>
  <c r="I41" i="2"/>
  <c r="I40" i="2"/>
  <c r="I39" i="2"/>
  <c r="I45" i="2"/>
  <c r="I44" i="2"/>
  <c r="I36" i="2"/>
  <c r="K20" i="2" l="1"/>
  <c r="K29" i="2"/>
  <c r="J45" i="2" s="1"/>
  <c r="K22" i="2"/>
  <c r="K24" i="2"/>
  <c r="J40" i="2" s="1"/>
  <c r="K26" i="2"/>
  <c r="J42" i="2" s="1"/>
  <c r="I49" i="2"/>
  <c r="K19" i="2"/>
  <c r="J35" i="2" s="1"/>
  <c r="I48" i="2"/>
  <c r="K28" i="2"/>
  <c r="J44" i="2" s="1"/>
  <c r="K23" i="2"/>
  <c r="J39" i="2" s="1"/>
  <c r="K25" i="2"/>
  <c r="J41" i="2" s="1"/>
  <c r="K30" i="2"/>
  <c r="J46" i="2" s="1"/>
  <c r="K21" i="2"/>
  <c r="J37" i="2" s="1"/>
  <c r="K27" i="2"/>
  <c r="J43" i="2" s="1"/>
  <c r="J36" i="2"/>
  <c r="J38" i="2"/>
  <c r="K32" i="2" l="1"/>
  <c r="L26" i="2" s="1"/>
  <c r="K42" i="2" s="1"/>
  <c r="J49" i="2"/>
  <c r="J48" i="2"/>
  <c r="L28" i="2" l="1"/>
  <c r="K44" i="2" s="1"/>
  <c r="L25" i="2"/>
  <c r="K41" i="2" s="1"/>
  <c r="L20" i="2"/>
  <c r="K36" i="2" s="1"/>
  <c r="L19" i="2"/>
  <c r="K35" i="2" s="1"/>
  <c r="L22" i="2"/>
  <c r="K38" i="2" s="1"/>
  <c r="L23" i="2"/>
  <c r="K39" i="2" s="1"/>
  <c r="L27" i="2"/>
  <c r="K43" i="2" s="1"/>
  <c r="L24" i="2"/>
  <c r="K40" i="2" s="1"/>
  <c r="L29" i="2"/>
  <c r="K45" i="2" s="1"/>
  <c r="L21" i="2"/>
  <c r="K37" i="2" s="1"/>
  <c r="K33" i="2"/>
  <c r="L30" i="2"/>
  <c r="K46" i="2" s="1"/>
  <c r="K49" i="2" l="1"/>
  <c r="K48" i="2"/>
  <c r="L32" i="2"/>
  <c r="L33" i="2" s="1"/>
  <c r="M25" i="2" l="1"/>
  <c r="M24" i="2"/>
  <c r="L40" i="2" s="1"/>
  <c r="M28" i="2"/>
  <c r="L44" i="2" s="1"/>
  <c r="M26" i="2"/>
  <c r="L42" i="2" s="1"/>
  <c r="M27" i="2"/>
  <c r="L43" i="2" s="1"/>
  <c r="M30" i="2"/>
  <c r="L46" i="2" s="1"/>
  <c r="M19" i="2"/>
  <c r="L35" i="2" s="1"/>
  <c r="M21" i="2"/>
  <c r="L37" i="2" s="1"/>
  <c r="M22" i="2"/>
  <c r="L38" i="2" s="1"/>
  <c r="M20" i="2"/>
  <c r="L36" i="2" s="1"/>
  <c r="M29" i="2"/>
  <c r="L45" i="2" s="1"/>
  <c r="M23" i="2"/>
  <c r="L39" i="2" s="1"/>
  <c r="L41" i="2"/>
  <c r="M32" i="2" l="1"/>
  <c r="M33" i="2" s="1"/>
  <c r="N23" i="2"/>
  <c r="M39" i="2" s="1"/>
  <c r="N30" i="2"/>
  <c r="M46" i="2" s="1"/>
  <c r="N24" i="2"/>
  <c r="M40" i="2" s="1"/>
  <c r="N26" i="2"/>
  <c r="M42" i="2" s="1"/>
  <c r="N27" i="2"/>
  <c r="M43" i="2" s="1"/>
  <c r="L49" i="2"/>
  <c r="L48" i="2"/>
  <c r="N21" i="2"/>
  <c r="M37" i="2" s="1"/>
  <c r="N28" i="2"/>
  <c r="M44" i="2" s="1"/>
  <c r="N25" i="2"/>
  <c r="M41" i="2" s="1"/>
  <c r="N20" i="2" l="1"/>
  <c r="M36" i="2" s="1"/>
  <c r="N22" i="2"/>
  <c r="M38" i="2" s="1"/>
  <c r="N19" i="2"/>
  <c r="M35" i="2" s="1"/>
  <c r="N29" i="2"/>
  <c r="M45" i="2" s="1"/>
  <c r="M49" i="2" l="1"/>
  <c r="M48" i="2"/>
  <c r="N32" i="2"/>
  <c r="N33" i="2" s="1"/>
</calcChain>
</file>

<file path=xl/sharedStrings.xml><?xml version="1.0" encoding="utf-8"?>
<sst xmlns="http://schemas.openxmlformats.org/spreadsheetml/2006/main" count="151" uniqueCount="57">
  <si>
    <t>MSFT</t>
  </si>
  <si>
    <t>F</t>
  </si>
  <si>
    <t>BGS</t>
  </si>
  <si>
    <t>ADRD</t>
  </si>
  <si>
    <t>V</t>
  </si>
  <si>
    <t>MGI</t>
  </si>
  <si>
    <t>NFLX</t>
  </si>
  <si>
    <t>JACK</t>
  </si>
  <si>
    <t>GE</t>
  </si>
  <si>
    <t>SBUX</t>
  </si>
  <si>
    <t>C</t>
  </si>
  <si>
    <t>HD</t>
  </si>
  <si>
    <t>Ticker</t>
  </si>
  <si>
    <t>Q2 15</t>
  </si>
  <si>
    <t>Q3 15</t>
  </si>
  <si>
    <t>Q4 15</t>
  </si>
  <si>
    <t>Q1 16</t>
  </si>
  <si>
    <t>Q2 16</t>
  </si>
  <si>
    <t>Q3 16</t>
  </si>
  <si>
    <t>Q4 16</t>
  </si>
  <si>
    <t>Q1 17</t>
  </si>
  <si>
    <t>Q2 17</t>
  </si>
  <si>
    <t>Q3 17</t>
  </si>
  <si>
    <t>Q4 17</t>
  </si>
  <si>
    <t>Q1 18</t>
  </si>
  <si>
    <t>Q2 18</t>
  </si>
  <si>
    <t>Daily Return</t>
  </si>
  <si>
    <t>Daily Volatility</t>
  </si>
  <si>
    <t>Tracking Error</t>
  </si>
  <si>
    <t>SPY Daily Return</t>
  </si>
  <si>
    <t>SPY Monthly Return</t>
  </si>
  <si>
    <t>Monthly Volatility</t>
  </si>
  <si>
    <t>Net Long Weight</t>
  </si>
  <si>
    <t>Net Short Weight</t>
  </si>
  <si>
    <t xml:space="preserve">Total number of increase </t>
  </si>
  <si>
    <t>Total number of decrease</t>
  </si>
  <si>
    <t>Total # of shares</t>
  </si>
  <si>
    <t>Increase/Decrease # of shares</t>
  </si>
  <si>
    <t>Total increse #</t>
  </si>
  <si>
    <t>Total decrease #</t>
  </si>
  <si>
    <t>Principle</t>
  </si>
  <si>
    <t>Number of Shares</t>
  </si>
  <si>
    <t>Monthly Portfolio Return</t>
  </si>
  <si>
    <t>Change of Net Long Weight</t>
  </si>
  <si>
    <t>Change of Net Short Weight</t>
  </si>
  <si>
    <t>SPY value</t>
  </si>
  <si>
    <t>Portfolio Value</t>
  </si>
  <si>
    <t>Expected Return: </t>
  </si>
  <si>
    <t>Tracking Error: </t>
  </si>
  <si>
    <t>Average Daily Return is: </t>
  </si>
  <si>
    <t>Average Monthly Return is: </t>
  </si>
  <si>
    <t>Average SPY Daily Return is: </t>
  </si>
  <si>
    <t>Average SPY Monthly Return is: </t>
  </si>
  <si>
    <t>Average Daily Volatility is: </t>
  </si>
  <si>
    <t>Average Monthly Volatility is: </t>
  </si>
  <si>
    <t>Expected Excess Return: </t>
  </si>
  <si>
    <t>Portfolio Volatility: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</si>
</sst>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%"/>
    <numFmt numFmtId="165" formatCode="#,##0.0"/>
    <numFmt numFmtId="166" formatCode="_(&quot;$&quot;* #,##0_);_(&quot;$&quot;* \(#,##0\);_(&quot;$&quot;* &quot;-&quot;??_);_(@_)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1"/>
      <name val="Helvetic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2" fillId="0" borderId="0" xfId="0" applyNumberFormat="1" applyFont="1"/>
    <xf numFmtId="164" fontId="2" fillId="0" borderId="0" xfId="0" applyNumberFormat="1" applyFont="1"/>
    <xf numFmtId="10" fontId="0" fillId="0" borderId="0" xfId="0" applyNumberFormat="1"/>
    <xf numFmtId="0" fontId="0" fillId="0" borderId="0" xfId="0" applyFont="1"/>
    <xf numFmtId="165" fontId="0" fillId="0" borderId="0" xfId="0" applyNumberFormat="1"/>
    <xf numFmtId="4" fontId="2" fillId="0" borderId="0" xfId="0" applyNumberFormat="1" applyFont="1"/>
    <xf numFmtId="165" fontId="1" fillId="0" borderId="0" xfId="0" applyNumberFormat="1" applyFont="1"/>
    <xf numFmtId="3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6" fontId="1" fillId="0" borderId="0" xfId="1" applyNumberFormat="1" applyFont="1"/>
    <xf numFmtId="11" fontId="2" fillId="0" borderId="0" xfId="0" applyNumberFormat="1" applyFont="1"/>
    <xf numFmtId="10" fontId="2" fillId="0" borderId="0" xfId="2" applyNumberFormat="1" applyFon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</a:t>
            </a:r>
            <a:r>
              <a:rPr lang="en-US" altLang="zh-CN"/>
              <a:t>Portfolio</a:t>
            </a:r>
            <a:r>
              <a:rPr lang="en-US" altLang="zh-CN" baseline="0"/>
              <a:t> Against Market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 weight'!$A$23</c:f>
              <c:strCache>
                <c:ptCount val="1"/>
                <c:pt idx="0">
                  <c:v>Monthly Portfolio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 weight'!$B$23:$N$23</c:f>
              <c:numCache>
                <c:formatCode>0.000%</c:formatCode>
                <c:ptCount val="13"/>
                <c:pt idx="0">
                  <c:v>3.4063000000000003E-2</c:v>
                </c:pt>
                <c:pt idx="1">
                  <c:v>1.2094000000000001E-2</c:v>
                </c:pt>
                <c:pt idx="2">
                  <c:v>2.9610999999999998E-2</c:v>
                </c:pt>
                <c:pt idx="3">
                  <c:v>2.5555000000000001E-2</c:v>
                </c:pt>
                <c:pt idx="4">
                  <c:v>3.0133E-2</c:v>
                </c:pt>
                <c:pt idx="5">
                  <c:v>3.2393999999999999E-2</c:v>
                </c:pt>
                <c:pt idx="6">
                  <c:v>3.3357999999999999E-2</c:v>
                </c:pt>
                <c:pt idx="7">
                  <c:v>3.5425999999999999E-2</c:v>
                </c:pt>
                <c:pt idx="8">
                  <c:v>3.533E-2</c:v>
                </c:pt>
                <c:pt idx="9">
                  <c:v>3.5762000000000002E-2</c:v>
                </c:pt>
                <c:pt idx="10">
                  <c:v>3.7253000000000001E-2</c:v>
                </c:pt>
                <c:pt idx="11" formatCode="0.00%">
                  <c:v>3.5993999999999998E-2</c:v>
                </c:pt>
                <c:pt idx="12" formatCode="0.00%">
                  <c:v>3.6549999999999999E-2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E-0D4A-AECD-DC8B03F5B8CD}"/>
            </c:ext>
          </c:extLst>
        </c:ser>
        <c:ser>
          <c:idx val="1"/>
          <c:order val="1"/>
          <c:tx>
            <c:strRef>
              <c:f>'TE weight'!$A$25</c:f>
              <c:strCache>
                <c:ptCount val="1"/>
                <c:pt idx="0">
                  <c:v>SPY Monthly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 weight'!$B$25:$N$25</c:f>
              <c:numCache>
                <c:formatCode>0.000%</c:formatCode>
                <c:ptCount val="13"/>
                <c:pt idx="0">
                  <c:v>4.9329999999999999E-3</c:v>
                </c:pt>
                <c:pt idx="1">
                  <c:v>-1.644E-2</c:v>
                </c:pt>
                <c:pt idx="2">
                  <c:v>5.9999999999999995E-4</c:v>
                </c:pt>
                <c:pt idx="3">
                  <c:v>-3.3500000000000001E-3</c:v>
                </c:pt>
                <c:pt idx="4">
                  <c:v>1.109E-3</c:v>
                </c:pt>
                <c:pt idx="5">
                  <c:v>3.3080000000000002E-3</c:v>
                </c:pt>
                <c:pt idx="6">
                  <c:v>4.2469999999999999E-3</c:v>
                </c:pt>
                <c:pt idx="7">
                  <c:v>6.2589999999999998E-3</c:v>
                </c:pt>
                <c:pt idx="8">
                  <c:v>6.1659999999999996E-3</c:v>
                </c:pt>
                <c:pt idx="9">
                  <c:v>6.5859999999999998E-3</c:v>
                </c:pt>
                <c:pt idx="10">
                  <c:v>8.0370000000000007E-3</c:v>
                </c:pt>
                <c:pt idx="11" formatCode="0.00%">
                  <c:v>6.8120000000000003E-3</c:v>
                </c:pt>
                <c:pt idx="12" formatCode="0.00%">
                  <c:v>7.352E-3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E-0D4A-AECD-DC8B03F5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528639"/>
        <c:axId val="1460529887"/>
      </c:lineChart>
      <c:catAx>
        <c:axId val="1460528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29887"/>
        <c:crosses val="autoZero"/>
        <c:auto val="1"/>
        <c:lblAlgn val="ctr"/>
        <c:lblOffset val="100"/>
        <c:noMultiLvlLbl val="0"/>
      </c:catAx>
      <c:valAx>
        <c:axId val="14605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2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vs Short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 weight'!$A$15</c:f>
              <c:strCache>
                <c:ptCount val="1"/>
                <c:pt idx="0">
                  <c:v>Net Long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 weight'!$B$15:$N$15</c:f>
              <c:numCache>
                <c:formatCode>0.00%</c:formatCode>
                <c:ptCount val="13"/>
                <c:pt idx="0">
                  <c:v>1.694421</c:v>
                </c:pt>
                <c:pt idx="1">
                  <c:v>1.2104030000000001</c:v>
                </c:pt>
                <c:pt idx="2">
                  <c:v>1.468478</c:v>
                </c:pt>
                <c:pt idx="3">
                  <c:v>1.3572170000000001</c:v>
                </c:pt>
                <c:pt idx="4">
                  <c:v>1.3476779999999999</c:v>
                </c:pt>
                <c:pt idx="5">
                  <c:v>1.6303299999999998</c:v>
                </c:pt>
                <c:pt idx="6">
                  <c:v>1.637016</c:v>
                </c:pt>
                <c:pt idx="7">
                  <c:v>1.7076579999999999</c:v>
                </c:pt>
                <c:pt idx="8">
                  <c:v>1.8220160000000001</c:v>
                </c:pt>
                <c:pt idx="9">
                  <c:v>1.837877</c:v>
                </c:pt>
                <c:pt idx="10">
                  <c:v>1.732084</c:v>
                </c:pt>
                <c:pt idx="11">
                  <c:v>1.4798789999999999</c:v>
                </c:pt>
                <c:pt idx="12">
                  <c:v>1.5043950000000001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9-A84B-AE9F-86EC7A0C9475}"/>
            </c:ext>
          </c:extLst>
        </c:ser>
        <c:ser>
          <c:idx val="1"/>
          <c:order val="1"/>
          <c:tx>
            <c:strRef>
              <c:f>'TE weight'!$A$17</c:f>
              <c:strCache>
                <c:ptCount val="1"/>
                <c:pt idx="0">
                  <c:v>Net Short Weight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 weight'!$B$17:$N$17</c:f>
              <c:numCache>
                <c:formatCode>0.00%</c:formatCode>
                <c:ptCount val="13"/>
                <c:pt idx="0">
                  <c:v>-0.69442000000000004</c:v>
                </c:pt>
                <c:pt idx="1">
                  <c:v>-0.21039999999999998</c:v>
                </c:pt>
                <c:pt idx="2">
                  <c:v>-0.46847</c:v>
                </c:pt>
                <c:pt idx="3">
                  <c:v>-0.35721000000000003</c:v>
                </c:pt>
                <c:pt idx="4">
                  <c:v>-0.34767999999999999</c:v>
                </c:pt>
                <c:pt idx="5">
                  <c:v>-0.63031999999999999</c:v>
                </c:pt>
                <c:pt idx="6">
                  <c:v>-0.63700999999999985</c:v>
                </c:pt>
                <c:pt idx="7">
                  <c:v>-0.70765</c:v>
                </c:pt>
                <c:pt idx="8">
                  <c:v>-0.82201999999999997</c:v>
                </c:pt>
                <c:pt idx="9">
                  <c:v>-0.83787999999999996</c:v>
                </c:pt>
                <c:pt idx="10">
                  <c:v>-0.73210000000000008</c:v>
                </c:pt>
                <c:pt idx="11">
                  <c:v>-0.47987000000000002</c:v>
                </c:pt>
                <c:pt idx="12">
                  <c:v>-0.50440000000000007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9-A84B-AE9F-86EC7A0C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8437119"/>
        <c:axId val="1468607727"/>
      </c:barChart>
      <c:catAx>
        <c:axId val="146843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07727"/>
        <c:crosses val="autoZero"/>
        <c:auto val="1"/>
        <c:lblAlgn val="ctr"/>
        <c:lblOffset val="100"/>
        <c:noMultiLvlLbl val="0"/>
      </c:catAx>
      <c:valAx>
        <c:axId val="14686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43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Portfolio Value vs Market Value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 weight'!$A$31</c:f>
              <c:strCache>
                <c:ptCount val="1"/>
                <c:pt idx="0">
                  <c:v>Portfolio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 weight'!$B$31:$O$31</c:f>
              <c:numCache>
                <c:formatCode>_("$"* #,##0_);_("$"* \(#,##0\);_("$"* "-"??_);_(@_)</c:formatCode>
                <c:ptCount val="14"/>
                <c:pt idx="0">
                  <c:v>1000000</c:v>
                </c:pt>
                <c:pt idx="1">
                  <c:v>1105731.8603290343</c:v>
                </c:pt>
                <c:pt idx="2">
                  <c:v>1146369.007431682</c:v>
                </c:pt>
                <c:pt idx="3">
                  <c:v>1251225.5402157428</c:v>
                </c:pt>
                <c:pt idx="4">
                  <c:v>1349653.706176182</c:v>
                </c:pt>
                <c:pt idx="5">
                  <c:v>1475339.2408958345</c:v>
                </c:pt>
                <c:pt idx="6">
                  <c:v>1623393.3868125582</c:v>
                </c:pt>
                <c:pt idx="7">
                  <c:v>1791374.4174309692</c:v>
                </c:pt>
                <c:pt idx="8">
                  <c:v>1988626.9876891081</c:v>
                </c:pt>
                <c:pt idx="9">
                  <c:v>2206872.2778796293</c:v>
                </c:pt>
                <c:pt idx="10">
                  <c:v>2452137.4553419892</c:v>
                </c:pt>
                <c:pt idx="11">
                  <c:v>2736535.7691061213</c:v>
                </c:pt>
                <c:pt idx="12">
                  <c:v>3042870.9496369492</c:v>
                </c:pt>
                <c:pt idx="13">
                  <c:v>3388853.1354907472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2-044C-BF64-321127520F42}"/>
            </c:ext>
          </c:extLst>
        </c:ser>
        <c:ser>
          <c:idx val="1"/>
          <c:order val="1"/>
          <c:tx>
            <c:strRef>
              <c:f>'TE weight'!$A$32</c:f>
              <c:strCache>
                <c:ptCount val="1"/>
                <c:pt idx="0">
                  <c:v>SPY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 weight'!$B$32:$O$32</c:f>
              <c:numCache>
                <c:formatCode>_("$"* #,##0_);_("$"* \(#,##0\);_("$"* "-"??_);_(@_)</c:formatCode>
                <c:ptCount val="14"/>
                <c:pt idx="0">
                  <c:v>1000000</c:v>
                </c:pt>
                <c:pt idx="1">
                  <c:v>1014892.1436556003</c:v>
                </c:pt>
                <c:pt idx="2">
                  <c:v>965860.1501541636</c:v>
                </c:pt>
                <c:pt idx="3">
                  <c:v>967601.98194184399</c:v>
                </c:pt>
                <c:pt idx="4">
                  <c:v>958069.27212721028</c:v>
                </c:pt>
                <c:pt idx="5">
                  <c:v>961261.41954882804</c:v>
                </c:pt>
                <c:pt idx="6">
                  <c:v>970824.44929022749</c:v>
                </c:pt>
                <c:pt idx="7">
                  <c:v>983268.69947638223</c:v>
                </c:pt>
                <c:pt idx="8">
                  <c:v>1001870.2357465002</c:v>
                </c:pt>
                <c:pt idx="9">
                  <c:v>1020486.9555319722</c:v>
                </c:pt>
                <c:pt idx="10">
                  <c:v>1040753.5216072701</c:v>
                </c:pt>
                <c:pt idx="11">
                  <c:v>1066054.6805472947</c:v>
                </c:pt>
                <c:pt idx="12">
                  <c:v>1088015.581188519</c:v>
                </c:pt>
                <c:pt idx="13">
                  <c:v>1112188.6277913123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2-044C-BF64-321127520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126591"/>
        <c:axId val="1418556527"/>
      </c:lineChart>
      <c:catAx>
        <c:axId val="137712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56527"/>
        <c:crosses val="autoZero"/>
        <c:auto val="1"/>
        <c:lblAlgn val="ctr"/>
        <c:lblOffset val="100"/>
        <c:noMultiLvlLbl val="0"/>
      </c:catAx>
      <c:valAx>
        <c:axId val="141855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12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</a:t>
            </a:r>
            <a:r>
              <a:rPr lang="en-US" baseline="0"/>
              <a:t> vs Market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'MPT weight'!$A$21</c:f>
              <c:strCache>
                <c:ptCount val="1"/>
                <c:pt idx="0">
                  <c:v>Average Monthly Return is: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'MPT weight'!$B$21:$N$21</c:f>
              <c:numCache>
                <c:formatCode>0.00%</c:formatCode>
                <c:ptCount val="13"/>
                <c:pt idx="0">
                  <c:v>3.4063000000000003E-2</c:v>
                </c:pt>
                <c:pt idx="1">
                  <c:v>1.2094000000000001E-2</c:v>
                </c:pt>
                <c:pt idx="2">
                  <c:v>2.9610999999999998E-2</c:v>
                </c:pt>
                <c:pt idx="3">
                  <c:v>2.5555000000000001E-2</c:v>
                </c:pt>
                <c:pt idx="4">
                  <c:v>3.0133E-2</c:v>
                </c:pt>
                <c:pt idx="5">
                  <c:v>3.2393999999999999E-2</c:v>
                </c:pt>
                <c:pt idx="6">
                  <c:v>3.3357999999999999E-2</c:v>
                </c:pt>
                <c:pt idx="7">
                  <c:v>3.5425999999999999E-2</c:v>
                </c:pt>
                <c:pt idx="8">
                  <c:v>3.533E-2</c:v>
                </c:pt>
                <c:pt idx="9">
                  <c:v>3.5762000000000002E-2</c:v>
                </c:pt>
                <c:pt idx="10">
                  <c:v>3.7253000000000001E-2</c:v>
                </c:pt>
                <c:pt idx="11">
                  <c:v>3.5993999999999998E-2</c:v>
                </c:pt>
                <c:pt idx="12">
                  <c:v>3.6549999999999999E-2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5-3341-9165-3479C2205EE4}"/>
            </c:ext>
          </c:extLst>
        </c:ser>
        <c:ser>
          <c:idx val="1"/>
          <c:order val="1"/>
          <c:tx>
            <c:strRef>
              <c:f>'MPT weight'!$A$23</c:f>
              <c:strCache>
                <c:ptCount val="1"/>
                <c:pt idx="0">
                  <c:v>Average SPY Monthly Return is: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'MPT weight'!$B$23:$N$23</c:f>
              <c:numCache>
                <c:formatCode>0.00%</c:formatCode>
                <c:ptCount val="13"/>
                <c:pt idx="0">
                  <c:v>4.9329999999999999E-3</c:v>
                </c:pt>
                <c:pt idx="1">
                  <c:v>-1.644E-2</c:v>
                </c:pt>
                <c:pt idx="2">
                  <c:v>5.9999999999999995E-4</c:v>
                </c:pt>
                <c:pt idx="3">
                  <c:v>-3.3500000000000001E-3</c:v>
                </c:pt>
                <c:pt idx="4">
                  <c:v>1.109E-3</c:v>
                </c:pt>
                <c:pt idx="5">
                  <c:v>3.3080000000000002E-3</c:v>
                </c:pt>
                <c:pt idx="6">
                  <c:v>4.2469999999999999E-3</c:v>
                </c:pt>
                <c:pt idx="7">
                  <c:v>6.2589999999999998E-3</c:v>
                </c:pt>
                <c:pt idx="8">
                  <c:v>6.1659999999999996E-3</c:v>
                </c:pt>
                <c:pt idx="9">
                  <c:v>6.5859999999999998E-3</c:v>
                </c:pt>
                <c:pt idx="10">
                  <c:v>8.0370000000000007E-3</c:v>
                </c:pt>
                <c:pt idx="11">
                  <c:v>6.8120000000000003E-3</c:v>
                </c:pt>
                <c:pt idx="12">
                  <c:v>7.352E-3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5-3341-9165-3479C2205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131519"/>
        <c:axId val="482137647"/>
      </c:lineChart>
      <c:catAx>
        <c:axId val="48213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37647"/>
        <c:crosses val="autoZero"/>
        <c:auto val="1"/>
        <c:lblAlgn val="ctr"/>
        <c:lblOffset val="100"/>
        <c:noMultiLvlLbl val="0"/>
      </c:catAx>
      <c:valAx>
        <c:axId val="4821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3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vs Short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'MPT weight'!$A$15</c:f>
              <c:strCache>
                <c:ptCount val="1"/>
                <c:pt idx="0">
                  <c:v>Net Long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'MPT weight'!$B$15:$N$15</c:f>
              <c:numCache>
                <c:formatCode>0.00%</c:formatCode>
                <c:ptCount val="13"/>
                <c:pt idx="0">
                  <c:v>1.415624</c:v>
                </c:pt>
                <c:pt idx="1">
                  <c:v>1.260162</c:v>
                </c:pt>
                <c:pt idx="2">
                  <c:v>1.3002099999999999</c:v>
                </c:pt>
                <c:pt idx="3">
                  <c:v>1.342465</c:v>
                </c:pt>
                <c:pt idx="4">
                  <c:v>1.3665750000000001</c:v>
                </c:pt>
                <c:pt idx="5">
                  <c:v>1.6409829999999999</c:v>
                </c:pt>
                <c:pt idx="6">
                  <c:v>1.6266599999999998</c:v>
                </c:pt>
                <c:pt idx="7">
                  <c:v>1.7116760000000002</c:v>
                </c:pt>
                <c:pt idx="8">
                  <c:v>1.8083279999999999</c:v>
                </c:pt>
                <c:pt idx="9">
                  <c:v>1.8366960000000003</c:v>
                </c:pt>
                <c:pt idx="10">
                  <c:v>1.7171780000000001</c:v>
                </c:pt>
                <c:pt idx="11">
                  <c:v>1.456575</c:v>
                </c:pt>
                <c:pt idx="12">
                  <c:v>1.4634830000000001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0-3B42-B20C-CDC2DF9AB6F5}"/>
            </c:ext>
          </c:extLst>
        </c:ser>
        <c:ser>
          <c:idx val="1"/>
          <c:order val="1"/>
          <c:tx>
            <c:strRef>
              <c:f>'MPT weight'!$A$17</c:f>
              <c:strCache>
                <c:ptCount val="1"/>
                <c:pt idx="0">
                  <c:v>Net Short Weight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'MPT weight'!$B$17:$N$17</c:f>
              <c:numCache>
                <c:formatCode>0.00%</c:formatCode>
                <c:ptCount val="13"/>
                <c:pt idx="0">
                  <c:v>-0.41561999999999999</c:v>
                </c:pt>
                <c:pt idx="1">
                  <c:v>-0.26017000000000001</c:v>
                </c:pt>
                <c:pt idx="2">
                  <c:v>-0.30020999999999998</c:v>
                </c:pt>
                <c:pt idx="3">
                  <c:v>-0.34245999999999999</c:v>
                </c:pt>
                <c:pt idx="4">
                  <c:v>-0.36657000000000001</c:v>
                </c:pt>
                <c:pt idx="5">
                  <c:v>-0.64097999999999999</c:v>
                </c:pt>
                <c:pt idx="6">
                  <c:v>-0.62665999999999999</c:v>
                </c:pt>
                <c:pt idx="7">
                  <c:v>-0.71167999999999998</c:v>
                </c:pt>
                <c:pt idx="8">
                  <c:v>-0.80832999999999999</c:v>
                </c:pt>
                <c:pt idx="9">
                  <c:v>-0.8367</c:v>
                </c:pt>
                <c:pt idx="10">
                  <c:v>-0.71718999999999999</c:v>
                </c:pt>
                <c:pt idx="11">
                  <c:v>-0.45657000000000003</c:v>
                </c:pt>
                <c:pt idx="12">
                  <c:v>-0.46348999999999996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0-3B42-B20C-CDC2DF9AB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3308767"/>
        <c:axId val="433736447"/>
      </c:barChart>
      <c:catAx>
        <c:axId val="48330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36447"/>
        <c:crosses val="autoZero"/>
        <c:auto val="1"/>
        <c:lblAlgn val="ctr"/>
        <c:lblOffset val="100"/>
        <c:noMultiLvlLbl val="0"/>
      </c:catAx>
      <c:valAx>
        <c:axId val="43373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TE: Efficient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'efficient frontier'!$B$2</c:f>
              <c:strCache>
                <c:ptCount val="1"/>
                <c:pt idx="0">
                  <c:v>Expected Excess Return: 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'efficient frontier'!$A$3:$A$62</c:f>
              <c:numCache>
                <c:formatCode>General</c:formatCode>
                <c:ptCount val="60"/>
                <c:pt idx="0">
                  <c:v>1.2439E-2</c:v>
                </c:pt>
                <c:pt idx="1">
                  <c:v>1.2331E-2</c:v>
                </c:pt>
                <c:pt idx="2">
                  <c:v>1.2227999999999999E-2</c:v>
                </c:pt>
                <c:pt idx="3">
                  <c:v>1.2133E-2</c:v>
                </c:pt>
                <c:pt idx="4">
                  <c:v>1.2043999999999999E-2</c:v>
                </c:pt>
                <c:pt idx="5">
                  <c:v>1.1962E-2</c:v>
                </c:pt>
                <c:pt idx="6">
                  <c:v>1.1886000000000001E-2</c:v>
                </c:pt>
                <c:pt idx="7">
                  <c:v>1.1819E-2</c:v>
                </c:pt>
                <c:pt idx="8">
                  <c:v>1.1757999999999999E-2</c:v>
                </c:pt>
                <c:pt idx="9">
                  <c:v>1.1705E-2</c:v>
                </c:pt>
                <c:pt idx="10">
                  <c:v>1.1658999999999999E-2</c:v>
                </c:pt>
                <c:pt idx="11">
                  <c:v>1.1622E-2</c:v>
                </c:pt>
                <c:pt idx="12">
                  <c:v>1.1591000000000001E-2</c:v>
                </c:pt>
                <c:pt idx="13">
                  <c:v>1.1568999999999999E-2</c:v>
                </c:pt>
                <c:pt idx="14">
                  <c:v>1.1554E-2</c:v>
                </c:pt>
                <c:pt idx="15">
                  <c:v>1.1547E-2</c:v>
                </c:pt>
                <c:pt idx="16">
                  <c:v>1.1547999999999999E-2</c:v>
                </c:pt>
                <c:pt idx="17">
                  <c:v>1.1557E-2</c:v>
                </c:pt>
                <c:pt idx="18">
                  <c:v>1.1573E-2</c:v>
                </c:pt>
                <c:pt idx="19">
                  <c:v>1.1598000000000001E-2</c:v>
                </c:pt>
                <c:pt idx="20">
                  <c:v>1.163E-2</c:v>
                </c:pt>
                <c:pt idx="21">
                  <c:v>1.167E-2</c:v>
                </c:pt>
                <c:pt idx="22">
                  <c:v>1.1717E-2</c:v>
                </c:pt>
                <c:pt idx="23">
                  <c:v>1.1771999999999999E-2</c:v>
                </c:pt>
                <c:pt idx="24">
                  <c:v>1.1834000000000001E-2</c:v>
                </c:pt>
                <c:pt idx="25">
                  <c:v>1.1904E-2</c:v>
                </c:pt>
                <c:pt idx="26">
                  <c:v>1.1981E-2</c:v>
                </c:pt>
                <c:pt idx="27">
                  <c:v>1.2064E-2</c:v>
                </c:pt>
                <c:pt idx="28">
                  <c:v>1.2154999999999999E-2</c:v>
                </c:pt>
                <c:pt idx="29">
                  <c:v>1.2252000000000001E-2</c:v>
                </c:pt>
                <c:pt idx="30">
                  <c:v>1.2356000000000001E-2</c:v>
                </c:pt>
                <c:pt idx="31">
                  <c:v>1.2466E-2</c:v>
                </c:pt>
                <c:pt idx="32">
                  <c:v>1.2583E-2</c:v>
                </c:pt>
                <c:pt idx="33">
                  <c:v>1.2704999999999999E-2</c:v>
                </c:pt>
                <c:pt idx="34">
                  <c:v>1.2834E-2</c:v>
                </c:pt>
                <c:pt idx="35">
                  <c:v>1.2968E-2</c:v>
                </c:pt>
                <c:pt idx="36">
                  <c:v>1.3108E-2</c:v>
                </c:pt>
                <c:pt idx="37">
                  <c:v>1.3252999999999999E-2</c:v>
                </c:pt>
                <c:pt idx="38">
                  <c:v>1.3403E-2</c:v>
                </c:pt>
                <c:pt idx="39">
                  <c:v>1.3558000000000001E-2</c:v>
                </c:pt>
                <c:pt idx="40">
                  <c:v>1.3719E-2</c:v>
                </c:pt>
                <c:pt idx="41">
                  <c:v>1.3883E-2</c:v>
                </c:pt>
                <c:pt idx="42">
                  <c:v>1.4053E-2</c:v>
                </c:pt>
                <c:pt idx="43">
                  <c:v>1.4226000000000001E-2</c:v>
                </c:pt>
                <c:pt idx="44">
                  <c:v>1.4404E-2</c:v>
                </c:pt>
                <c:pt idx="45">
                  <c:v>1.4586E-2</c:v>
                </c:pt>
                <c:pt idx="46">
                  <c:v>1.4772E-2</c:v>
                </c:pt>
                <c:pt idx="47">
                  <c:v>1.4961E-2</c:v>
                </c:pt>
                <c:pt idx="48">
                  <c:v>1.5154000000000001E-2</c:v>
                </c:pt>
                <c:pt idx="49">
                  <c:v>1.5351E-2</c:v>
                </c:pt>
                <c:pt idx="50">
                  <c:v>1.5551000000000001E-2</c:v>
                </c:pt>
                <c:pt idx="51">
                  <c:v>1.5754000000000001E-2</c:v>
                </c:pt>
                <c:pt idx="52">
                  <c:v>1.5959999999999998E-2</c:v>
                </c:pt>
                <c:pt idx="53">
                  <c:v>1.6168999999999999E-2</c:v>
                </c:pt>
                <c:pt idx="54">
                  <c:v>1.6381E-2</c:v>
                </c:pt>
                <c:pt idx="55">
                  <c:v>1.6596E-2</c:v>
                </c:pt>
                <c:pt idx="56">
                  <c:v>1.6813999999999999E-2</c:v>
                </c:pt>
                <c:pt idx="57">
                  <c:v>1.7034000000000001E-2</c:v>
                </c:pt>
                <c:pt idx="58">
                  <c:v>1.7256000000000001E-2</c:v>
                </c:pt>
                <c:pt idx="59">
                  <c:v>1.7481E-2</c:v>
                </c:pt>
              </c:numCache>
            </c:numRef>
          </c:xVal>
          <c:yVal>
            <c:numRef>
              <c:f>'efficient frontier'!$B$3:$B$62</c:f>
              <c:numCache>
                <c:formatCode>General</c:formatCode>
                <c:ptCount val="60"/>
                <c:pt idx="0">
                  <c:v>-1E-3</c:v>
                </c:pt>
                <c:pt idx="1">
                  <c:v>-9.5E-4</c:v>
                </c:pt>
                <c:pt idx="2">
                  <c:v>-8.9999999999999998E-4</c:v>
                </c:pt>
                <c:pt idx="3">
                  <c:v>-8.4999999999999995E-4</c:v>
                </c:pt>
                <c:pt idx="4">
                  <c:v>-8.0000000000000004E-4</c:v>
                </c:pt>
                <c:pt idx="5">
                  <c:v>-7.5000000000000002E-4</c:v>
                </c:pt>
                <c:pt idx="6">
                  <c:v>-6.9999999999999999E-4</c:v>
                </c:pt>
                <c:pt idx="7">
                  <c:v>-6.4999999999999997E-4</c:v>
                </c:pt>
                <c:pt idx="8">
                  <c:v>-5.9999999999999995E-4</c:v>
                </c:pt>
                <c:pt idx="9">
                  <c:v>-5.5000000000000003E-4</c:v>
                </c:pt>
                <c:pt idx="10">
                  <c:v>-5.0000000000000001E-4</c:v>
                </c:pt>
                <c:pt idx="11">
                  <c:v>-4.4999999999999999E-4</c:v>
                </c:pt>
                <c:pt idx="12">
                  <c:v>-4.0000000000000002E-4</c:v>
                </c:pt>
                <c:pt idx="13">
                  <c:v>-3.5E-4</c:v>
                </c:pt>
                <c:pt idx="14">
                  <c:v>-2.9999999999999997E-4</c:v>
                </c:pt>
                <c:pt idx="15">
                  <c:v>-2.5000000000000001E-4</c:v>
                </c:pt>
                <c:pt idx="16">
                  <c:v>-2.0000000000000001E-4</c:v>
                </c:pt>
                <c:pt idx="17">
                  <c:v>-1.4999999999999999E-4</c:v>
                </c:pt>
                <c:pt idx="18">
                  <c:v>-1E-4</c:v>
                </c:pt>
                <c:pt idx="19" formatCode="0.00E+00">
                  <c:v>-5.0000000000000002E-5</c:v>
                </c:pt>
                <c:pt idx="20" formatCode="0.00E+00">
                  <c:v>3.1200000000000001E-19</c:v>
                </c:pt>
                <c:pt idx="21" formatCode="0.00E+00">
                  <c:v>5.0000000000000002E-5</c:v>
                </c:pt>
                <c:pt idx="22">
                  <c:v>1E-4</c:v>
                </c:pt>
                <c:pt idx="23">
                  <c:v>1.4999999999999999E-4</c:v>
                </c:pt>
                <c:pt idx="24">
                  <c:v>2.0000000000000001E-4</c:v>
                </c:pt>
                <c:pt idx="25">
                  <c:v>2.5000000000000001E-4</c:v>
                </c:pt>
                <c:pt idx="26">
                  <c:v>2.9999999999999997E-4</c:v>
                </c:pt>
                <c:pt idx="27">
                  <c:v>3.5E-4</c:v>
                </c:pt>
                <c:pt idx="28">
                  <c:v>4.0000000000000002E-4</c:v>
                </c:pt>
                <c:pt idx="29">
                  <c:v>4.4999999999999999E-4</c:v>
                </c:pt>
                <c:pt idx="30">
                  <c:v>5.0000000000000001E-4</c:v>
                </c:pt>
                <c:pt idx="31">
                  <c:v>5.5000000000000003E-4</c:v>
                </c:pt>
                <c:pt idx="32">
                  <c:v>5.9999999999999995E-4</c:v>
                </c:pt>
                <c:pt idx="33">
                  <c:v>6.4999999999999997E-4</c:v>
                </c:pt>
                <c:pt idx="34">
                  <c:v>6.9999999999999999E-4</c:v>
                </c:pt>
                <c:pt idx="35">
                  <c:v>7.5000000000000002E-4</c:v>
                </c:pt>
                <c:pt idx="36">
                  <c:v>8.0000000000000004E-4</c:v>
                </c:pt>
                <c:pt idx="37">
                  <c:v>8.4999999999999995E-4</c:v>
                </c:pt>
                <c:pt idx="38">
                  <c:v>8.9999999999999998E-4</c:v>
                </c:pt>
                <c:pt idx="39">
                  <c:v>9.5E-4</c:v>
                </c:pt>
                <c:pt idx="40">
                  <c:v>1E-3</c:v>
                </c:pt>
                <c:pt idx="41">
                  <c:v>1.0499999999999999E-3</c:v>
                </c:pt>
                <c:pt idx="42">
                  <c:v>1.1000000000000001E-3</c:v>
                </c:pt>
                <c:pt idx="43">
                  <c:v>1.15E-3</c:v>
                </c:pt>
                <c:pt idx="44">
                  <c:v>1.1999999999999999E-3</c:v>
                </c:pt>
                <c:pt idx="45">
                  <c:v>1.25E-3</c:v>
                </c:pt>
                <c:pt idx="46">
                  <c:v>1.2999999999999999E-3</c:v>
                </c:pt>
                <c:pt idx="47">
                  <c:v>1.3500000000000001E-3</c:v>
                </c:pt>
                <c:pt idx="48">
                  <c:v>1.4E-3</c:v>
                </c:pt>
                <c:pt idx="49">
                  <c:v>1.4499999999999999E-3</c:v>
                </c:pt>
                <c:pt idx="50">
                  <c:v>1.5E-3</c:v>
                </c:pt>
                <c:pt idx="51">
                  <c:v>1.5499999999999999E-3</c:v>
                </c:pt>
                <c:pt idx="52">
                  <c:v>1.6000000000000001E-3</c:v>
                </c:pt>
                <c:pt idx="53">
                  <c:v>1.65E-3</c:v>
                </c:pt>
                <c:pt idx="54">
                  <c:v>1.6999999999999999E-3</c:v>
                </c:pt>
                <c:pt idx="55">
                  <c:v>1.75E-3</c:v>
                </c:pt>
                <c:pt idx="56">
                  <c:v>1.8E-3</c:v>
                </c:pt>
                <c:pt idx="57">
                  <c:v>1.8500000000000001E-3</c:v>
                </c:pt>
                <c:pt idx="58">
                  <c:v>1.9E-3</c:v>
                </c:pt>
                <c:pt idx="59">
                  <c:v>1.9499999999999999E-3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A-DA44-9C42-5B98340EF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726367"/>
        <c:axId val="1470541023"/>
      </c:scatterChart>
      <c:valAx>
        <c:axId val="146872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 Tracking</a:t>
                </a:r>
                <a:r>
                  <a:rPr lang="en-US" sz="1600" baseline="0"/>
                  <a:t> Error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41023"/>
        <c:crosses val="autoZero"/>
        <c:crossBetween val="midCat"/>
      </c:valAx>
      <c:valAx>
        <c:axId val="14705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Expected</a:t>
                </a:r>
                <a:r>
                  <a:rPr lang="en-US" sz="2000" baseline="0"/>
                  <a:t> Excess Return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2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MPT: Efficient Frontier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'efficient frontier'!$G$2</c:f>
              <c:strCache>
                <c:ptCount val="1"/>
                <c:pt idx="0">
                  <c:v>Expected Return: 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'efficient frontier'!$F$3:$F$62</c:f>
              <c:numCache>
                <c:formatCode>General</c:formatCode>
                <c:ptCount val="60"/>
                <c:pt idx="0">
                  <c:v>1.0390999999999999E-2</c:v>
                </c:pt>
                <c:pt idx="1">
                  <c:v>1.0208999999999999E-2</c:v>
                </c:pt>
                <c:pt idx="2">
                  <c:v>1.0031E-2</c:v>
                </c:pt>
                <c:pt idx="3">
                  <c:v>9.8600000000000007E-3</c:v>
                </c:pt>
                <c:pt idx="4">
                  <c:v>9.6950000000000005E-3</c:v>
                </c:pt>
                <c:pt idx="5">
                  <c:v>9.5370000000000003E-3</c:v>
                </c:pt>
                <c:pt idx="6">
                  <c:v>9.3860000000000002E-3</c:v>
                </c:pt>
                <c:pt idx="7">
                  <c:v>9.2420000000000002E-3</c:v>
                </c:pt>
                <c:pt idx="8">
                  <c:v>9.1059999999999995E-3</c:v>
                </c:pt>
                <c:pt idx="9">
                  <c:v>8.9779999999999999E-3</c:v>
                </c:pt>
                <c:pt idx="10">
                  <c:v>8.8579999999999996E-3</c:v>
                </c:pt>
                <c:pt idx="11">
                  <c:v>8.7469999999999996E-3</c:v>
                </c:pt>
                <c:pt idx="12">
                  <c:v>8.6449999999999999E-3</c:v>
                </c:pt>
                <c:pt idx="13">
                  <c:v>8.5520000000000006E-3</c:v>
                </c:pt>
                <c:pt idx="14">
                  <c:v>8.4690000000000008E-3</c:v>
                </c:pt>
                <c:pt idx="15">
                  <c:v>8.3960000000000007E-3</c:v>
                </c:pt>
                <c:pt idx="16">
                  <c:v>8.3339999999999994E-3</c:v>
                </c:pt>
                <c:pt idx="17">
                  <c:v>8.2810000000000002E-3</c:v>
                </c:pt>
                <c:pt idx="18">
                  <c:v>8.2400000000000008E-3</c:v>
                </c:pt>
                <c:pt idx="19">
                  <c:v>8.2089999999999993E-3</c:v>
                </c:pt>
                <c:pt idx="20">
                  <c:v>8.1890000000000001E-3</c:v>
                </c:pt>
                <c:pt idx="21">
                  <c:v>8.1799999999999998E-3</c:v>
                </c:pt>
                <c:pt idx="22">
                  <c:v>8.182E-3</c:v>
                </c:pt>
                <c:pt idx="23">
                  <c:v>8.1960000000000002E-3</c:v>
                </c:pt>
                <c:pt idx="24">
                  <c:v>8.2199999999999999E-3</c:v>
                </c:pt>
                <c:pt idx="25">
                  <c:v>8.2550000000000002E-3</c:v>
                </c:pt>
                <c:pt idx="26">
                  <c:v>8.3009999999999994E-3</c:v>
                </c:pt>
                <c:pt idx="27">
                  <c:v>8.3580000000000008E-3</c:v>
                </c:pt>
                <c:pt idx="28">
                  <c:v>8.4239999999999992E-3</c:v>
                </c:pt>
                <c:pt idx="29">
                  <c:v>8.5009999999999999E-3</c:v>
                </c:pt>
                <c:pt idx="30">
                  <c:v>8.5880000000000001E-3</c:v>
                </c:pt>
                <c:pt idx="31">
                  <c:v>8.685E-3</c:v>
                </c:pt>
                <c:pt idx="32">
                  <c:v>8.7899999999999992E-3</c:v>
                </c:pt>
                <c:pt idx="33">
                  <c:v>8.9049999999999997E-3</c:v>
                </c:pt>
                <c:pt idx="34">
                  <c:v>9.0279999999999996E-3</c:v>
                </c:pt>
                <c:pt idx="35">
                  <c:v>9.1599999999999997E-3</c:v>
                </c:pt>
                <c:pt idx="36">
                  <c:v>9.299E-3</c:v>
                </c:pt>
                <c:pt idx="37">
                  <c:v>9.4459999999999995E-3</c:v>
                </c:pt>
                <c:pt idx="38">
                  <c:v>9.5999999999999992E-3</c:v>
                </c:pt>
                <c:pt idx="39">
                  <c:v>9.7610000000000006E-3</c:v>
                </c:pt>
                <c:pt idx="40">
                  <c:v>9.9279999999999993E-3</c:v>
                </c:pt>
                <c:pt idx="41">
                  <c:v>1.0102E-2</c:v>
                </c:pt>
                <c:pt idx="42">
                  <c:v>1.0281E-2</c:v>
                </c:pt>
                <c:pt idx="43">
                  <c:v>1.0466E-2</c:v>
                </c:pt>
                <c:pt idx="44">
                  <c:v>1.0656000000000001E-2</c:v>
                </c:pt>
                <c:pt idx="45">
                  <c:v>1.0852000000000001E-2</c:v>
                </c:pt>
                <c:pt idx="46">
                  <c:v>1.1051999999999999E-2</c:v>
                </c:pt>
                <c:pt idx="47">
                  <c:v>1.1256E-2</c:v>
                </c:pt>
                <c:pt idx="48">
                  <c:v>1.1464999999999999E-2</c:v>
                </c:pt>
                <c:pt idx="49">
                  <c:v>1.1677999999999999E-2</c:v>
                </c:pt>
                <c:pt idx="50">
                  <c:v>1.1894999999999999E-2</c:v>
                </c:pt>
                <c:pt idx="51">
                  <c:v>1.2115000000000001E-2</c:v>
                </c:pt>
                <c:pt idx="52">
                  <c:v>1.2338E-2</c:v>
                </c:pt>
                <c:pt idx="53">
                  <c:v>1.2565E-2</c:v>
                </c:pt>
                <c:pt idx="54">
                  <c:v>1.2795000000000001E-2</c:v>
                </c:pt>
                <c:pt idx="55">
                  <c:v>1.3028E-2</c:v>
                </c:pt>
                <c:pt idx="56">
                  <c:v>1.3263E-2</c:v>
                </c:pt>
                <c:pt idx="57">
                  <c:v>1.3502E-2</c:v>
                </c:pt>
                <c:pt idx="58">
                  <c:v>1.3742000000000001E-2</c:v>
                </c:pt>
                <c:pt idx="59">
                  <c:v>1.3984999999999999E-2</c:v>
                </c:pt>
              </c:numCache>
            </c:numRef>
          </c:xVal>
          <c:yVal>
            <c:numRef>
              <c:f>'efficient frontier'!$G$3:$G$62</c:f>
              <c:numCache>
                <c:formatCode>General</c:formatCode>
                <c:ptCount val="60"/>
                <c:pt idx="0">
                  <c:v>-1E-3</c:v>
                </c:pt>
                <c:pt idx="1">
                  <c:v>-9.5E-4</c:v>
                </c:pt>
                <c:pt idx="2">
                  <c:v>-8.9999999999999998E-4</c:v>
                </c:pt>
                <c:pt idx="3">
                  <c:v>-8.4999999999999995E-4</c:v>
                </c:pt>
                <c:pt idx="4">
                  <c:v>-8.0000000000000004E-4</c:v>
                </c:pt>
                <c:pt idx="5">
                  <c:v>-7.5000000000000002E-4</c:v>
                </c:pt>
                <c:pt idx="6">
                  <c:v>-6.9999999999999999E-4</c:v>
                </c:pt>
                <c:pt idx="7">
                  <c:v>-6.4999999999999997E-4</c:v>
                </c:pt>
                <c:pt idx="8">
                  <c:v>-5.9999999999999995E-4</c:v>
                </c:pt>
                <c:pt idx="9">
                  <c:v>-5.5000000000000003E-4</c:v>
                </c:pt>
                <c:pt idx="10">
                  <c:v>-5.0000000000000001E-4</c:v>
                </c:pt>
                <c:pt idx="11">
                  <c:v>-4.4999999999999999E-4</c:v>
                </c:pt>
                <c:pt idx="12">
                  <c:v>-4.0000000000000002E-4</c:v>
                </c:pt>
                <c:pt idx="13">
                  <c:v>-3.5E-4</c:v>
                </c:pt>
                <c:pt idx="14">
                  <c:v>-2.9999999999999997E-4</c:v>
                </c:pt>
                <c:pt idx="15">
                  <c:v>-2.5000000000000001E-4</c:v>
                </c:pt>
                <c:pt idx="16">
                  <c:v>-2.0000000000000001E-4</c:v>
                </c:pt>
                <c:pt idx="17">
                  <c:v>-1.4999999999999999E-4</c:v>
                </c:pt>
                <c:pt idx="18">
                  <c:v>-1E-4</c:v>
                </c:pt>
                <c:pt idx="19" formatCode="0.00E+00">
                  <c:v>-5.0000000000000002E-5</c:v>
                </c:pt>
                <c:pt idx="20" formatCode="0.00E+00">
                  <c:v>3.1200000000000001E-19</c:v>
                </c:pt>
                <c:pt idx="21" formatCode="0.00E+00">
                  <c:v>5.0000000000000002E-5</c:v>
                </c:pt>
                <c:pt idx="22">
                  <c:v>1E-4</c:v>
                </c:pt>
                <c:pt idx="23">
                  <c:v>1.4999999999999999E-4</c:v>
                </c:pt>
                <c:pt idx="24">
                  <c:v>2.0000000000000001E-4</c:v>
                </c:pt>
                <c:pt idx="25">
                  <c:v>2.5000000000000001E-4</c:v>
                </c:pt>
                <c:pt idx="26">
                  <c:v>2.9999999999999997E-4</c:v>
                </c:pt>
                <c:pt idx="27">
                  <c:v>3.5E-4</c:v>
                </c:pt>
                <c:pt idx="28">
                  <c:v>4.0000000000000002E-4</c:v>
                </c:pt>
                <c:pt idx="29">
                  <c:v>4.4999999999999999E-4</c:v>
                </c:pt>
                <c:pt idx="30">
                  <c:v>5.0000000000000001E-4</c:v>
                </c:pt>
                <c:pt idx="31">
                  <c:v>5.5000000000000003E-4</c:v>
                </c:pt>
                <c:pt idx="32">
                  <c:v>5.9999999999999995E-4</c:v>
                </c:pt>
                <c:pt idx="33">
                  <c:v>6.4999999999999997E-4</c:v>
                </c:pt>
                <c:pt idx="34">
                  <c:v>6.9999999999999999E-4</c:v>
                </c:pt>
                <c:pt idx="35">
                  <c:v>7.5000000000000002E-4</c:v>
                </c:pt>
                <c:pt idx="36">
                  <c:v>8.0000000000000004E-4</c:v>
                </c:pt>
                <c:pt idx="37">
                  <c:v>8.4999999999999995E-4</c:v>
                </c:pt>
                <c:pt idx="38">
                  <c:v>8.9999999999999998E-4</c:v>
                </c:pt>
                <c:pt idx="39">
                  <c:v>9.5E-4</c:v>
                </c:pt>
                <c:pt idx="40">
                  <c:v>1E-3</c:v>
                </c:pt>
                <c:pt idx="41">
                  <c:v>1.0499999999999999E-3</c:v>
                </c:pt>
                <c:pt idx="42">
                  <c:v>1.1000000000000001E-3</c:v>
                </c:pt>
                <c:pt idx="43">
                  <c:v>1.15E-3</c:v>
                </c:pt>
                <c:pt idx="44">
                  <c:v>1.1999999999999999E-3</c:v>
                </c:pt>
                <c:pt idx="45">
                  <c:v>1.25E-3</c:v>
                </c:pt>
                <c:pt idx="46">
                  <c:v>1.2999999999999999E-3</c:v>
                </c:pt>
                <c:pt idx="47">
                  <c:v>1.3500000000000001E-3</c:v>
                </c:pt>
                <c:pt idx="48">
                  <c:v>1.4E-3</c:v>
                </c:pt>
                <c:pt idx="49">
                  <c:v>1.4499999999999999E-3</c:v>
                </c:pt>
                <c:pt idx="50">
                  <c:v>1.5E-3</c:v>
                </c:pt>
                <c:pt idx="51">
                  <c:v>1.5499999999999999E-3</c:v>
                </c:pt>
                <c:pt idx="52">
                  <c:v>1.6000000000000001E-3</c:v>
                </c:pt>
                <c:pt idx="53">
                  <c:v>1.65E-3</c:v>
                </c:pt>
                <c:pt idx="54">
                  <c:v>1.6999999999999999E-3</c:v>
                </c:pt>
                <c:pt idx="55">
                  <c:v>1.75E-3</c:v>
                </c:pt>
                <c:pt idx="56">
                  <c:v>1.8E-3</c:v>
                </c:pt>
                <c:pt idx="57">
                  <c:v>1.8500000000000001E-3</c:v>
                </c:pt>
                <c:pt idx="58">
                  <c:v>1.9E-3</c:v>
                </c:pt>
                <c:pt idx="59">
                  <c:v>1.9499999999999999E-3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9-0C49-A008-F45749E3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15999"/>
        <c:axId val="434363759"/>
      </c:scatterChart>
      <c:valAx>
        <c:axId val="43431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63759"/>
        <c:crosses val="autoZero"/>
        <c:crossBetween val="midCat"/>
      </c:valAx>
      <c:valAx>
        <c:axId val="43436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Expected</a:t>
                </a:r>
                <a:r>
                  <a:rPr lang="en-US" sz="1600" baseline="0"/>
                  <a:t> Return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1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819150</xdr:colOff>
      <xdr:row>0</xdr:row>
      <xdr:rowOff>12700</xdr:rowOff>
    </xdr:from>
    <xdr:to>
      <xdr:col>20</xdr:col>
      <xdr:colOff>438150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F01DD-2920-A241-9A5A-8BD54B835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819150</xdr:colOff>
      <xdr:row>14</xdr:row>
      <xdr:rowOff>165100</xdr:rowOff>
    </xdr:from>
    <xdr:to>
      <xdr:col>21</xdr:col>
      <xdr:colOff>50800</xdr:colOff>
      <xdr:row>31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7251D9-0404-C449-BB32-F9F7A70B3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425450</xdr:colOff>
      <xdr:row>34</xdr:row>
      <xdr:rowOff>177800</xdr:rowOff>
    </xdr:from>
    <xdr:to>
      <xdr:col>6</xdr:col>
      <xdr:colOff>622300</xdr:colOff>
      <xdr:row>54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D01FB2-DBA0-624D-B8DF-5B9C3A1C1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38100</xdr:rowOff>
    </xdr:from>
    <xdr:to>
      <xdr:col>21</xdr:col>
      <xdr:colOff>228600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6B752-EAB0-AA41-B803-DFF3C152E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31750</xdr:colOff>
      <xdr:row>15</xdr:row>
      <xdr:rowOff>12700</xdr:rowOff>
    </xdr:from>
    <xdr:to>
      <xdr:col>21</xdr:col>
      <xdr:colOff>279400</xdr:colOff>
      <xdr:row>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7ADBE-35C4-E64E-8AA2-0A89003C3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1</xdr:row>
      <xdr:rowOff>0</xdr:rowOff>
    </xdr:from>
    <xdr:to>
      <xdr:col>20</xdr:col>
      <xdr:colOff>152400</xdr:colOff>
      <xdr:row>20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1C5319-FCD0-DE48-BCCB-01BC89450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23</xdr:row>
      <xdr:rowOff>0</xdr:rowOff>
    </xdr:from>
    <xdr:to>
      <xdr:col>20</xdr:col>
      <xdr:colOff>114300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EE70F-B069-B94A-8EEE-95704DFE7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86190-CFBE-3743-9B1E-FCF627BC8FE2}">
  <dimension ref="A1:O32"/>
  <sheetViews>
    <sheetView workbookViewId="0">
      <selection activeCell="A15" sqref="A15:M18"/>
    </sheetView>
  </sheetViews>
  <sheetFormatPr baseColWidth="10" defaultRowHeight="16"/>
  <cols>
    <col min="1" max="1" width="23.6640625" customWidth="1"/>
    <col min="2" max="2" width="11.5" bestFit="1" customWidth="1"/>
    <col min="3" max="3" width="14" bestFit="1" customWidth="1"/>
    <col min="4" max="4" width="11.5" customWidth="1"/>
    <col min="5" max="5" width="11.33203125" customWidth="1"/>
    <col min="6" max="6" width="11.5" customWidth="1"/>
    <col min="7" max="7" width="11.33203125" customWidth="1"/>
    <col min="8" max="8" width="11.5" customWidth="1"/>
    <col min="9" max="9" width="11.33203125" customWidth="1"/>
    <col min="10" max="10" width="12" customWidth="1"/>
    <col min="11" max="11" width="12.5" customWidth="1"/>
    <col min="12" max="12" width="12.1640625" customWidth="1"/>
    <col min="13" max="13" width="11.83203125" customWidth="1"/>
    <col min="14" max="14" width="12.6640625" customWidth="1"/>
    <col min="15" max="15" width="12.33203125" customWidth="1"/>
  </cols>
  <sheetData>
    <row r="1" spans="1:14">
      <c r="A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</row>
    <row r="2" spans="1:14">
      <c r="A2" t="s">
        <v>0</v>
      </c>
      <c r="B2" s="4">
        <v>-1.34E-2</v>
      </c>
      <c r="C2" s="4">
        <v>-0.11434999999999999</v>
      </c>
      <c r="D2" s="4">
        <v>9.4289999999999999E-3</v>
      </c>
      <c r="E2" s="4">
        <v>4.4427000000000001E-2</v>
      </c>
      <c r="F2" s="4">
        <v>4.2700000000000002E-2</v>
      </c>
      <c r="G2" s="4">
        <v>0.21071500000000001</v>
      </c>
      <c r="H2" s="4">
        <v>0.27799099999999999</v>
      </c>
      <c r="I2" s="4">
        <v>0.30917499999999998</v>
      </c>
      <c r="J2" s="4">
        <v>0.36254500000000001</v>
      </c>
      <c r="K2" s="4">
        <v>0.38729200000000003</v>
      </c>
      <c r="L2" s="4">
        <v>0.38005299999999997</v>
      </c>
      <c r="M2" s="4">
        <v>0.300983</v>
      </c>
      <c r="N2" s="16">
        <v>0.26852500000000001</v>
      </c>
    </row>
    <row r="3" spans="1:14">
      <c r="A3" t="s">
        <v>1</v>
      </c>
      <c r="B3" s="4">
        <v>0.42198799999999997</v>
      </c>
      <c r="C3" s="4">
        <v>2.562E-2</v>
      </c>
      <c r="D3" s="4">
        <v>-0.18445</v>
      </c>
      <c r="E3" s="4">
        <v>1.8804999999999999E-2</v>
      </c>
      <c r="F3" s="4">
        <v>-5.4359999999999999E-2</v>
      </c>
      <c r="G3" s="4">
        <v>-0.16109000000000001</v>
      </c>
      <c r="H3" s="4">
        <v>-0.25197999999999998</v>
      </c>
      <c r="I3" s="4">
        <v>-0.33409</v>
      </c>
      <c r="J3" s="4">
        <v>-0.41854000000000002</v>
      </c>
      <c r="K3" s="4">
        <v>-0.35431000000000001</v>
      </c>
      <c r="L3" s="4">
        <v>-0.24277000000000001</v>
      </c>
      <c r="M3" s="4">
        <v>-0.19738</v>
      </c>
      <c r="N3" s="16">
        <v>-0.19631000000000001</v>
      </c>
    </row>
    <row r="4" spans="1:14">
      <c r="A4" t="s">
        <v>2</v>
      </c>
      <c r="B4" s="4">
        <v>-0.16700999999999999</v>
      </c>
      <c r="C4" s="4">
        <v>0.31652000000000002</v>
      </c>
      <c r="D4" s="4">
        <v>0.30965700000000002</v>
      </c>
      <c r="E4" s="4">
        <v>0.217337</v>
      </c>
      <c r="F4" s="4">
        <v>0.253548</v>
      </c>
      <c r="G4" s="4">
        <v>0.24795900000000001</v>
      </c>
      <c r="H4" s="4">
        <v>0.22134799999999999</v>
      </c>
      <c r="I4" s="4">
        <v>0.18069399999999999</v>
      </c>
      <c r="J4" s="4">
        <v>0.14143800000000001</v>
      </c>
      <c r="K4" s="4">
        <v>0.105377</v>
      </c>
      <c r="L4" s="4">
        <v>0.101448</v>
      </c>
      <c r="M4" s="4">
        <v>4.0547E-2</v>
      </c>
      <c r="N4" s="16">
        <v>8.5916000000000006E-2</v>
      </c>
    </row>
    <row r="5" spans="1:14">
      <c r="A5" t="s">
        <v>3</v>
      </c>
      <c r="B5" s="4">
        <v>0.28147299999999997</v>
      </c>
      <c r="C5" s="4">
        <v>0.14007500000000001</v>
      </c>
      <c r="D5" s="4">
        <v>0.22709799999999999</v>
      </c>
      <c r="E5" s="4">
        <v>0.20811099999999999</v>
      </c>
      <c r="F5" s="4">
        <v>1.1091E-2</v>
      </c>
      <c r="G5" s="4">
        <v>-0.14601</v>
      </c>
      <c r="H5" s="4">
        <v>-0.29260999999999998</v>
      </c>
      <c r="I5" s="4">
        <v>-0.26207000000000003</v>
      </c>
      <c r="J5" s="4">
        <v>-0.25664999999999999</v>
      </c>
      <c r="K5" s="4">
        <v>-0.25584000000000001</v>
      </c>
      <c r="L5" s="4">
        <v>-0.14646999999999999</v>
      </c>
      <c r="M5" s="4">
        <v>4.2207000000000001E-2</v>
      </c>
      <c r="N5" s="16">
        <v>4.8106999999999997E-2</v>
      </c>
    </row>
    <row r="6" spans="1:14">
      <c r="A6" t="s">
        <v>4</v>
      </c>
      <c r="B6" s="4">
        <v>-0.25506000000000001</v>
      </c>
      <c r="C6" s="4">
        <v>0.158079</v>
      </c>
      <c r="D6" s="4">
        <v>0.17305400000000001</v>
      </c>
      <c r="E6" s="4">
        <v>0.116164</v>
      </c>
      <c r="F6" s="4">
        <v>0.135742</v>
      </c>
      <c r="G6" s="4">
        <v>0.32308100000000001</v>
      </c>
      <c r="H6" s="4">
        <v>7.6427999999999996E-2</v>
      </c>
      <c r="I6" s="4">
        <v>0.19363</v>
      </c>
      <c r="J6" s="4">
        <v>0.22090799999999999</v>
      </c>
      <c r="K6" s="4">
        <v>0.33063799999999999</v>
      </c>
      <c r="L6" s="4">
        <v>0.28005799999999997</v>
      </c>
      <c r="M6" s="4">
        <v>0.30560999999999999</v>
      </c>
      <c r="N6" s="16">
        <v>0.340306</v>
      </c>
    </row>
    <row r="7" spans="1:14">
      <c r="A7" t="s">
        <v>5</v>
      </c>
      <c r="B7" s="4">
        <v>-2.1520000000000001E-2</v>
      </c>
      <c r="C7" s="4">
        <v>-1.9720000000000001E-2</v>
      </c>
      <c r="D7" s="4">
        <v>-5.731E-2</v>
      </c>
      <c r="E7" s="4">
        <v>-4.0620000000000003E-2</v>
      </c>
      <c r="F7" s="4">
        <v>-3.0429999999999999E-2</v>
      </c>
      <c r="G7" s="4">
        <v>-1.6789999999999999E-2</v>
      </c>
      <c r="H7" s="4">
        <v>4.0675000000000003E-2</v>
      </c>
      <c r="I7" s="4">
        <v>8.4512000000000004E-2</v>
      </c>
      <c r="J7" s="4">
        <v>9.1299000000000005E-2</v>
      </c>
      <c r="K7" s="4">
        <v>7.1931999999999996E-2</v>
      </c>
      <c r="L7" s="4">
        <v>3.6770999999999998E-2</v>
      </c>
      <c r="M7" s="4">
        <v>6.3420000000000004E-3</v>
      </c>
      <c r="N7" s="16">
        <v>-1.719E-2</v>
      </c>
    </row>
    <row r="8" spans="1:14">
      <c r="A8" t="s">
        <v>6</v>
      </c>
      <c r="B8" s="4">
        <v>0.103534</v>
      </c>
      <c r="C8" s="4">
        <v>2.9876E-2</v>
      </c>
      <c r="D8" s="4">
        <v>4.4223999999999999E-2</v>
      </c>
      <c r="E8" s="4">
        <v>2.8753999999999998E-2</v>
      </c>
      <c r="F8" s="4">
        <v>5.2602000000000003E-2</v>
      </c>
      <c r="G8" s="4">
        <v>0.102926</v>
      </c>
      <c r="H8" s="4">
        <v>0.10979999999999999</v>
      </c>
      <c r="I8" s="4">
        <v>0.13837099999999999</v>
      </c>
      <c r="J8" s="4">
        <v>0.13388800000000001</v>
      </c>
      <c r="K8" s="4">
        <v>0.14364099999999999</v>
      </c>
      <c r="L8" s="4">
        <v>0.11018</v>
      </c>
      <c r="M8" s="4">
        <v>0.15604100000000001</v>
      </c>
      <c r="N8" s="16">
        <v>0.16423399999999999</v>
      </c>
    </row>
    <row r="9" spans="1:14">
      <c r="A9" t="s">
        <v>7</v>
      </c>
      <c r="B9" s="4">
        <v>5.6272000000000003E-2</v>
      </c>
      <c r="C9" s="4">
        <v>0.139263</v>
      </c>
      <c r="D9" s="4">
        <v>3.875E-2</v>
      </c>
      <c r="E9" s="4">
        <v>-1.179E-2</v>
      </c>
      <c r="F9" s="4">
        <v>1.0057999999999999E-2</v>
      </c>
      <c r="G9" s="4">
        <v>2.7979E-2</v>
      </c>
      <c r="H9" s="4">
        <v>5.8295E-2</v>
      </c>
      <c r="I9" s="4">
        <v>-4.2300000000000003E-3</v>
      </c>
      <c r="J9" s="4">
        <v>-1.619E-2</v>
      </c>
      <c r="K9" s="4">
        <v>3.839E-3</v>
      </c>
      <c r="L9" s="4">
        <v>-2.7349999999999999E-2</v>
      </c>
      <c r="M9" s="4">
        <v>-2.3529999999999999E-2</v>
      </c>
      <c r="N9" s="16">
        <v>-5.1000000000000004E-4</v>
      </c>
    </row>
    <row r="10" spans="1:14">
      <c r="A10" t="s">
        <v>8</v>
      </c>
      <c r="B10" s="4">
        <v>1.6163E-2</v>
      </c>
      <c r="C10" s="4">
        <v>4.6573999999999997E-2</v>
      </c>
      <c r="D10" s="4">
        <v>0.24256800000000001</v>
      </c>
      <c r="E10" s="4">
        <v>0.36123</v>
      </c>
      <c r="F10" s="4">
        <v>0.48383100000000001</v>
      </c>
      <c r="G10" s="4">
        <v>0.45285799999999998</v>
      </c>
      <c r="H10" s="4">
        <v>0.52181</v>
      </c>
      <c r="I10" s="4">
        <v>0.37622699999999998</v>
      </c>
      <c r="J10" s="4">
        <v>0.232596</v>
      </c>
      <c r="K10" s="4">
        <v>7.8446000000000002E-2</v>
      </c>
      <c r="L10" s="4">
        <v>-0.19520000000000001</v>
      </c>
      <c r="M10" s="4">
        <v>-0.25896000000000002</v>
      </c>
      <c r="N10" s="16">
        <v>-0.19262000000000001</v>
      </c>
    </row>
    <row r="11" spans="1:14">
      <c r="A11" t="s">
        <v>9</v>
      </c>
      <c r="B11" s="4">
        <v>0.41941600000000001</v>
      </c>
      <c r="C11" s="4">
        <v>8.5604E-2</v>
      </c>
      <c r="D11" s="4">
        <v>1.6031E-2</v>
      </c>
      <c r="E11" s="4">
        <v>8.5468000000000002E-2</v>
      </c>
      <c r="F11" s="4">
        <v>0.106727</v>
      </c>
      <c r="G11" s="4">
        <v>-9.6920000000000006E-2</v>
      </c>
      <c r="H11" s="4">
        <v>-9.2420000000000002E-2</v>
      </c>
      <c r="I11" s="4">
        <v>-0.10725999999999999</v>
      </c>
      <c r="J11" s="4">
        <v>-0.13064000000000001</v>
      </c>
      <c r="K11" s="4">
        <v>-0.22772999999999999</v>
      </c>
      <c r="L11" s="4">
        <v>-0.12031</v>
      </c>
      <c r="M11" s="4">
        <v>2.8618000000000001E-2</v>
      </c>
      <c r="N11" s="16">
        <v>-9.7769999999999996E-2</v>
      </c>
    </row>
    <row r="12" spans="1:14">
      <c r="A12" t="s">
        <v>10</v>
      </c>
      <c r="B12" s="4">
        <v>0.39557500000000001</v>
      </c>
      <c r="C12" s="4">
        <v>-7.6329999999999995E-2</v>
      </c>
      <c r="D12" s="4">
        <v>-0.22670999999999999</v>
      </c>
      <c r="E12" s="4">
        <v>-0.30480000000000002</v>
      </c>
      <c r="F12" s="4">
        <v>-0.26289000000000001</v>
      </c>
      <c r="G12" s="4">
        <v>-0.20951</v>
      </c>
      <c r="H12" s="4">
        <v>4.1674000000000003E-2</v>
      </c>
      <c r="I12" s="4">
        <v>1.0800000000000001E-2</v>
      </c>
      <c r="J12" s="4">
        <v>0.12564</v>
      </c>
      <c r="K12" s="4">
        <v>0.15694900000000001</v>
      </c>
      <c r="L12" s="4">
        <v>0.150454</v>
      </c>
      <c r="M12" s="4">
        <v>4.7003999999999997E-2</v>
      </c>
      <c r="N12" s="16">
        <v>4.4137000000000003E-2</v>
      </c>
    </row>
    <row r="13" spans="1:14">
      <c r="A13" t="s">
        <v>11</v>
      </c>
      <c r="B13" s="4">
        <v>-0.23743</v>
      </c>
      <c r="C13" s="4">
        <v>0.26879199999999998</v>
      </c>
      <c r="D13" s="4">
        <v>0.407667</v>
      </c>
      <c r="E13" s="4">
        <v>0.27692099999999997</v>
      </c>
      <c r="F13" s="4">
        <v>0.25137900000000002</v>
      </c>
      <c r="G13" s="4">
        <v>0.26481199999999999</v>
      </c>
      <c r="H13" s="4">
        <v>0.288995</v>
      </c>
      <c r="I13" s="4">
        <v>0.41424899999999998</v>
      </c>
      <c r="J13" s="4">
        <v>0.51370199999999999</v>
      </c>
      <c r="K13" s="4">
        <v>0.55976300000000001</v>
      </c>
      <c r="L13" s="4">
        <v>0.67312000000000005</v>
      </c>
      <c r="M13" s="4">
        <v>0.55252699999999999</v>
      </c>
      <c r="N13" s="16">
        <v>0.55317000000000005</v>
      </c>
    </row>
    <row r="15" spans="1:14">
      <c r="A15" s="2" t="s">
        <v>32</v>
      </c>
      <c r="B15" s="6">
        <f t="shared" ref="B15:N15" si="0">SUMIF(B2:B13,"&gt;0")</f>
        <v>1.694421</v>
      </c>
      <c r="C15" s="6">
        <f t="shared" si="0"/>
        <v>1.2104030000000001</v>
      </c>
      <c r="D15" s="6">
        <f t="shared" si="0"/>
        <v>1.468478</v>
      </c>
      <c r="E15" s="6">
        <f t="shared" si="0"/>
        <v>1.3572170000000001</v>
      </c>
      <c r="F15" s="6">
        <f t="shared" si="0"/>
        <v>1.3476779999999999</v>
      </c>
      <c r="G15" s="6">
        <f t="shared" si="0"/>
        <v>1.6303299999999998</v>
      </c>
      <c r="H15" s="6">
        <f t="shared" si="0"/>
        <v>1.637016</v>
      </c>
      <c r="I15" s="6">
        <f t="shared" si="0"/>
        <v>1.7076579999999999</v>
      </c>
      <c r="J15" s="6">
        <f t="shared" si="0"/>
        <v>1.8220160000000001</v>
      </c>
      <c r="K15" s="6">
        <f t="shared" si="0"/>
        <v>1.837877</v>
      </c>
      <c r="L15" s="6">
        <f t="shared" si="0"/>
        <v>1.732084</v>
      </c>
      <c r="M15" s="6">
        <f t="shared" si="0"/>
        <v>1.4798789999999999</v>
      </c>
      <c r="N15" s="6">
        <f t="shared" si="0"/>
        <v>1.5043950000000001</v>
      </c>
    </row>
    <row r="16" spans="1:14">
      <c r="A16" t="s">
        <v>43</v>
      </c>
      <c r="B16" s="6">
        <f>C15-B15</f>
        <v>-0.48401799999999984</v>
      </c>
      <c r="C16" s="6">
        <f t="shared" ref="C16:M16" si="1">D15-C15</f>
        <v>0.25807499999999983</v>
      </c>
      <c r="D16" s="6">
        <f t="shared" si="1"/>
        <v>-0.11126099999999983</v>
      </c>
      <c r="E16" s="6">
        <f t="shared" si="1"/>
        <v>-9.5390000000001862E-3</v>
      </c>
      <c r="F16" s="6">
        <f t="shared" si="1"/>
        <v>0.2826519999999999</v>
      </c>
      <c r="G16" s="6">
        <f t="shared" si="1"/>
        <v>6.6860000000001918E-3</v>
      </c>
      <c r="H16" s="6">
        <f t="shared" si="1"/>
        <v>7.0641999999999872E-2</v>
      </c>
      <c r="I16" s="6">
        <f t="shared" si="1"/>
        <v>0.11435800000000018</v>
      </c>
      <c r="J16" s="6">
        <f t="shared" si="1"/>
        <v>1.5860999999999903E-2</v>
      </c>
      <c r="K16" s="6">
        <f t="shared" si="1"/>
        <v>-0.10579300000000003</v>
      </c>
      <c r="L16" s="6">
        <f t="shared" si="1"/>
        <v>-0.25220500000000001</v>
      </c>
      <c r="M16" s="6">
        <f t="shared" si="1"/>
        <v>2.4516000000000204E-2</v>
      </c>
      <c r="N16" s="6"/>
    </row>
    <row r="17" spans="1:15">
      <c r="A17" s="2" t="s">
        <v>33</v>
      </c>
      <c r="B17" s="6">
        <f t="shared" ref="B17:N17" si="2">SUMIF(B2:B15,"&lt;0")</f>
        <v>-0.69442000000000004</v>
      </c>
      <c r="C17" s="6">
        <f t="shared" si="2"/>
        <v>-0.21039999999999998</v>
      </c>
      <c r="D17" s="6">
        <f t="shared" si="2"/>
        <v>-0.46847</v>
      </c>
      <c r="E17" s="6">
        <f t="shared" si="2"/>
        <v>-0.35721000000000003</v>
      </c>
      <c r="F17" s="6">
        <f t="shared" si="2"/>
        <v>-0.34767999999999999</v>
      </c>
      <c r="G17" s="6">
        <f t="shared" si="2"/>
        <v>-0.63031999999999999</v>
      </c>
      <c r="H17" s="6">
        <f t="shared" si="2"/>
        <v>-0.63700999999999985</v>
      </c>
      <c r="I17" s="6">
        <f t="shared" si="2"/>
        <v>-0.70765</v>
      </c>
      <c r="J17" s="6">
        <f t="shared" si="2"/>
        <v>-0.82201999999999997</v>
      </c>
      <c r="K17" s="6">
        <f t="shared" si="2"/>
        <v>-0.83787999999999996</v>
      </c>
      <c r="L17" s="6">
        <f t="shared" si="2"/>
        <v>-0.73210000000000008</v>
      </c>
      <c r="M17" s="6">
        <f t="shared" si="2"/>
        <v>-0.47987000000000002</v>
      </c>
      <c r="N17" s="6">
        <f t="shared" si="2"/>
        <v>-0.50440000000000007</v>
      </c>
    </row>
    <row r="18" spans="1:15">
      <c r="A18" t="s">
        <v>44</v>
      </c>
      <c r="B18" s="6">
        <f>C17-B17</f>
        <v>0.48402000000000006</v>
      </c>
      <c r="C18" s="6">
        <f t="shared" ref="C18:M18" si="3">D17-C17</f>
        <v>-0.25807000000000002</v>
      </c>
      <c r="D18" s="6">
        <f t="shared" si="3"/>
        <v>0.11125999999999997</v>
      </c>
      <c r="E18" s="6">
        <f t="shared" si="3"/>
        <v>9.5300000000000384E-3</v>
      </c>
      <c r="F18" s="6">
        <f t="shared" si="3"/>
        <v>-0.28264</v>
      </c>
      <c r="G18" s="6">
        <f t="shared" si="3"/>
        <v>-6.6899999999998627E-3</v>
      </c>
      <c r="H18" s="6">
        <f t="shared" si="3"/>
        <v>-7.0640000000000147E-2</v>
      </c>
      <c r="I18" s="6">
        <f t="shared" si="3"/>
        <v>-0.11436999999999997</v>
      </c>
      <c r="J18" s="6">
        <f t="shared" si="3"/>
        <v>-1.5859999999999985E-2</v>
      </c>
      <c r="K18" s="6">
        <f t="shared" si="3"/>
        <v>0.10577999999999987</v>
      </c>
      <c r="L18" s="6">
        <f t="shared" si="3"/>
        <v>0.25223000000000007</v>
      </c>
      <c r="M18" s="6">
        <f t="shared" si="3"/>
        <v>-2.4530000000000052E-2</v>
      </c>
      <c r="N18" s="6"/>
    </row>
    <row r="19" spans="1:15">
      <c r="A19" s="2" t="s">
        <v>34</v>
      </c>
      <c r="B19" s="8">
        <v>379523.62952324998</v>
      </c>
      <c r="C19" s="8">
        <v>143748.93124578751</v>
      </c>
      <c r="D19" s="8">
        <v>110761.38608588291</v>
      </c>
      <c r="E19" s="8">
        <v>74361.770529419227</v>
      </c>
      <c r="F19" s="8">
        <v>126012.74796719526</v>
      </c>
      <c r="G19" s="8">
        <v>127688.77686504027</v>
      </c>
      <c r="H19" s="8">
        <v>94147.564870890579</v>
      </c>
      <c r="I19" s="8">
        <v>76787.614287860531</v>
      </c>
      <c r="J19" s="8">
        <v>76666.943315513228</v>
      </c>
      <c r="K19" s="8">
        <v>110421.41871200316</v>
      </c>
      <c r="L19" s="8">
        <v>114555.16706886931</v>
      </c>
      <c r="M19" s="8">
        <v>45685.411139096548</v>
      </c>
    </row>
    <row r="20" spans="1:15">
      <c r="A20" s="2" t="s">
        <v>35</v>
      </c>
      <c r="B20" s="8">
        <v>-379523.12952275004</v>
      </c>
      <c r="C20" s="8">
        <v>-143747.68124203751</v>
      </c>
      <c r="D20" s="8">
        <v>-110761.63608788294</v>
      </c>
      <c r="E20" s="8">
        <v>-74364.020545169231</v>
      </c>
      <c r="F20" s="8">
        <v>-126009.74797319545</v>
      </c>
      <c r="G20" s="8">
        <v>-127689.77687504017</v>
      </c>
      <c r="H20" s="8">
        <v>-94147.064867890673</v>
      </c>
      <c r="I20" s="8">
        <v>-76790.614311860205</v>
      </c>
      <c r="J20" s="8">
        <v>-76666.693316513294</v>
      </c>
      <c r="K20" s="8">
        <v>-110424.66870225249</v>
      </c>
      <c r="L20" s="8">
        <v>-114548.91716887035</v>
      </c>
      <c r="M20" s="8">
        <v>-45687.411157095419</v>
      </c>
    </row>
    <row r="22" spans="1:15">
      <c r="A22" t="s">
        <v>26</v>
      </c>
      <c r="B22" s="5">
        <v>1.524E-3</v>
      </c>
      <c r="C22" s="5">
        <v>5.4699999999999996E-4</v>
      </c>
      <c r="D22" s="5">
        <v>1.3270000000000001E-3</v>
      </c>
      <c r="E22" s="5">
        <v>1.1479999999999999E-3</v>
      </c>
      <c r="F22" s="5">
        <v>1.3500000000000001E-3</v>
      </c>
      <c r="G22" s="5">
        <v>1.4499999999999999E-3</v>
      </c>
      <c r="H22" s="5">
        <v>1.493E-3</v>
      </c>
      <c r="I22" s="5">
        <v>1.5839999999999999E-3</v>
      </c>
      <c r="J22" s="5">
        <v>1.5790000000000001E-3</v>
      </c>
      <c r="K22" s="5">
        <v>1.598E-3</v>
      </c>
      <c r="L22" s="5">
        <v>1.6639999999999999E-3</v>
      </c>
      <c r="M22" s="16">
        <v>1.609E-3</v>
      </c>
      <c r="N22" s="16">
        <v>1.6329999999999999E-3</v>
      </c>
    </row>
    <row r="23" spans="1:15">
      <c r="A23" s="3" t="s">
        <v>42</v>
      </c>
      <c r="B23" s="5">
        <v>3.4063000000000003E-2</v>
      </c>
      <c r="C23" s="5">
        <v>1.2094000000000001E-2</v>
      </c>
      <c r="D23" s="5">
        <v>2.9610999999999998E-2</v>
      </c>
      <c r="E23" s="5">
        <v>2.5555000000000001E-2</v>
      </c>
      <c r="F23" s="5">
        <v>3.0133E-2</v>
      </c>
      <c r="G23" s="5">
        <v>3.2393999999999999E-2</v>
      </c>
      <c r="H23" s="5">
        <v>3.3357999999999999E-2</v>
      </c>
      <c r="I23" s="5">
        <v>3.5425999999999999E-2</v>
      </c>
      <c r="J23" s="5">
        <v>3.533E-2</v>
      </c>
      <c r="K23" s="5">
        <v>3.5762000000000002E-2</v>
      </c>
      <c r="L23" s="5">
        <v>3.7253000000000001E-2</v>
      </c>
      <c r="M23" s="16">
        <v>3.5993999999999998E-2</v>
      </c>
      <c r="N23" s="16">
        <v>3.6549999999999999E-2</v>
      </c>
    </row>
    <row r="24" spans="1:15">
      <c r="A24" s="2" t="s">
        <v>29</v>
      </c>
      <c r="B24" s="5">
        <v>2.24E-4</v>
      </c>
      <c r="C24" s="5">
        <v>-7.5000000000000002E-4</v>
      </c>
      <c r="D24" s="5">
        <v>2.73E-5</v>
      </c>
      <c r="E24" s="5">
        <v>-1.4999999999999999E-4</v>
      </c>
      <c r="F24" s="5">
        <v>5.0399999999999999E-5</v>
      </c>
      <c r="G24" s="5">
        <v>1.4999999999999999E-4</v>
      </c>
      <c r="H24" s="5">
        <v>1.93E-4</v>
      </c>
      <c r="I24" s="5">
        <v>2.8400000000000002E-4</v>
      </c>
      <c r="J24" s="5">
        <v>2.7900000000000001E-4</v>
      </c>
      <c r="K24" s="5">
        <v>2.9799999999999998E-4</v>
      </c>
      <c r="L24" s="5">
        <v>3.6400000000000001E-4</v>
      </c>
      <c r="M24" s="16">
        <v>3.0899999999999998E-4</v>
      </c>
      <c r="N24" s="16">
        <v>3.3300000000000002E-4</v>
      </c>
    </row>
    <row r="25" spans="1:15">
      <c r="A25" s="3" t="s">
        <v>30</v>
      </c>
      <c r="B25" s="5">
        <v>4.9329999999999999E-3</v>
      </c>
      <c r="C25" s="5">
        <v>-1.644E-2</v>
      </c>
      <c r="D25" s="5">
        <v>5.9999999999999995E-4</v>
      </c>
      <c r="E25" s="5">
        <v>-3.3500000000000001E-3</v>
      </c>
      <c r="F25" s="5">
        <v>1.109E-3</v>
      </c>
      <c r="G25" s="5">
        <v>3.3080000000000002E-3</v>
      </c>
      <c r="H25" s="5">
        <v>4.2469999999999999E-3</v>
      </c>
      <c r="I25" s="5">
        <v>6.2589999999999998E-3</v>
      </c>
      <c r="J25" s="5">
        <v>6.1659999999999996E-3</v>
      </c>
      <c r="K25" s="5">
        <v>6.5859999999999998E-3</v>
      </c>
      <c r="L25" s="5">
        <v>8.0370000000000007E-3</v>
      </c>
      <c r="M25" s="16">
        <v>6.8120000000000003E-3</v>
      </c>
      <c r="N25" s="16">
        <v>7.352E-3</v>
      </c>
    </row>
    <row r="26" spans="1:15">
      <c r="A26" t="s">
        <v>27</v>
      </c>
      <c r="B26" s="5">
        <f>SQRT(0.00662%)</f>
        <v>8.1363382427231973E-3</v>
      </c>
      <c r="C26" s="5">
        <f>SQRT(0.0105%)</f>
        <v>1.0246950765959599E-2</v>
      </c>
      <c r="D26" s="5">
        <f>SQRT(0.0109%)</f>
        <v>1.0440306508910549E-2</v>
      </c>
      <c r="E26" s="5">
        <f>SQRT(0.0116%)</f>
        <v>1.0770329614269008E-2</v>
      </c>
      <c r="F26" s="5">
        <f>SQRT(0.0129%)</f>
        <v>1.1357816691600547E-2</v>
      </c>
      <c r="G26" s="5">
        <f>SQRT(0.0147%)</f>
        <v>1.212435565298214E-2</v>
      </c>
      <c r="H26" s="5">
        <f>SQRT(0.0152%)</f>
        <v>1.2328828005937953E-2</v>
      </c>
      <c r="I26" s="5">
        <f>SQRT(0.0155%)</f>
        <v>1.2449899597988732E-2</v>
      </c>
      <c r="J26" s="5">
        <f>SQRT(0.0163%)</f>
        <v>1.2767145334803704E-2</v>
      </c>
      <c r="K26" s="5">
        <f>SQRT(0.0161%)</f>
        <v>1.2688577540449521E-2</v>
      </c>
      <c r="L26" s="5">
        <f>SQRT(0.0152%)</f>
        <v>1.2328828005937953E-2</v>
      </c>
      <c r="M26" s="16">
        <v>1.2815999999999999E-2</v>
      </c>
      <c r="N26" s="16">
        <v>1.2511E-2</v>
      </c>
    </row>
    <row r="27" spans="1:15">
      <c r="A27" s="3" t="s">
        <v>31</v>
      </c>
      <c r="B27" s="5">
        <f>B26*SQRT(22)</f>
        <v>3.8162809120922958E-2</v>
      </c>
      <c r="C27" s="5">
        <f t="shared" ref="C27:K27" si="4">C26*SQRT(22)</f>
        <v>4.8062459362791667E-2</v>
      </c>
      <c r="D27" s="5">
        <f t="shared" si="4"/>
        <v>4.8969378186781175E-2</v>
      </c>
      <c r="E27" s="5">
        <f t="shared" si="4"/>
        <v>5.0517323761260356E-2</v>
      </c>
      <c r="F27" s="5">
        <f t="shared" si="4"/>
        <v>5.3272882407468816E-2</v>
      </c>
      <c r="G27" s="5">
        <f t="shared" si="4"/>
        <v>5.6868268832451725E-2</v>
      </c>
      <c r="H27" s="5">
        <f t="shared" si="4"/>
        <v>5.7827329179203843E-2</v>
      </c>
      <c r="I27" s="5">
        <f t="shared" si="4"/>
        <v>5.8395205282625727E-2</v>
      </c>
      <c r="J27" s="5">
        <f t="shared" si="4"/>
        <v>5.9883219686319475E-2</v>
      </c>
      <c r="K27" s="5">
        <f t="shared" si="4"/>
        <v>5.9514704065466044E-2</v>
      </c>
      <c r="L27" s="5">
        <f>L26*SQRT(22)</f>
        <v>5.7827329179203843E-2</v>
      </c>
      <c r="M27" s="16">
        <f t="shared" ref="M27" si="5">M26*SQRT(22)</f>
        <v>6.0112368377897074E-2</v>
      </c>
      <c r="N27" s="16">
        <f t="shared" ref="N27" si="6">N26*SQRT(22)</f>
        <v>5.8681791571150929E-2</v>
      </c>
    </row>
    <row r="28" spans="1:15">
      <c r="A28" s="1" t="s">
        <v>28</v>
      </c>
      <c r="B28" s="5">
        <v>9.1409999999999998E-3</v>
      </c>
      <c r="C28" s="5">
        <v>1.2925000000000001E-2</v>
      </c>
      <c r="D28" s="5">
        <v>1.3868E-2</v>
      </c>
      <c r="E28" s="5">
        <v>1.4718E-2</v>
      </c>
      <c r="F28" s="5">
        <v>1.4873000000000001E-2</v>
      </c>
      <c r="G28" s="5">
        <v>1.5382E-2</v>
      </c>
      <c r="H28" s="5">
        <v>1.5447000000000001E-2</v>
      </c>
      <c r="I28" s="5">
        <v>1.5306999999999999E-2</v>
      </c>
      <c r="J28" s="5">
        <v>1.5356E-2</v>
      </c>
      <c r="K28" s="5">
        <v>1.5117E-2</v>
      </c>
      <c r="L28" s="5">
        <v>1.4577E-2</v>
      </c>
      <c r="M28" s="16">
        <v>1.4973999999999999E-2</v>
      </c>
      <c r="N28" s="16">
        <v>1.4772E-2</v>
      </c>
    </row>
    <row r="30" spans="1:15">
      <c r="A30" s="1" t="s">
        <v>40</v>
      </c>
      <c r="B30" s="14">
        <v>1000000</v>
      </c>
    </row>
    <row r="31" spans="1:15">
      <c r="A31" t="s">
        <v>46</v>
      </c>
      <c r="B31" s="13">
        <f>B30</f>
        <v>1000000</v>
      </c>
      <c r="C31" s="12">
        <f t="shared" ref="C31:O31" si="7">B31*(1+B22)^66</f>
        <v>1105731.8603290343</v>
      </c>
      <c r="D31" s="12">
        <f t="shared" si="7"/>
        <v>1146369.007431682</v>
      </c>
      <c r="E31" s="12">
        <f t="shared" si="7"/>
        <v>1251225.5402157428</v>
      </c>
      <c r="F31" s="12">
        <f t="shared" si="7"/>
        <v>1349653.706176182</v>
      </c>
      <c r="G31" s="12">
        <f t="shared" si="7"/>
        <v>1475339.2408958345</v>
      </c>
      <c r="H31" s="12">
        <f t="shared" si="7"/>
        <v>1623393.3868125582</v>
      </c>
      <c r="I31" s="12">
        <f t="shared" si="7"/>
        <v>1791374.4174309692</v>
      </c>
      <c r="J31" s="12">
        <f t="shared" si="7"/>
        <v>1988626.9876891081</v>
      </c>
      <c r="K31" s="12">
        <f t="shared" si="7"/>
        <v>2206872.2778796293</v>
      </c>
      <c r="L31" s="12">
        <f t="shared" si="7"/>
        <v>2452137.4553419892</v>
      </c>
      <c r="M31" s="12">
        <f t="shared" si="7"/>
        <v>2736535.7691061213</v>
      </c>
      <c r="N31" s="12">
        <f t="shared" si="7"/>
        <v>3042870.9496369492</v>
      </c>
      <c r="O31" s="12">
        <f t="shared" si="7"/>
        <v>3388853.1354907472</v>
      </c>
    </row>
    <row r="32" spans="1:15">
      <c r="A32" t="s">
        <v>45</v>
      </c>
      <c r="B32" s="13">
        <f>B30</f>
        <v>1000000</v>
      </c>
      <c r="C32" s="12">
        <f t="shared" ref="C32:O32" si="8">B32*(1+B24)^66</f>
        <v>1014892.1436556003</v>
      </c>
      <c r="D32" s="12">
        <f t="shared" si="8"/>
        <v>965860.1501541636</v>
      </c>
      <c r="E32" s="12">
        <f t="shared" si="8"/>
        <v>967601.98194184399</v>
      </c>
      <c r="F32" s="12">
        <f t="shared" si="8"/>
        <v>958069.27212721028</v>
      </c>
      <c r="G32" s="12">
        <f t="shared" si="8"/>
        <v>961261.41954882804</v>
      </c>
      <c r="H32" s="12">
        <f t="shared" si="8"/>
        <v>970824.44929022749</v>
      </c>
      <c r="I32" s="12">
        <f t="shared" si="8"/>
        <v>983268.69947638223</v>
      </c>
      <c r="J32" s="12">
        <f t="shared" si="8"/>
        <v>1001870.2357465002</v>
      </c>
      <c r="K32" s="12">
        <f t="shared" si="8"/>
        <v>1020486.9555319722</v>
      </c>
      <c r="L32" s="12">
        <f t="shared" si="8"/>
        <v>1040753.5216072701</v>
      </c>
      <c r="M32" s="12">
        <f t="shared" si="8"/>
        <v>1066054.6805472947</v>
      </c>
      <c r="N32" s="12">
        <f t="shared" si="8"/>
        <v>1088015.581188519</v>
      </c>
      <c r="O32" s="12">
        <f t="shared" si="8"/>
        <v>1112188.6277913123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FD7C-FCBC-A14F-A1E9-86CFCCA76C2E}">
  <dimension ref="A1:N25"/>
  <sheetViews>
    <sheetView tabSelected="1" topLeftCell="H1" workbookViewId="0">
      <selection activeCell="W16" sqref="W16"/>
    </sheetView>
  </sheetViews>
  <sheetFormatPr baseColWidth="10" defaultRowHeight="16"/>
  <cols>
    <col min="1" max="1" width="22.1640625" customWidth="1"/>
  </cols>
  <sheetData>
    <row r="1" spans="1:14">
      <c r="A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</row>
    <row r="2" spans="1:14">
      <c r="A2" t="s">
        <v>0</v>
      </c>
      <c r="B2" s="16">
        <v>-9.2609999999999998E-2</v>
      </c>
      <c r="C2" s="16">
        <v>-0.10445</v>
      </c>
      <c r="D2" s="16">
        <v>3.8214999999999999E-2</v>
      </c>
      <c r="E2" s="16">
        <v>5.9421000000000002E-2</v>
      </c>
      <c r="F2" s="16">
        <v>5.7847000000000003E-2</v>
      </c>
      <c r="G2" s="16">
        <v>0.19813700000000001</v>
      </c>
      <c r="H2" s="16">
        <v>0.25917699999999999</v>
      </c>
      <c r="I2" s="16">
        <v>0.29078900000000002</v>
      </c>
      <c r="J2" s="16">
        <v>0.34841</v>
      </c>
      <c r="K2" s="16">
        <v>0.38061099999999998</v>
      </c>
      <c r="L2" s="16">
        <v>0.374971</v>
      </c>
      <c r="M2" s="16">
        <v>0.30091699999999999</v>
      </c>
      <c r="N2" s="16">
        <v>0.27659499999999998</v>
      </c>
    </row>
    <row r="3" spans="1:14">
      <c r="A3" t="s">
        <v>1</v>
      </c>
      <c r="B3" s="16">
        <v>0.18201000000000001</v>
      </c>
      <c r="C3" s="16">
        <v>8.2499000000000003E-2</v>
      </c>
      <c r="D3" s="16">
        <v>-0.10567</v>
      </c>
      <c r="E3" s="16">
        <v>-2.4000000000000001E-4</v>
      </c>
      <c r="F3" s="16">
        <v>-4.7739999999999998E-2</v>
      </c>
      <c r="G3" s="16">
        <v>-0.14838999999999999</v>
      </c>
      <c r="H3" s="16">
        <v>-0.23382</v>
      </c>
      <c r="I3" s="16">
        <v>-0.32071</v>
      </c>
      <c r="J3" s="16">
        <v>-0.39911000000000002</v>
      </c>
      <c r="K3" s="16">
        <v>-0.33407999999999999</v>
      </c>
      <c r="L3" s="16">
        <v>-0.22825999999999999</v>
      </c>
      <c r="M3" s="16">
        <v>-0.20752999999999999</v>
      </c>
      <c r="N3" s="16">
        <v>-0.19398000000000001</v>
      </c>
    </row>
    <row r="4" spans="1:14">
      <c r="A4" t="s">
        <v>2</v>
      </c>
      <c r="B4" s="16">
        <v>5.4533999999999999E-2</v>
      </c>
      <c r="C4" s="16">
        <v>0.29249999999999998</v>
      </c>
      <c r="D4" s="16">
        <v>0.27085999999999999</v>
      </c>
      <c r="E4" s="16">
        <v>0.19339400000000001</v>
      </c>
      <c r="F4" s="16">
        <v>0.22389400000000001</v>
      </c>
      <c r="G4" s="16">
        <v>0.23911099999999999</v>
      </c>
      <c r="H4" s="16">
        <v>0.21443300000000001</v>
      </c>
      <c r="I4" s="16">
        <v>0.17032600000000001</v>
      </c>
      <c r="J4" s="16">
        <v>0.13542100000000001</v>
      </c>
      <c r="K4" s="16">
        <v>0.10179000000000001</v>
      </c>
      <c r="L4" s="16">
        <v>9.5753000000000005E-2</v>
      </c>
      <c r="M4" s="16">
        <v>5.0914000000000001E-2</v>
      </c>
      <c r="N4" s="16">
        <v>9.5524999999999999E-2</v>
      </c>
    </row>
    <row r="5" spans="1:14">
      <c r="A5" t="s">
        <v>3</v>
      </c>
      <c r="B5" s="16">
        <v>0.31773400000000002</v>
      </c>
      <c r="C5" s="16">
        <v>0.18180099999999999</v>
      </c>
      <c r="D5" s="16">
        <v>9.3414999999999998E-2</v>
      </c>
      <c r="E5" s="16">
        <v>0.19857900000000001</v>
      </c>
      <c r="F5" s="16">
        <v>-1.434E-2</v>
      </c>
      <c r="G5" s="16">
        <v>-0.17165</v>
      </c>
      <c r="H5" s="16">
        <v>-0.31857999999999997</v>
      </c>
      <c r="I5" s="16">
        <v>-0.27694000000000002</v>
      </c>
      <c r="J5" s="16">
        <v>-0.28867999999999999</v>
      </c>
      <c r="K5" s="16">
        <v>-0.28210000000000002</v>
      </c>
      <c r="L5" s="16">
        <v>-0.18479000000000001</v>
      </c>
      <c r="M5" s="16">
        <v>-3.5999999999999999E-3</v>
      </c>
      <c r="N5" s="16">
        <v>-1.073E-2</v>
      </c>
    </row>
    <row r="6" spans="1:14">
      <c r="A6" t="s">
        <v>4</v>
      </c>
      <c r="B6" s="16">
        <v>-5.5070000000000001E-2</v>
      </c>
      <c r="C6" s="16">
        <v>0.12945999999999999</v>
      </c>
      <c r="D6" s="16">
        <v>0.17929</v>
      </c>
      <c r="E6" s="16">
        <v>0.12346</v>
      </c>
      <c r="F6" s="16">
        <v>0.15687300000000001</v>
      </c>
      <c r="G6" s="16">
        <v>0.335511</v>
      </c>
      <c r="H6" s="16">
        <v>0.10754</v>
      </c>
      <c r="I6" s="16">
        <v>0.22272</v>
      </c>
      <c r="J6" s="16">
        <v>0.24732100000000001</v>
      </c>
      <c r="K6" s="16">
        <v>0.34901900000000002</v>
      </c>
      <c r="L6" s="16">
        <v>0.29858099999999999</v>
      </c>
      <c r="M6" s="16">
        <v>0.31578499999999998</v>
      </c>
      <c r="N6" s="16">
        <v>0.35492699999999999</v>
      </c>
    </row>
    <row r="7" spans="1:14">
      <c r="A7" t="s">
        <v>5</v>
      </c>
      <c r="B7" s="16">
        <v>1.5726E-2</v>
      </c>
      <c r="C7" s="16">
        <v>2.349E-3</v>
      </c>
      <c r="D7" s="16">
        <v>-2.613E-2</v>
      </c>
      <c r="E7" s="16">
        <v>-1.142E-2</v>
      </c>
      <c r="F7" s="16">
        <v>-6.8100000000000001E-3</v>
      </c>
      <c r="G7" s="16">
        <v>3.7669999999999999E-3</v>
      </c>
      <c r="H7" s="16">
        <v>5.3752000000000001E-2</v>
      </c>
      <c r="I7" s="16">
        <v>9.2164999999999997E-2</v>
      </c>
      <c r="J7" s="16">
        <v>9.894E-2</v>
      </c>
      <c r="K7" s="16">
        <v>8.0324999999999994E-2</v>
      </c>
      <c r="L7" s="16">
        <v>4.6216E-2</v>
      </c>
      <c r="M7" s="16">
        <v>1.2292000000000001E-2</v>
      </c>
      <c r="N7" s="16">
        <v>-1.1480000000000001E-2</v>
      </c>
    </row>
    <row r="8" spans="1:14">
      <c r="A8" t="s">
        <v>6</v>
      </c>
      <c r="B8" s="16">
        <v>0.108824</v>
      </c>
      <c r="C8" s="16">
        <v>4.8681000000000002E-2</v>
      </c>
      <c r="D8" s="16">
        <v>5.5960999999999997E-2</v>
      </c>
      <c r="E8" s="16">
        <v>4.7273000000000003E-2</v>
      </c>
      <c r="F8" s="16">
        <v>7.0380999999999999E-2</v>
      </c>
      <c r="G8" s="16">
        <v>0.106516</v>
      </c>
      <c r="H8" s="16">
        <v>0.11296399999999999</v>
      </c>
      <c r="I8" s="16">
        <v>0.141263</v>
      </c>
      <c r="J8" s="16">
        <v>0.139016</v>
      </c>
      <c r="K8" s="16">
        <v>0.149142</v>
      </c>
      <c r="L8" s="16">
        <v>0.11894100000000001</v>
      </c>
      <c r="M8" s="16">
        <v>0.16181799999999999</v>
      </c>
      <c r="N8" s="16">
        <v>0.172121</v>
      </c>
    </row>
    <row r="9" spans="1:14">
      <c r="A9" t="s">
        <v>7</v>
      </c>
      <c r="B9" s="16">
        <v>7.9778000000000002E-2</v>
      </c>
      <c r="C9" s="16">
        <v>0.111613</v>
      </c>
      <c r="D9" s="16">
        <v>4.2041000000000002E-2</v>
      </c>
      <c r="E9" s="16">
        <v>1.4682000000000001E-2</v>
      </c>
      <c r="F9" s="16">
        <v>3.4161999999999998E-2</v>
      </c>
      <c r="G9" s="16">
        <v>4.8145E-2</v>
      </c>
      <c r="H9" s="16">
        <v>7.5738E-2</v>
      </c>
      <c r="I9" s="16">
        <v>1.8270000000000002E-2</v>
      </c>
      <c r="J9" s="16">
        <v>5.7229999999999998E-3</v>
      </c>
      <c r="K9" s="16">
        <v>2.5694000000000002E-2</v>
      </c>
      <c r="L9" s="16">
        <v>-6.0499999999999998E-3</v>
      </c>
      <c r="M9" s="16">
        <v>-1.1780000000000001E-2</v>
      </c>
      <c r="N9" s="16">
        <v>6.058E-3</v>
      </c>
    </row>
    <row r="10" spans="1:14">
      <c r="A10" t="s">
        <v>8</v>
      </c>
      <c r="B10" s="16">
        <v>0.105587</v>
      </c>
      <c r="C10" s="16">
        <v>0.12904399999999999</v>
      </c>
      <c r="D10" s="16">
        <v>0.23206499999999999</v>
      </c>
      <c r="E10" s="16">
        <v>0.33563799999999999</v>
      </c>
      <c r="F10" s="16">
        <v>0.47056799999999999</v>
      </c>
      <c r="G10" s="16">
        <v>0.44917499999999999</v>
      </c>
      <c r="H10" s="16">
        <v>0.507633</v>
      </c>
      <c r="I10" s="16">
        <v>0.374137</v>
      </c>
      <c r="J10" s="16">
        <v>0.238649</v>
      </c>
      <c r="K10" s="16">
        <v>7.9186999999999994E-2</v>
      </c>
      <c r="L10" s="16">
        <v>-0.18090999999999999</v>
      </c>
      <c r="M10" s="16">
        <v>-0.23366000000000001</v>
      </c>
      <c r="N10" s="16">
        <v>-0.15135999999999999</v>
      </c>
    </row>
    <row r="11" spans="1:14">
      <c r="A11" t="s">
        <v>9</v>
      </c>
      <c r="B11" s="16">
        <v>0.36757899999999999</v>
      </c>
      <c r="C11" s="16">
        <v>8.4533999999999998E-2</v>
      </c>
      <c r="D11" s="16">
        <v>2.0939999999999999E-3</v>
      </c>
      <c r="E11" s="16">
        <v>4.5136999999999997E-2</v>
      </c>
      <c r="F11" s="16">
        <v>7.3637999999999995E-2</v>
      </c>
      <c r="G11" s="16">
        <v>-7.8869999999999996E-2</v>
      </c>
      <c r="H11" s="16">
        <v>-7.4260000000000007E-2</v>
      </c>
      <c r="I11" s="16">
        <v>-9.01E-2</v>
      </c>
      <c r="J11" s="16">
        <v>-0.12053999999999999</v>
      </c>
      <c r="K11" s="16">
        <v>-0.22051999999999999</v>
      </c>
      <c r="L11" s="16">
        <v>-0.11718000000000001</v>
      </c>
      <c r="M11" s="16">
        <v>4.0876000000000003E-2</v>
      </c>
      <c r="N11" s="16">
        <v>-9.5939999999999998E-2</v>
      </c>
    </row>
    <row r="12" spans="1:14">
      <c r="A12" t="s">
        <v>10</v>
      </c>
      <c r="B12" s="16">
        <v>0.18385199999999999</v>
      </c>
      <c r="C12" s="16">
        <v>-0.15572</v>
      </c>
      <c r="D12" s="16">
        <v>-0.16841</v>
      </c>
      <c r="E12" s="16">
        <v>-0.33079999999999998</v>
      </c>
      <c r="F12" s="16">
        <v>-0.29768</v>
      </c>
      <c r="G12" s="16">
        <v>-0.24207000000000001</v>
      </c>
      <c r="H12" s="16">
        <v>5.7039999999999999E-3</v>
      </c>
      <c r="I12" s="16">
        <v>-2.393E-2</v>
      </c>
      <c r="J12" s="16">
        <v>9.3143000000000004E-2</v>
      </c>
      <c r="K12" s="16">
        <v>0.119353</v>
      </c>
      <c r="L12" s="16">
        <v>0.118114</v>
      </c>
      <c r="M12" s="16">
        <v>3.0911999999999999E-2</v>
      </c>
      <c r="N12" s="16">
        <v>1.6944000000000001E-2</v>
      </c>
    </row>
    <row r="13" spans="1:14">
      <c r="A13" t="s">
        <v>11</v>
      </c>
      <c r="B13" s="16">
        <v>-0.26794000000000001</v>
      </c>
      <c r="C13" s="16">
        <v>0.197681</v>
      </c>
      <c r="D13" s="16">
        <v>0.38626899999999997</v>
      </c>
      <c r="E13" s="16">
        <v>0.32488099999999998</v>
      </c>
      <c r="F13" s="16">
        <v>0.27921200000000002</v>
      </c>
      <c r="G13" s="16">
        <v>0.26062099999999999</v>
      </c>
      <c r="H13" s="16">
        <v>0.289719</v>
      </c>
      <c r="I13" s="16">
        <v>0.40200599999999997</v>
      </c>
      <c r="J13" s="16">
        <v>0.50170499999999996</v>
      </c>
      <c r="K13" s="16">
        <v>0.55157500000000004</v>
      </c>
      <c r="L13" s="16">
        <v>0.66460200000000003</v>
      </c>
      <c r="M13" s="16">
        <v>0.54306100000000002</v>
      </c>
      <c r="N13" s="16">
        <v>0.54131300000000004</v>
      </c>
    </row>
    <row r="14" spans="1:14"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>
      <c r="A15" s="2" t="s">
        <v>32</v>
      </c>
      <c r="B15" s="6">
        <f t="shared" ref="B15:N15" si="0">SUMIF(B2:B13,"&gt;0")</f>
        <v>1.415624</v>
      </c>
      <c r="C15" s="6">
        <f t="shared" si="0"/>
        <v>1.260162</v>
      </c>
      <c r="D15" s="6">
        <f t="shared" si="0"/>
        <v>1.3002099999999999</v>
      </c>
      <c r="E15" s="6">
        <f t="shared" si="0"/>
        <v>1.342465</v>
      </c>
      <c r="F15" s="6">
        <f t="shared" si="0"/>
        <v>1.3665750000000001</v>
      </c>
      <c r="G15" s="6">
        <f t="shared" si="0"/>
        <v>1.6409829999999999</v>
      </c>
      <c r="H15" s="6">
        <f t="shared" si="0"/>
        <v>1.6266599999999998</v>
      </c>
      <c r="I15" s="6">
        <f t="shared" si="0"/>
        <v>1.7116760000000002</v>
      </c>
      <c r="J15" s="6">
        <f t="shared" si="0"/>
        <v>1.8083279999999999</v>
      </c>
      <c r="K15" s="6">
        <f t="shared" si="0"/>
        <v>1.8366960000000003</v>
      </c>
      <c r="L15" s="6">
        <f t="shared" si="0"/>
        <v>1.7171780000000001</v>
      </c>
      <c r="M15" s="6">
        <f t="shared" si="0"/>
        <v>1.456575</v>
      </c>
      <c r="N15" s="6">
        <f t="shared" si="0"/>
        <v>1.4634830000000001</v>
      </c>
    </row>
    <row r="16" spans="1:14">
      <c r="A16" t="s">
        <v>43</v>
      </c>
      <c r="B16" s="6">
        <f>C15-B15</f>
        <v>-0.15546199999999999</v>
      </c>
      <c r="C16" s="6">
        <f t="shared" ref="C16:M16" si="1">D15-C15</f>
        <v>4.0047999999999861E-2</v>
      </c>
      <c r="D16" s="6">
        <f t="shared" si="1"/>
        <v>4.2255000000000154E-2</v>
      </c>
      <c r="E16" s="6">
        <f t="shared" si="1"/>
        <v>2.4110000000000076E-2</v>
      </c>
      <c r="F16" s="6">
        <f t="shared" si="1"/>
        <v>0.27440799999999976</v>
      </c>
      <c r="G16" s="6">
        <f t="shared" si="1"/>
        <v>-1.4323000000000086E-2</v>
      </c>
      <c r="H16" s="6">
        <f t="shared" si="1"/>
        <v>8.5016000000000425E-2</v>
      </c>
      <c r="I16" s="6">
        <f t="shared" si="1"/>
        <v>9.6651999999999738E-2</v>
      </c>
      <c r="J16" s="6">
        <f t="shared" si="1"/>
        <v>2.8368000000000393E-2</v>
      </c>
      <c r="K16" s="6">
        <f t="shared" si="1"/>
        <v>-0.11951800000000024</v>
      </c>
      <c r="L16" s="6">
        <f t="shared" si="1"/>
        <v>-0.26060300000000014</v>
      </c>
      <c r="M16" s="6">
        <f t="shared" si="1"/>
        <v>6.9080000000001363E-3</v>
      </c>
    </row>
    <row r="17" spans="1:14">
      <c r="A17" s="2" t="s">
        <v>33</v>
      </c>
      <c r="B17" s="6">
        <f t="shared" ref="B17:N17" si="2">SUMIF(B2:B15,"&lt;0")</f>
        <v>-0.41561999999999999</v>
      </c>
      <c r="C17" s="6">
        <f t="shared" si="2"/>
        <v>-0.26017000000000001</v>
      </c>
      <c r="D17" s="6">
        <f t="shared" si="2"/>
        <v>-0.30020999999999998</v>
      </c>
      <c r="E17" s="6">
        <f t="shared" si="2"/>
        <v>-0.34245999999999999</v>
      </c>
      <c r="F17" s="6">
        <f t="shared" si="2"/>
        <v>-0.36657000000000001</v>
      </c>
      <c r="G17" s="6">
        <f t="shared" si="2"/>
        <v>-0.64097999999999999</v>
      </c>
      <c r="H17" s="6">
        <f t="shared" si="2"/>
        <v>-0.62665999999999999</v>
      </c>
      <c r="I17" s="6">
        <f t="shared" si="2"/>
        <v>-0.71167999999999998</v>
      </c>
      <c r="J17" s="6">
        <f t="shared" si="2"/>
        <v>-0.80832999999999999</v>
      </c>
      <c r="K17" s="6">
        <f t="shared" si="2"/>
        <v>-0.8367</v>
      </c>
      <c r="L17" s="6">
        <f t="shared" si="2"/>
        <v>-0.71718999999999999</v>
      </c>
      <c r="M17" s="6">
        <f t="shared" si="2"/>
        <v>-0.45657000000000003</v>
      </c>
      <c r="N17" s="6">
        <f t="shared" si="2"/>
        <v>-0.46348999999999996</v>
      </c>
    </row>
    <row r="18" spans="1:14">
      <c r="A18" t="s">
        <v>44</v>
      </c>
      <c r="B18" s="6">
        <f>C17-B17</f>
        <v>0.15544999999999998</v>
      </c>
      <c r="C18" s="6">
        <f t="shared" ref="C18:M18" si="3">D17-C17</f>
        <v>-4.0039999999999965E-2</v>
      </c>
      <c r="D18" s="6">
        <f t="shared" si="3"/>
        <v>-4.225000000000001E-2</v>
      </c>
      <c r="E18" s="6">
        <f t="shared" si="3"/>
        <v>-2.411000000000002E-2</v>
      </c>
      <c r="F18" s="6">
        <f t="shared" si="3"/>
        <v>-0.27440999999999999</v>
      </c>
      <c r="G18" s="6">
        <f t="shared" si="3"/>
        <v>1.4319999999999999E-2</v>
      </c>
      <c r="H18" s="6">
        <f t="shared" si="3"/>
        <v>-8.5019999999999984E-2</v>
      </c>
      <c r="I18" s="6">
        <f t="shared" si="3"/>
        <v>-9.6650000000000014E-2</v>
      </c>
      <c r="J18" s="6">
        <f t="shared" si="3"/>
        <v>-2.8370000000000006E-2</v>
      </c>
      <c r="K18" s="6">
        <f t="shared" si="3"/>
        <v>0.11951000000000001</v>
      </c>
      <c r="L18" s="6">
        <f t="shared" si="3"/>
        <v>0.26061999999999996</v>
      </c>
      <c r="M18" s="6">
        <f t="shared" si="3"/>
        <v>-6.9199999999999262E-3</v>
      </c>
    </row>
    <row r="20" spans="1:14">
      <c r="A20" s="2" t="s">
        <v>49</v>
      </c>
      <c r="B20" s="16">
        <v>1.524E-3</v>
      </c>
      <c r="C20" s="16">
        <v>5.4699999999999996E-4</v>
      </c>
      <c r="D20" s="16">
        <v>1.3270000000000001E-3</v>
      </c>
      <c r="E20" s="16">
        <v>1.1479999999999999E-3</v>
      </c>
      <c r="F20" s="16">
        <v>1.3500000000000001E-3</v>
      </c>
      <c r="G20" s="16">
        <v>1.4499999999999999E-3</v>
      </c>
      <c r="H20" s="16">
        <v>1.493E-3</v>
      </c>
      <c r="I20" s="16">
        <v>1.5839999999999999E-3</v>
      </c>
      <c r="J20" s="16">
        <v>1.5790000000000001E-3</v>
      </c>
      <c r="K20" s="16">
        <v>1.598E-3</v>
      </c>
      <c r="L20" s="16">
        <v>1.6639999999999999E-3</v>
      </c>
      <c r="M20" s="16">
        <v>1.609E-3</v>
      </c>
      <c r="N20" s="16">
        <v>1.6329999999999999E-3</v>
      </c>
    </row>
    <row r="21" spans="1:14">
      <c r="A21" s="2" t="s">
        <v>50</v>
      </c>
      <c r="B21" s="16">
        <v>3.4063000000000003E-2</v>
      </c>
      <c r="C21" s="16">
        <v>1.2094000000000001E-2</v>
      </c>
      <c r="D21" s="16">
        <v>2.9610999999999998E-2</v>
      </c>
      <c r="E21" s="16">
        <v>2.5555000000000001E-2</v>
      </c>
      <c r="F21" s="16">
        <v>3.0133E-2</v>
      </c>
      <c r="G21" s="16">
        <v>3.2393999999999999E-2</v>
      </c>
      <c r="H21" s="16">
        <v>3.3357999999999999E-2</v>
      </c>
      <c r="I21" s="16">
        <v>3.5425999999999999E-2</v>
      </c>
      <c r="J21" s="16">
        <v>3.533E-2</v>
      </c>
      <c r="K21" s="16">
        <v>3.5762000000000002E-2</v>
      </c>
      <c r="L21" s="16">
        <v>3.7253000000000001E-2</v>
      </c>
      <c r="M21" s="16">
        <v>3.5993999999999998E-2</v>
      </c>
      <c r="N21" s="16">
        <v>3.6549999999999999E-2</v>
      </c>
    </row>
    <row r="22" spans="1:14">
      <c r="A22" s="2" t="s">
        <v>51</v>
      </c>
      <c r="B22" s="16">
        <v>2.24E-4</v>
      </c>
      <c r="C22" s="16">
        <v>-7.5000000000000002E-4</v>
      </c>
      <c r="D22" s="16">
        <v>2.73E-5</v>
      </c>
      <c r="E22" s="16">
        <v>-1.4999999999999999E-4</v>
      </c>
      <c r="F22" s="16">
        <v>5.0399999999999999E-5</v>
      </c>
      <c r="G22" s="16">
        <v>1.4999999999999999E-4</v>
      </c>
      <c r="H22" s="16">
        <v>1.93E-4</v>
      </c>
      <c r="I22" s="16">
        <v>2.8400000000000002E-4</v>
      </c>
      <c r="J22" s="16">
        <v>2.7900000000000001E-4</v>
      </c>
      <c r="K22" s="16">
        <v>2.9799999999999998E-4</v>
      </c>
      <c r="L22" s="16">
        <v>3.6400000000000001E-4</v>
      </c>
      <c r="M22" s="16">
        <v>3.0899999999999998E-4</v>
      </c>
      <c r="N22" s="16">
        <v>3.3300000000000002E-4</v>
      </c>
    </row>
    <row r="23" spans="1:14">
      <c r="A23" s="2" t="s">
        <v>52</v>
      </c>
      <c r="B23" s="16">
        <v>4.9329999999999999E-3</v>
      </c>
      <c r="C23" s="16">
        <v>-1.644E-2</v>
      </c>
      <c r="D23" s="16">
        <v>5.9999999999999995E-4</v>
      </c>
      <c r="E23" s="16">
        <v>-3.3500000000000001E-3</v>
      </c>
      <c r="F23" s="16">
        <v>1.109E-3</v>
      </c>
      <c r="G23" s="16">
        <v>3.3080000000000002E-3</v>
      </c>
      <c r="H23" s="16">
        <v>4.2469999999999999E-3</v>
      </c>
      <c r="I23" s="16">
        <v>6.2589999999999998E-3</v>
      </c>
      <c r="J23" s="16">
        <v>6.1659999999999996E-3</v>
      </c>
      <c r="K23" s="16">
        <v>6.5859999999999998E-3</v>
      </c>
      <c r="L23" s="16">
        <v>8.0370000000000007E-3</v>
      </c>
      <c r="M23" s="16">
        <v>6.8120000000000003E-3</v>
      </c>
      <c r="N23" s="16">
        <v>7.352E-3</v>
      </c>
    </row>
    <row r="24" spans="1:14">
      <c r="A24" s="2" t="s">
        <v>53</v>
      </c>
      <c r="B24" s="16">
        <v>7.3740000000000003E-3</v>
      </c>
      <c r="C24" s="16">
        <v>1.0056000000000001E-2</v>
      </c>
      <c r="D24" s="16">
        <v>1.0307999999999999E-2</v>
      </c>
      <c r="E24" s="16">
        <v>1.0669E-2</v>
      </c>
      <c r="F24" s="16">
        <v>1.1297E-2</v>
      </c>
      <c r="G24" s="16">
        <v>1.2066E-2</v>
      </c>
      <c r="H24" s="16">
        <v>1.2295E-2</v>
      </c>
      <c r="I24" s="16">
        <v>1.2413E-2</v>
      </c>
      <c r="J24" s="16">
        <v>1.2751999999999999E-2</v>
      </c>
      <c r="K24" s="16">
        <v>1.2658000000000001E-2</v>
      </c>
      <c r="L24" s="16">
        <v>1.2300999999999999E-2</v>
      </c>
      <c r="M24" s="16">
        <v>1.2801E-2</v>
      </c>
      <c r="N24" s="16">
        <v>1.2488000000000001E-2</v>
      </c>
    </row>
    <row r="25" spans="1:14">
      <c r="A25" s="2" t="s">
        <v>54</v>
      </c>
      <c r="B25" s="16">
        <v>3.4585999999999999E-2</v>
      </c>
      <c r="C25" s="16">
        <v>4.7168000000000002E-2</v>
      </c>
      <c r="D25" s="16">
        <v>4.8348000000000002E-2</v>
      </c>
      <c r="E25" s="16">
        <v>5.0040000000000001E-2</v>
      </c>
      <c r="F25" s="16">
        <v>5.2986999999999999E-2</v>
      </c>
      <c r="G25" s="16">
        <v>5.6592999999999997E-2</v>
      </c>
      <c r="H25" s="16">
        <v>5.7669999999999999E-2</v>
      </c>
      <c r="I25" s="16">
        <v>5.8222000000000003E-2</v>
      </c>
      <c r="J25" s="16">
        <v>5.9811999999999997E-2</v>
      </c>
      <c r="K25" s="16">
        <v>5.9371E-2</v>
      </c>
      <c r="L25" s="16">
        <v>5.7695000000000003E-2</v>
      </c>
      <c r="M25" s="16">
        <v>6.0042999999999999E-2</v>
      </c>
      <c r="N25" s="16">
        <v>5.8573E-2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4E19-485F-AC44-B34A-5EC814EBE0F9}">
  <dimension ref="A2:G83"/>
  <sheetViews>
    <sheetView workbookViewId="0">
      <selection activeCell="I23" sqref="I23"/>
    </sheetView>
  </sheetViews>
  <sheetFormatPr baseColWidth="10" defaultRowHeight="16"/>
  <sheetData>
    <row r="2" spans="1:7">
      <c r="A2" s="2" t="s">
        <v>48</v>
      </c>
      <c r="B2" s="2" t="s">
        <v>55</v>
      </c>
      <c r="D2" s="2"/>
      <c r="F2" s="2" t="s">
        <v>56</v>
      </c>
      <c r="G2" s="2" t="s">
        <v>47</v>
      </c>
    </row>
    <row r="3" spans="1:7">
      <c r="A3" s="2">
        <v>1.2439E-2</v>
      </c>
      <c r="B3" s="2">
        <v>-1E-3</v>
      </c>
      <c r="D3" s="2"/>
      <c r="F3" s="2">
        <v>1.0390999999999999E-2</v>
      </c>
      <c r="G3" s="2">
        <v>-1E-3</v>
      </c>
    </row>
    <row r="4" spans="1:7">
      <c r="A4" s="2">
        <v>1.2331E-2</v>
      </c>
      <c r="B4" s="2">
        <v>-9.5E-4</v>
      </c>
      <c r="D4" s="2"/>
      <c r="F4" s="2">
        <v>1.0208999999999999E-2</v>
      </c>
      <c r="G4" s="2">
        <v>-9.5E-4</v>
      </c>
    </row>
    <row r="5" spans="1:7">
      <c r="A5" s="2">
        <v>1.2227999999999999E-2</v>
      </c>
      <c r="B5" s="2">
        <v>-8.9999999999999998E-4</v>
      </c>
      <c r="D5" s="2"/>
      <c r="F5" s="2">
        <v>1.0031E-2</v>
      </c>
      <c r="G5" s="2">
        <v>-8.9999999999999998E-4</v>
      </c>
    </row>
    <row r="6" spans="1:7">
      <c r="A6" s="2">
        <v>1.2133E-2</v>
      </c>
      <c r="B6" s="2">
        <v>-8.4999999999999995E-4</v>
      </c>
      <c r="D6" s="2"/>
      <c r="F6" s="2">
        <v>9.8600000000000007E-3</v>
      </c>
      <c r="G6" s="2">
        <v>-8.4999999999999995E-4</v>
      </c>
    </row>
    <row r="7" spans="1:7">
      <c r="A7" s="2">
        <v>1.2043999999999999E-2</v>
      </c>
      <c r="B7" s="2">
        <v>-8.0000000000000004E-4</v>
      </c>
      <c r="D7" s="2"/>
      <c r="F7" s="2">
        <v>9.6950000000000005E-3</v>
      </c>
      <c r="G7" s="2">
        <v>-8.0000000000000004E-4</v>
      </c>
    </row>
    <row r="8" spans="1:7">
      <c r="A8" s="2">
        <v>1.1962E-2</v>
      </c>
      <c r="B8" s="2">
        <v>-7.5000000000000002E-4</v>
      </c>
      <c r="D8" s="2"/>
      <c r="F8" s="2">
        <v>9.5370000000000003E-3</v>
      </c>
      <c r="G8" s="2">
        <v>-7.5000000000000002E-4</v>
      </c>
    </row>
    <row r="9" spans="1:7">
      <c r="A9" s="2">
        <v>1.1886000000000001E-2</v>
      </c>
      <c r="B9" s="2">
        <v>-6.9999999999999999E-4</v>
      </c>
      <c r="D9" s="2"/>
      <c r="F9" s="2">
        <v>9.3860000000000002E-3</v>
      </c>
      <c r="G9" s="2">
        <v>-6.9999999999999999E-4</v>
      </c>
    </row>
    <row r="10" spans="1:7">
      <c r="A10" s="2">
        <v>1.1819E-2</v>
      </c>
      <c r="B10" s="2">
        <v>-6.4999999999999997E-4</v>
      </c>
      <c r="D10" s="2"/>
      <c r="F10" s="2">
        <v>9.2420000000000002E-3</v>
      </c>
      <c r="G10" s="2">
        <v>-6.4999999999999997E-4</v>
      </c>
    </row>
    <row r="11" spans="1:7">
      <c r="A11" s="2">
        <v>1.1757999999999999E-2</v>
      </c>
      <c r="B11" s="2">
        <v>-5.9999999999999995E-4</v>
      </c>
      <c r="D11" s="2"/>
      <c r="F11" s="2">
        <v>9.1059999999999995E-3</v>
      </c>
      <c r="G11" s="2">
        <v>-5.9999999999999995E-4</v>
      </c>
    </row>
    <row r="12" spans="1:7">
      <c r="A12" s="2">
        <v>1.1705E-2</v>
      </c>
      <c r="B12" s="2">
        <v>-5.5000000000000003E-4</v>
      </c>
      <c r="D12" s="2"/>
      <c r="F12" s="2">
        <v>8.9779999999999999E-3</v>
      </c>
      <c r="G12" s="2">
        <v>-5.5000000000000003E-4</v>
      </c>
    </row>
    <row r="13" spans="1:7">
      <c r="A13" s="2">
        <v>1.1658999999999999E-2</v>
      </c>
      <c r="B13" s="2">
        <v>-5.0000000000000001E-4</v>
      </c>
      <c r="D13" s="2"/>
      <c r="F13" s="2">
        <v>8.8579999999999996E-3</v>
      </c>
      <c r="G13" s="2">
        <v>-5.0000000000000001E-4</v>
      </c>
    </row>
    <row r="14" spans="1:7">
      <c r="A14" s="2">
        <v>1.1622E-2</v>
      </c>
      <c r="B14" s="2">
        <v>-4.4999999999999999E-4</v>
      </c>
      <c r="D14" s="2"/>
      <c r="F14" s="2">
        <v>8.7469999999999996E-3</v>
      </c>
      <c r="G14" s="2">
        <v>-4.4999999999999999E-4</v>
      </c>
    </row>
    <row r="15" spans="1:7">
      <c r="A15" s="2">
        <v>1.1591000000000001E-2</v>
      </c>
      <c r="B15" s="2">
        <v>-4.0000000000000002E-4</v>
      </c>
      <c r="D15" s="2"/>
      <c r="F15" s="2">
        <v>8.6449999999999999E-3</v>
      </c>
      <c r="G15" s="2">
        <v>-4.0000000000000002E-4</v>
      </c>
    </row>
    <row r="16" spans="1:7">
      <c r="A16" s="2">
        <v>1.1568999999999999E-2</v>
      </c>
      <c r="B16" s="2">
        <v>-3.5E-4</v>
      </c>
      <c r="D16" s="2"/>
      <c r="F16" s="2">
        <v>8.5520000000000006E-3</v>
      </c>
      <c r="G16" s="2">
        <v>-3.5E-4</v>
      </c>
    </row>
    <row r="17" spans="1:7">
      <c r="A17" s="2">
        <v>1.1554E-2</v>
      </c>
      <c r="B17" s="2">
        <v>-2.9999999999999997E-4</v>
      </c>
      <c r="D17" s="2"/>
      <c r="F17" s="2">
        <v>8.4690000000000008E-3</v>
      </c>
      <c r="G17" s="2">
        <v>-2.9999999999999997E-4</v>
      </c>
    </row>
    <row r="18" spans="1:7">
      <c r="A18" s="2">
        <v>1.1547E-2</v>
      </c>
      <c r="B18" s="2">
        <v>-2.5000000000000001E-4</v>
      </c>
      <c r="D18" s="2"/>
      <c r="F18" s="2">
        <v>8.3960000000000007E-3</v>
      </c>
      <c r="G18" s="2">
        <v>-2.5000000000000001E-4</v>
      </c>
    </row>
    <row r="19" spans="1:7">
      <c r="A19" s="2">
        <v>1.1547999999999999E-2</v>
      </c>
      <c r="B19" s="2">
        <v>-2.0000000000000001E-4</v>
      </c>
      <c r="D19" s="2"/>
      <c r="F19" s="2">
        <v>8.3339999999999994E-3</v>
      </c>
      <c r="G19" s="2">
        <v>-2.0000000000000001E-4</v>
      </c>
    </row>
    <row r="20" spans="1:7">
      <c r="A20" s="2">
        <v>1.1557E-2</v>
      </c>
      <c r="B20" s="2">
        <v>-1.4999999999999999E-4</v>
      </c>
      <c r="D20" s="2"/>
      <c r="F20" s="2">
        <v>8.2810000000000002E-3</v>
      </c>
      <c r="G20" s="2">
        <v>-1.4999999999999999E-4</v>
      </c>
    </row>
    <row r="21" spans="1:7">
      <c r="A21" s="2">
        <v>1.1573E-2</v>
      </c>
      <c r="B21" s="2">
        <v>-1E-4</v>
      </c>
      <c r="D21" s="2"/>
      <c r="F21" s="2">
        <v>8.2400000000000008E-3</v>
      </c>
      <c r="G21" s="2">
        <v>-1E-4</v>
      </c>
    </row>
    <row r="22" spans="1:7">
      <c r="A22" s="2">
        <v>1.1598000000000001E-2</v>
      </c>
      <c r="B22" s="15">
        <v>-5.0000000000000002E-5</v>
      </c>
      <c r="D22" s="2"/>
      <c r="F22" s="2">
        <v>8.2089999999999993E-3</v>
      </c>
      <c r="G22" s="15">
        <v>-5.0000000000000002E-5</v>
      </c>
    </row>
    <row r="23" spans="1:7">
      <c r="A23" s="2">
        <v>1.163E-2</v>
      </c>
      <c r="B23" s="15">
        <v>3.1200000000000001E-19</v>
      </c>
      <c r="D23" s="2"/>
      <c r="F23" s="2">
        <v>8.1890000000000001E-3</v>
      </c>
      <c r="G23" s="15">
        <v>3.1200000000000001E-19</v>
      </c>
    </row>
    <row r="24" spans="1:7">
      <c r="A24" s="2">
        <v>1.167E-2</v>
      </c>
      <c r="B24" s="15">
        <v>5.0000000000000002E-5</v>
      </c>
      <c r="D24" s="2"/>
      <c r="F24" s="2">
        <v>8.1799999999999998E-3</v>
      </c>
      <c r="G24" s="15">
        <v>5.0000000000000002E-5</v>
      </c>
    </row>
    <row r="25" spans="1:7">
      <c r="A25" s="2">
        <v>1.1717E-2</v>
      </c>
      <c r="B25" s="2">
        <v>1E-4</v>
      </c>
      <c r="D25" s="2"/>
      <c r="F25" s="2">
        <v>8.182E-3</v>
      </c>
      <c r="G25" s="2">
        <v>1E-4</v>
      </c>
    </row>
    <row r="26" spans="1:7">
      <c r="A26" s="2">
        <v>1.1771999999999999E-2</v>
      </c>
      <c r="B26" s="2">
        <v>1.4999999999999999E-4</v>
      </c>
      <c r="D26" s="2"/>
      <c r="F26" s="2">
        <v>8.1960000000000002E-3</v>
      </c>
      <c r="G26" s="2">
        <v>1.4999999999999999E-4</v>
      </c>
    </row>
    <row r="27" spans="1:7">
      <c r="A27" s="2">
        <v>1.1834000000000001E-2</v>
      </c>
      <c r="B27" s="2">
        <v>2.0000000000000001E-4</v>
      </c>
      <c r="D27" s="2"/>
      <c r="F27" s="2">
        <v>8.2199999999999999E-3</v>
      </c>
      <c r="G27" s="2">
        <v>2.0000000000000001E-4</v>
      </c>
    </row>
    <row r="28" spans="1:7">
      <c r="A28" s="2">
        <v>1.1904E-2</v>
      </c>
      <c r="B28" s="2">
        <v>2.5000000000000001E-4</v>
      </c>
      <c r="D28" s="2"/>
      <c r="F28" s="2">
        <v>8.2550000000000002E-3</v>
      </c>
      <c r="G28" s="2">
        <v>2.5000000000000001E-4</v>
      </c>
    </row>
    <row r="29" spans="1:7">
      <c r="A29" s="2">
        <v>1.1981E-2</v>
      </c>
      <c r="B29" s="2">
        <v>2.9999999999999997E-4</v>
      </c>
      <c r="D29" s="2"/>
      <c r="F29" s="2">
        <v>8.3009999999999994E-3</v>
      </c>
      <c r="G29" s="2">
        <v>2.9999999999999997E-4</v>
      </c>
    </row>
    <row r="30" spans="1:7">
      <c r="A30" s="2">
        <v>1.2064E-2</v>
      </c>
      <c r="B30" s="2">
        <v>3.5E-4</v>
      </c>
      <c r="D30" s="2"/>
      <c r="F30" s="2">
        <v>8.3580000000000008E-3</v>
      </c>
      <c r="G30" s="2">
        <v>3.5E-4</v>
      </c>
    </row>
    <row r="31" spans="1:7">
      <c r="A31" s="2">
        <v>1.2154999999999999E-2</v>
      </c>
      <c r="B31" s="2">
        <v>4.0000000000000002E-4</v>
      </c>
      <c r="D31" s="2"/>
      <c r="F31" s="2">
        <v>8.4239999999999992E-3</v>
      </c>
      <c r="G31" s="2">
        <v>4.0000000000000002E-4</v>
      </c>
    </row>
    <row r="32" spans="1:7">
      <c r="A32" s="2">
        <v>1.2252000000000001E-2</v>
      </c>
      <c r="B32" s="2">
        <v>4.4999999999999999E-4</v>
      </c>
      <c r="D32" s="2"/>
      <c r="F32" s="2">
        <v>8.5009999999999999E-3</v>
      </c>
      <c r="G32" s="2">
        <v>4.4999999999999999E-4</v>
      </c>
    </row>
    <row r="33" spans="1:7">
      <c r="A33" s="2">
        <v>1.2356000000000001E-2</v>
      </c>
      <c r="B33" s="2">
        <v>5.0000000000000001E-4</v>
      </c>
      <c r="F33" s="2">
        <v>8.5880000000000001E-3</v>
      </c>
      <c r="G33" s="2">
        <v>5.0000000000000001E-4</v>
      </c>
    </row>
    <row r="34" spans="1:7">
      <c r="A34" s="2">
        <v>1.2466E-2</v>
      </c>
      <c r="B34" s="2">
        <v>5.5000000000000003E-4</v>
      </c>
      <c r="F34" s="2">
        <v>8.685E-3</v>
      </c>
      <c r="G34" s="2">
        <v>5.5000000000000003E-4</v>
      </c>
    </row>
    <row r="35" spans="1:7">
      <c r="A35" s="2">
        <v>1.2583E-2</v>
      </c>
      <c r="B35" s="2">
        <v>5.9999999999999995E-4</v>
      </c>
      <c r="F35" s="2">
        <v>8.7899999999999992E-3</v>
      </c>
      <c r="G35" s="2">
        <v>5.9999999999999995E-4</v>
      </c>
    </row>
    <row r="36" spans="1:7">
      <c r="A36" s="2">
        <v>1.2704999999999999E-2</v>
      </c>
      <c r="B36" s="2">
        <v>6.4999999999999997E-4</v>
      </c>
      <c r="F36" s="2">
        <v>8.9049999999999997E-3</v>
      </c>
      <c r="G36" s="2">
        <v>6.4999999999999997E-4</v>
      </c>
    </row>
    <row r="37" spans="1:7">
      <c r="A37" s="2">
        <v>1.2834E-2</v>
      </c>
      <c r="B37" s="2">
        <v>6.9999999999999999E-4</v>
      </c>
      <c r="F37" s="2">
        <v>9.0279999999999996E-3</v>
      </c>
      <c r="G37" s="2">
        <v>6.9999999999999999E-4</v>
      </c>
    </row>
    <row r="38" spans="1:7">
      <c r="A38" s="2">
        <v>1.2968E-2</v>
      </c>
      <c r="B38" s="2">
        <v>7.5000000000000002E-4</v>
      </c>
      <c r="F38" s="2">
        <v>9.1599999999999997E-3</v>
      </c>
      <c r="G38" s="2">
        <v>7.5000000000000002E-4</v>
      </c>
    </row>
    <row r="39" spans="1:7">
      <c r="A39" s="2">
        <v>1.3108E-2</v>
      </c>
      <c r="B39" s="2">
        <v>8.0000000000000004E-4</v>
      </c>
      <c r="F39" s="2">
        <v>9.299E-3</v>
      </c>
      <c r="G39" s="2">
        <v>8.0000000000000004E-4</v>
      </c>
    </row>
    <row r="40" spans="1:7">
      <c r="A40" s="2">
        <v>1.3252999999999999E-2</v>
      </c>
      <c r="B40" s="2">
        <v>8.4999999999999995E-4</v>
      </c>
      <c r="F40" s="2">
        <v>9.4459999999999995E-3</v>
      </c>
      <c r="G40" s="2">
        <v>8.4999999999999995E-4</v>
      </c>
    </row>
    <row r="41" spans="1:7">
      <c r="A41" s="2">
        <v>1.3403E-2</v>
      </c>
      <c r="B41" s="2">
        <v>8.9999999999999998E-4</v>
      </c>
      <c r="F41" s="2">
        <v>9.5999999999999992E-3</v>
      </c>
      <c r="G41" s="2">
        <v>8.9999999999999998E-4</v>
      </c>
    </row>
    <row r="42" spans="1:7">
      <c r="A42" s="2">
        <v>1.3558000000000001E-2</v>
      </c>
      <c r="B42" s="2">
        <v>9.5E-4</v>
      </c>
      <c r="F42" s="2">
        <v>9.7610000000000006E-3</v>
      </c>
      <c r="G42" s="2">
        <v>9.5E-4</v>
      </c>
    </row>
    <row r="43" spans="1:7">
      <c r="A43" s="2">
        <v>1.3719E-2</v>
      </c>
      <c r="B43" s="2">
        <v>1E-3</v>
      </c>
      <c r="F43" s="2">
        <v>9.9279999999999993E-3</v>
      </c>
      <c r="G43" s="2">
        <v>1E-3</v>
      </c>
    </row>
    <row r="44" spans="1:7">
      <c r="A44" s="2">
        <v>1.3883E-2</v>
      </c>
      <c r="B44" s="2">
        <v>1.0499999999999999E-3</v>
      </c>
      <c r="F44" s="2">
        <v>1.0102E-2</v>
      </c>
      <c r="G44" s="2">
        <v>1.0499999999999999E-3</v>
      </c>
    </row>
    <row r="45" spans="1:7">
      <c r="A45" s="2">
        <v>1.4053E-2</v>
      </c>
      <c r="B45" s="2">
        <v>1.1000000000000001E-3</v>
      </c>
      <c r="F45" s="2">
        <v>1.0281E-2</v>
      </c>
      <c r="G45" s="2">
        <v>1.1000000000000001E-3</v>
      </c>
    </row>
    <row r="46" spans="1:7">
      <c r="A46" s="2">
        <v>1.4226000000000001E-2</v>
      </c>
      <c r="B46" s="2">
        <v>1.15E-3</v>
      </c>
      <c r="F46" s="2">
        <v>1.0466E-2</v>
      </c>
      <c r="G46" s="2">
        <v>1.15E-3</v>
      </c>
    </row>
    <row r="47" spans="1:7">
      <c r="A47" s="2">
        <v>1.4404E-2</v>
      </c>
      <c r="B47" s="2">
        <v>1.1999999999999999E-3</v>
      </c>
      <c r="F47" s="2">
        <v>1.0656000000000001E-2</v>
      </c>
      <c r="G47" s="2">
        <v>1.1999999999999999E-3</v>
      </c>
    </row>
    <row r="48" spans="1:7">
      <c r="A48" s="2">
        <v>1.4586E-2</v>
      </c>
      <c r="B48" s="2">
        <v>1.25E-3</v>
      </c>
      <c r="F48" s="2">
        <v>1.0852000000000001E-2</v>
      </c>
      <c r="G48" s="2">
        <v>1.25E-3</v>
      </c>
    </row>
    <row r="49" spans="1:7">
      <c r="A49" s="2">
        <v>1.4772E-2</v>
      </c>
      <c r="B49" s="2">
        <v>1.2999999999999999E-3</v>
      </c>
      <c r="F49" s="2">
        <v>1.1051999999999999E-2</v>
      </c>
      <c r="G49" s="2">
        <v>1.2999999999999999E-3</v>
      </c>
    </row>
    <row r="50" spans="1:7">
      <c r="A50" s="2">
        <v>1.4961E-2</v>
      </c>
      <c r="B50" s="2">
        <v>1.3500000000000001E-3</v>
      </c>
      <c r="F50" s="2">
        <v>1.1256E-2</v>
      </c>
      <c r="G50" s="2">
        <v>1.3500000000000001E-3</v>
      </c>
    </row>
    <row r="51" spans="1:7">
      <c r="A51" s="2">
        <v>1.5154000000000001E-2</v>
      </c>
      <c r="B51" s="2">
        <v>1.4E-3</v>
      </c>
      <c r="F51" s="2">
        <v>1.1464999999999999E-2</v>
      </c>
      <c r="G51" s="2">
        <v>1.4E-3</v>
      </c>
    </row>
    <row r="52" spans="1:7">
      <c r="A52" s="2">
        <v>1.5351E-2</v>
      </c>
      <c r="B52" s="2">
        <v>1.4499999999999999E-3</v>
      </c>
      <c r="F52" s="2">
        <v>1.1677999999999999E-2</v>
      </c>
      <c r="G52" s="2">
        <v>1.4499999999999999E-3</v>
      </c>
    </row>
    <row r="53" spans="1:7">
      <c r="A53" s="2">
        <v>1.5551000000000001E-2</v>
      </c>
      <c r="B53" s="2">
        <v>1.5E-3</v>
      </c>
      <c r="F53" s="2">
        <v>1.1894999999999999E-2</v>
      </c>
      <c r="G53" s="2">
        <v>1.5E-3</v>
      </c>
    </row>
    <row r="54" spans="1:7">
      <c r="A54" s="2">
        <v>1.5754000000000001E-2</v>
      </c>
      <c r="B54" s="2">
        <v>1.5499999999999999E-3</v>
      </c>
      <c r="F54" s="2">
        <v>1.2115000000000001E-2</v>
      </c>
      <c r="G54" s="2">
        <v>1.5499999999999999E-3</v>
      </c>
    </row>
    <row r="55" spans="1:7">
      <c r="A55" s="2">
        <v>1.5959999999999998E-2</v>
      </c>
      <c r="B55" s="2">
        <v>1.6000000000000001E-3</v>
      </c>
      <c r="F55" s="2">
        <v>1.2338E-2</v>
      </c>
      <c r="G55" s="2">
        <v>1.6000000000000001E-3</v>
      </c>
    </row>
    <row r="56" spans="1:7">
      <c r="A56" s="2">
        <v>1.6168999999999999E-2</v>
      </c>
      <c r="B56" s="2">
        <v>1.65E-3</v>
      </c>
      <c r="F56" s="2">
        <v>1.2565E-2</v>
      </c>
      <c r="G56" s="2">
        <v>1.65E-3</v>
      </c>
    </row>
    <row r="57" spans="1:7">
      <c r="A57" s="2">
        <v>1.6381E-2</v>
      </c>
      <c r="B57" s="2">
        <v>1.6999999999999999E-3</v>
      </c>
      <c r="F57" s="2">
        <v>1.2795000000000001E-2</v>
      </c>
      <c r="G57" s="2">
        <v>1.6999999999999999E-3</v>
      </c>
    </row>
    <row r="58" spans="1:7">
      <c r="A58" s="2">
        <v>1.6596E-2</v>
      </c>
      <c r="B58" s="2">
        <v>1.75E-3</v>
      </c>
      <c r="F58" s="2">
        <v>1.3028E-2</v>
      </c>
      <c r="G58" s="2">
        <v>1.75E-3</v>
      </c>
    </row>
    <row r="59" spans="1:7">
      <c r="A59" s="2">
        <v>1.6813999999999999E-2</v>
      </c>
      <c r="B59" s="2">
        <v>1.8E-3</v>
      </c>
      <c r="F59" s="2">
        <v>1.3263E-2</v>
      </c>
      <c r="G59" s="2">
        <v>1.8E-3</v>
      </c>
    </row>
    <row r="60" spans="1:7">
      <c r="A60" s="2">
        <v>1.7034000000000001E-2</v>
      </c>
      <c r="B60" s="2">
        <v>1.8500000000000001E-3</v>
      </c>
      <c r="F60" s="2">
        <v>1.3502E-2</v>
      </c>
      <c r="G60" s="2">
        <v>1.8500000000000001E-3</v>
      </c>
    </row>
    <row r="61" spans="1:7">
      <c r="A61" s="2">
        <v>1.7256000000000001E-2</v>
      </c>
      <c r="B61" s="2">
        <v>1.9E-3</v>
      </c>
      <c r="F61" s="2">
        <v>1.3742000000000001E-2</v>
      </c>
      <c r="G61" s="2">
        <v>1.9E-3</v>
      </c>
    </row>
    <row r="62" spans="1:7">
      <c r="A62" s="2">
        <v>1.7481E-2</v>
      </c>
      <c r="B62" s="2">
        <v>1.9499999999999999E-3</v>
      </c>
      <c r="F62" s="2">
        <v>1.3984999999999999E-2</v>
      </c>
      <c r="G62" s="2">
        <v>1.9499999999999999E-3</v>
      </c>
    </row>
    <row r="63" spans="1:7">
      <c r="B63" s="2"/>
    </row>
    <row r="64" spans="1:7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9B4C-5B6F-764B-B31D-915DA266D972}">
  <dimension ref="A1:N49"/>
  <sheetViews>
    <sheetView workbookViewId="0">
      <selection activeCell="B1" sqref="B1"/>
    </sheetView>
  </sheetViews>
  <sheetFormatPr baseColWidth="10" defaultRowHeight="16"/>
  <cols>
    <col min="1" max="1" width="19.6640625" customWidth="1"/>
    <col min="3" max="3" width="11" customWidth="1"/>
    <col min="7" max="14" width="11.33203125" bestFit="1" customWidth="1"/>
  </cols>
  <sheetData>
    <row r="1" spans="1:14">
      <c r="A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</row>
    <row r="2" spans="1:14">
      <c r="A2" t="s">
        <v>0</v>
      </c>
      <c r="B2" s="4">
        <v>-1.34E-2</v>
      </c>
      <c r="C2" s="4">
        <v>-0.11434999999999999</v>
      </c>
      <c r="D2" s="4">
        <v>9.4289999999999999E-3</v>
      </c>
      <c r="E2" s="4">
        <v>4.4427000000000001E-2</v>
      </c>
      <c r="F2" s="4">
        <v>4.2700000000000002E-2</v>
      </c>
      <c r="G2" s="4">
        <v>0.21071500000000001</v>
      </c>
      <c r="H2" s="4">
        <v>0.27799099999999999</v>
      </c>
      <c r="I2" s="4">
        <v>0.30917499999999998</v>
      </c>
      <c r="J2" s="4">
        <v>0.36254500000000001</v>
      </c>
      <c r="K2" s="4">
        <v>0.38729200000000003</v>
      </c>
      <c r="L2" s="4">
        <v>0.38005299999999997</v>
      </c>
      <c r="M2" s="4">
        <v>0.300983</v>
      </c>
      <c r="N2" s="4">
        <v>0.28270899999999999</v>
      </c>
    </row>
    <row r="3" spans="1:14">
      <c r="A3" t="s">
        <v>1</v>
      </c>
      <c r="B3" s="4">
        <v>0.42198799999999997</v>
      </c>
      <c r="C3" s="4">
        <v>2.562E-2</v>
      </c>
      <c r="D3" s="4">
        <v>-0.18445</v>
      </c>
      <c r="E3" s="4">
        <v>1.8804999999999999E-2</v>
      </c>
      <c r="F3" s="4">
        <v>-5.4359999999999999E-2</v>
      </c>
      <c r="G3" s="4">
        <v>-0.16109000000000001</v>
      </c>
      <c r="H3" s="4">
        <v>-0.25197999999999998</v>
      </c>
      <c r="I3" s="4">
        <v>-0.33409</v>
      </c>
      <c r="J3" s="4">
        <v>-0.41854000000000002</v>
      </c>
      <c r="K3" s="4">
        <v>-0.35431000000000001</v>
      </c>
      <c r="L3" s="4">
        <v>-0.24277000000000001</v>
      </c>
      <c r="M3" s="4">
        <v>-0.19738</v>
      </c>
      <c r="N3" s="4">
        <v>-0.21152000000000001</v>
      </c>
    </row>
    <row r="4" spans="1:14">
      <c r="A4" t="s">
        <v>2</v>
      </c>
      <c r="B4" s="4">
        <v>-0.16700999999999999</v>
      </c>
      <c r="C4" s="4">
        <v>0.31652000000000002</v>
      </c>
      <c r="D4" s="4">
        <v>0.30965700000000002</v>
      </c>
      <c r="E4" s="4">
        <v>0.217337</v>
      </c>
      <c r="F4" s="4">
        <v>0.253548</v>
      </c>
      <c r="G4" s="4">
        <v>0.24795900000000001</v>
      </c>
      <c r="H4" s="4">
        <v>0.22134799999999999</v>
      </c>
      <c r="I4" s="4">
        <v>0.18069399999999999</v>
      </c>
      <c r="J4" s="4">
        <v>0.14143800000000001</v>
      </c>
      <c r="K4" s="4">
        <v>0.105377</v>
      </c>
      <c r="L4" s="4">
        <v>0.101448</v>
      </c>
      <c r="M4" s="4">
        <v>4.0547E-2</v>
      </c>
      <c r="N4" s="4">
        <v>8.7860999999999995E-2</v>
      </c>
    </row>
    <row r="5" spans="1:14">
      <c r="A5" t="s">
        <v>3</v>
      </c>
      <c r="B5" s="4">
        <v>0.28147299999999997</v>
      </c>
      <c r="C5" s="4">
        <v>0.14007500000000001</v>
      </c>
      <c r="D5" s="4">
        <v>0.22709799999999999</v>
      </c>
      <c r="E5" s="4">
        <v>0.20811099999999999</v>
      </c>
      <c r="F5" s="4">
        <v>1.1091E-2</v>
      </c>
      <c r="G5" s="4">
        <v>-0.14601</v>
      </c>
      <c r="H5" s="4">
        <v>-0.29260999999999998</v>
      </c>
      <c r="I5" s="4">
        <v>-0.26207000000000003</v>
      </c>
      <c r="J5" s="4">
        <v>-0.25664999999999999</v>
      </c>
      <c r="K5" s="4">
        <v>-0.25584000000000001</v>
      </c>
      <c r="L5" s="4">
        <v>-0.14646999999999999</v>
      </c>
      <c r="M5" s="4">
        <v>4.2207000000000001E-2</v>
      </c>
      <c r="N5" s="4">
        <v>7.4215000000000003E-2</v>
      </c>
    </row>
    <row r="6" spans="1:14">
      <c r="A6" t="s">
        <v>4</v>
      </c>
      <c r="B6" s="4">
        <v>-0.25506000000000001</v>
      </c>
      <c r="C6" s="4">
        <v>0.158079</v>
      </c>
      <c r="D6" s="4">
        <v>0.17305400000000001</v>
      </c>
      <c r="E6" s="4">
        <v>0.116164</v>
      </c>
      <c r="F6" s="4">
        <v>0.135742</v>
      </c>
      <c r="G6" s="4">
        <v>0.32308100000000001</v>
      </c>
      <c r="H6" s="4">
        <v>7.6427999999999996E-2</v>
      </c>
      <c r="I6" s="4">
        <v>0.19363</v>
      </c>
      <c r="J6" s="4">
        <v>0.22090799999999999</v>
      </c>
      <c r="K6" s="4">
        <v>0.33063799999999999</v>
      </c>
      <c r="L6" s="4">
        <v>0.28005799999999997</v>
      </c>
      <c r="M6" s="4">
        <v>0.30560999999999999</v>
      </c>
      <c r="N6" s="4">
        <v>0.33279799999999998</v>
      </c>
    </row>
    <row r="7" spans="1:14">
      <c r="A7" t="s">
        <v>5</v>
      </c>
      <c r="B7" s="4">
        <v>-2.1520000000000001E-2</v>
      </c>
      <c r="C7" s="4">
        <v>-1.9720000000000001E-2</v>
      </c>
      <c r="D7" s="4">
        <v>-5.731E-2</v>
      </c>
      <c r="E7" s="4">
        <v>-4.0620000000000003E-2</v>
      </c>
      <c r="F7" s="4">
        <v>-3.0429999999999999E-2</v>
      </c>
      <c r="G7" s="4">
        <v>-1.6789999999999999E-2</v>
      </c>
      <c r="H7" s="4">
        <v>4.0675000000000003E-2</v>
      </c>
      <c r="I7" s="4">
        <v>8.4512000000000004E-2</v>
      </c>
      <c r="J7" s="4">
        <v>9.1299000000000005E-2</v>
      </c>
      <c r="K7" s="4">
        <v>7.1931999999999996E-2</v>
      </c>
      <c r="L7" s="4">
        <v>3.6770999999999998E-2</v>
      </c>
      <c r="M7" s="4">
        <v>6.3420000000000004E-3</v>
      </c>
      <c r="N7" s="4">
        <v>-1.047E-2</v>
      </c>
    </row>
    <row r="8" spans="1:14">
      <c r="A8" t="s">
        <v>6</v>
      </c>
      <c r="B8" s="4">
        <v>0.103534</v>
      </c>
      <c r="C8" s="4">
        <v>2.9876E-2</v>
      </c>
      <c r="D8" s="4">
        <v>4.4223999999999999E-2</v>
      </c>
      <c r="E8" s="4">
        <v>2.8753999999999998E-2</v>
      </c>
      <c r="F8" s="4">
        <v>5.2602000000000003E-2</v>
      </c>
      <c r="G8" s="4">
        <v>0.102926</v>
      </c>
      <c r="H8" s="4">
        <v>0.10979999999999999</v>
      </c>
      <c r="I8" s="4">
        <v>0.13837099999999999</v>
      </c>
      <c r="J8" s="4">
        <v>0.13388800000000001</v>
      </c>
      <c r="K8" s="4">
        <v>0.14364099999999999</v>
      </c>
      <c r="L8" s="4">
        <v>0.11018</v>
      </c>
      <c r="M8" s="4">
        <v>0.15604100000000001</v>
      </c>
      <c r="N8" s="4">
        <v>0.160191</v>
      </c>
    </row>
    <row r="9" spans="1:14">
      <c r="A9" t="s">
        <v>7</v>
      </c>
      <c r="B9" s="4">
        <v>5.6272000000000003E-2</v>
      </c>
      <c r="C9" s="4">
        <v>0.139263</v>
      </c>
      <c r="D9" s="4">
        <v>3.875E-2</v>
      </c>
      <c r="E9" s="4">
        <v>-1.179E-2</v>
      </c>
      <c r="F9" s="4">
        <v>1.0057999999999999E-2</v>
      </c>
      <c r="G9" s="4">
        <v>2.7979E-2</v>
      </c>
      <c r="H9" s="4">
        <v>5.8295E-2</v>
      </c>
      <c r="I9" s="4">
        <v>-4.2300000000000003E-3</v>
      </c>
      <c r="J9" s="4">
        <v>-1.619E-2</v>
      </c>
      <c r="K9" s="4">
        <v>3.839E-3</v>
      </c>
      <c r="L9" s="4">
        <v>-2.7349999999999999E-2</v>
      </c>
      <c r="M9" s="4">
        <v>-2.3529999999999999E-2</v>
      </c>
      <c r="N9" s="4">
        <v>-7.8700000000000003E-3</v>
      </c>
    </row>
    <row r="10" spans="1:14">
      <c r="A10" t="s">
        <v>8</v>
      </c>
      <c r="B10" s="4">
        <v>1.6163E-2</v>
      </c>
      <c r="C10" s="4">
        <v>4.6573999999999997E-2</v>
      </c>
      <c r="D10" s="4">
        <v>0.24256800000000001</v>
      </c>
      <c r="E10" s="4">
        <v>0.36123</v>
      </c>
      <c r="F10" s="4">
        <v>0.48383100000000001</v>
      </c>
      <c r="G10" s="4">
        <v>0.45285799999999998</v>
      </c>
      <c r="H10" s="4">
        <v>0.52181</v>
      </c>
      <c r="I10" s="4">
        <v>0.37622699999999998</v>
      </c>
      <c r="J10" s="4">
        <v>0.232596</v>
      </c>
      <c r="K10" s="4">
        <v>7.8446000000000002E-2</v>
      </c>
      <c r="L10" s="4">
        <v>-0.19520000000000001</v>
      </c>
      <c r="M10" s="4">
        <v>-0.25896000000000002</v>
      </c>
      <c r="N10" s="4">
        <v>-0.20254</v>
      </c>
    </row>
    <row r="11" spans="1:14">
      <c r="A11" t="s">
        <v>9</v>
      </c>
      <c r="B11" s="4">
        <v>0.41941600000000001</v>
      </c>
      <c r="C11" s="4">
        <v>8.5604E-2</v>
      </c>
      <c r="D11" s="4">
        <v>1.6031E-2</v>
      </c>
      <c r="E11" s="4">
        <v>8.5468000000000002E-2</v>
      </c>
      <c r="F11" s="4">
        <v>0.106727</v>
      </c>
      <c r="G11" s="4">
        <v>-9.6920000000000006E-2</v>
      </c>
      <c r="H11" s="4">
        <v>-9.2420000000000002E-2</v>
      </c>
      <c r="I11" s="4">
        <v>-0.10725999999999999</v>
      </c>
      <c r="J11" s="4">
        <v>-0.13064000000000001</v>
      </c>
      <c r="K11" s="4">
        <v>-0.22772999999999999</v>
      </c>
      <c r="L11" s="4">
        <v>-0.12031</v>
      </c>
      <c r="M11" s="4">
        <v>2.8618000000000001E-2</v>
      </c>
      <c r="N11" s="4">
        <v>-7.7460000000000001E-2</v>
      </c>
    </row>
    <row r="12" spans="1:14">
      <c r="A12" t="s">
        <v>10</v>
      </c>
      <c r="B12" s="4">
        <v>0.39557500000000001</v>
      </c>
      <c r="C12" s="4">
        <v>-7.6329999999999995E-2</v>
      </c>
      <c r="D12" s="4">
        <v>-0.22670999999999999</v>
      </c>
      <c r="E12" s="4">
        <v>-0.30480000000000002</v>
      </c>
      <c r="F12" s="4">
        <v>-0.26289000000000001</v>
      </c>
      <c r="G12" s="4">
        <v>-0.20951</v>
      </c>
      <c r="H12" s="4">
        <v>4.1674000000000003E-2</v>
      </c>
      <c r="I12" s="4">
        <v>1.0800000000000001E-2</v>
      </c>
      <c r="J12" s="4">
        <v>0.12564</v>
      </c>
      <c r="K12" s="4">
        <v>0.15694900000000001</v>
      </c>
      <c r="L12" s="4">
        <v>0.150454</v>
      </c>
      <c r="M12" s="4">
        <v>4.7003999999999997E-2</v>
      </c>
      <c r="N12" s="4">
        <v>3.0713000000000001E-2</v>
      </c>
    </row>
    <row r="13" spans="1:14">
      <c r="A13" t="s">
        <v>11</v>
      </c>
      <c r="B13" s="4">
        <v>-0.23743</v>
      </c>
      <c r="C13" s="4">
        <v>0.26879199999999998</v>
      </c>
      <c r="D13" s="4">
        <v>0.407667</v>
      </c>
      <c r="E13" s="4">
        <v>0.27692099999999997</v>
      </c>
      <c r="F13" s="4">
        <v>0.25137900000000002</v>
      </c>
      <c r="G13" s="4">
        <v>0.26481199999999999</v>
      </c>
      <c r="H13" s="4">
        <v>0.288995</v>
      </c>
      <c r="I13" s="4">
        <v>0.41424899999999998</v>
      </c>
      <c r="J13" s="4">
        <v>0.51370199999999999</v>
      </c>
      <c r="K13" s="4">
        <v>0.55976300000000001</v>
      </c>
      <c r="L13" s="4">
        <v>0.67312000000000005</v>
      </c>
      <c r="M13" s="4">
        <v>0.55252699999999999</v>
      </c>
      <c r="N13" s="4">
        <v>0.54137400000000002</v>
      </c>
    </row>
    <row r="14" spans="1:14">
      <c r="A14" s="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7" spans="1:14">
      <c r="A17" s="1" t="s">
        <v>41</v>
      </c>
      <c r="B17" s="10">
        <v>25000</v>
      </c>
    </row>
    <row r="18" spans="1:14">
      <c r="A18" s="7" t="s">
        <v>12</v>
      </c>
      <c r="B18" s="1" t="s">
        <v>13</v>
      </c>
      <c r="C18" s="1" t="s">
        <v>14</v>
      </c>
      <c r="D18" s="1" t="s">
        <v>15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J18" s="1" t="s">
        <v>21</v>
      </c>
      <c r="K18" s="1" t="s">
        <v>22</v>
      </c>
      <c r="L18" s="1" t="s">
        <v>23</v>
      </c>
      <c r="M18" s="1" t="s">
        <v>24</v>
      </c>
      <c r="N18" s="1" t="s">
        <v>25</v>
      </c>
    </row>
    <row r="19" spans="1:14">
      <c r="A19" t="s">
        <v>0</v>
      </c>
      <c r="B19">
        <f t="shared" ref="B19:B30" si="0">$B$17*B2</f>
        <v>-335</v>
      </c>
      <c r="C19" s="8">
        <f t="shared" ref="C19:C30" si="1">B19+$B$32*(C2-B2)</f>
        <v>-2858.7525237499999</v>
      </c>
      <c r="D19" s="8">
        <f t="shared" ref="D19:D30" si="2">C19+$C$32*(D2-C2)</f>
        <v>235.73175968118903</v>
      </c>
      <c r="E19" s="8">
        <f t="shared" ref="E19:E30" si="3">D19+$D$32*(E2-D2)</f>
        <v>1110.6887592960634</v>
      </c>
      <c r="F19" s="8">
        <f t="shared" ref="F19:F30" si="4">E19+$E$32*(F2-E2)</f>
        <v>1067.5134570706748</v>
      </c>
      <c r="G19" s="8">
        <f t="shared" ref="G19:G30" si="5">F19+$F$32*(G2-F2)</f>
        <v>5267.8800560938535</v>
      </c>
      <c r="H19" s="8">
        <f t="shared" ref="H19:H30" si="6">G19+$G$32*(H2-G2)</f>
        <v>6949.7968749626634</v>
      </c>
      <c r="I19" s="8">
        <f t="shared" ref="I19:I30" si="7">H19+$H$32*(I2-H2)</f>
        <v>7729.4015524706701</v>
      </c>
      <c r="J19" s="8">
        <f t="shared" ref="J19:J30" si="8">I19+$I$32*(J2-I2)</f>
        <v>9063.6622263292393</v>
      </c>
      <c r="K19" s="8">
        <f t="shared" ref="K19:K30" si="9">J19+$J$32*(K2-J2)</f>
        <v>9682.3347515042678</v>
      </c>
      <c r="L19" s="8">
        <f t="shared" ref="L19:L30" si="10">K19+$K$32*(L2-K2)</f>
        <v>9501.3602944665472</v>
      </c>
      <c r="M19" s="8">
        <f t="shared" ref="M19:M30" si="11">L19+$L$32*(M2-L2)</f>
        <v>7524.6419227966589</v>
      </c>
      <c r="N19" s="8">
        <f t="shared" ref="N19:N30" si="12">M19+$M$32*(N2-M2)</f>
        <v>7067.787811405693</v>
      </c>
    </row>
    <row r="20" spans="1:14">
      <c r="A20" t="s">
        <v>1</v>
      </c>
      <c r="B20">
        <f t="shared" si="0"/>
        <v>10549.699999999999</v>
      </c>
      <c r="C20" s="8">
        <f t="shared" si="1"/>
        <v>640.49009079999996</v>
      </c>
      <c r="D20" s="8">
        <f t="shared" si="2"/>
        <v>-4611.2756644605042</v>
      </c>
      <c r="E20" s="8">
        <f t="shared" si="3"/>
        <v>470.13998662587892</v>
      </c>
      <c r="F20" s="8">
        <f t="shared" si="4"/>
        <v>-1358.9978172655826</v>
      </c>
      <c r="G20" s="8">
        <f t="shared" si="5"/>
        <v>-4027.2424806214967</v>
      </c>
      <c r="H20" s="8">
        <f t="shared" si="6"/>
        <v>-6299.5152029442588</v>
      </c>
      <c r="I20" s="8">
        <f t="shared" si="7"/>
        <v>-8352.2775192020345</v>
      </c>
      <c r="J20" s="8">
        <f t="shared" si="8"/>
        <v>-10463.54440897824</v>
      </c>
      <c r="K20" s="8">
        <f t="shared" si="9"/>
        <v>-8857.8008323026006</v>
      </c>
      <c r="L20" s="8">
        <f t="shared" si="10"/>
        <v>-6069.309198377031</v>
      </c>
      <c r="M20" s="8">
        <f t="shared" si="11"/>
        <v>-4934.5773545665306</v>
      </c>
      <c r="N20" s="8">
        <f t="shared" si="12"/>
        <v>-5288.0805358660964</v>
      </c>
    </row>
    <row r="21" spans="1:14">
      <c r="A21" t="s">
        <v>2</v>
      </c>
      <c r="B21">
        <f t="shared" si="0"/>
        <v>-4175.25</v>
      </c>
      <c r="C21" s="8">
        <f t="shared" si="1"/>
        <v>7913.0120882499996</v>
      </c>
      <c r="D21" s="8">
        <f t="shared" si="2"/>
        <v>7741.4365735246565</v>
      </c>
      <c r="E21" s="8">
        <f t="shared" si="3"/>
        <v>5433.4181094854202</v>
      </c>
      <c r="F21" s="8">
        <f t="shared" si="4"/>
        <v>6338.6994464185673</v>
      </c>
      <c r="G21" s="8">
        <f t="shared" si="5"/>
        <v>6198.9747258761126</v>
      </c>
      <c r="H21" s="8">
        <f t="shared" si="6"/>
        <v>5533.6930731780039</v>
      </c>
      <c r="I21" s="8">
        <f t="shared" si="7"/>
        <v>4517.3369751979335</v>
      </c>
      <c r="J21" s="8">
        <f t="shared" si="8"/>
        <v>3535.9291241019632</v>
      </c>
      <c r="K21" s="8">
        <f t="shared" si="9"/>
        <v>2634.4077303840704</v>
      </c>
      <c r="L21" s="8">
        <f t="shared" si="10"/>
        <v>2536.1830250793046</v>
      </c>
      <c r="M21" s="8">
        <f t="shared" si="11"/>
        <v>1013.6823857335617</v>
      </c>
      <c r="N21" s="8">
        <f t="shared" si="12"/>
        <v>2196.5430307128845</v>
      </c>
    </row>
    <row r="22" spans="1:14">
      <c r="A22" t="s">
        <v>3</v>
      </c>
      <c r="B22">
        <f t="shared" si="0"/>
        <v>7036.8249999999989</v>
      </c>
      <c r="C22" s="8">
        <f t="shared" si="1"/>
        <v>3501.8714650500001</v>
      </c>
      <c r="D22" s="8">
        <f t="shared" si="2"/>
        <v>5677.4529917793516</v>
      </c>
      <c r="E22" s="8">
        <f t="shared" si="3"/>
        <v>5202.7741943712817</v>
      </c>
      <c r="F22" s="8">
        <f t="shared" si="4"/>
        <v>277.23971582695322</v>
      </c>
      <c r="G22" s="8">
        <f t="shared" si="5"/>
        <v>-3650.2774289109589</v>
      </c>
      <c r="H22" s="8">
        <f t="shared" si="6"/>
        <v>-7315.314078625086</v>
      </c>
      <c r="I22" s="8">
        <f t="shared" si="7"/>
        <v>-6551.8094977151804</v>
      </c>
      <c r="J22" s="8">
        <f t="shared" si="8"/>
        <v>-6416.3084137295427</v>
      </c>
      <c r="K22" s="8">
        <f t="shared" si="9"/>
        <v>-6396.0584947336338</v>
      </c>
      <c r="L22" s="8">
        <f t="shared" si="10"/>
        <v>-3661.8166980468877</v>
      </c>
      <c r="M22" s="8">
        <f t="shared" si="11"/>
        <v>1055.0328303653996</v>
      </c>
      <c r="N22" s="8">
        <f t="shared" si="12"/>
        <v>1855.2400317116853</v>
      </c>
    </row>
    <row r="23" spans="1:14">
      <c r="A23" t="s">
        <v>4</v>
      </c>
      <c r="B23">
        <f t="shared" si="0"/>
        <v>-6376.5</v>
      </c>
      <c r="C23" s="8">
        <f t="shared" si="1"/>
        <v>3951.9853284750006</v>
      </c>
      <c r="D23" s="8">
        <f t="shared" si="2"/>
        <v>4326.3614516007501</v>
      </c>
      <c r="E23" s="8">
        <f t="shared" si="3"/>
        <v>2904.1000735765715</v>
      </c>
      <c r="F23" s="8">
        <f t="shared" si="4"/>
        <v>3393.5534997309765</v>
      </c>
      <c r="G23" s="8">
        <f t="shared" si="5"/>
        <v>8077.0191325280666</v>
      </c>
      <c r="H23" s="8">
        <f t="shared" si="6"/>
        <v>1910.6324697590444</v>
      </c>
      <c r="I23" s="8">
        <f t="shared" si="7"/>
        <v>4840.7000497132967</v>
      </c>
      <c r="J23" s="8">
        <f t="shared" si="8"/>
        <v>5522.6555052410095</v>
      </c>
      <c r="K23" s="8">
        <f t="shared" si="9"/>
        <v>8265.894531686874</v>
      </c>
      <c r="L23" s="8">
        <f t="shared" si="10"/>
        <v>7001.3983254473605</v>
      </c>
      <c r="M23" s="8">
        <f t="shared" si="11"/>
        <v>7640.1881045406835</v>
      </c>
      <c r="N23" s="8">
        <f t="shared" si="12"/>
        <v>8319.8942214552917</v>
      </c>
    </row>
    <row r="24" spans="1:14">
      <c r="A24" t="s">
        <v>5</v>
      </c>
      <c r="B24">
        <f t="shared" si="0"/>
        <v>-538</v>
      </c>
      <c r="C24" s="8">
        <f t="shared" si="1"/>
        <v>-492.999955</v>
      </c>
      <c r="D24" s="8">
        <f t="shared" si="2"/>
        <v>-1432.7527742518796</v>
      </c>
      <c r="E24" s="8">
        <f t="shared" si="3"/>
        <v>-1015.4994362447865</v>
      </c>
      <c r="F24" s="8">
        <f t="shared" si="4"/>
        <v>-760.74765299249361</v>
      </c>
      <c r="G24" s="8">
        <f t="shared" si="5"/>
        <v>-419.74833501090774</v>
      </c>
      <c r="H24" s="8">
        <f t="shared" si="6"/>
        <v>1016.8910311270345</v>
      </c>
      <c r="I24" s="8">
        <f t="shared" si="7"/>
        <v>2112.8226065477147</v>
      </c>
      <c r="J24" s="8">
        <f t="shared" si="8"/>
        <v>2282.4989639297291</v>
      </c>
      <c r="K24" s="8">
        <f t="shared" si="9"/>
        <v>1798.3259007275321</v>
      </c>
      <c r="L24" s="8">
        <f t="shared" si="10"/>
        <v>919.30353798361114</v>
      </c>
      <c r="M24" s="8">
        <f t="shared" si="11"/>
        <v>158.59070971065</v>
      </c>
      <c r="N24" s="8">
        <f t="shared" si="12"/>
        <v>-261.71307275103942</v>
      </c>
    </row>
    <row r="25" spans="1:14">
      <c r="A25" t="s">
        <v>6</v>
      </c>
      <c r="B25">
        <f t="shared" si="0"/>
        <v>2588.35</v>
      </c>
      <c r="C25" s="8">
        <f t="shared" si="1"/>
        <v>746.89815855000006</v>
      </c>
      <c r="D25" s="8">
        <f t="shared" si="2"/>
        <v>1105.5992346507173</v>
      </c>
      <c r="E25" s="8">
        <f t="shared" si="3"/>
        <v>718.84614064414257</v>
      </c>
      <c r="F25" s="8">
        <f t="shared" si="4"/>
        <v>1315.0503140495084</v>
      </c>
      <c r="G25" s="8">
        <f t="shared" si="5"/>
        <v>2573.1477977815703</v>
      </c>
      <c r="H25" s="8">
        <f t="shared" si="6"/>
        <v>2744.9995162681657</v>
      </c>
      <c r="I25" s="8">
        <f t="shared" si="7"/>
        <v>3459.2788018338806</v>
      </c>
      <c r="J25" s="8">
        <f t="shared" si="8"/>
        <v>3347.202905245761</v>
      </c>
      <c r="K25" s="8">
        <f t="shared" si="9"/>
        <v>3591.0269298965081</v>
      </c>
      <c r="L25" s="8">
        <f t="shared" si="10"/>
        <v>2754.5044396438325</v>
      </c>
      <c r="M25" s="8">
        <f t="shared" si="11"/>
        <v>3901.0110950523667</v>
      </c>
      <c r="N25" s="8">
        <f t="shared" si="12"/>
        <v>4004.7620287435402</v>
      </c>
    </row>
    <row r="26" spans="1:14">
      <c r="A26" t="s">
        <v>7</v>
      </c>
      <c r="B26">
        <f t="shared" si="0"/>
        <v>1406.8</v>
      </c>
      <c r="C26" s="8">
        <f t="shared" si="1"/>
        <v>3481.5770747749993</v>
      </c>
      <c r="D26" s="8">
        <f t="shared" si="2"/>
        <v>968.74453629497384</v>
      </c>
      <c r="E26" s="8">
        <f t="shared" si="3"/>
        <v>-294.76557172650564</v>
      </c>
      <c r="F26" s="8">
        <f t="shared" si="4"/>
        <v>251.43825167840998</v>
      </c>
      <c r="G26" s="8">
        <f t="shared" si="5"/>
        <v>699.46235560421644</v>
      </c>
      <c r="H26" s="8">
        <f t="shared" si="6"/>
        <v>1457.3699345450996</v>
      </c>
      <c r="I26" s="8">
        <f t="shared" si="7"/>
        <v>-105.76444402045081</v>
      </c>
      <c r="J26" s="8">
        <f t="shared" si="8"/>
        <v>-404.76683598875644</v>
      </c>
      <c r="K26" s="8">
        <f t="shared" si="9"/>
        <v>95.956161010097276</v>
      </c>
      <c r="L26" s="8">
        <f t="shared" si="10"/>
        <v>-683.76649965427953</v>
      </c>
      <c r="M26" s="8">
        <f t="shared" si="11"/>
        <v>-588.26802767022775</v>
      </c>
      <c r="N26" s="8">
        <f t="shared" si="12"/>
        <v>-196.76450439220872</v>
      </c>
    </row>
    <row r="27" spans="1:14">
      <c r="A27" t="s">
        <v>8</v>
      </c>
      <c r="B27">
        <f t="shared" si="0"/>
        <v>404.07499999999999</v>
      </c>
      <c r="C27" s="8">
        <f t="shared" si="1"/>
        <v>1164.3507602749999</v>
      </c>
      <c r="D27" s="8">
        <f t="shared" si="2"/>
        <v>6064.2154598347997</v>
      </c>
      <c r="E27" s="8">
        <f t="shared" si="3"/>
        <v>9030.7891922852305</v>
      </c>
      <c r="F27" s="8">
        <f t="shared" si="4"/>
        <v>12095.835647487815</v>
      </c>
      <c r="G27" s="8">
        <f t="shared" si="5"/>
        <v>11321.512196179629</v>
      </c>
      <c r="H27" s="8">
        <f t="shared" si="6"/>
        <v>13045.329434045172</v>
      </c>
      <c r="I27" s="8">
        <f t="shared" si="7"/>
        <v>9405.7325970246438</v>
      </c>
      <c r="J27" s="8">
        <f t="shared" si="8"/>
        <v>5814.9288712052703</v>
      </c>
      <c r="K27" s="8">
        <f t="shared" si="9"/>
        <v>1961.1942869837258</v>
      </c>
      <c r="L27" s="8">
        <f t="shared" si="10"/>
        <v>-4879.9351881569992</v>
      </c>
      <c r="M27" s="8">
        <f t="shared" si="11"/>
        <v>-6473.9096838908063</v>
      </c>
      <c r="N27" s="8">
        <f t="shared" si="12"/>
        <v>-5063.3969901905602</v>
      </c>
    </row>
    <row r="28" spans="1:14">
      <c r="A28" t="s">
        <v>9</v>
      </c>
      <c r="B28">
        <f t="shared" si="0"/>
        <v>10485.4</v>
      </c>
      <c r="C28" s="8">
        <f t="shared" si="1"/>
        <v>2140.0916546999997</v>
      </c>
      <c r="D28" s="8">
        <f t="shared" si="2"/>
        <v>400.76143672152102</v>
      </c>
      <c r="E28" s="8">
        <f t="shared" si="3"/>
        <v>2136.700324151032</v>
      </c>
      <c r="F28" s="8">
        <f t="shared" si="4"/>
        <v>2668.1790444808153</v>
      </c>
      <c r="G28" s="8">
        <f t="shared" si="5"/>
        <v>-2422.9857728942602</v>
      </c>
      <c r="H28" s="8">
        <f t="shared" si="6"/>
        <v>-2310.4846479030352</v>
      </c>
      <c r="I28" s="8">
        <f t="shared" si="7"/>
        <v>-2681.4868738592568</v>
      </c>
      <c r="J28" s="8">
        <f t="shared" si="8"/>
        <v>-3265.9915497972993</v>
      </c>
      <c r="K28" s="8">
        <f t="shared" si="9"/>
        <v>-5693.2318403069949</v>
      </c>
      <c r="L28" s="8">
        <f t="shared" si="10"/>
        <v>-3007.7398973602076</v>
      </c>
      <c r="M28" s="8">
        <f t="shared" si="11"/>
        <v>715.40053081802944</v>
      </c>
      <c r="N28" s="8">
        <f t="shared" si="12"/>
        <v>-1936.5733352283119</v>
      </c>
    </row>
    <row r="29" spans="1:14">
      <c r="A29" t="s">
        <v>10</v>
      </c>
      <c r="B29">
        <f t="shared" si="0"/>
        <v>9889.375</v>
      </c>
      <c r="C29" s="8">
        <f t="shared" si="1"/>
        <v>-1908.2617976250003</v>
      </c>
      <c r="D29" s="8">
        <f t="shared" si="2"/>
        <v>-5667.7730761325201</v>
      </c>
      <c r="E29" s="8">
        <f t="shared" si="3"/>
        <v>-7620.0386941657089</v>
      </c>
      <c r="F29" s="8">
        <f t="shared" si="4"/>
        <v>-6572.2813599062792</v>
      </c>
      <c r="G29" s="8">
        <f t="shared" si="5"/>
        <v>-5237.7840289783426</v>
      </c>
      <c r="H29" s="8">
        <f t="shared" si="6"/>
        <v>1041.8787665318441</v>
      </c>
      <c r="I29" s="8">
        <f t="shared" si="7"/>
        <v>270.02413552292285</v>
      </c>
      <c r="J29" s="8">
        <f t="shared" si="8"/>
        <v>3141.0471032185937</v>
      </c>
      <c r="K29" s="8">
        <f t="shared" si="9"/>
        <v>3923.7689721604838</v>
      </c>
      <c r="L29" s="8">
        <f t="shared" si="10"/>
        <v>3761.3944593189331</v>
      </c>
      <c r="M29" s="8">
        <f t="shared" si="11"/>
        <v>1175.1858397508286</v>
      </c>
      <c r="N29" s="8">
        <f t="shared" si="12"/>
        <v>767.90717450675402</v>
      </c>
    </row>
    <row r="30" spans="1:14">
      <c r="A30" t="s">
        <v>11</v>
      </c>
      <c r="B30">
        <f t="shared" si="0"/>
        <v>-5935.75</v>
      </c>
      <c r="C30" s="8">
        <f t="shared" si="1"/>
        <v>6719.8126555499985</v>
      </c>
      <c r="D30" s="8">
        <f t="shared" si="2"/>
        <v>10191.698071181943</v>
      </c>
      <c r="E30" s="8">
        <f t="shared" si="3"/>
        <v>6923.0219219263754</v>
      </c>
      <c r="F30" s="8">
        <f t="shared" si="4"/>
        <v>6284.4674520706294</v>
      </c>
      <c r="G30" s="8">
        <f t="shared" si="5"/>
        <v>6620.2917804024937</v>
      </c>
      <c r="H30" s="8">
        <f t="shared" si="6"/>
        <v>7224.8728261053366</v>
      </c>
      <c r="I30" s="8">
        <f t="shared" si="7"/>
        <v>10356.241613835835</v>
      </c>
      <c r="J30" s="8">
        <f t="shared" si="8"/>
        <v>12842.586504172283</v>
      </c>
      <c r="K30" s="8">
        <f t="shared" si="9"/>
        <v>13994.106897839676</v>
      </c>
      <c r="L30" s="8">
        <f t="shared" si="10"/>
        <v>16828.02339548089</v>
      </c>
      <c r="M30" s="8">
        <f t="shared" si="11"/>
        <v>13813.246633184355</v>
      </c>
      <c r="N30" s="8">
        <f t="shared" si="12"/>
        <v>13534.419123917451</v>
      </c>
    </row>
    <row r="31" spans="1:14">
      <c r="A31" s="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>
      <c r="A32" s="2" t="s">
        <v>36</v>
      </c>
      <c r="B32" s="9">
        <f>SUM(B19:B31)</f>
        <v>25000.024999999998</v>
      </c>
      <c r="C32" s="8">
        <f>SUM(C19:C31)</f>
        <v>25000.075000050001</v>
      </c>
      <c r="D32" s="9">
        <f t="shared" ref="D32:N32" si="13">SUM(D19:D31)</f>
        <v>25000.200000425</v>
      </c>
      <c r="E32" s="9">
        <f t="shared" si="13"/>
        <v>25000.175000224994</v>
      </c>
      <c r="F32" s="9">
        <f t="shared" si="13"/>
        <v>24999.94999864999</v>
      </c>
      <c r="G32" s="9">
        <f t="shared" si="13"/>
        <v>25000.249998049982</v>
      </c>
      <c r="H32" s="9">
        <f t="shared" si="13"/>
        <v>25000.149997049986</v>
      </c>
      <c r="I32" s="9">
        <f t="shared" si="13"/>
        <v>25000.199997349973</v>
      </c>
      <c r="J32" s="9">
        <f t="shared" si="13"/>
        <v>24999.89999495001</v>
      </c>
      <c r="K32" s="9">
        <f t="shared" si="13"/>
        <v>24999.924994850007</v>
      </c>
      <c r="L32" s="9">
        <f t="shared" si="13"/>
        <v>24999.599995825076</v>
      </c>
      <c r="M32" s="9">
        <f t="shared" si="13"/>
        <v>25000.224985824971</v>
      </c>
      <c r="N32" s="9">
        <f t="shared" si="13"/>
        <v>25000.024984025084</v>
      </c>
    </row>
    <row r="33" spans="1:14">
      <c r="A33" s="2" t="s">
        <v>37</v>
      </c>
      <c r="B33" s="9"/>
      <c r="C33" s="8">
        <f>C32-B32</f>
        <v>5.0000050003291108E-2</v>
      </c>
      <c r="D33" s="9">
        <f>D32-C32</f>
        <v>0.12500037499921746</v>
      </c>
      <c r="E33" s="9">
        <f>E32-D32</f>
        <v>-2.5000200006616069E-2</v>
      </c>
      <c r="F33" s="9">
        <f t="shared" ref="F33:N33" si="14">F32-E32</f>
        <v>-0.22500157500326168</v>
      </c>
      <c r="G33" s="9">
        <f t="shared" si="14"/>
        <v>0.29999939999106573</v>
      </c>
      <c r="H33" s="9">
        <f t="shared" si="14"/>
        <v>-0.10000099999524537</v>
      </c>
      <c r="I33" s="9">
        <f t="shared" si="14"/>
        <v>5.0000299987004837E-2</v>
      </c>
      <c r="J33" s="9">
        <f t="shared" si="14"/>
        <v>-0.30000239996297751</v>
      </c>
      <c r="K33" s="9">
        <f t="shared" si="14"/>
        <v>2.4999899997055763E-2</v>
      </c>
      <c r="L33" s="9">
        <f t="shared" si="14"/>
        <v>-0.32499902493145783</v>
      </c>
      <c r="M33" s="9">
        <f t="shared" si="14"/>
        <v>0.62498999989475124</v>
      </c>
      <c r="N33" s="9">
        <f t="shared" si="14"/>
        <v>-0.20000179988710443</v>
      </c>
    </row>
    <row r="35" spans="1:14">
      <c r="A35" t="s">
        <v>0</v>
      </c>
      <c r="B35" s="11">
        <f>C19-B19</f>
        <v>-2523.7525237499999</v>
      </c>
      <c r="C35" s="11">
        <f>D19-C19</f>
        <v>3094.4842834311889</v>
      </c>
      <c r="D35" s="11">
        <f>E19-D19</f>
        <v>874.95699961487435</v>
      </c>
      <c r="E35" s="11">
        <f t="shared" ref="E35:M35" si="15">F19-E19</f>
        <v>-43.175302225388577</v>
      </c>
      <c r="F35" s="11">
        <f t="shared" si="15"/>
        <v>4200.3665990231784</v>
      </c>
      <c r="G35" s="11">
        <f t="shared" si="15"/>
        <v>1681.91681886881</v>
      </c>
      <c r="H35" s="11">
        <f t="shared" si="15"/>
        <v>779.60467750800672</v>
      </c>
      <c r="I35" s="11">
        <f t="shared" si="15"/>
        <v>1334.2606738585691</v>
      </c>
      <c r="J35" s="11">
        <f t="shared" si="15"/>
        <v>618.67252517502857</v>
      </c>
      <c r="K35" s="11">
        <f t="shared" si="15"/>
        <v>-180.97445703772064</v>
      </c>
      <c r="L35" s="11">
        <f t="shared" si="15"/>
        <v>-1976.7183716698883</v>
      </c>
      <c r="M35" s="11">
        <f t="shared" si="15"/>
        <v>-456.85411139096595</v>
      </c>
    </row>
    <row r="36" spans="1:14">
      <c r="A36" t="s">
        <v>1</v>
      </c>
      <c r="B36" s="11">
        <f t="shared" ref="B36:M46" si="16">C20-B20</f>
        <v>-9909.2099091999989</v>
      </c>
      <c r="C36" s="11">
        <f t="shared" si="16"/>
        <v>-5251.7657552605042</v>
      </c>
      <c r="D36" s="11">
        <f t="shared" si="16"/>
        <v>5081.4156510863831</v>
      </c>
      <c r="E36" s="11">
        <f t="shared" si="16"/>
        <v>-1829.1378038914615</v>
      </c>
      <c r="F36" s="11">
        <f t="shared" si="16"/>
        <v>-2668.2446633559139</v>
      </c>
      <c r="G36" s="11">
        <f t="shared" si="16"/>
        <v>-2272.2727223227621</v>
      </c>
      <c r="H36" s="11">
        <f t="shared" si="16"/>
        <v>-2052.7623162577756</v>
      </c>
      <c r="I36" s="11">
        <f t="shared" si="16"/>
        <v>-2111.2668897762051</v>
      </c>
      <c r="J36" s="11">
        <f t="shared" si="16"/>
        <v>1605.7435766756389</v>
      </c>
      <c r="K36" s="11">
        <f t="shared" si="16"/>
        <v>2788.4916339255697</v>
      </c>
      <c r="L36" s="11">
        <f t="shared" si="16"/>
        <v>1134.7318438105003</v>
      </c>
      <c r="M36" s="11">
        <f t="shared" si="16"/>
        <v>-353.50318129956577</v>
      </c>
    </row>
    <row r="37" spans="1:14">
      <c r="A37" t="s">
        <v>2</v>
      </c>
      <c r="B37" s="11">
        <f t="shared" si="16"/>
        <v>12088.26208825</v>
      </c>
      <c r="C37" s="11">
        <f t="shared" si="16"/>
        <v>-171.57551472534306</v>
      </c>
      <c r="D37" s="11">
        <f t="shared" si="16"/>
        <v>-2308.0184640392363</v>
      </c>
      <c r="E37" s="11">
        <f t="shared" si="16"/>
        <v>905.28133693314703</v>
      </c>
      <c r="F37" s="11">
        <f t="shared" si="16"/>
        <v>-139.72472054245463</v>
      </c>
      <c r="G37" s="11">
        <f t="shared" si="16"/>
        <v>-665.2816526981087</v>
      </c>
      <c r="H37" s="11">
        <f t="shared" si="16"/>
        <v>-1016.3560979800704</v>
      </c>
      <c r="I37" s="11">
        <f t="shared" si="16"/>
        <v>-981.40785109597027</v>
      </c>
      <c r="J37" s="11">
        <f t="shared" si="16"/>
        <v>-901.52139371789281</v>
      </c>
      <c r="K37" s="11">
        <f t="shared" si="16"/>
        <v>-98.224705304765848</v>
      </c>
      <c r="L37" s="11">
        <f t="shared" si="16"/>
        <v>-1522.5006393457429</v>
      </c>
      <c r="M37" s="11">
        <f t="shared" si="16"/>
        <v>1182.8606449793228</v>
      </c>
    </row>
    <row r="38" spans="1:14">
      <c r="A38" t="s">
        <v>3</v>
      </c>
      <c r="B38" s="11">
        <f t="shared" si="16"/>
        <v>-3534.9535349499988</v>
      </c>
      <c r="C38" s="11">
        <f t="shared" si="16"/>
        <v>2175.5815267293515</v>
      </c>
      <c r="D38" s="11">
        <f t="shared" si="16"/>
        <v>-474.67879740806984</v>
      </c>
      <c r="E38" s="11">
        <f t="shared" si="16"/>
        <v>-4925.5344785443285</v>
      </c>
      <c r="F38" s="11">
        <f t="shared" si="16"/>
        <v>-3927.5171447379121</v>
      </c>
      <c r="G38" s="11">
        <f t="shared" si="16"/>
        <v>-3665.0366497141272</v>
      </c>
      <c r="H38" s="11">
        <f t="shared" si="16"/>
        <v>763.5045809099056</v>
      </c>
      <c r="I38" s="11">
        <f t="shared" si="16"/>
        <v>135.50108398563771</v>
      </c>
      <c r="J38" s="11">
        <f t="shared" si="16"/>
        <v>20.249918995908956</v>
      </c>
      <c r="K38" s="11">
        <f t="shared" si="16"/>
        <v>2734.2417966867461</v>
      </c>
      <c r="L38" s="11">
        <f t="shared" si="16"/>
        <v>4716.8495284122873</v>
      </c>
      <c r="M38" s="11">
        <f t="shared" si="16"/>
        <v>800.20720134628573</v>
      </c>
    </row>
    <row r="39" spans="1:14">
      <c r="A39" t="s">
        <v>4</v>
      </c>
      <c r="B39" s="11">
        <f t="shared" si="16"/>
        <v>10328.485328475001</v>
      </c>
      <c r="C39" s="11">
        <f t="shared" si="16"/>
        <v>374.37612312574947</v>
      </c>
      <c r="D39" s="11">
        <f t="shared" si="16"/>
        <v>-1422.2613780241786</v>
      </c>
      <c r="E39" s="11">
        <f t="shared" si="16"/>
        <v>489.45342615440495</v>
      </c>
      <c r="F39" s="11">
        <f t="shared" si="16"/>
        <v>4683.4656327970897</v>
      </c>
      <c r="G39" s="11">
        <f t="shared" si="16"/>
        <v>-6166.3866627690222</v>
      </c>
      <c r="H39" s="11">
        <f t="shared" si="16"/>
        <v>2930.0675799542523</v>
      </c>
      <c r="I39" s="11">
        <f t="shared" si="16"/>
        <v>681.95545552771273</v>
      </c>
      <c r="J39" s="11">
        <f t="shared" si="16"/>
        <v>2743.2390264458645</v>
      </c>
      <c r="K39" s="11">
        <f t="shared" si="16"/>
        <v>-1264.4962062395134</v>
      </c>
      <c r="L39" s="11">
        <f t="shared" si="16"/>
        <v>638.78977909332298</v>
      </c>
      <c r="M39" s="11">
        <f t="shared" si="16"/>
        <v>679.70611691460817</v>
      </c>
    </row>
    <row r="40" spans="1:14">
      <c r="A40" t="s">
        <v>5</v>
      </c>
      <c r="B40" s="11">
        <f t="shared" si="16"/>
        <v>45.000045</v>
      </c>
      <c r="C40" s="11">
        <f t="shared" si="16"/>
        <v>-939.7528192518796</v>
      </c>
      <c r="D40" s="11">
        <f t="shared" si="16"/>
        <v>417.25333800709313</v>
      </c>
      <c r="E40" s="11">
        <f t="shared" si="16"/>
        <v>254.75178325229285</v>
      </c>
      <c r="F40" s="11">
        <f t="shared" si="16"/>
        <v>340.99931798158588</v>
      </c>
      <c r="G40" s="11">
        <f t="shared" si="16"/>
        <v>1436.6393661379423</v>
      </c>
      <c r="H40" s="11">
        <f t="shared" si="16"/>
        <v>1095.9315754206802</v>
      </c>
      <c r="I40" s="11">
        <f t="shared" si="16"/>
        <v>169.67635738201443</v>
      </c>
      <c r="J40" s="11">
        <f t="shared" si="16"/>
        <v>-484.173063202197</v>
      </c>
      <c r="K40" s="11">
        <f t="shared" si="16"/>
        <v>-879.02236274392101</v>
      </c>
      <c r="L40" s="11">
        <f t="shared" si="16"/>
        <v>-760.71282827296113</v>
      </c>
      <c r="M40" s="11">
        <f t="shared" si="16"/>
        <v>-420.30378246168942</v>
      </c>
    </row>
    <row r="41" spans="1:14">
      <c r="A41" t="s">
        <v>6</v>
      </c>
      <c r="B41" s="11">
        <f t="shared" si="16"/>
        <v>-1841.4518414499998</v>
      </c>
      <c r="C41" s="11">
        <f t="shared" si="16"/>
        <v>358.70107610071727</v>
      </c>
      <c r="D41" s="11">
        <f t="shared" si="16"/>
        <v>-386.75309400657477</v>
      </c>
      <c r="E41" s="11">
        <f t="shared" si="16"/>
        <v>596.20417340536585</v>
      </c>
      <c r="F41" s="11">
        <f t="shared" si="16"/>
        <v>1258.0974837320618</v>
      </c>
      <c r="G41" s="11">
        <f t="shared" si="16"/>
        <v>171.85171848659547</v>
      </c>
      <c r="H41" s="11">
        <f t="shared" si="16"/>
        <v>714.27928556571487</v>
      </c>
      <c r="I41" s="11">
        <f t="shared" si="16"/>
        <v>-112.07589658811958</v>
      </c>
      <c r="J41" s="11">
        <f t="shared" si="16"/>
        <v>243.82402465074711</v>
      </c>
      <c r="K41" s="11">
        <f t="shared" si="16"/>
        <v>-836.52249025267565</v>
      </c>
      <c r="L41" s="11">
        <f t="shared" si="16"/>
        <v>1146.5066554085342</v>
      </c>
      <c r="M41" s="11">
        <f t="shared" si="16"/>
        <v>103.75093369117349</v>
      </c>
    </row>
    <row r="42" spans="1:14">
      <c r="A42" t="s">
        <v>7</v>
      </c>
      <c r="B42" s="11">
        <f t="shared" si="16"/>
        <v>2074.7770747749992</v>
      </c>
      <c r="C42" s="11">
        <f t="shared" si="16"/>
        <v>-2512.8325384800255</v>
      </c>
      <c r="D42" s="11">
        <f t="shared" si="16"/>
        <v>-1263.5101080214795</v>
      </c>
      <c r="E42" s="11">
        <f t="shared" si="16"/>
        <v>546.20382340491562</v>
      </c>
      <c r="F42" s="11">
        <f t="shared" si="16"/>
        <v>448.02410392580646</v>
      </c>
      <c r="G42" s="11">
        <f t="shared" si="16"/>
        <v>757.90757894088313</v>
      </c>
      <c r="H42" s="11">
        <f t="shared" si="16"/>
        <v>-1563.1343785655504</v>
      </c>
      <c r="I42" s="11">
        <f t="shared" si="16"/>
        <v>-299.00239196830563</v>
      </c>
      <c r="J42" s="11">
        <f t="shared" si="16"/>
        <v>500.72299699885372</v>
      </c>
      <c r="K42" s="11">
        <f t="shared" si="16"/>
        <v>-779.7226606643768</v>
      </c>
      <c r="L42" s="11">
        <f t="shared" si="16"/>
        <v>95.498471984051776</v>
      </c>
      <c r="M42" s="11">
        <f t="shared" si="16"/>
        <v>391.50352327801903</v>
      </c>
    </row>
    <row r="43" spans="1:14">
      <c r="A43" t="s">
        <v>8</v>
      </c>
      <c r="B43" s="11">
        <f t="shared" si="16"/>
        <v>760.27576027499981</v>
      </c>
      <c r="C43" s="11">
        <f t="shared" si="16"/>
        <v>4899.8646995598001</v>
      </c>
      <c r="D43" s="11">
        <f t="shared" si="16"/>
        <v>2966.5737324504307</v>
      </c>
      <c r="E43" s="11">
        <f t="shared" si="16"/>
        <v>3065.0464552025842</v>
      </c>
      <c r="F43" s="11">
        <f t="shared" si="16"/>
        <v>-774.32345130818612</v>
      </c>
      <c r="G43" s="11">
        <f t="shared" si="16"/>
        <v>1723.8172378655436</v>
      </c>
      <c r="H43" s="11">
        <f t="shared" si="16"/>
        <v>-3639.5968370205283</v>
      </c>
      <c r="I43" s="11">
        <f t="shared" si="16"/>
        <v>-3590.8037258193735</v>
      </c>
      <c r="J43" s="11">
        <f t="shared" si="16"/>
        <v>-3853.7345842215445</v>
      </c>
      <c r="K43" s="11">
        <f t="shared" si="16"/>
        <v>-6841.1294751407249</v>
      </c>
      <c r="L43" s="11">
        <f t="shared" si="16"/>
        <v>-1593.9744957338071</v>
      </c>
      <c r="M43" s="11">
        <f t="shared" si="16"/>
        <v>1410.512693700246</v>
      </c>
    </row>
    <row r="44" spans="1:14">
      <c r="A44" t="s">
        <v>9</v>
      </c>
      <c r="B44" s="11">
        <f>C28-B28</f>
        <v>-8345.3083452999999</v>
      </c>
      <c r="C44" s="11">
        <f t="shared" si="16"/>
        <v>-1739.3302179784787</v>
      </c>
      <c r="D44" s="11">
        <f t="shared" si="16"/>
        <v>1735.9388874295109</v>
      </c>
      <c r="E44" s="11">
        <f t="shared" si="16"/>
        <v>531.4787203297833</v>
      </c>
      <c r="F44" s="11">
        <f t="shared" si="16"/>
        <v>-5091.1648173750755</v>
      </c>
      <c r="G44" s="11">
        <f t="shared" si="16"/>
        <v>112.50112499122497</v>
      </c>
      <c r="H44" s="11">
        <f t="shared" si="16"/>
        <v>-371.00222595622154</v>
      </c>
      <c r="I44" s="11">
        <f t="shared" si="16"/>
        <v>-584.50467593804251</v>
      </c>
      <c r="J44" s="11">
        <f t="shared" si="16"/>
        <v>-2427.2402905096956</v>
      </c>
      <c r="K44" s="11">
        <f t="shared" si="16"/>
        <v>2685.4919429467873</v>
      </c>
      <c r="L44" s="11">
        <f t="shared" si="16"/>
        <v>3723.140428178237</v>
      </c>
      <c r="M44" s="11">
        <f t="shared" si="16"/>
        <v>-2651.9738660463413</v>
      </c>
    </row>
    <row r="45" spans="1:14">
      <c r="A45" t="s">
        <v>10</v>
      </c>
      <c r="B45" s="11">
        <f t="shared" si="16"/>
        <v>-11797.636797625</v>
      </c>
      <c r="C45" s="11">
        <f t="shared" si="16"/>
        <v>-3759.5112785075198</v>
      </c>
      <c r="D45" s="11">
        <f t="shared" si="16"/>
        <v>-1952.2656180331887</v>
      </c>
      <c r="E45" s="11">
        <f t="shared" si="16"/>
        <v>1047.7573342594296</v>
      </c>
      <c r="F45" s="11">
        <f t="shared" si="16"/>
        <v>1334.4973309279367</v>
      </c>
      <c r="G45" s="11">
        <f t="shared" si="16"/>
        <v>6279.6627955101867</v>
      </c>
      <c r="H45" s="11">
        <f t="shared" si="16"/>
        <v>-771.85463100892127</v>
      </c>
      <c r="I45" s="11">
        <f t="shared" si="16"/>
        <v>2871.022967695671</v>
      </c>
      <c r="J45" s="11">
        <f t="shared" si="16"/>
        <v>782.72186894189008</v>
      </c>
      <c r="K45" s="11">
        <f t="shared" si="16"/>
        <v>-162.37451284155077</v>
      </c>
      <c r="L45" s="11">
        <f t="shared" si="16"/>
        <v>-2586.2086195681045</v>
      </c>
      <c r="M45" s="11">
        <f t="shared" si="16"/>
        <v>-407.27866524407455</v>
      </c>
    </row>
    <row r="46" spans="1:14">
      <c r="A46" t="s">
        <v>11</v>
      </c>
      <c r="B46" s="11">
        <f t="shared" si="16"/>
        <v>12655.562655549998</v>
      </c>
      <c r="C46" s="11">
        <f t="shared" si="16"/>
        <v>3471.8854156319449</v>
      </c>
      <c r="D46" s="11">
        <f t="shared" si="16"/>
        <v>-3268.6761492555679</v>
      </c>
      <c r="E46" s="11">
        <f t="shared" si="16"/>
        <v>-638.55446985574599</v>
      </c>
      <c r="F46" s="11">
        <f t="shared" si="16"/>
        <v>335.82432833186431</v>
      </c>
      <c r="G46" s="11">
        <f t="shared" si="16"/>
        <v>604.58104570284286</v>
      </c>
      <c r="H46" s="11">
        <f t="shared" si="16"/>
        <v>3131.3687877304983</v>
      </c>
      <c r="I46" s="11">
        <f t="shared" si="16"/>
        <v>2486.3448903364479</v>
      </c>
      <c r="J46" s="11">
        <f t="shared" si="16"/>
        <v>1151.5203936673934</v>
      </c>
      <c r="K46" s="11">
        <f t="shared" si="16"/>
        <v>2833.9164976412139</v>
      </c>
      <c r="L46" s="11">
        <f t="shared" si="16"/>
        <v>-3014.7767622965348</v>
      </c>
      <c r="M46" s="11">
        <f t="shared" si="16"/>
        <v>-278.8275092669046</v>
      </c>
    </row>
    <row r="47" spans="1:14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4">
      <c r="A48" t="s">
        <v>38</v>
      </c>
      <c r="B48" s="8">
        <f>SUMIF(B35:B47,"&gt;0")</f>
        <v>37952.362952324998</v>
      </c>
      <c r="C48" s="8">
        <f t="shared" ref="C48:M48" si="17">SUMIF(C35:C47,"&gt;0")</f>
        <v>14374.893124578752</v>
      </c>
      <c r="D48" s="8">
        <f t="shared" si="17"/>
        <v>11076.138608588291</v>
      </c>
      <c r="E48" s="8">
        <f t="shared" si="17"/>
        <v>7436.1770529419227</v>
      </c>
      <c r="F48" s="8">
        <f t="shared" si="17"/>
        <v>12601.274796719526</v>
      </c>
      <c r="G48" s="8">
        <f t="shared" si="17"/>
        <v>12768.877686504027</v>
      </c>
      <c r="H48" s="8">
        <f t="shared" si="17"/>
        <v>9414.7564870890583</v>
      </c>
      <c r="I48" s="8">
        <f t="shared" si="17"/>
        <v>7678.7614287860524</v>
      </c>
      <c r="J48" s="8">
        <f t="shared" si="17"/>
        <v>7666.6943315513254</v>
      </c>
      <c r="K48" s="8">
        <f t="shared" si="17"/>
        <v>11042.141871200318</v>
      </c>
      <c r="L48" s="8">
        <f t="shared" si="17"/>
        <v>11455.516706886934</v>
      </c>
      <c r="M48" s="8">
        <f t="shared" si="17"/>
        <v>4568.5411139096559</v>
      </c>
    </row>
    <row r="49" spans="1:13">
      <c r="A49" t="s">
        <v>39</v>
      </c>
      <c r="B49" s="8">
        <f>SUMIF(B35:B47,"&lt;0")</f>
        <v>-37952.312952274995</v>
      </c>
      <c r="C49" s="8">
        <f t="shared" ref="C49:M49" si="18">SUMIF(C35:C47,"&lt;0")</f>
        <v>-14374.768124203751</v>
      </c>
      <c r="D49" s="8">
        <f t="shared" si="18"/>
        <v>-11076.163608788294</v>
      </c>
      <c r="E49" s="8">
        <f t="shared" si="18"/>
        <v>-7436.4020545169242</v>
      </c>
      <c r="F49" s="8">
        <f t="shared" si="18"/>
        <v>-12600.974797319541</v>
      </c>
      <c r="G49" s="8">
        <f t="shared" si="18"/>
        <v>-12768.977687504021</v>
      </c>
      <c r="H49" s="8">
        <f t="shared" si="18"/>
        <v>-9414.7064867890658</v>
      </c>
      <c r="I49" s="8">
        <f t="shared" si="18"/>
        <v>-7679.0614311860172</v>
      </c>
      <c r="J49" s="8">
        <f t="shared" si="18"/>
        <v>-7666.6693316513301</v>
      </c>
      <c r="K49" s="8">
        <f t="shared" si="18"/>
        <v>-11042.466870225249</v>
      </c>
      <c r="L49" s="8">
        <f t="shared" si="18"/>
        <v>-11454.891716887039</v>
      </c>
      <c r="M49" s="8">
        <f t="shared" si="18"/>
        <v>-4568.7411157095412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 weight</vt:lpstr>
      <vt:lpstr>MPT weight</vt:lpstr>
      <vt:lpstr>efficient frontier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2018-07-19T15:08:26Z</dcterms:created>
  <dcterms:modified xsi:type="dcterms:W3CDTF">2018-07-31T15:12:05Z</dcterms:modified>
</cp:coreProperties>
</file>