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vinhuang/Desktop/Placement/"/>
    </mc:Choice>
  </mc:AlternateContent>
  <xr:revisionPtr revIDLastSave="0" documentId="13_ncr:1_{D3A4E7D5-5A52-2145-BA04-272F73A85BAA}" xr6:coauthVersionLast="47" xr6:coauthVersionMax="47" xr10:uidLastSave="{00000000-0000-0000-0000-000000000000}"/>
  <bookViews>
    <workbookView xWindow="0" yWindow="720" windowWidth="29400" windowHeight="18400" activeTab="8" xr2:uid="{00000000-000D-0000-FFFF-FFFF00000000}"/>
  </bookViews>
  <sheets>
    <sheet name="AGX1" sheetId="1" r:id="rId1"/>
    <sheet name="FIXD" sheetId="2" r:id="rId2"/>
    <sheet name="S3GO Y" sheetId="3" r:id="rId3"/>
    <sheet name="S3GO Lag" sheetId="8" r:id="rId4"/>
    <sheet name="HYGG Y" sheetId="4" r:id="rId5"/>
    <sheet name="HYGG Lag" sheetId="9" r:id="rId6"/>
    <sheet name="MOT" sheetId="5" r:id="rId7"/>
    <sheet name="MXT" sheetId="6" r:id="rId8"/>
    <sheet name="RCAP Y" sheetId="7" r:id="rId9"/>
    <sheet name="RCAP Lag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0" l="1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1" i="10"/>
  <c r="E10" i="10"/>
  <c r="E9" i="10"/>
  <c r="E8" i="10"/>
  <c r="E2" i="10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2" i="9"/>
  <c r="E11" i="9"/>
  <c r="E10" i="9"/>
  <c r="E9" i="9"/>
  <c r="E3" i="9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1" i="7"/>
  <c r="E10" i="7"/>
  <c r="E9" i="7"/>
  <c r="E8" i="7"/>
  <c r="E2" i="7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2" i="6"/>
  <c r="E11" i="6"/>
  <c r="E10" i="6"/>
  <c r="E9" i="6"/>
  <c r="E3" i="6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2" i="5"/>
  <c r="E11" i="5"/>
  <c r="E10" i="5"/>
  <c r="E9" i="5"/>
  <c r="E3" i="5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2" i="4"/>
  <c r="E11" i="4"/>
  <c r="E10" i="4"/>
  <c r="E9" i="4"/>
  <c r="E3" i="4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<sst xmlns="http://schemas.openxmlformats.org/spreadsheetml/2006/main" count="95" uniqueCount="12">
  <si>
    <t>Month</t>
  </si>
  <si>
    <t>Return</t>
  </si>
  <si>
    <t>Flow</t>
  </si>
  <si>
    <t>CPI</t>
  </si>
  <si>
    <t>Unemployment</t>
  </si>
  <si>
    <t>Cash Rate</t>
  </si>
  <si>
    <t>short term bond</t>
  </si>
  <si>
    <t>mid term bond</t>
  </si>
  <si>
    <t>long term bond</t>
  </si>
  <si>
    <t>Differenced Flow</t>
  </si>
  <si>
    <t>DFlow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</si>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</sst>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;@"/>
    <numFmt numFmtId="165" formatCode="0.000"/>
    <numFmt numFmtId="166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12">
    <xf numFmtId="0" fontId="0" fillId="0" borderId="0" xfId="0"/>
    <xf numFmtId="2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0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1" fontId="0" fillId="0" borderId="0" xfId="0" applyNumberFormat="1"/>
    <xf numFmtId="10" fontId="1" fillId="0" borderId="0" xfId="1" applyNumberFormat="1"/>
    <xf numFmtId="11" fontId="1" fillId="0" borderId="0" xfId="1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="107" workbookViewId="0">
      <selection activeCell="I26" sqref="I26"/>
    </sheetView>
  </sheetViews>
  <sheetFormatPr baseColWidth="10" defaultRowHeight="16" x14ac:dyDescent="0.2"/>
  <cols>
    <col min="2" max="2" width="12.83203125" bestFit="1" customWidth="1"/>
    <col min="3" max="3" width="12.33203125" bestFit="1" customWidth="1"/>
    <col min="10" max="10" width="15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s="4">
        <v>44378</v>
      </c>
      <c r="B2">
        <v>-3.243450753504296E-3</v>
      </c>
      <c r="C2">
        <v>2783857.318200001</v>
      </c>
      <c r="D2" s="5">
        <v>106.6</v>
      </c>
      <c r="E2" s="5">
        <v>4.6899999999999997E-2</v>
      </c>
      <c r="F2" s="6">
        <v>1E-3</v>
      </c>
      <c r="G2" s="5">
        <v>0.02</v>
      </c>
      <c r="H2" s="5">
        <v>0.6</v>
      </c>
      <c r="I2" s="5">
        <v>1.19</v>
      </c>
    </row>
    <row r="3" spans="1:10" x14ac:dyDescent="0.2">
      <c r="A3" s="2">
        <v>44409</v>
      </c>
      <c r="B3">
        <v>2.863857951917903E-2</v>
      </c>
      <c r="C3">
        <v>463037.61999999982</v>
      </c>
      <c r="D3" s="5">
        <v>107</v>
      </c>
      <c r="E3" s="5">
        <v>4.5600000000000002E-2</v>
      </c>
      <c r="F3" s="6">
        <v>1E-3</v>
      </c>
      <c r="G3" s="5">
        <v>0.02</v>
      </c>
      <c r="H3" s="5">
        <v>0.64</v>
      </c>
      <c r="I3" s="5">
        <v>1.21</v>
      </c>
      <c r="J3">
        <f>C3-C2</f>
        <v>-2320819.6982000014</v>
      </c>
    </row>
    <row r="4" spans="1:10" x14ac:dyDescent="0.2">
      <c r="A4" s="4">
        <v>44440</v>
      </c>
      <c r="B4">
        <v>-1.193722710803735E-2</v>
      </c>
      <c r="C4">
        <v>314885.83630000008</v>
      </c>
      <c r="D4" s="5">
        <v>107.4</v>
      </c>
      <c r="E4" s="5">
        <v>4.6600000000000003E-2</v>
      </c>
      <c r="F4" s="6">
        <v>1E-3</v>
      </c>
      <c r="G4" s="5">
        <v>0.05</v>
      </c>
      <c r="H4" s="5">
        <v>0.79</v>
      </c>
      <c r="I4" s="5">
        <v>1.5</v>
      </c>
      <c r="J4">
        <f t="shared" ref="J4:J25" si="0">C4-C3</f>
        <v>-148151.78369999974</v>
      </c>
    </row>
    <row r="5" spans="1:10" x14ac:dyDescent="0.2">
      <c r="A5" s="2">
        <v>44470</v>
      </c>
      <c r="B5">
        <v>-1.5232349272849E-3</v>
      </c>
      <c r="C5">
        <v>940091.99560000014</v>
      </c>
      <c r="D5" s="5">
        <v>108</v>
      </c>
      <c r="E5" s="5">
        <v>5.2499999999999998E-2</v>
      </c>
      <c r="F5" s="6">
        <v>1E-3</v>
      </c>
      <c r="G5" s="5">
        <v>0.56999999999999995</v>
      </c>
      <c r="H5" s="5">
        <v>1.45</v>
      </c>
      <c r="I5" s="5">
        <v>1.94</v>
      </c>
      <c r="J5">
        <f t="shared" si="0"/>
        <v>625206.15930000006</v>
      </c>
    </row>
    <row r="6" spans="1:10" x14ac:dyDescent="0.2">
      <c r="A6" s="4">
        <v>44501</v>
      </c>
      <c r="B6">
        <v>1.095533444998642E-2</v>
      </c>
      <c r="C6">
        <v>1543419.3541000001</v>
      </c>
      <c r="D6" s="5">
        <v>108.5</v>
      </c>
      <c r="E6" s="5">
        <v>4.5999999999999999E-2</v>
      </c>
      <c r="F6" s="6">
        <v>1E-3</v>
      </c>
      <c r="G6" s="5">
        <v>0.35</v>
      </c>
      <c r="H6" s="5">
        <v>1.34</v>
      </c>
      <c r="I6" s="5">
        <v>1.73</v>
      </c>
      <c r="J6">
        <f t="shared" si="0"/>
        <v>603327.35849999997</v>
      </c>
    </row>
    <row r="7" spans="1:10" x14ac:dyDescent="0.2">
      <c r="A7" s="2">
        <v>44531</v>
      </c>
      <c r="B7">
        <v>1.2415108004050209E-2</v>
      </c>
      <c r="C7">
        <v>514130497.727198</v>
      </c>
      <c r="D7" s="5">
        <v>108.9</v>
      </c>
      <c r="E7" s="5">
        <v>4.1799999999999997E-2</v>
      </c>
      <c r="F7" s="6">
        <v>1E-3</v>
      </c>
      <c r="G7" s="5">
        <v>0.37</v>
      </c>
      <c r="H7" s="5">
        <v>1.34</v>
      </c>
      <c r="I7" s="5">
        <v>1.68</v>
      </c>
      <c r="J7">
        <f t="shared" si="0"/>
        <v>512587078.37309802</v>
      </c>
    </row>
    <row r="8" spans="1:10" x14ac:dyDescent="0.2">
      <c r="A8" s="4">
        <v>44562</v>
      </c>
      <c r="B8">
        <v>1.1093511631469429E-2</v>
      </c>
      <c r="C8">
        <v>-68108472.247000068</v>
      </c>
      <c r="D8" s="5">
        <v>109.7</v>
      </c>
      <c r="E8" s="5">
        <f>415.162636%/100</f>
        <v>4.1516263599999999E-2</v>
      </c>
      <c r="F8" s="6">
        <v>1E-3</v>
      </c>
      <c r="G8" s="5">
        <v>0.92</v>
      </c>
      <c r="H8" s="5">
        <v>1.63</v>
      </c>
      <c r="I8" s="5">
        <v>1.91</v>
      </c>
      <c r="J8">
        <f t="shared" si="0"/>
        <v>-582238969.9741981</v>
      </c>
    </row>
    <row r="9" spans="1:10" x14ac:dyDescent="0.2">
      <c r="A9" s="2">
        <v>44593</v>
      </c>
      <c r="B9">
        <v>-4.698567992214564E-2</v>
      </c>
      <c r="C9">
        <v>-24238439.014999971</v>
      </c>
      <c r="D9" s="5">
        <v>110.5</v>
      </c>
      <c r="E9" s="5">
        <f>400.841952%/100</f>
        <v>4.0084195200000006E-2</v>
      </c>
      <c r="F9" s="6">
        <v>1E-3</v>
      </c>
      <c r="G9" s="5">
        <v>1.1200000000000001</v>
      </c>
      <c r="H9" s="5">
        <v>1.86</v>
      </c>
      <c r="I9" s="5">
        <v>2.16</v>
      </c>
      <c r="J9">
        <f t="shared" si="0"/>
        <v>43870033.232000098</v>
      </c>
    </row>
    <row r="10" spans="1:10" x14ac:dyDescent="0.2">
      <c r="A10" s="4">
        <v>44621</v>
      </c>
      <c r="B10">
        <v>-3.8457576069762189E-2</v>
      </c>
      <c r="C10">
        <v>-12075107.3894</v>
      </c>
      <c r="D10" s="5">
        <v>111.5</v>
      </c>
      <c r="E10" s="5">
        <f>392.409429%/100</f>
        <v>3.9240942899999999E-2</v>
      </c>
      <c r="F10" s="6">
        <v>1E-3</v>
      </c>
      <c r="G10" s="5">
        <v>1.8</v>
      </c>
      <c r="H10" s="5">
        <v>2.58</v>
      </c>
      <c r="I10" s="5">
        <v>2.79</v>
      </c>
      <c r="J10">
        <f t="shared" si="0"/>
        <v>12163331.625599971</v>
      </c>
    </row>
    <row r="11" spans="1:10" x14ac:dyDescent="0.2">
      <c r="A11" s="2">
        <v>44652</v>
      </c>
      <c r="B11">
        <v>5.1538757271496483E-3</v>
      </c>
      <c r="C11">
        <v>-12232225.3643</v>
      </c>
      <c r="D11" s="5">
        <v>111.5</v>
      </c>
      <c r="E11" s="5">
        <f>387.982238%/100</f>
        <v>3.8798223799999997E-2</v>
      </c>
      <c r="F11" s="6">
        <v>1E-3</v>
      </c>
      <c r="G11" s="5">
        <v>2.5</v>
      </c>
      <c r="H11" s="5">
        <v>2.95</v>
      </c>
      <c r="I11" s="5">
        <v>3.18</v>
      </c>
      <c r="J11">
        <f t="shared" si="0"/>
        <v>-157117.9748999998</v>
      </c>
    </row>
    <row r="12" spans="1:10" x14ac:dyDescent="0.2">
      <c r="A12" s="4">
        <v>44682</v>
      </c>
      <c r="B12">
        <v>1.656741475281831E-2</v>
      </c>
      <c r="C12">
        <v>-14128742.751</v>
      </c>
      <c r="D12" s="5">
        <v>112.6</v>
      </c>
      <c r="E12" s="5">
        <f>392.649777%/100</f>
        <v>3.9264977699999995E-2</v>
      </c>
      <c r="F12" s="6">
        <v>3.5000000000000001E-3</v>
      </c>
      <c r="G12" s="5">
        <v>2.74</v>
      </c>
      <c r="H12" s="5">
        <v>3.15</v>
      </c>
      <c r="I12" s="5">
        <v>3.35</v>
      </c>
      <c r="J12">
        <f t="shared" si="0"/>
        <v>-1896517.3867000006</v>
      </c>
    </row>
    <row r="13" spans="1:10" x14ac:dyDescent="0.2">
      <c r="A13" s="2">
        <v>44713</v>
      </c>
      <c r="B13">
        <v>-5.3578367576028192E-2</v>
      </c>
      <c r="C13">
        <v>-7606084.8335999995</v>
      </c>
      <c r="D13" s="5">
        <v>113.6</v>
      </c>
      <c r="E13" s="5">
        <f>358.367757%/100</f>
        <v>3.5836775699999997E-2</v>
      </c>
      <c r="F13" s="6">
        <v>8.5000000000000006E-3</v>
      </c>
      <c r="G13" s="5">
        <v>3</v>
      </c>
      <c r="H13" s="5">
        <v>3.46</v>
      </c>
      <c r="I13" s="5">
        <v>3.7</v>
      </c>
      <c r="J13">
        <f t="shared" si="0"/>
        <v>6522657.9174000006</v>
      </c>
    </row>
    <row r="14" spans="1:10" x14ac:dyDescent="0.2">
      <c r="A14" s="2">
        <v>44743</v>
      </c>
      <c r="B14">
        <v>3.416633809189884E-3</v>
      </c>
      <c r="C14">
        <v>39496804.598800004</v>
      </c>
      <c r="D14" s="5">
        <v>114.4</v>
      </c>
      <c r="E14" s="5">
        <f>343.711188%/100</f>
        <v>3.4371118799999996E-2</v>
      </c>
      <c r="F14" s="6">
        <v>1.35E-2</v>
      </c>
      <c r="G14" s="5">
        <v>2.5499999999999998</v>
      </c>
      <c r="H14" s="5">
        <v>2.82</v>
      </c>
      <c r="I14" s="5">
        <v>3.08</v>
      </c>
      <c r="J14">
        <f t="shared" si="0"/>
        <v>47102889.432400003</v>
      </c>
    </row>
    <row r="15" spans="1:10" x14ac:dyDescent="0.2">
      <c r="A15" s="2">
        <v>44774</v>
      </c>
      <c r="B15">
        <v>-1.08174111281969E-2</v>
      </c>
      <c r="C15">
        <v>-22738308.304499999</v>
      </c>
      <c r="D15" s="5">
        <v>114.7</v>
      </c>
      <c r="E15" s="5">
        <f>350.625687%/100</f>
        <v>3.5062568699999998E-2</v>
      </c>
      <c r="F15" s="6">
        <v>1.8499999999999999E-2</v>
      </c>
      <c r="G15" s="5">
        <v>3.14</v>
      </c>
      <c r="H15" s="5">
        <v>3.39</v>
      </c>
      <c r="I15" s="5">
        <v>3.62</v>
      </c>
      <c r="J15">
        <f t="shared" si="0"/>
        <v>-62235112.903300002</v>
      </c>
    </row>
    <row r="16" spans="1:10" x14ac:dyDescent="0.2">
      <c r="A16" s="2">
        <v>44805</v>
      </c>
      <c r="B16">
        <v>-3.4768720134861208E-2</v>
      </c>
      <c r="C16">
        <v>-3700844.4539000001</v>
      </c>
      <c r="D16" s="5">
        <v>115.1</v>
      </c>
      <c r="E16" s="5">
        <f>356.183759%/100</f>
        <v>3.5618375899999999E-2</v>
      </c>
      <c r="F16" s="6">
        <v>2.35E-2</v>
      </c>
      <c r="G16" s="5">
        <v>3.51</v>
      </c>
      <c r="H16" s="5">
        <v>3.7</v>
      </c>
      <c r="I16" s="5">
        <v>3.91</v>
      </c>
      <c r="J16">
        <f t="shared" si="0"/>
        <v>19037463.850599997</v>
      </c>
    </row>
    <row r="17" spans="1:10" x14ac:dyDescent="0.2">
      <c r="A17" s="2">
        <v>44835</v>
      </c>
      <c r="B17">
        <v>3.9330562433675942E-2</v>
      </c>
      <c r="C17">
        <v>-4057095.6345000002</v>
      </c>
      <c r="D17" s="5">
        <v>115.4</v>
      </c>
      <c r="E17" s="5">
        <f>342.664724%/100</f>
        <v>3.4266472399999998E-2</v>
      </c>
      <c r="F17" s="6">
        <v>2.5999999999999999E-2</v>
      </c>
      <c r="G17" s="5">
        <v>3.24</v>
      </c>
      <c r="H17" s="5">
        <v>3.45</v>
      </c>
      <c r="I17" s="5">
        <v>3.76</v>
      </c>
      <c r="J17">
        <f t="shared" si="0"/>
        <v>-356251.18060000008</v>
      </c>
    </row>
    <row r="18" spans="1:10" x14ac:dyDescent="0.2">
      <c r="A18" s="2">
        <v>44866</v>
      </c>
      <c r="B18">
        <v>6.9158936615484112E-2</v>
      </c>
      <c r="C18">
        <v>-5216764.4356000004</v>
      </c>
      <c r="D18" s="5">
        <v>116.8</v>
      </c>
      <c r="E18" s="5">
        <f>346.330911%/100</f>
        <v>3.4633091099999999E-2</v>
      </c>
      <c r="F18" s="6">
        <v>2.8500000000000001E-2</v>
      </c>
      <c r="G18" s="5">
        <v>3.06</v>
      </c>
      <c r="H18" s="5">
        <v>3.22</v>
      </c>
      <c r="I18" s="5">
        <v>3.48</v>
      </c>
      <c r="J18">
        <f t="shared" si="0"/>
        <v>-1159668.8011000003</v>
      </c>
    </row>
    <row r="19" spans="1:10" x14ac:dyDescent="0.2">
      <c r="A19" s="2">
        <v>44896</v>
      </c>
      <c r="B19">
        <v>-1.9281950508790779E-2</v>
      </c>
      <c r="C19">
        <v>-4966610.3646999998</v>
      </c>
      <c r="D19" s="5">
        <v>117.8</v>
      </c>
      <c r="E19" s="5">
        <f>352.843357%/100</f>
        <v>3.5284335700000002E-2</v>
      </c>
      <c r="F19" s="6">
        <v>3.1E-2</v>
      </c>
      <c r="G19" s="5">
        <v>3.42</v>
      </c>
      <c r="H19" s="5">
        <v>3.7</v>
      </c>
      <c r="I19" s="5">
        <v>4.04</v>
      </c>
      <c r="J19">
        <f t="shared" si="0"/>
        <v>250154.07090000063</v>
      </c>
    </row>
    <row r="20" spans="1:10" x14ac:dyDescent="0.2">
      <c r="A20" s="2">
        <v>44927</v>
      </c>
      <c r="B20">
        <v>5.6200745930931939E-2</v>
      </c>
      <c r="C20">
        <v>-1558703.0034</v>
      </c>
      <c r="D20" s="5">
        <v>117.7</v>
      </c>
      <c r="E20" s="5">
        <f>366.430836%/100</f>
        <v>3.6643083600000001E-2</v>
      </c>
      <c r="F20" s="6">
        <v>3.1E-2</v>
      </c>
      <c r="G20" s="5">
        <v>3.17</v>
      </c>
      <c r="H20" s="5">
        <v>3.27</v>
      </c>
      <c r="I20" s="5">
        <v>3.56</v>
      </c>
      <c r="J20">
        <f t="shared" si="0"/>
        <v>3407907.3613</v>
      </c>
    </row>
    <row r="21" spans="1:10" x14ac:dyDescent="0.2">
      <c r="A21" s="2">
        <v>44958</v>
      </c>
      <c r="B21">
        <v>1.507038757491053E-2</v>
      </c>
      <c r="C21">
        <v>-8189277.9061999982</v>
      </c>
      <c r="D21" s="5">
        <v>118.4</v>
      </c>
      <c r="E21" s="5">
        <f>355.019549%/100</f>
        <v>3.5501954899999993E-2</v>
      </c>
      <c r="F21" s="6">
        <v>3.3500000000000002E-2</v>
      </c>
      <c r="G21" s="5">
        <v>3.67</v>
      </c>
      <c r="H21" s="5">
        <v>3.68</v>
      </c>
      <c r="I21" s="5">
        <v>3.87</v>
      </c>
      <c r="J21">
        <f t="shared" si="0"/>
        <v>-6630574.9027999984</v>
      </c>
    </row>
    <row r="22" spans="1:10" x14ac:dyDescent="0.2">
      <c r="A22" s="2">
        <v>44986</v>
      </c>
      <c r="B22">
        <v>3.6915740934810433E-2</v>
      </c>
      <c r="C22">
        <v>-3189208.7215999989</v>
      </c>
      <c r="D22" s="5">
        <v>118.8</v>
      </c>
      <c r="E22" s="5">
        <f>352.946319%/100</f>
        <v>3.5294631899999998E-2</v>
      </c>
      <c r="F22" s="6">
        <v>3.5999999999999997E-2</v>
      </c>
      <c r="G22" s="5">
        <v>3.08</v>
      </c>
      <c r="H22" s="5">
        <v>2.96</v>
      </c>
      <c r="I22" s="5">
        <v>3.24</v>
      </c>
      <c r="J22">
        <f t="shared" si="0"/>
        <v>5000069.1845999993</v>
      </c>
    </row>
    <row r="23" spans="1:10" x14ac:dyDescent="0.2">
      <c r="A23" s="2">
        <v>45017</v>
      </c>
      <c r="B23">
        <v>2.630596334010149E-2</v>
      </c>
      <c r="C23">
        <v>-1440495.15</v>
      </c>
      <c r="D23" s="5">
        <v>119.2</v>
      </c>
      <c r="E23" s="5">
        <f>368.99216%/100</f>
        <v>3.6899215999999999E-2</v>
      </c>
      <c r="F23" s="6">
        <v>3.5999999999999997E-2</v>
      </c>
      <c r="G23" s="5">
        <v>3.08</v>
      </c>
      <c r="H23" s="5">
        <v>3.01</v>
      </c>
      <c r="I23" s="5">
        <v>3.27</v>
      </c>
      <c r="J23">
        <f t="shared" si="0"/>
        <v>1748713.571599999</v>
      </c>
    </row>
    <row r="24" spans="1:10" x14ac:dyDescent="0.2">
      <c r="A24" s="2">
        <v>45047</v>
      </c>
      <c r="B24">
        <v>-1.1212841562193151E-2</v>
      </c>
      <c r="C24">
        <v>-5169501.3370000003</v>
      </c>
      <c r="D24" s="5">
        <v>119.1</v>
      </c>
      <c r="E24" s="5">
        <f>356.671434%/100</f>
        <v>3.5667143399999997E-2</v>
      </c>
      <c r="F24" s="6">
        <v>3.85E-2</v>
      </c>
      <c r="G24" s="5">
        <v>3.56</v>
      </c>
      <c r="H24" s="5">
        <v>3.39</v>
      </c>
      <c r="I24" s="5">
        <v>3.6</v>
      </c>
      <c r="J24">
        <f t="shared" si="0"/>
        <v>-3729006.1870000004</v>
      </c>
    </row>
    <row r="25" spans="1:10" x14ac:dyDescent="0.2">
      <c r="A25" s="2">
        <v>45078</v>
      </c>
      <c r="B25">
        <v>2.070883960781544E-2</v>
      </c>
      <c r="C25">
        <v>-2739109.8829999999</v>
      </c>
      <c r="D25" s="5">
        <v>119.7</v>
      </c>
      <c r="E25" s="5">
        <f>347.412032%/100</f>
        <v>3.4741203200000001E-2</v>
      </c>
      <c r="F25" s="6">
        <v>4.1000000000000002E-2</v>
      </c>
      <c r="G25" s="5">
        <v>4.2</v>
      </c>
      <c r="H25" s="5">
        <v>3.94</v>
      </c>
      <c r="I25" s="5">
        <v>4</v>
      </c>
      <c r="J25">
        <f t="shared" si="0"/>
        <v>2430391.4540000004</v>
      </c>
    </row>
  </sheetData>
  <hyperlinks>
    <hyperlink ref="E2" location="'Flags &amp; footnotes'!P11" display="'Flags &amp; footnotes'!P11" xr:uid="{00000000-0004-0000-0000-000000000000}"/>
    <hyperlink ref="E3" location="'Flags &amp; footnotes'!Q11" display="'Flags &amp; footnotes'!Q11" xr:uid="{00000000-0004-0000-0000-000001000000}"/>
    <hyperlink ref="E4" location="'Flags &amp; footnotes'!R11" display="'Flags &amp; footnotes'!R11" xr:uid="{00000000-0004-0000-0000-000002000000}"/>
    <hyperlink ref="E5" location="'Flags &amp; footnotes'!S11" display="'Flags &amp; footnotes'!S11" xr:uid="{00000000-0004-0000-0000-000003000000}"/>
    <hyperlink ref="E6" location="'Flags &amp; footnotes'!T11" display="'Flags &amp; footnotes'!T11" xr:uid="{00000000-0004-0000-0000-000004000000}"/>
    <hyperlink ref="E7" location="'Flags &amp; footnotes'!U11" display="'Flags &amp; footnotes'!U11" xr:uid="{00000000-0004-0000-0000-000005000000}"/>
    <hyperlink ref="E8" location="'Flags &amp; footnotes'!V11" display="'Flags &amp; footnotes'!V11" xr:uid="{00000000-0004-0000-0000-000006000000}"/>
    <hyperlink ref="E9" location="'Flags &amp; footnotes'!W11" display="'Flags &amp; footnotes'!W11" xr:uid="{00000000-0004-0000-0000-000007000000}"/>
    <hyperlink ref="E10" location="'Flags &amp; footnotes'!X11" display="'Flags &amp; footnotes'!X11" xr:uid="{00000000-0004-0000-0000-000008000000}"/>
    <hyperlink ref="E11" location="'Flags &amp; footnotes'!Y11" display="'Flags &amp; footnotes'!Y11" xr:uid="{00000000-0004-0000-0000-000009000000}"/>
    <hyperlink ref="E12" location="'Flags &amp; footnotes'!Z11" display="'Flags &amp; footnotes'!Z11" xr:uid="{00000000-0004-0000-0000-00000A000000}"/>
    <hyperlink ref="E13" location="'Flags &amp; footnotes'!AA11" display="'Flags &amp; footnotes'!AA11" xr:uid="{00000000-0004-0000-0000-00000B000000}"/>
    <hyperlink ref="E14" location="'Flags &amp; footnotes'!AB11" display="'Flags &amp; footnotes'!AB11" xr:uid="{00000000-0004-0000-0000-00000C000000}"/>
    <hyperlink ref="E15" location="'Flags &amp; footnotes'!AC11" display="'Flags &amp; footnotes'!AC11" xr:uid="{00000000-0004-0000-0000-00000D000000}"/>
    <hyperlink ref="E16" location="'Flags &amp; footnotes'!AD11" display="'Flags &amp; footnotes'!AD11" xr:uid="{00000000-0004-0000-0000-00000E000000}"/>
    <hyperlink ref="E17" location="'Flags &amp; footnotes'!AE11" display="'Flags &amp; footnotes'!AE11" xr:uid="{00000000-0004-0000-0000-00000F000000}"/>
    <hyperlink ref="E18" location="'Flags &amp; footnotes'!AF11" display="'Flags &amp; footnotes'!AF11" xr:uid="{00000000-0004-0000-0000-000010000000}"/>
    <hyperlink ref="E19" location="'Flags &amp; footnotes'!AG11" display="'Flags &amp; footnotes'!AG11" xr:uid="{00000000-0004-0000-0000-000011000000}"/>
    <hyperlink ref="E20" location="'Flags &amp; footnotes'!AH11" display="'Flags &amp; footnotes'!AH11" xr:uid="{00000000-0004-0000-0000-000012000000}"/>
    <hyperlink ref="E21" location="'Flags &amp; footnotes'!AI11" display="'Flags &amp; footnotes'!AI11" xr:uid="{00000000-0004-0000-0000-000013000000}"/>
    <hyperlink ref="E22" location="'Flags &amp; footnotes'!AJ11" display="'Flags &amp; footnotes'!AJ11" xr:uid="{00000000-0004-0000-0000-000014000000}"/>
    <hyperlink ref="E23" location="'Flags &amp; footnotes'!AK11" display="'Flags &amp; footnotes'!AK11" xr:uid="{00000000-0004-0000-0000-000015000000}"/>
    <hyperlink ref="E24" location="'Flags &amp; footnotes'!AL11" display="'Flags &amp; footnotes'!AL11" xr:uid="{00000000-0004-0000-0000-000016000000}"/>
    <hyperlink ref="D25" location="'Flags &amp; footnotes'!AM10" display="'Flags &amp; footnotes'!AM10" xr:uid="{00000000-0004-0000-0000-000017000000}"/>
    <hyperlink ref="E25" location="'Flags &amp; footnotes'!AM11" display="'Flags &amp; footnotes'!AM11" xr:uid="{00000000-0004-0000-0000-000018000000}"/>
  </hyperlink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4FA0-264D-8547-BD06-D81CC8E795D4}">
  <dimension ref="A1:I35"/>
  <sheetViews>
    <sheetView workbookViewId="0">
      <selection activeCell="A2" sqref="A2:XFD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2">
        <v>44105</v>
      </c>
      <c r="B2">
        <v>25378491.359999999</v>
      </c>
      <c r="C2" s="10">
        <v>-2.6120808740424509E-2</v>
      </c>
      <c r="D2">
        <v>104.2</v>
      </c>
      <c r="E2" s="10">
        <f>692.156281%/100</f>
        <v>6.9215628099999996E-2</v>
      </c>
      <c r="F2" s="10">
        <v>2.5000000000000001E-3</v>
      </c>
      <c r="G2">
        <v>0.18</v>
      </c>
      <c r="H2" s="10">
        <v>3.7000000000000002E-3</v>
      </c>
      <c r="I2">
        <v>0.85</v>
      </c>
    </row>
    <row r="3" spans="1:9" x14ac:dyDescent="0.2">
      <c r="A3" s="2">
        <v>44136</v>
      </c>
      <c r="B3">
        <v>71101643.689999998</v>
      </c>
      <c r="C3" s="10">
        <v>-2.7337201805286912E-2</v>
      </c>
      <c r="D3">
        <v>104.8</v>
      </c>
      <c r="E3" s="10">
        <v>6.9800000000000001E-2</v>
      </c>
      <c r="F3" s="10">
        <v>2.5000000000000001E-3</v>
      </c>
      <c r="G3">
        <v>0.12</v>
      </c>
      <c r="H3" s="10">
        <v>2.8999999999999998E-3</v>
      </c>
      <c r="I3">
        <v>0.83</v>
      </c>
    </row>
    <row r="4" spans="1:9" x14ac:dyDescent="0.2">
      <c r="A4" s="2">
        <v>44166</v>
      </c>
      <c r="B4">
        <v>53037137.490000017</v>
      </c>
      <c r="C4" s="10">
        <v>7.2782712448627954E-2</v>
      </c>
      <c r="D4">
        <v>105</v>
      </c>
      <c r="E4" s="10">
        <v>6.83E-2</v>
      </c>
      <c r="F4" s="10">
        <v>1E-3</v>
      </c>
      <c r="G4">
        <v>0.1</v>
      </c>
      <c r="H4" s="10">
        <v>3.0999999999999999E-3</v>
      </c>
      <c r="I4">
        <v>0.92</v>
      </c>
    </row>
    <row r="5" spans="1:9" x14ac:dyDescent="0.2">
      <c r="A5" s="2">
        <v>44197</v>
      </c>
      <c r="B5">
        <v>16472561.9</v>
      </c>
      <c r="C5" s="10">
        <v>7.2911517548195949E-3</v>
      </c>
      <c r="D5">
        <v>105.1</v>
      </c>
      <c r="E5" s="10">
        <v>6.59E-2</v>
      </c>
      <c r="F5" s="10">
        <v>1E-3</v>
      </c>
      <c r="G5">
        <v>7.0000000000000007E-2</v>
      </c>
      <c r="H5" s="10">
        <v>3.4000000000000002E-3</v>
      </c>
      <c r="I5">
        <v>0.98</v>
      </c>
    </row>
    <row r="6" spans="1:9" x14ac:dyDescent="0.2">
      <c r="A6" s="2">
        <v>44228</v>
      </c>
      <c r="B6">
        <v>83884981.279999971</v>
      </c>
      <c r="C6" s="10">
        <v>-6.7476383265857691E-3</v>
      </c>
      <c r="D6">
        <v>105.4</v>
      </c>
      <c r="E6" s="10">
        <v>6.3200000000000006E-2</v>
      </c>
      <c r="F6" s="10">
        <v>1E-3</v>
      </c>
      <c r="G6">
        <v>0.11</v>
      </c>
      <c r="H6" s="10">
        <v>4.0999999999999995E-3</v>
      </c>
      <c r="I6">
        <v>1.1299999999999999</v>
      </c>
    </row>
    <row r="7" spans="1:9" x14ac:dyDescent="0.2">
      <c r="A7" s="2">
        <v>44256</v>
      </c>
      <c r="B7">
        <v>97363148.210000098</v>
      </c>
      <c r="C7" s="10">
        <v>2.0195158102766772E-2</v>
      </c>
      <c r="D7">
        <v>105.3</v>
      </c>
      <c r="E7" s="10">
        <v>5.8000000000000003E-2</v>
      </c>
      <c r="F7" s="10">
        <v>1E-3</v>
      </c>
      <c r="G7">
        <v>0.12</v>
      </c>
      <c r="H7" s="10">
        <v>8.3000000000000001E-3</v>
      </c>
      <c r="I7">
        <v>1.85</v>
      </c>
    </row>
    <row r="8" spans="1:9" x14ac:dyDescent="0.2">
      <c r="A8" s="2">
        <v>44287</v>
      </c>
      <c r="B8">
        <v>41562052.059999973</v>
      </c>
      <c r="C8" s="10">
        <v>3.6624493008051345E-2</v>
      </c>
      <c r="D8">
        <v>105.5</v>
      </c>
      <c r="E8" s="10">
        <f>561.494909%/100</f>
        <v>5.6149490899999994E-2</v>
      </c>
      <c r="F8" s="10">
        <v>1E-3</v>
      </c>
      <c r="G8">
        <v>0.09</v>
      </c>
      <c r="H8" s="10">
        <v>7.4999999999999997E-3</v>
      </c>
      <c r="I8">
        <v>1.81</v>
      </c>
    </row>
    <row r="9" spans="1:9" x14ac:dyDescent="0.2">
      <c r="A9" s="2">
        <v>44317</v>
      </c>
      <c r="B9">
        <v>86276863.360000059</v>
      </c>
      <c r="C9" s="10">
        <v>5.3550572296192547E-2</v>
      </c>
      <c r="D9">
        <v>105.7</v>
      </c>
      <c r="E9" s="10">
        <f>542.221012%/100</f>
        <v>5.4222101199999997E-2</v>
      </c>
      <c r="F9" s="10">
        <v>1E-3</v>
      </c>
      <c r="G9">
        <v>0.09</v>
      </c>
      <c r="H9" s="10">
        <v>6.9999999999999993E-3</v>
      </c>
      <c r="I9">
        <v>1.7</v>
      </c>
    </row>
    <row r="10" spans="1:9" x14ac:dyDescent="0.2">
      <c r="A10" s="2">
        <v>44348</v>
      </c>
      <c r="B10">
        <v>40995269.810000017</v>
      </c>
      <c r="C10" s="10">
        <v>1.42453300814811E-2</v>
      </c>
      <c r="D10">
        <v>106.1</v>
      </c>
      <c r="E10" s="10">
        <f>507.299634%/100</f>
        <v>5.0729963400000001E-2</v>
      </c>
      <c r="F10" s="10">
        <v>1E-3</v>
      </c>
      <c r="G10">
        <v>7.0000000000000007E-2</v>
      </c>
      <c r="H10" s="10">
        <v>8.3000000000000001E-3</v>
      </c>
      <c r="I10">
        <v>1.66</v>
      </c>
    </row>
    <row r="11" spans="1:9" x14ac:dyDescent="0.2">
      <c r="A11" s="4">
        <v>44378</v>
      </c>
      <c r="B11">
        <v>54423409.399999946</v>
      </c>
      <c r="C11" s="10">
        <v>1.6777789922395859E-2</v>
      </c>
      <c r="D11">
        <v>106.4</v>
      </c>
      <c r="E11" s="10">
        <f>498.332423%/100</f>
        <v>4.9833242299999997E-2</v>
      </c>
      <c r="F11" s="10">
        <v>1E-3</v>
      </c>
      <c r="G11">
        <v>7.0000000000000007E-2</v>
      </c>
      <c r="H11" s="10">
        <v>8.5000000000000006E-3</v>
      </c>
      <c r="I11">
        <v>1.5</v>
      </c>
    </row>
    <row r="12" spans="1:9" x14ac:dyDescent="0.2">
      <c r="A12" s="2">
        <v>44409</v>
      </c>
      <c r="B12">
        <v>-142224971.12999991</v>
      </c>
      <c r="C12" s="10">
        <v>4.3644181671593618E-2</v>
      </c>
      <c r="D12">
        <v>106.6</v>
      </c>
      <c r="E12" s="10">
        <v>4.6899999999999997E-2</v>
      </c>
      <c r="F12" s="10">
        <v>1E-3</v>
      </c>
      <c r="G12">
        <v>0.02</v>
      </c>
      <c r="H12" s="10">
        <v>6.0000000000000001E-3</v>
      </c>
      <c r="I12">
        <v>1.19</v>
      </c>
    </row>
    <row r="13" spans="1:9" x14ac:dyDescent="0.2">
      <c r="A13" s="4">
        <v>44440</v>
      </c>
      <c r="B13">
        <v>61390131.449999973</v>
      </c>
      <c r="C13" s="10">
        <v>2.1424524900860109E-2</v>
      </c>
      <c r="D13">
        <v>107</v>
      </c>
      <c r="E13" s="10">
        <v>4.5600000000000002E-2</v>
      </c>
      <c r="F13" s="10">
        <v>1E-3</v>
      </c>
      <c r="G13">
        <v>0.02</v>
      </c>
      <c r="H13" s="10">
        <v>6.4000000000000003E-3</v>
      </c>
      <c r="I13">
        <v>1.21</v>
      </c>
    </row>
    <row r="14" spans="1:9" x14ac:dyDescent="0.2">
      <c r="A14" s="2">
        <v>44470</v>
      </c>
      <c r="B14">
        <v>65113700.489999942</v>
      </c>
      <c r="C14" s="10">
        <v>-5.7076589522512967E-2</v>
      </c>
      <c r="D14">
        <v>107.4</v>
      </c>
      <c r="E14" s="10">
        <v>4.6600000000000003E-2</v>
      </c>
      <c r="F14" s="10">
        <v>1E-3</v>
      </c>
      <c r="G14">
        <v>0.05</v>
      </c>
      <c r="H14" s="10">
        <v>7.9000000000000008E-3</v>
      </c>
      <c r="I14">
        <v>1.5</v>
      </c>
    </row>
    <row r="15" spans="1:9" x14ac:dyDescent="0.2">
      <c r="A15" s="4">
        <v>44501</v>
      </c>
      <c r="B15">
        <v>68784151.899999961</v>
      </c>
      <c r="C15" s="10">
        <v>5.6146730121383867E-2</v>
      </c>
      <c r="D15">
        <v>108</v>
      </c>
      <c r="E15" s="10">
        <v>5.2499999999999998E-2</v>
      </c>
      <c r="F15" s="10">
        <v>1E-3</v>
      </c>
      <c r="G15">
        <v>0.56999999999999995</v>
      </c>
      <c r="H15" s="10">
        <v>1.4499999999999999E-2</v>
      </c>
      <c r="I15">
        <v>1.94</v>
      </c>
    </row>
    <row r="16" spans="1:9" x14ac:dyDescent="0.2">
      <c r="A16" s="2">
        <v>44531</v>
      </c>
      <c r="B16">
        <v>49338088.199999951</v>
      </c>
      <c r="C16" s="10">
        <v>-8.4552680876918435E-3</v>
      </c>
      <c r="D16">
        <v>108.5</v>
      </c>
      <c r="E16" s="10">
        <v>4.5999999999999999E-2</v>
      </c>
      <c r="F16" s="10">
        <v>1E-3</v>
      </c>
      <c r="G16">
        <v>0.35</v>
      </c>
      <c r="H16" s="10">
        <v>1.34E-2</v>
      </c>
      <c r="I16">
        <v>1.73</v>
      </c>
    </row>
    <row r="17" spans="1:9" x14ac:dyDescent="0.2">
      <c r="A17" s="4">
        <v>44562</v>
      </c>
      <c r="B17">
        <v>29388447.009999972</v>
      </c>
      <c r="C17" s="10">
        <v>6.5512663398692855E-2</v>
      </c>
      <c r="D17">
        <v>108.9</v>
      </c>
      <c r="E17" s="10">
        <v>4.1799999999999997E-2</v>
      </c>
      <c r="F17" s="10">
        <v>1E-3</v>
      </c>
      <c r="G17">
        <v>0.37</v>
      </c>
      <c r="H17" s="10">
        <v>1.34E-2</v>
      </c>
      <c r="I17">
        <v>1.68</v>
      </c>
    </row>
    <row r="18" spans="1:9" x14ac:dyDescent="0.2">
      <c r="A18" s="2">
        <v>44593</v>
      </c>
      <c r="B18">
        <v>157997068.78482559</v>
      </c>
      <c r="C18" s="10">
        <v>-5.4440024919729664E-2</v>
      </c>
      <c r="D18">
        <v>109.7</v>
      </c>
      <c r="E18" s="10">
        <f>415.162636%/100</f>
        <v>4.1516263599999999E-2</v>
      </c>
      <c r="F18" s="10">
        <v>1E-3</v>
      </c>
      <c r="G18">
        <v>0.92</v>
      </c>
      <c r="H18" s="10">
        <v>1.6299999999999999E-2</v>
      </c>
      <c r="I18">
        <v>1.91</v>
      </c>
    </row>
    <row r="19" spans="1:9" x14ac:dyDescent="0.2">
      <c r="A19" s="4">
        <v>44621</v>
      </c>
      <c r="B19">
        <v>28852108.052065469</v>
      </c>
      <c r="C19" s="10">
        <v>-2.77228726369672E-2</v>
      </c>
      <c r="D19">
        <v>110.5</v>
      </c>
      <c r="E19" s="10">
        <f>400.841952%/100</f>
        <v>4.0084195200000006E-2</v>
      </c>
      <c r="F19" s="10">
        <v>1E-3</v>
      </c>
      <c r="G19">
        <v>1.1200000000000001</v>
      </c>
      <c r="H19" s="10">
        <v>1.8600000000000002E-2</v>
      </c>
      <c r="I19">
        <v>2.16</v>
      </c>
    </row>
    <row r="20" spans="1:9" x14ac:dyDescent="0.2">
      <c r="A20" s="2">
        <v>44652</v>
      </c>
      <c r="B20">
        <v>-36313080.709254406</v>
      </c>
      <c r="C20" s="10">
        <v>5.4889491242702107E-2</v>
      </c>
      <c r="D20">
        <v>111.5</v>
      </c>
      <c r="E20" s="10">
        <f>392.409429%/100</f>
        <v>3.9240942899999999E-2</v>
      </c>
      <c r="F20" s="10">
        <v>1E-3</v>
      </c>
      <c r="G20">
        <v>1.8</v>
      </c>
      <c r="H20" s="10">
        <v>2.58E-2</v>
      </c>
      <c r="I20">
        <v>2.79</v>
      </c>
    </row>
    <row r="21" spans="1:9" x14ac:dyDescent="0.2">
      <c r="A21" s="4">
        <v>44682</v>
      </c>
      <c r="B21">
        <v>28968703.827115569</v>
      </c>
      <c r="C21" s="10">
        <v>-2.8314473489153488E-2</v>
      </c>
      <c r="D21">
        <v>111.5</v>
      </c>
      <c r="E21" s="10">
        <f>387.982238%/100</f>
        <v>3.8798223799999997E-2</v>
      </c>
      <c r="F21" s="10">
        <v>1E-3</v>
      </c>
      <c r="G21">
        <v>2.5</v>
      </c>
      <c r="H21" s="10">
        <v>2.9500000000000002E-2</v>
      </c>
      <c r="I21">
        <v>3.18</v>
      </c>
    </row>
    <row r="22" spans="1:9" x14ac:dyDescent="0.2">
      <c r="A22" s="2">
        <v>44713</v>
      </c>
      <c r="B22">
        <v>12939165.78098114</v>
      </c>
      <c r="C22" s="10">
        <v>-5.9601301871440179E-2</v>
      </c>
      <c r="D22">
        <v>112.6</v>
      </c>
      <c r="E22" s="10">
        <f>392.649777%/100</f>
        <v>3.9264977699999995E-2</v>
      </c>
      <c r="F22" s="10">
        <v>3.5000000000000001E-3</v>
      </c>
      <c r="G22">
        <v>2.74</v>
      </c>
      <c r="H22" s="10">
        <v>3.15E-2</v>
      </c>
      <c r="I22">
        <v>3.35</v>
      </c>
    </row>
    <row r="23" spans="1:9" x14ac:dyDescent="0.2">
      <c r="A23" s="2">
        <v>44743</v>
      </c>
      <c r="B23">
        <v>105848180.71926659</v>
      </c>
      <c r="C23" s="10">
        <v>-0.10307159852909359</v>
      </c>
      <c r="D23">
        <v>113.6</v>
      </c>
      <c r="E23" s="10">
        <f>358.367757%/100</f>
        <v>3.5836775699999997E-2</v>
      </c>
      <c r="F23" s="10">
        <v>8.5000000000000006E-3</v>
      </c>
      <c r="G23">
        <v>3</v>
      </c>
      <c r="H23" s="10">
        <v>3.4599999999999999E-2</v>
      </c>
      <c r="I23">
        <v>3.7</v>
      </c>
    </row>
    <row r="24" spans="1:9" x14ac:dyDescent="0.2">
      <c r="A24" s="2">
        <v>44774</v>
      </c>
      <c r="B24">
        <v>27049361.763604701</v>
      </c>
      <c r="C24" s="10">
        <v>7.3978053780296649E-2</v>
      </c>
      <c r="D24">
        <v>114.4</v>
      </c>
      <c r="E24" s="10">
        <f>343.711188%/100</f>
        <v>3.4371118799999996E-2</v>
      </c>
      <c r="F24" s="10">
        <v>1.35E-2</v>
      </c>
      <c r="G24">
        <v>2.5499999999999998</v>
      </c>
      <c r="H24" s="10">
        <v>2.8199999999999999E-2</v>
      </c>
      <c r="I24">
        <v>3.08</v>
      </c>
    </row>
    <row r="25" spans="1:9" x14ac:dyDescent="0.2">
      <c r="A25" s="2">
        <v>44805</v>
      </c>
      <c r="B25">
        <v>11922384.56108165</v>
      </c>
      <c r="C25" s="10">
        <v>-5.7654521978330438E-2</v>
      </c>
      <c r="D25">
        <v>114.7</v>
      </c>
      <c r="E25" s="10">
        <f>350.625687%/100</f>
        <v>3.5062568699999998E-2</v>
      </c>
      <c r="F25" s="10">
        <v>1.8499999999999999E-2</v>
      </c>
      <c r="G25">
        <v>3.14</v>
      </c>
      <c r="H25" s="10">
        <v>3.39E-2</v>
      </c>
      <c r="I25">
        <v>3.62</v>
      </c>
    </row>
    <row r="26" spans="1:9" x14ac:dyDescent="0.2">
      <c r="A26" s="2">
        <v>44835</v>
      </c>
      <c r="B26">
        <v>15744069.731128421</v>
      </c>
      <c r="C26" s="10">
        <v>-0.1200405099487668</v>
      </c>
      <c r="D26">
        <v>115.1</v>
      </c>
      <c r="E26" s="10">
        <f>356.183759%/100</f>
        <v>3.5618375899999999E-2</v>
      </c>
      <c r="F26" s="10">
        <v>2.35E-2</v>
      </c>
      <c r="G26">
        <v>3.51</v>
      </c>
      <c r="H26" s="10">
        <v>3.7000000000000005E-2</v>
      </c>
      <c r="I26">
        <v>3.91</v>
      </c>
    </row>
    <row r="27" spans="1:9" x14ac:dyDescent="0.2">
      <c r="A27" s="2">
        <v>44866</v>
      </c>
      <c r="B27">
        <v>59985484.906441443</v>
      </c>
      <c r="C27" s="10">
        <v>2.8027892492045139E-2</v>
      </c>
      <c r="D27">
        <v>115.4</v>
      </c>
      <c r="E27" s="10">
        <f>342.664724%/100</f>
        <v>3.4266472399999998E-2</v>
      </c>
      <c r="F27" s="10">
        <v>2.5999999999999999E-2</v>
      </c>
      <c r="G27">
        <v>3.24</v>
      </c>
      <c r="H27" s="10">
        <v>3.4500000000000003E-2</v>
      </c>
      <c r="I27">
        <v>3.76</v>
      </c>
    </row>
    <row r="28" spans="1:9" x14ac:dyDescent="0.2">
      <c r="A28" s="2">
        <v>44896</v>
      </c>
      <c r="B28">
        <v>-11144679.44795768</v>
      </c>
      <c r="C28" s="10">
        <v>4.3990780375370415E-2</v>
      </c>
      <c r="D28">
        <v>116.8</v>
      </c>
      <c r="E28" s="10">
        <f>346.330911%/100</f>
        <v>3.4633091099999999E-2</v>
      </c>
      <c r="F28" s="10">
        <v>2.8500000000000001E-2</v>
      </c>
      <c r="G28">
        <v>3.06</v>
      </c>
      <c r="H28" s="10">
        <v>3.2199999999999999E-2</v>
      </c>
      <c r="I28">
        <v>3.48</v>
      </c>
    </row>
    <row r="29" spans="1:9" x14ac:dyDescent="0.2">
      <c r="A29" s="2">
        <v>44927</v>
      </c>
      <c r="B29">
        <v>19599293.973283689</v>
      </c>
      <c r="C29" s="10">
        <v>-4.9075884690594762E-2</v>
      </c>
      <c r="D29">
        <v>117.8</v>
      </c>
      <c r="E29" s="10">
        <f>352.843357%/100</f>
        <v>3.5284335700000002E-2</v>
      </c>
      <c r="F29" s="10">
        <v>3.1E-2</v>
      </c>
      <c r="G29">
        <v>3.42</v>
      </c>
      <c r="H29" s="10">
        <v>3.7000000000000005E-2</v>
      </c>
      <c r="I29">
        <v>4.04</v>
      </c>
    </row>
    <row r="30" spans="1:9" x14ac:dyDescent="0.2">
      <c r="A30" s="2">
        <v>44958</v>
      </c>
      <c r="B30">
        <v>22180260.67591203</v>
      </c>
      <c r="C30" s="10">
        <v>7.9137645107794335E-2</v>
      </c>
      <c r="D30">
        <v>117.7</v>
      </c>
      <c r="E30" s="10">
        <f>366.430836%/100</f>
        <v>3.6643083600000001E-2</v>
      </c>
      <c r="F30" s="10">
        <v>3.1E-2</v>
      </c>
      <c r="G30">
        <v>3.17</v>
      </c>
      <c r="H30" s="10">
        <v>3.27E-2</v>
      </c>
      <c r="I30">
        <v>3.56</v>
      </c>
    </row>
    <row r="31" spans="1:9" x14ac:dyDescent="0.2">
      <c r="A31" s="2">
        <v>44986</v>
      </c>
      <c r="B31">
        <v>16718673.8865443</v>
      </c>
      <c r="C31" s="10">
        <v>-3.8541922793213647E-2</v>
      </c>
      <c r="D31">
        <v>118.4</v>
      </c>
      <c r="E31" s="10">
        <f>355.019549%/100</f>
        <v>3.5501954899999993E-2</v>
      </c>
      <c r="F31" s="10">
        <v>3.3500000000000002E-2</v>
      </c>
      <c r="G31">
        <v>3.67</v>
      </c>
      <c r="H31" s="10">
        <v>3.6799999999999999E-2</v>
      </c>
      <c r="I31">
        <v>3.87</v>
      </c>
    </row>
    <row r="32" spans="1:9" x14ac:dyDescent="0.2">
      <c r="A32" s="2">
        <v>45017</v>
      </c>
      <c r="B32">
        <v>11574181.53786307</v>
      </c>
      <c r="C32" s="10">
        <v>-3.8680391279329963E-2</v>
      </c>
      <c r="D32">
        <v>118.8</v>
      </c>
      <c r="E32" s="10">
        <f>352.946319%/100</f>
        <v>3.5294631899999998E-2</v>
      </c>
      <c r="F32" s="10">
        <v>3.5999999999999997E-2</v>
      </c>
      <c r="G32">
        <v>3.08</v>
      </c>
      <c r="H32" s="10">
        <v>2.9600000000000001E-2</v>
      </c>
      <c r="I32">
        <v>3.24</v>
      </c>
    </row>
    <row r="33" spans="1:9" x14ac:dyDescent="0.2">
      <c r="A33" s="2">
        <v>45047</v>
      </c>
      <c r="B33">
        <v>9590412.0117904749</v>
      </c>
      <c r="C33" s="10">
        <v>2.1016227720138229E-2</v>
      </c>
      <c r="D33">
        <v>119.2</v>
      </c>
      <c r="E33" s="10">
        <f>368.99216%/100</f>
        <v>3.6899215999999999E-2</v>
      </c>
      <c r="F33" s="10">
        <v>3.5999999999999997E-2</v>
      </c>
      <c r="G33">
        <v>3.08</v>
      </c>
      <c r="H33" s="10">
        <v>3.0099999999999998E-2</v>
      </c>
      <c r="I33">
        <v>3.27</v>
      </c>
    </row>
    <row r="34" spans="1:9" x14ac:dyDescent="0.2">
      <c r="A34" s="2">
        <v>45078</v>
      </c>
      <c r="B34">
        <v>18962162.714728989</v>
      </c>
      <c r="C34" s="10">
        <v>-4.2079207920792075E-2</v>
      </c>
      <c r="D34">
        <v>119.1</v>
      </c>
      <c r="E34" s="10">
        <f>356.671434%/100</f>
        <v>3.5667143399999997E-2</v>
      </c>
      <c r="F34" s="10">
        <v>3.85E-2</v>
      </c>
      <c r="G34">
        <v>3.56</v>
      </c>
      <c r="H34" s="10">
        <v>3.39E-2</v>
      </c>
      <c r="I34">
        <v>3.6</v>
      </c>
    </row>
    <row r="35" spans="1:9" x14ac:dyDescent="0.2">
      <c r="A35" s="2">
        <v>45108</v>
      </c>
      <c r="C35" s="10">
        <v>2.1895824833401339E-2</v>
      </c>
      <c r="D35">
        <v>119.7</v>
      </c>
      <c r="E35" s="10">
        <f>347.412032%/100</f>
        <v>3.4741203200000001E-2</v>
      </c>
      <c r="F35" s="10">
        <v>4.1000000000000002E-2</v>
      </c>
      <c r="G35">
        <v>4.2</v>
      </c>
      <c r="H35" s="10">
        <v>3.9399999999999998E-2</v>
      </c>
      <c r="I35">
        <v>4</v>
      </c>
    </row>
  </sheetData>
  <hyperlinks>
    <hyperlink ref="E2" location="'Flags &amp; footnotes'!F11" display="'Flags &amp; footnotes'!F11" xr:uid="{C0093E33-1A3D-8241-A284-29CA21302922}"/>
    <hyperlink ref="E4" location="'Flags &amp; footnotes'!H11" display="'Flags &amp; footnotes'!H11" xr:uid="{4FD103A9-5169-3548-B219-C54D0149CB2D}"/>
    <hyperlink ref="E5" location="'Flags &amp; footnotes'!I11" display="'Flags &amp; footnotes'!I11" xr:uid="{954AB8C2-6ADD-C944-9C2A-8042C79D18DA}"/>
    <hyperlink ref="E6" location="'Flags &amp; footnotes'!J11" display="'Flags &amp; footnotes'!J11" xr:uid="{2D574575-247A-2540-B100-E6664DF83717}"/>
    <hyperlink ref="E7" location="'Flags &amp; footnotes'!K11" display="'Flags &amp; footnotes'!K11" xr:uid="{9E40C89B-6762-A241-9A1B-AAD75298F05E}"/>
    <hyperlink ref="E8" location="'Flags &amp; footnotes'!L11" display="'Flags &amp; footnotes'!L11" xr:uid="{8141430A-C3CC-3F4E-BEDF-EC8930206025}"/>
    <hyperlink ref="E9" location="'Flags &amp; footnotes'!M11" display="'Flags &amp; footnotes'!M11" xr:uid="{F66DCEF3-D6F6-8645-A947-440AE8A06609}"/>
    <hyperlink ref="E10" location="'Flags &amp; footnotes'!N11" display="'Flags &amp; footnotes'!N11" xr:uid="{29DAFF26-9C1B-DA4A-AC39-75C5A2809FEA}"/>
    <hyperlink ref="E11" location="'Flags &amp; footnotes'!O11" display="'Flags &amp; footnotes'!O11" xr:uid="{B5230415-5AC8-804F-9127-8C4FCEBA088B}"/>
    <hyperlink ref="E12" location="'Flags &amp; footnotes'!P11" display="'Flags &amp; footnotes'!P11" xr:uid="{8577A979-A778-9B4E-87D8-1D32091D496A}"/>
    <hyperlink ref="E13" location="'Flags &amp; footnotes'!Q11" display="'Flags &amp; footnotes'!Q11" xr:uid="{A86048C3-A26D-7B48-AE4C-203B12C3CB79}"/>
    <hyperlink ref="E14" location="'Flags &amp; footnotes'!R11" display="'Flags &amp; footnotes'!R11" xr:uid="{D95C2A64-781E-794C-BD3D-B222F3963038}"/>
    <hyperlink ref="E15" location="'Flags &amp; footnotes'!S11" display="'Flags &amp; footnotes'!S11" xr:uid="{187028FD-F295-0144-AD71-0BFD912EC1A5}"/>
    <hyperlink ref="E16" location="'Flags &amp; footnotes'!T11" display="'Flags &amp; footnotes'!T11" xr:uid="{ED4910A2-E8C8-9B4F-ACCA-87DE0E63C2BA}"/>
    <hyperlink ref="E17" location="'Flags &amp; footnotes'!U11" display="'Flags &amp; footnotes'!U11" xr:uid="{75C577E8-4E23-1F43-9615-0A66202147ED}"/>
    <hyperlink ref="E18" location="'Flags &amp; footnotes'!V11" display="'Flags &amp; footnotes'!V11" xr:uid="{8165B6B7-CC20-7A42-974E-9D1C4D57CCA0}"/>
    <hyperlink ref="E19" location="'Flags &amp; footnotes'!W11" display="'Flags &amp; footnotes'!W11" xr:uid="{FB4675E3-8FB2-154B-9351-D4F81D137529}"/>
    <hyperlink ref="E20" location="'Flags &amp; footnotes'!X11" display="'Flags &amp; footnotes'!X11" xr:uid="{0269287B-86E0-CD4C-B75D-4ECF74321A59}"/>
    <hyperlink ref="E21" location="'Flags &amp; footnotes'!Y11" display="'Flags &amp; footnotes'!Y11" xr:uid="{B888F5EC-C7CC-BF4A-A7BC-3C2CD1C8EBDE}"/>
    <hyperlink ref="E22" location="'Flags &amp; footnotes'!Z11" display="'Flags &amp; footnotes'!Z11" xr:uid="{D17A771A-0A12-9440-8983-C62B6580BB17}"/>
    <hyperlink ref="E23" location="'Flags &amp; footnotes'!AA11" display="'Flags &amp; footnotes'!AA11" xr:uid="{FA71FAE8-2E6A-9444-926F-36341EC129FF}"/>
    <hyperlink ref="E24" location="'Flags &amp; footnotes'!AB11" display="'Flags &amp; footnotes'!AB11" xr:uid="{C6FC4379-2744-5441-9628-42B317E19058}"/>
    <hyperlink ref="E25" location="'Flags &amp; footnotes'!AC11" display="'Flags &amp; footnotes'!AC11" xr:uid="{88927581-81B4-3048-A344-729149052322}"/>
    <hyperlink ref="E26" location="'Flags &amp; footnotes'!AD11" display="'Flags &amp; footnotes'!AD11" xr:uid="{333E28F0-E471-BE4E-BE9E-33655A58C16E}"/>
    <hyperlink ref="E27" location="'Flags &amp; footnotes'!AE11" display="'Flags &amp; footnotes'!AE11" xr:uid="{E1AE1883-06CB-8043-A176-AE63279CABFE}"/>
    <hyperlink ref="E28" location="'Flags &amp; footnotes'!AF11" display="'Flags &amp; footnotes'!AF11" xr:uid="{C2381FAC-1A7F-EA4D-86FE-2B8A005780C4}"/>
    <hyperlink ref="E29" location="'Flags &amp; footnotes'!AG11" display="'Flags &amp; footnotes'!AG11" xr:uid="{B7BA551F-154A-FD40-B1FB-C8E215FFCD3C}"/>
    <hyperlink ref="E30" location="'Flags &amp; footnotes'!AH11" display="'Flags &amp; footnotes'!AH11" xr:uid="{740FA4A6-BAC1-7E43-A408-D1E947211EA8}"/>
    <hyperlink ref="E31" location="'Flags &amp; footnotes'!AI11" display="'Flags &amp; footnotes'!AI11" xr:uid="{68B7A587-9BAE-174E-B45C-B0DC1B90E117}"/>
    <hyperlink ref="E32" location="'Flags &amp; footnotes'!AJ11" display="'Flags &amp; footnotes'!AJ11" xr:uid="{0FD69167-9312-EE47-935B-E4D7C99A4753}"/>
    <hyperlink ref="E33" location="'Flags &amp; footnotes'!AK11" display="'Flags &amp; footnotes'!AK11" xr:uid="{42B6C336-1C15-4443-A237-35F8718878E7}"/>
    <hyperlink ref="E34" location="'Flags &amp; footnotes'!AL11" display="'Flags &amp; footnotes'!AL11" xr:uid="{A63DB204-1781-1948-AC12-7033FCDC1931}"/>
    <hyperlink ref="D35" location="'Flags &amp; footnotes'!AM10" display="'Flags &amp; footnotes'!AM10" xr:uid="{3B567FB2-C9E2-7B48-A0C3-C00C2FCD5A36}"/>
    <hyperlink ref="E35" location="'Flags &amp; footnotes'!AM11" display="'Flags &amp; footnotes'!AM11" xr:uid="{8408E803-6F9A-B241-9537-96114C6ACA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workbookViewId="0">
      <selection activeCell="F33" sqref="F33"/>
    </sheetView>
  </sheetViews>
  <sheetFormatPr baseColWidth="10" defaultRowHeight="16" x14ac:dyDescent="0.2"/>
  <cols>
    <col min="2" max="2" width="7.33203125" bestFit="1" customWidth="1"/>
    <col min="3" max="3" width="12.33203125" bestFit="1" customWidth="1"/>
    <col min="6" max="6" width="11.6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4">
        <v>44378</v>
      </c>
      <c r="B2" s="3">
        <v>1.8377845300926451E-2</v>
      </c>
      <c r="C2">
        <v>124999.98999999461</v>
      </c>
      <c r="D2">
        <v>106.6</v>
      </c>
      <c r="E2">
        <v>4.6899999999999997E-2</v>
      </c>
      <c r="F2">
        <v>1E-3</v>
      </c>
      <c r="G2">
        <v>0.02</v>
      </c>
      <c r="H2">
        <v>0.6</v>
      </c>
      <c r="I2">
        <v>1.19</v>
      </c>
    </row>
    <row r="3" spans="1:9" x14ac:dyDescent="0.2">
      <c r="A3" s="2">
        <v>44409</v>
      </c>
      <c r="B3" s="3">
        <v>-5.8758097232228801E-3</v>
      </c>
      <c r="C3">
        <v>5210000</v>
      </c>
      <c r="D3">
        <v>107</v>
      </c>
      <c r="E3">
        <v>4.5600000000000002E-2</v>
      </c>
      <c r="F3">
        <v>1E-3</v>
      </c>
      <c r="G3">
        <v>0.02</v>
      </c>
      <c r="H3">
        <v>0.64</v>
      </c>
      <c r="I3">
        <v>1.21</v>
      </c>
    </row>
    <row r="4" spans="1:9" x14ac:dyDescent="0.2">
      <c r="A4" s="4">
        <v>44440</v>
      </c>
      <c r="B4" s="3">
        <v>-1.1284653660851849E-2</v>
      </c>
      <c r="C4">
        <v>37519773.707529992</v>
      </c>
      <c r="D4">
        <v>107.4</v>
      </c>
      <c r="E4">
        <v>4.6600000000000003E-2</v>
      </c>
      <c r="F4">
        <v>1E-3</v>
      </c>
      <c r="G4">
        <v>0.05</v>
      </c>
      <c r="H4">
        <v>0.79</v>
      </c>
      <c r="I4">
        <v>1.5</v>
      </c>
    </row>
    <row r="5" spans="1:9" x14ac:dyDescent="0.2">
      <c r="A5" s="2">
        <v>44470</v>
      </c>
      <c r="B5" s="3">
        <v>-3.2821076106311797E-2</v>
      </c>
      <c r="C5">
        <v>11535126.630000001</v>
      </c>
      <c r="D5">
        <v>108</v>
      </c>
      <c r="E5">
        <v>5.2499999999999998E-2</v>
      </c>
      <c r="F5">
        <v>1E-3</v>
      </c>
      <c r="G5">
        <v>0.56999999999999995</v>
      </c>
      <c r="H5">
        <v>1.45</v>
      </c>
      <c r="I5">
        <v>1.94</v>
      </c>
    </row>
    <row r="6" spans="1:9" x14ac:dyDescent="0.2">
      <c r="A6" s="4">
        <v>44501</v>
      </c>
      <c r="B6" s="3">
        <v>1.5942560666045491E-2</v>
      </c>
      <c r="C6">
        <v>350369249.02999997</v>
      </c>
      <c r="D6">
        <v>108.5</v>
      </c>
      <c r="E6">
        <v>4.5999999999999999E-2</v>
      </c>
      <c r="F6">
        <v>1E-3</v>
      </c>
      <c r="G6">
        <v>0.35</v>
      </c>
      <c r="H6">
        <v>1.34</v>
      </c>
      <c r="I6">
        <v>1.73</v>
      </c>
    </row>
    <row r="7" spans="1:9" x14ac:dyDescent="0.2">
      <c r="A7" s="2">
        <v>44531</v>
      </c>
      <c r="B7" s="3">
        <v>4.5747575683365849E-3</v>
      </c>
      <c r="C7">
        <v>63897.2</v>
      </c>
      <c r="D7">
        <v>108.9</v>
      </c>
      <c r="E7">
        <v>4.1799999999999997E-2</v>
      </c>
      <c r="F7">
        <v>1E-3</v>
      </c>
      <c r="G7">
        <v>0.37</v>
      </c>
      <c r="H7">
        <v>1.34</v>
      </c>
      <c r="I7">
        <v>1.68</v>
      </c>
    </row>
    <row r="8" spans="1:9" x14ac:dyDescent="0.2">
      <c r="A8" s="4">
        <v>44562</v>
      </c>
      <c r="B8" s="3">
        <v>-1.7798915150995631E-2</v>
      </c>
      <c r="C8">
        <v>1808340.76</v>
      </c>
      <c r="D8">
        <v>109.7</v>
      </c>
      <c r="E8">
        <f>415.162636%/100</f>
        <v>4.1516263599999999E-2</v>
      </c>
      <c r="F8">
        <v>1E-3</v>
      </c>
      <c r="G8">
        <v>0.92</v>
      </c>
      <c r="H8">
        <v>1.63</v>
      </c>
      <c r="I8">
        <v>1.91</v>
      </c>
    </row>
    <row r="9" spans="1:9" x14ac:dyDescent="0.2">
      <c r="A9" s="2">
        <v>44593</v>
      </c>
      <c r="B9" s="3">
        <v>-9.0933434954121317E-3</v>
      </c>
      <c r="C9">
        <v>163859.54999999999</v>
      </c>
      <c r="D9">
        <v>110.5</v>
      </c>
      <c r="E9">
        <f>400.841952%/100</f>
        <v>4.0084195200000006E-2</v>
      </c>
      <c r="F9">
        <v>1E-3</v>
      </c>
      <c r="G9">
        <v>1.1200000000000001</v>
      </c>
      <c r="H9">
        <v>1.86</v>
      </c>
      <c r="I9">
        <v>2.16</v>
      </c>
    </row>
    <row r="10" spans="1:9" x14ac:dyDescent="0.2">
      <c r="A10" s="4">
        <v>44621</v>
      </c>
      <c r="B10" s="3">
        <v>-3.4502268126387903E-2</v>
      </c>
      <c r="C10">
        <v>225626.49</v>
      </c>
      <c r="D10">
        <v>111.5</v>
      </c>
      <c r="E10">
        <f>392.409429%/100</f>
        <v>3.9240942899999999E-2</v>
      </c>
      <c r="F10">
        <v>1E-3</v>
      </c>
      <c r="G10">
        <v>1.8</v>
      </c>
      <c r="H10">
        <v>2.58</v>
      </c>
      <c r="I10">
        <v>2.79</v>
      </c>
    </row>
    <row r="11" spans="1:9" x14ac:dyDescent="0.2">
      <c r="A11" s="2">
        <v>44652</v>
      </c>
      <c r="B11" s="3">
        <v>-1.6871453490646001E-2</v>
      </c>
      <c r="C11">
        <v>-173201549.65000001</v>
      </c>
      <c r="D11">
        <v>111.5</v>
      </c>
      <c r="E11">
        <f>387.982238%/100</f>
        <v>3.8798223799999997E-2</v>
      </c>
      <c r="F11">
        <v>1E-3</v>
      </c>
      <c r="G11">
        <v>2.5</v>
      </c>
      <c r="H11">
        <v>2.95</v>
      </c>
      <c r="I11">
        <v>3.18</v>
      </c>
    </row>
    <row r="12" spans="1:9" x14ac:dyDescent="0.2">
      <c r="A12" s="4">
        <v>44682</v>
      </c>
      <c r="B12" s="3">
        <v>-1.1914065137717981E-2</v>
      </c>
      <c r="C12">
        <v>97035.3</v>
      </c>
      <c r="D12">
        <v>112.6</v>
      </c>
      <c r="E12">
        <f>392.649777%/100</f>
        <v>3.9264977699999995E-2</v>
      </c>
      <c r="F12">
        <v>3.5000000000000001E-3</v>
      </c>
      <c r="G12">
        <v>2.74</v>
      </c>
      <c r="H12">
        <v>3.15</v>
      </c>
      <c r="I12">
        <v>3.35</v>
      </c>
    </row>
    <row r="13" spans="1:9" x14ac:dyDescent="0.2">
      <c r="A13" s="2">
        <v>44713</v>
      </c>
      <c r="B13" s="3">
        <v>-2.6725653125049039E-2</v>
      </c>
      <c r="C13">
        <v>1834734.78</v>
      </c>
      <c r="D13">
        <v>113.6</v>
      </c>
      <c r="E13">
        <f>358.367757%/100</f>
        <v>3.5836775699999997E-2</v>
      </c>
      <c r="F13">
        <v>8.5000000000000006E-3</v>
      </c>
      <c r="G13">
        <v>3</v>
      </c>
      <c r="H13">
        <v>3.46</v>
      </c>
      <c r="I13">
        <v>3.7</v>
      </c>
    </row>
    <row r="14" spans="1:9" x14ac:dyDescent="0.2">
      <c r="A14" s="2">
        <v>44743</v>
      </c>
      <c r="B14" s="3">
        <v>3.5045169988090707E-2</v>
      </c>
      <c r="C14">
        <v>-60314595.869999997</v>
      </c>
      <c r="D14">
        <v>114.4</v>
      </c>
      <c r="E14">
        <f>343.711188%/100</f>
        <v>3.4371118799999996E-2</v>
      </c>
      <c r="F14">
        <v>1.35E-2</v>
      </c>
      <c r="G14">
        <v>2.5499999999999998</v>
      </c>
      <c r="H14">
        <v>2.82</v>
      </c>
      <c r="I14">
        <v>3.08</v>
      </c>
    </row>
    <row r="15" spans="1:9" x14ac:dyDescent="0.2">
      <c r="A15" s="2">
        <v>44774</v>
      </c>
      <c r="B15" s="3">
        <v>-2.395630733305731E-2</v>
      </c>
      <c r="C15">
        <v>16007.43</v>
      </c>
      <c r="D15">
        <v>114.7</v>
      </c>
      <c r="E15">
        <f>350.625687%/100</f>
        <v>3.5062568699999998E-2</v>
      </c>
      <c r="F15">
        <v>1.8499999999999999E-2</v>
      </c>
      <c r="G15">
        <v>3.14</v>
      </c>
      <c r="H15">
        <v>3.39</v>
      </c>
      <c r="I15">
        <v>3.62</v>
      </c>
    </row>
    <row r="16" spans="1:9" x14ac:dyDescent="0.2">
      <c r="A16" s="2">
        <v>44805</v>
      </c>
      <c r="B16" s="3">
        <v>-1.490653780753648E-2</v>
      </c>
      <c r="C16">
        <v>-4933.4399999999996</v>
      </c>
      <c r="D16">
        <v>115.1</v>
      </c>
      <c r="E16">
        <f>356.183759%/100</f>
        <v>3.5618375899999999E-2</v>
      </c>
      <c r="F16">
        <v>2.35E-2</v>
      </c>
      <c r="G16">
        <v>3.51</v>
      </c>
      <c r="H16">
        <v>3.7</v>
      </c>
      <c r="I16">
        <v>3.91</v>
      </c>
    </row>
    <row r="17" spans="1:9" x14ac:dyDescent="0.2">
      <c r="A17" s="2">
        <v>44835</v>
      </c>
      <c r="B17" s="3">
        <v>-6.0391885557861116E-3</v>
      </c>
      <c r="C17">
        <v>81072383.540000007</v>
      </c>
      <c r="D17">
        <v>115.4</v>
      </c>
      <c r="E17">
        <f>342.664724%/100</f>
        <v>3.4266472399999998E-2</v>
      </c>
      <c r="F17">
        <v>2.5999999999999999E-2</v>
      </c>
      <c r="G17">
        <v>3.24</v>
      </c>
      <c r="H17">
        <v>3.45</v>
      </c>
      <c r="I17">
        <v>3.76</v>
      </c>
    </row>
    <row r="18" spans="1:9" x14ac:dyDescent="0.2">
      <c r="A18" s="2">
        <v>44866</v>
      </c>
      <c r="B18" s="3">
        <v>2.5664510019546501E-2</v>
      </c>
      <c r="C18">
        <v>-26634.62</v>
      </c>
      <c r="D18">
        <v>116.8</v>
      </c>
      <c r="E18">
        <f>346.330911%/100</f>
        <v>3.4633091099999999E-2</v>
      </c>
      <c r="F18">
        <v>2.8500000000000001E-2</v>
      </c>
      <c r="G18">
        <v>3.06</v>
      </c>
      <c r="H18">
        <v>3.22</v>
      </c>
      <c r="I18">
        <v>3.48</v>
      </c>
    </row>
    <row r="19" spans="1:9" x14ac:dyDescent="0.2">
      <c r="A19" s="2">
        <v>44896</v>
      </c>
      <c r="B19" s="3">
        <v>-2.394230204485925E-3</v>
      </c>
      <c r="C19">
        <v>1714852.81</v>
      </c>
      <c r="D19">
        <v>117.8</v>
      </c>
      <c r="E19">
        <f>352.843357%/100</f>
        <v>3.5284335700000002E-2</v>
      </c>
      <c r="F19">
        <v>3.1E-2</v>
      </c>
      <c r="G19">
        <v>3.42</v>
      </c>
      <c r="H19">
        <v>3.7</v>
      </c>
      <c r="I19">
        <v>4.04</v>
      </c>
    </row>
    <row r="20" spans="1:9" x14ac:dyDescent="0.2">
      <c r="A20" s="2">
        <v>44927</v>
      </c>
      <c r="B20" s="3">
        <v>2.0320674333339731E-2</v>
      </c>
      <c r="C20">
        <v>4040921.7600000012</v>
      </c>
      <c r="D20">
        <v>117.7</v>
      </c>
      <c r="E20">
        <f>366.430836%/100</f>
        <v>3.6643083600000001E-2</v>
      </c>
      <c r="F20">
        <v>3.1E-2</v>
      </c>
      <c r="G20">
        <v>3.17</v>
      </c>
      <c r="H20">
        <v>3.27</v>
      </c>
      <c r="I20">
        <v>3.56</v>
      </c>
    </row>
    <row r="21" spans="1:9" x14ac:dyDescent="0.2">
      <c r="A21" s="2">
        <v>44958</v>
      </c>
      <c r="B21" s="3">
        <v>-5.1880235894093962E-3</v>
      </c>
      <c r="C21">
        <v>15048.33</v>
      </c>
      <c r="D21">
        <v>118.4</v>
      </c>
      <c r="E21">
        <f>355.019549%/100</f>
        <v>3.5501954899999993E-2</v>
      </c>
      <c r="F21">
        <v>3.3500000000000002E-2</v>
      </c>
      <c r="G21">
        <v>3.67</v>
      </c>
      <c r="H21">
        <v>3.68</v>
      </c>
      <c r="I21">
        <v>3.87</v>
      </c>
    </row>
    <row r="22" spans="1:9" x14ac:dyDescent="0.2">
      <c r="A22" s="2">
        <v>44986</v>
      </c>
      <c r="B22" s="3">
        <v>4.1675194678816752E-2</v>
      </c>
      <c r="C22">
        <v>51064.88</v>
      </c>
      <c r="D22">
        <v>118.8</v>
      </c>
      <c r="E22">
        <f>352.946319%/100</f>
        <v>3.5294631899999998E-2</v>
      </c>
      <c r="F22">
        <v>3.5999999999999997E-2</v>
      </c>
      <c r="G22">
        <v>3.08</v>
      </c>
      <c r="H22">
        <v>2.96</v>
      </c>
      <c r="I22">
        <v>3.24</v>
      </c>
    </row>
    <row r="23" spans="1:9" x14ac:dyDescent="0.2">
      <c r="A23" s="2">
        <v>45017</v>
      </c>
      <c r="B23" s="3">
        <v>-2.912145145484879E-3</v>
      </c>
      <c r="C23">
        <v>3657808.13</v>
      </c>
      <c r="D23">
        <v>119.2</v>
      </c>
      <c r="E23">
        <f>368.99216%/100</f>
        <v>3.6899215999999999E-2</v>
      </c>
      <c r="F23">
        <v>3.5999999999999997E-2</v>
      </c>
      <c r="G23">
        <v>3.08</v>
      </c>
      <c r="H23">
        <v>3.01</v>
      </c>
      <c r="I23">
        <v>3.27</v>
      </c>
    </row>
    <row r="24" spans="1:9" x14ac:dyDescent="0.2">
      <c r="A24" s="2">
        <v>45047</v>
      </c>
      <c r="B24" s="3">
        <v>-1.042840475784002E-2</v>
      </c>
      <c r="C24">
        <v>4070948.5485297991</v>
      </c>
      <c r="D24">
        <v>119.1</v>
      </c>
      <c r="E24">
        <f>356.671434%/100</f>
        <v>3.5667143399999997E-2</v>
      </c>
      <c r="F24">
        <v>3.85E-2</v>
      </c>
      <c r="G24">
        <v>3.56</v>
      </c>
      <c r="H24">
        <v>3.39</v>
      </c>
      <c r="I24">
        <v>3.6</v>
      </c>
    </row>
    <row r="25" spans="1:9" x14ac:dyDescent="0.2">
      <c r="A25" s="2">
        <v>45078</v>
      </c>
      <c r="B25" s="3">
        <v>-1.845047630480767E-3</v>
      </c>
      <c r="C25">
        <v>1078515.73</v>
      </c>
      <c r="D25">
        <v>119.7</v>
      </c>
      <c r="E25">
        <f>347.412032%/100</f>
        <v>3.4741203200000001E-2</v>
      </c>
      <c r="F25">
        <v>4.1000000000000002E-2</v>
      </c>
      <c r="G25">
        <v>4.2</v>
      </c>
      <c r="H25">
        <v>3.94</v>
      </c>
      <c r="I25">
        <v>4</v>
      </c>
    </row>
  </sheetData>
  <hyperlinks>
    <hyperlink ref="E2" location="'Flags &amp; footnotes'!P11" display="'Flags &amp; footnotes'!P11" xr:uid="{00000000-0004-0000-0100-000000000000}"/>
    <hyperlink ref="E3" location="'Flags &amp; footnotes'!Q11" display="'Flags &amp; footnotes'!Q11" xr:uid="{00000000-0004-0000-0100-000001000000}"/>
    <hyperlink ref="E4" location="'Flags &amp; footnotes'!R11" display="'Flags &amp; footnotes'!R11" xr:uid="{00000000-0004-0000-0100-000002000000}"/>
    <hyperlink ref="E5" location="'Flags &amp; footnotes'!S11" display="'Flags &amp; footnotes'!S11" xr:uid="{00000000-0004-0000-0100-000003000000}"/>
    <hyperlink ref="E6" location="'Flags &amp; footnotes'!T11" display="'Flags &amp; footnotes'!T11" xr:uid="{00000000-0004-0000-0100-000004000000}"/>
    <hyperlink ref="E7" location="'Flags &amp; footnotes'!U11" display="'Flags &amp; footnotes'!U11" xr:uid="{00000000-0004-0000-0100-000005000000}"/>
    <hyperlink ref="E8" location="'Flags &amp; footnotes'!V11" display="'Flags &amp; footnotes'!V11" xr:uid="{00000000-0004-0000-0100-000006000000}"/>
    <hyperlink ref="E9" location="'Flags &amp; footnotes'!W11" display="'Flags &amp; footnotes'!W11" xr:uid="{00000000-0004-0000-0100-000007000000}"/>
    <hyperlink ref="E10" location="'Flags &amp; footnotes'!X11" display="'Flags &amp; footnotes'!X11" xr:uid="{00000000-0004-0000-0100-000008000000}"/>
    <hyperlink ref="E11" location="'Flags &amp; footnotes'!Y11" display="'Flags &amp; footnotes'!Y11" xr:uid="{00000000-0004-0000-0100-000009000000}"/>
    <hyperlink ref="E12" location="'Flags &amp; footnotes'!Z11" display="'Flags &amp; footnotes'!Z11" xr:uid="{00000000-0004-0000-0100-00000A000000}"/>
    <hyperlink ref="E13" location="'Flags &amp; footnotes'!AA11" display="'Flags &amp; footnotes'!AA11" xr:uid="{00000000-0004-0000-0100-00000B000000}"/>
    <hyperlink ref="E14" location="'Flags &amp; footnotes'!AB11" display="'Flags &amp; footnotes'!AB11" xr:uid="{00000000-0004-0000-0100-00000C000000}"/>
    <hyperlink ref="E15" location="'Flags &amp; footnotes'!AC11" display="'Flags &amp; footnotes'!AC11" xr:uid="{00000000-0004-0000-0100-00000D000000}"/>
    <hyperlink ref="E16" location="'Flags &amp; footnotes'!AD11" display="'Flags &amp; footnotes'!AD11" xr:uid="{00000000-0004-0000-0100-00000E000000}"/>
    <hyperlink ref="E17" location="'Flags &amp; footnotes'!AE11" display="'Flags &amp; footnotes'!AE11" xr:uid="{00000000-0004-0000-0100-00000F000000}"/>
    <hyperlink ref="E18" location="'Flags &amp; footnotes'!AF11" display="'Flags &amp; footnotes'!AF11" xr:uid="{00000000-0004-0000-0100-000010000000}"/>
    <hyperlink ref="E19" location="'Flags &amp; footnotes'!AG11" display="'Flags &amp; footnotes'!AG11" xr:uid="{00000000-0004-0000-0100-000011000000}"/>
    <hyperlink ref="E20" location="'Flags &amp; footnotes'!AH11" display="'Flags &amp; footnotes'!AH11" xr:uid="{00000000-0004-0000-0100-000012000000}"/>
    <hyperlink ref="E21" location="'Flags &amp; footnotes'!AI11" display="'Flags &amp; footnotes'!AI11" xr:uid="{00000000-0004-0000-0100-000013000000}"/>
    <hyperlink ref="E22" location="'Flags &amp; footnotes'!AJ11" display="'Flags &amp; footnotes'!AJ11" xr:uid="{00000000-0004-0000-0100-000014000000}"/>
    <hyperlink ref="E23" location="'Flags &amp; footnotes'!AK11" display="'Flags &amp; footnotes'!AK11" xr:uid="{00000000-0004-0000-0100-000015000000}"/>
    <hyperlink ref="E24" location="'Flags &amp; footnotes'!AL11" display="'Flags &amp; footnotes'!AL11" xr:uid="{00000000-0004-0000-0100-000016000000}"/>
    <hyperlink ref="D25" location="'Flags &amp; footnotes'!AM10" display="'Flags &amp; footnotes'!AM10" xr:uid="{00000000-0004-0000-0100-000017000000}"/>
    <hyperlink ref="E25" location="'Flags &amp; footnotes'!AM11" display="'Flags &amp; footnotes'!AM11" xr:uid="{00000000-0004-0000-0100-000018000000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zoomScale="125" workbookViewId="0">
      <selection activeCell="H21" sqref="H21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8.33203125" bestFit="1" customWidth="1"/>
    <col min="4" max="4" width="11" bestFit="1" customWidth="1"/>
    <col min="5" max="5" width="14" style="10" bestFit="1" customWidth="1"/>
    <col min="6" max="6" width="11.5" bestFit="1" customWidth="1"/>
    <col min="7" max="7" width="14.33203125" bestFit="1" customWidth="1"/>
    <col min="8" max="8" width="13.33203125" bestFit="1" customWidth="1"/>
    <col min="9" max="9" width="13.6640625" bestFit="1" customWidth="1"/>
    <col min="10" max="10" width="12.1640625" bestFit="1" customWidth="1"/>
    <col min="11" max="11" width="9.33203125" bestFit="1" customWidth="1"/>
    <col min="12" max="12" width="12.83203125" bestFit="1" customWidth="1"/>
    <col min="13" max="13" width="14.33203125" bestFit="1" customWidth="1"/>
    <col min="14" max="14" width="11.83203125" bestFit="1" customWidth="1"/>
    <col min="15" max="15" width="11.1640625" bestFit="1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3</v>
      </c>
      <c r="E1" s="10" t="s">
        <v>4</v>
      </c>
      <c r="F1" t="s">
        <v>5</v>
      </c>
      <c r="G1" t="s">
        <v>6</v>
      </c>
      <c r="H1" t="s">
        <v>7</v>
      </c>
      <c r="I1" t="s">
        <v>8</v>
      </c>
      <c r="K1" t="s">
        <v>11</v>
      </c>
    </row>
    <row r="2" spans="1:13" x14ac:dyDescent="0.2">
      <c r="A2" s="2">
        <v>44531</v>
      </c>
      <c r="B2">
        <v>11054092.24</v>
      </c>
      <c r="C2" s="10">
        <v>9.6226415094339494E-3</v>
      </c>
      <c r="D2">
        <v>108.9</v>
      </c>
      <c r="E2" s="10">
        <v>4.1799999999999997E-2</v>
      </c>
      <c r="F2" s="10">
        <v>1E-3</v>
      </c>
      <c r="G2">
        <v>0.37</v>
      </c>
      <c r="H2" s="10">
        <v>1.34E-2</v>
      </c>
      <c r="I2">
        <v>1.68</v>
      </c>
      <c r="M2" s="9"/>
    </row>
    <row r="3" spans="1:13" x14ac:dyDescent="0.2">
      <c r="A3" s="4">
        <v>44562</v>
      </c>
      <c r="B3">
        <v>2650000</v>
      </c>
      <c r="C3" s="10">
        <v>-2.8592786395066308E-2</v>
      </c>
      <c r="D3">
        <v>109.7</v>
      </c>
      <c r="E3" s="10">
        <f>415.162636%/100</f>
        <v>4.1516263599999999E-2</v>
      </c>
      <c r="F3" s="10">
        <v>1E-3</v>
      </c>
      <c r="G3">
        <v>0.92</v>
      </c>
      <c r="H3" s="10">
        <v>1.6299999999999999E-2</v>
      </c>
      <c r="I3">
        <v>1.91</v>
      </c>
      <c r="K3" s="11">
        <v>1732042</v>
      </c>
      <c r="M3" s="9"/>
    </row>
    <row r="4" spans="1:13" x14ac:dyDescent="0.2">
      <c r="A4" s="2">
        <v>44593</v>
      </c>
      <c r="B4">
        <v>230000</v>
      </c>
      <c r="C4" s="10">
        <v>-4.4632550981146685E-2</v>
      </c>
      <c r="D4">
        <v>110.5</v>
      </c>
      <c r="E4" s="10">
        <f>400.841952%/100</f>
        <v>4.0084195200000006E-2</v>
      </c>
      <c r="F4" s="10">
        <v>1E-3</v>
      </c>
      <c r="G4">
        <v>1.1200000000000001</v>
      </c>
      <c r="H4" s="10">
        <v>1.8600000000000002E-2</v>
      </c>
      <c r="I4">
        <v>2.16</v>
      </c>
      <c r="K4" s="11">
        <v>291173.7</v>
      </c>
      <c r="M4" s="9"/>
    </row>
    <row r="5" spans="1:13" x14ac:dyDescent="0.2">
      <c r="A5" s="4">
        <v>44621</v>
      </c>
      <c r="B5">
        <v>200000</v>
      </c>
      <c r="C5" s="10">
        <v>-4.0072492952074053E-2</v>
      </c>
      <c r="D5">
        <v>111.5</v>
      </c>
      <c r="E5" s="10">
        <f>392.409429%/100</f>
        <v>3.9240942899999999E-2</v>
      </c>
      <c r="F5" s="10">
        <v>1E-3</v>
      </c>
      <c r="G5">
        <v>1.8</v>
      </c>
      <c r="H5" s="10">
        <v>2.58E-2</v>
      </c>
      <c r="I5">
        <v>2.79</v>
      </c>
      <c r="K5" s="11">
        <v>544985.1</v>
      </c>
      <c r="M5" s="9"/>
    </row>
    <row r="6" spans="1:13" x14ac:dyDescent="0.2">
      <c r="A6" s="2">
        <v>44652</v>
      </c>
      <c r="B6">
        <v>10000</v>
      </c>
      <c r="C6" s="10">
        <v>-1.06985525487728E-2</v>
      </c>
      <c r="D6">
        <v>111.5</v>
      </c>
      <c r="E6" s="10">
        <f>387.982238%/100</f>
        <v>3.8798223799999997E-2</v>
      </c>
      <c r="F6" s="10">
        <v>1E-3</v>
      </c>
      <c r="G6">
        <v>2.5</v>
      </c>
      <c r="H6" s="10">
        <v>2.9500000000000002E-2</v>
      </c>
      <c r="I6">
        <v>3.18</v>
      </c>
      <c r="K6" s="11">
        <v>356740.2</v>
      </c>
      <c r="M6" s="9"/>
    </row>
    <row r="7" spans="1:13" x14ac:dyDescent="0.2">
      <c r="A7" s="4">
        <v>44682</v>
      </c>
      <c r="B7">
        <v>-6764036.5800000001</v>
      </c>
      <c r="C7" s="10">
        <v>-6.8914334181510405E-3</v>
      </c>
      <c r="D7">
        <v>112.6</v>
      </c>
      <c r="E7" s="10">
        <f>392.649777%/100</f>
        <v>3.9264977699999995E-2</v>
      </c>
      <c r="F7" s="10">
        <v>3.5000000000000001E-3</v>
      </c>
      <c r="G7">
        <v>2.74</v>
      </c>
      <c r="H7" s="10">
        <v>3.15E-2</v>
      </c>
      <c r="I7">
        <v>3.35</v>
      </c>
      <c r="K7" s="11">
        <v>-6406363</v>
      </c>
      <c r="M7" s="9"/>
    </row>
    <row r="8" spans="1:13" x14ac:dyDescent="0.2">
      <c r="A8" s="2">
        <v>44713</v>
      </c>
      <c r="B8">
        <v>18620.29</v>
      </c>
      <c r="C8" s="10">
        <v>-8.8608946300843344E-2</v>
      </c>
      <c r="D8">
        <v>113.6</v>
      </c>
      <c r="E8" s="10">
        <f>358.367757%/100</f>
        <v>3.5836775699999997E-2</v>
      </c>
      <c r="F8" s="10">
        <v>8.5000000000000006E-3</v>
      </c>
      <c r="G8">
        <v>3</v>
      </c>
      <c r="H8" s="10">
        <v>3.4599999999999999E-2</v>
      </c>
      <c r="I8">
        <v>3.7</v>
      </c>
      <c r="K8" s="11">
        <v>1152690</v>
      </c>
      <c r="M8" s="9"/>
    </row>
    <row r="9" spans="1:13" x14ac:dyDescent="0.2">
      <c r="A9" s="2">
        <v>44743</v>
      </c>
      <c r="B9">
        <v>4311867.6300000018</v>
      </c>
      <c r="C9" s="10">
        <v>4.7557690055054433E-2</v>
      </c>
      <c r="D9">
        <v>114.4</v>
      </c>
      <c r="E9" s="10">
        <f>343.711188%/100</f>
        <v>3.4371118799999996E-2</v>
      </c>
      <c r="F9" s="10">
        <v>1.35E-2</v>
      </c>
      <c r="G9">
        <v>2.5499999999999998</v>
      </c>
      <c r="H9" s="10">
        <v>2.8199999999999999E-2</v>
      </c>
      <c r="I9">
        <v>3.08</v>
      </c>
      <c r="K9" s="11">
        <v>4697417</v>
      </c>
      <c r="M9" s="9"/>
    </row>
    <row r="10" spans="1:13" x14ac:dyDescent="0.2">
      <c r="A10" s="2">
        <v>44774</v>
      </c>
      <c r="B10">
        <v>0</v>
      </c>
      <c r="C10" s="10">
        <v>3.8059935144806003</v>
      </c>
      <c r="D10">
        <v>114.7</v>
      </c>
      <c r="E10" s="10">
        <f>350.625687%/100</f>
        <v>3.5062568699999998E-2</v>
      </c>
      <c r="F10" s="10">
        <v>1.8499999999999999E-2</v>
      </c>
      <c r="G10">
        <v>3.14</v>
      </c>
      <c r="H10" s="10">
        <v>3.39E-2</v>
      </c>
      <c r="I10">
        <v>3.62</v>
      </c>
      <c r="K10" s="11">
        <v>-157858.5</v>
      </c>
      <c r="M10" s="9"/>
    </row>
    <row r="11" spans="1:13" x14ac:dyDescent="0.2">
      <c r="A11" s="2">
        <v>44805</v>
      </c>
      <c r="B11">
        <v>1223197.7639929999</v>
      </c>
      <c r="C11" s="10">
        <v>-5.5770125639832482E-2</v>
      </c>
      <c r="D11">
        <v>115.1</v>
      </c>
      <c r="E11" s="10">
        <f>356.183759%/100</f>
        <v>3.5618375899999999E-2</v>
      </c>
      <c r="F11" s="10">
        <v>2.35E-2</v>
      </c>
      <c r="G11">
        <v>3.51</v>
      </c>
      <c r="H11" s="10">
        <v>3.7000000000000005E-2</v>
      </c>
      <c r="I11">
        <v>3.91</v>
      </c>
      <c r="K11" s="11">
        <v>167937.8</v>
      </c>
      <c r="M11" s="9"/>
    </row>
    <row r="12" spans="1:13" x14ac:dyDescent="0.2">
      <c r="A12" s="2">
        <v>44835</v>
      </c>
      <c r="B12">
        <v>1068759.5926640001</v>
      </c>
      <c r="C12" s="10">
        <v>9.8883769065865004E-2</v>
      </c>
      <c r="D12">
        <v>115.4</v>
      </c>
      <c r="E12" s="10">
        <f>342.664724%/100</f>
        <v>3.4266472399999998E-2</v>
      </c>
      <c r="F12" s="10">
        <v>2.5999999999999999E-2</v>
      </c>
      <c r="G12">
        <v>3.24</v>
      </c>
      <c r="H12" s="10">
        <v>3.4500000000000003E-2</v>
      </c>
      <c r="I12">
        <v>3.76</v>
      </c>
      <c r="K12" s="11">
        <v>1303830</v>
      </c>
      <c r="M12" s="9"/>
    </row>
    <row r="13" spans="1:13" x14ac:dyDescent="0.2">
      <c r="A13" s="2">
        <v>44866</v>
      </c>
      <c r="B13">
        <v>428132.59760630003</v>
      </c>
      <c r="C13" s="10">
        <v>3.2536550363261328E-2</v>
      </c>
      <c r="D13">
        <v>116.8</v>
      </c>
      <c r="E13" s="10">
        <f>346.330911%/100</f>
        <v>3.4633091099999999E-2</v>
      </c>
      <c r="F13" s="10">
        <v>2.8500000000000001E-2</v>
      </c>
      <c r="G13">
        <v>3.06</v>
      </c>
      <c r="H13" s="10">
        <v>3.2199999999999999E-2</v>
      </c>
      <c r="I13">
        <v>3.48</v>
      </c>
      <c r="K13" s="11">
        <v>623637.1</v>
      </c>
      <c r="M13" s="9"/>
    </row>
    <row r="14" spans="1:13" x14ac:dyDescent="0.2">
      <c r="A14" s="2">
        <v>44896</v>
      </c>
      <c r="B14">
        <v>170980.08804999999</v>
      </c>
      <c r="C14" s="10">
        <v>-7.4662844484982713E-2</v>
      </c>
      <c r="D14">
        <v>117.8</v>
      </c>
      <c r="E14" s="10">
        <f>352.843357%/100</f>
        <v>3.5284335700000002E-2</v>
      </c>
      <c r="F14" s="10">
        <v>3.1E-2</v>
      </c>
      <c r="G14">
        <v>3.42</v>
      </c>
      <c r="H14" s="10">
        <v>3.7000000000000005E-2</v>
      </c>
      <c r="I14">
        <v>4.04</v>
      </c>
      <c r="K14" s="11">
        <v>464624.1</v>
      </c>
      <c r="M14" s="9"/>
    </row>
    <row r="15" spans="1:13" x14ac:dyDescent="0.2">
      <c r="A15" s="2">
        <v>44927</v>
      </c>
      <c r="B15">
        <v>337585.49284537992</v>
      </c>
      <c r="C15" s="10">
        <v>4.834659344269978E-2</v>
      </c>
      <c r="D15">
        <v>117.7</v>
      </c>
      <c r="E15" s="10">
        <f>366.430836%/100</f>
        <v>3.6643083600000001E-2</v>
      </c>
      <c r="F15" s="10">
        <v>3.1E-2</v>
      </c>
      <c r="G15">
        <v>3.17</v>
      </c>
      <c r="H15" s="10">
        <v>3.27E-2</v>
      </c>
      <c r="I15">
        <v>3.56</v>
      </c>
      <c r="K15" s="11">
        <v>700473.5</v>
      </c>
      <c r="M15" s="9"/>
    </row>
    <row r="16" spans="1:13" x14ac:dyDescent="0.2">
      <c r="A16" s="2">
        <v>44958</v>
      </c>
      <c r="B16">
        <v>417677.39525230008</v>
      </c>
      <c r="C16" s="10">
        <v>2.5341959748371348E-2</v>
      </c>
      <c r="D16">
        <v>118.4</v>
      </c>
      <c r="E16" s="10">
        <f>355.019549%/100</f>
        <v>3.5501954899999993E-2</v>
      </c>
      <c r="F16" s="10">
        <v>3.3500000000000002E-2</v>
      </c>
      <c r="G16">
        <v>3.67</v>
      </c>
      <c r="H16" s="10">
        <v>3.6799999999999999E-2</v>
      </c>
      <c r="I16">
        <v>3.87</v>
      </c>
      <c r="K16" s="11">
        <v>715860.6</v>
      </c>
      <c r="M16" s="9"/>
    </row>
    <row r="17" spans="1:13" x14ac:dyDescent="0.2">
      <c r="A17" s="2">
        <v>44986</v>
      </c>
      <c r="B17">
        <v>103641.014939</v>
      </c>
      <c r="C17" s="10">
        <v>2.9890177070369603E-2</v>
      </c>
      <c r="D17">
        <v>118.8</v>
      </c>
      <c r="E17" s="10">
        <f>352.946319%/100</f>
        <v>3.5294631899999998E-2</v>
      </c>
      <c r="F17" s="10">
        <v>3.5999999999999997E-2</v>
      </c>
      <c r="G17">
        <v>3.08</v>
      </c>
      <c r="H17" s="10">
        <v>2.9600000000000001E-2</v>
      </c>
      <c r="I17">
        <v>3.24</v>
      </c>
      <c r="K17" s="11">
        <v>401151.1</v>
      </c>
      <c r="M17" s="9"/>
    </row>
    <row r="18" spans="1:13" x14ac:dyDescent="0.2">
      <c r="A18" s="2">
        <v>45017</v>
      </c>
      <c r="B18">
        <v>-9056524.2496441975</v>
      </c>
      <c r="C18" s="10">
        <v>1.108755564977755E-2</v>
      </c>
      <c r="D18">
        <v>119.2</v>
      </c>
      <c r="E18" s="10">
        <f>368.99216%/100</f>
        <v>3.6899215999999999E-2</v>
      </c>
      <c r="F18" s="10">
        <v>3.5999999999999997E-2</v>
      </c>
      <c r="G18">
        <v>3.08</v>
      </c>
      <c r="H18" s="10">
        <v>3.0099999999999998E-2</v>
      </c>
      <c r="I18">
        <v>3.27</v>
      </c>
      <c r="K18" s="11">
        <v>-8724641</v>
      </c>
      <c r="M18" s="9"/>
    </row>
    <row r="19" spans="1:13" x14ac:dyDescent="0.2">
      <c r="A19" s="2">
        <v>45047</v>
      </c>
      <c r="B19">
        <v>136267.5552264</v>
      </c>
      <c r="C19" s="10">
        <v>2.5580273834734631E-3</v>
      </c>
      <c r="D19">
        <v>119.1</v>
      </c>
      <c r="E19" s="10">
        <f>356.671434%/100</f>
        <v>3.5667143399999997E-2</v>
      </c>
      <c r="F19" s="10">
        <v>3.85E-2</v>
      </c>
      <c r="G19">
        <v>3.56</v>
      </c>
      <c r="H19" s="10">
        <v>3.39E-2</v>
      </c>
      <c r="I19">
        <v>3.6</v>
      </c>
      <c r="K19" s="11">
        <v>1526903</v>
      </c>
      <c r="M19" s="9"/>
    </row>
    <row r="20" spans="1:13" x14ac:dyDescent="0.2">
      <c r="A20" s="2">
        <v>45078</v>
      </c>
      <c r="B20">
        <v>271133.11552780011</v>
      </c>
      <c r="C20" s="10">
        <v>4.0099999999999997E-2</v>
      </c>
      <c r="D20">
        <v>119.7</v>
      </c>
      <c r="E20" s="10">
        <f>347.412032%/100</f>
        <v>3.4741203200000001E-2</v>
      </c>
      <c r="F20" s="10">
        <v>4.1000000000000002E-2</v>
      </c>
      <c r="G20">
        <v>4.2</v>
      </c>
      <c r="H20" s="10">
        <v>3.9399999999999998E-2</v>
      </c>
      <c r="I20">
        <v>4</v>
      </c>
      <c r="K20" s="11">
        <v>609396.6</v>
      </c>
      <c r="M20" s="9"/>
    </row>
  </sheetData>
  <hyperlinks>
    <hyperlink ref="E2" location="'Flags &amp; footnotes'!U11" display="'Flags &amp; footnotes'!U11" xr:uid="{00000000-0004-0000-0200-000000000000}"/>
    <hyperlink ref="E3" location="'Flags &amp; footnotes'!V11" display="'Flags &amp; footnotes'!V11" xr:uid="{00000000-0004-0000-0200-000001000000}"/>
    <hyperlink ref="E4" location="'Flags &amp; footnotes'!W11" display="'Flags &amp; footnotes'!W11" xr:uid="{00000000-0004-0000-0200-000002000000}"/>
    <hyperlink ref="E5" location="'Flags &amp; footnotes'!X11" display="'Flags &amp; footnotes'!X11" xr:uid="{00000000-0004-0000-0200-000003000000}"/>
    <hyperlink ref="E6" location="'Flags &amp; footnotes'!Y11" display="'Flags &amp; footnotes'!Y11" xr:uid="{00000000-0004-0000-0200-000004000000}"/>
    <hyperlink ref="E7" location="'Flags &amp; footnotes'!Z11" display="'Flags &amp; footnotes'!Z11" xr:uid="{00000000-0004-0000-0200-000005000000}"/>
    <hyperlink ref="E8" location="'Flags &amp; footnotes'!AA11" display="'Flags &amp; footnotes'!AA11" xr:uid="{00000000-0004-0000-0200-000006000000}"/>
    <hyperlink ref="E9" location="'Flags &amp; footnotes'!AB11" display="'Flags &amp; footnotes'!AB11" xr:uid="{00000000-0004-0000-0200-000007000000}"/>
    <hyperlink ref="E10" location="'Flags &amp; footnotes'!AC11" display="'Flags &amp; footnotes'!AC11" xr:uid="{00000000-0004-0000-0200-000008000000}"/>
    <hyperlink ref="E11" location="'Flags &amp; footnotes'!AD11" display="'Flags &amp; footnotes'!AD11" xr:uid="{00000000-0004-0000-0200-000009000000}"/>
    <hyperlink ref="E12" location="'Flags &amp; footnotes'!AE11" display="'Flags &amp; footnotes'!AE11" xr:uid="{00000000-0004-0000-0200-00000A000000}"/>
    <hyperlink ref="E13" location="'Flags &amp; footnotes'!AF11" display="'Flags &amp; footnotes'!AF11" xr:uid="{00000000-0004-0000-0200-00000B000000}"/>
    <hyperlink ref="E14" location="'Flags &amp; footnotes'!AG11" display="'Flags &amp; footnotes'!AG11" xr:uid="{00000000-0004-0000-0200-00000C000000}"/>
    <hyperlink ref="E15" location="'Flags &amp; footnotes'!AH11" display="'Flags &amp; footnotes'!AH11" xr:uid="{00000000-0004-0000-0200-00000D000000}"/>
    <hyperlink ref="E16" location="'Flags &amp; footnotes'!AI11" display="'Flags &amp; footnotes'!AI11" xr:uid="{00000000-0004-0000-0200-00000E000000}"/>
    <hyperlink ref="E17" location="'Flags &amp; footnotes'!AJ11" display="'Flags &amp; footnotes'!AJ11" xr:uid="{00000000-0004-0000-0200-00000F000000}"/>
    <hyperlink ref="E18" location="'Flags &amp; footnotes'!AK11" display="'Flags &amp; footnotes'!AK11" xr:uid="{00000000-0004-0000-0200-000010000000}"/>
    <hyperlink ref="E19" location="'Flags &amp; footnotes'!AL11" display="'Flags &amp; footnotes'!AL11" xr:uid="{00000000-0004-0000-0200-000011000000}"/>
    <hyperlink ref="D20" location="'Flags &amp; footnotes'!AM10" display="'Flags &amp; footnotes'!AM10" xr:uid="{00000000-0004-0000-0200-000012000000}"/>
    <hyperlink ref="E20" location="'Flags &amp; footnotes'!AM11" display="'Flags &amp; footnotes'!AM11" xr:uid="{00000000-0004-0000-0200-000013000000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5B1F0-837B-814C-9A8B-2F0CAB066B50}">
  <dimension ref="A1:I20"/>
  <sheetViews>
    <sheetView workbookViewId="0">
      <selection activeCell="I30" sqref="I30"/>
    </sheetView>
  </sheetViews>
  <sheetFormatPr baseColWidth="10" defaultRowHeight="16" x14ac:dyDescent="0.2"/>
  <cols>
    <col min="5" max="5" width="13.83203125" bestFit="1" customWidth="1"/>
  </cols>
  <sheetData>
    <row r="1" spans="1:9" x14ac:dyDescent="0.2">
      <c r="A1" t="s">
        <v>0</v>
      </c>
      <c r="B1" t="s">
        <v>2</v>
      </c>
      <c r="C1" t="s">
        <v>1</v>
      </c>
      <c r="D1" t="s">
        <v>3</v>
      </c>
      <c r="E1" s="10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4">
        <v>44562</v>
      </c>
      <c r="B2">
        <v>2650000</v>
      </c>
      <c r="C2" s="10">
        <v>9.6226415094339494E-3</v>
      </c>
      <c r="D2">
        <v>108.9</v>
      </c>
      <c r="E2" s="10">
        <v>4.1799999999999997E-2</v>
      </c>
      <c r="F2" s="10">
        <v>1E-3</v>
      </c>
      <c r="G2">
        <v>0.37</v>
      </c>
      <c r="H2" s="10">
        <v>1.34E-2</v>
      </c>
      <c r="I2">
        <v>1.68</v>
      </c>
    </row>
    <row r="3" spans="1:9" x14ac:dyDescent="0.2">
      <c r="A3" s="2">
        <v>44593</v>
      </c>
      <c r="B3">
        <v>230000</v>
      </c>
      <c r="C3" s="10">
        <v>-2.8592786395066308E-2</v>
      </c>
      <c r="D3">
        <v>109.7</v>
      </c>
      <c r="E3" s="10">
        <f>415.162636%/100</f>
        <v>4.1516263599999999E-2</v>
      </c>
      <c r="F3" s="10">
        <v>1E-3</v>
      </c>
      <c r="G3">
        <v>0.92</v>
      </c>
      <c r="H3" s="10">
        <v>1.6299999999999999E-2</v>
      </c>
      <c r="I3">
        <v>1.91</v>
      </c>
    </row>
    <row r="4" spans="1:9" x14ac:dyDescent="0.2">
      <c r="A4" s="4">
        <v>44621</v>
      </c>
      <c r="B4">
        <v>200000</v>
      </c>
      <c r="C4" s="10">
        <v>-4.4632550981146685E-2</v>
      </c>
      <c r="D4">
        <v>110.5</v>
      </c>
      <c r="E4" s="10">
        <f>400.841952%/100</f>
        <v>4.0084195200000006E-2</v>
      </c>
      <c r="F4" s="10">
        <v>1E-3</v>
      </c>
      <c r="G4">
        <v>1.1200000000000001</v>
      </c>
      <c r="H4" s="10">
        <v>1.8600000000000002E-2</v>
      </c>
      <c r="I4">
        <v>2.16</v>
      </c>
    </row>
    <row r="5" spans="1:9" x14ac:dyDescent="0.2">
      <c r="A5" s="2">
        <v>44652</v>
      </c>
      <c r="B5">
        <v>10000</v>
      </c>
      <c r="C5" s="10">
        <v>-4.0072492952074053E-2</v>
      </c>
      <c r="D5">
        <v>111.5</v>
      </c>
      <c r="E5" s="10">
        <f>392.409429%/100</f>
        <v>3.9240942899999999E-2</v>
      </c>
      <c r="F5" s="10">
        <v>1E-3</v>
      </c>
      <c r="G5">
        <v>1.8</v>
      </c>
      <c r="H5" s="10">
        <v>2.58E-2</v>
      </c>
      <c r="I5">
        <v>2.79</v>
      </c>
    </row>
    <row r="6" spans="1:9" x14ac:dyDescent="0.2">
      <c r="A6" s="4">
        <v>44682</v>
      </c>
      <c r="B6">
        <v>-6764036.5800000001</v>
      </c>
      <c r="C6" s="10">
        <v>-1.06985525487728E-2</v>
      </c>
      <c r="D6">
        <v>111.5</v>
      </c>
      <c r="E6" s="10">
        <f>387.982238%/100</f>
        <v>3.8798223799999997E-2</v>
      </c>
      <c r="F6" s="10">
        <v>1E-3</v>
      </c>
      <c r="G6">
        <v>2.5</v>
      </c>
      <c r="H6" s="10">
        <v>2.9500000000000002E-2</v>
      </c>
      <c r="I6">
        <v>3.18</v>
      </c>
    </row>
    <row r="7" spans="1:9" x14ac:dyDescent="0.2">
      <c r="A7" s="2">
        <v>44713</v>
      </c>
      <c r="B7">
        <v>18620.29</v>
      </c>
      <c r="C7" s="10">
        <v>-6.8914334181510405E-3</v>
      </c>
      <c r="D7">
        <v>112.6</v>
      </c>
      <c r="E7" s="10">
        <f>392.649777%/100</f>
        <v>3.9264977699999995E-2</v>
      </c>
      <c r="F7" s="10">
        <v>3.5000000000000001E-3</v>
      </c>
      <c r="G7">
        <v>2.74</v>
      </c>
      <c r="H7" s="10">
        <v>3.15E-2</v>
      </c>
      <c r="I7">
        <v>3.35</v>
      </c>
    </row>
    <row r="8" spans="1:9" x14ac:dyDescent="0.2">
      <c r="A8" s="2">
        <v>44743</v>
      </c>
      <c r="B8">
        <v>4311867.6300000018</v>
      </c>
      <c r="C8" s="10">
        <v>-8.8608946300843344E-2</v>
      </c>
      <c r="D8">
        <v>113.6</v>
      </c>
      <c r="E8" s="10">
        <f>358.367757%/100</f>
        <v>3.5836775699999997E-2</v>
      </c>
      <c r="F8" s="10">
        <v>8.5000000000000006E-3</v>
      </c>
      <c r="G8">
        <v>3</v>
      </c>
      <c r="H8" s="10">
        <v>3.4599999999999999E-2</v>
      </c>
      <c r="I8">
        <v>3.7</v>
      </c>
    </row>
    <row r="9" spans="1:9" x14ac:dyDescent="0.2">
      <c r="A9" s="2">
        <v>44774</v>
      </c>
      <c r="B9">
        <v>0</v>
      </c>
      <c r="C9" s="10">
        <v>4.7557690055054433E-2</v>
      </c>
      <c r="D9">
        <v>114.4</v>
      </c>
      <c r="E9" s="10">
        <f>343.711188%/100</f>
        <v>3.4371118799999996E-2</v>
      </c>
      <c r="F9" s="10">
        <v>1.35E-2</v>
      </c>
      <c r="G9">
        <v>2.5499999999999998</v>
      </c>
      <c r="H9" s="10">
        <v>2.8199999999999999E-2</v>
      </c>
      <c r="I9">
        <v>3.08</v>
      </c>
    </row>
    <row r="10" spans="1:9" x14ac:dyDescent="0.2">
      <c r="A10" s="2">
        <v>44805</v>
      </c>
      <c r="B10">
        <v>1223197.7639929999</v>
      </c>
      <c r="C10" s="10">
        <v>3.8059935144806003</v>
      </c>
      <c r="D10">
        <v>114.7</v>
      </c>
      <c r="E10" s="10">
        <f>350.625687%/100</f>
        <v>3.5062568699999998E-2</v>
      </c>
      <c r="F10" s="10">
        <v>1.8499999999999999E-2</v>
      </c>
      <c r="G10">
        <v>3.14</v>
      </c>
      <c r="H10" s="10">
        <v>3.39E-2</v>
      </c>
      <c r="I10">
        <v>3.62</v>
      </c>
    </row>
    <row r="11" spans="1:9" x14ac:dyDescent="0.2">
      <c r="A11" s="2">
        <v>44835</v>
      </c>
      <c r="B11">
        <v>1068759.5926640001</v>
      </c>
      <c r="C11" s="10">
        <v>-5.5770125639832482E-2</v>
      </c>
      <c r="D11">
        <v>115.1</v>
      </c>
      <c r="E11" s="10">
        <f>356.183759%/100</f>
        <v>3.5618375899999999E-2</v>
      </c>
      <c r="F11" s="10">
        <v>2.35E-2</v>
      </c>
      <c r="G11">
        <v>3.51</v>
      </c>
      <c r="H11" s="10">
        <v>3.7000000000000005E-2</v>
      </c>
      <c r="I11">
        <v>3.91</v>
      </c>
    </row>
    <row r="12" spans="1:9" x14ac:dyDescent="0.2">
      <c r="A12" s="2">
        <v>44866</v>
      </c>
      <c r="B12">
        <v>428132.59760630003</v>
      </c>
      <c r="C12" s="10">
        <v>9.8883769065865004E-2</v>
      </c>
      <c r="D12">
        <v>115.4</v>
      </c>
      <c r="E12" s="10">
        <f>342.664724%/100</f>
        <v>3.4266472399999998E-2</v>
      </c>
      <c r="F12" s="10">
        <v>2.5999999999999999E-2</v>
      </c>
      <c r="G12">
        <v>3.24</v>
      </c>
      <c r="H12" s="10">
        <v>3.4500000000000003E-2</v>
      </c>
      <c r="I12">
        <v>3.76</v>
      </c>
    </row>
    <row r="13" spans="1:9" x14ac:dyDescent="0.2">
      <c r="A13" s="2">
        <v>44896</v>
      </c>
      <c r="B13">
        <v>170980.08804999999</v>
      </c>
      <c r="C13" s="10">
        <v>3.2536550363261328E-2</v>
      </c>
      <c r="D13">
        <v>116.8</v>
      </c>
      <c r="E13" s="10">
        <f>346.330911%/100</f>
        <v>3.4633091099999999E-2</v>
      </c>
      <c r="F13" s="10">
        <v>2.8500000000000001E-2</v>
      </c>
      <c r="G13">
        <v>3.06</v>
      </c>
      <c r="H13" s="10">
        <v>3.2199999999999999E-2</v>
      </c>
      <c r="I13">
        <v>3.48</v>
      </c>
    </row>
    <row r="14" spans="1:9" x14ac:dyDescent="0.2">
      <c r="A14" s="2">
        <v>44927</v>
      </c>
      <c r="B14">
        <v>337585.49284537992</v>
      </c>
      <c r="C14" s="10">
        <v>-7.4662844484982713E-2</v>
      </c>
      <c r="D14">
        <v>117.8</v>
      </c>
      <c r="E14" s="10">
        <f>352.843357%/100</f>
        <v>3.5284335700000002E-2</v>
      </c>
      <c r="F14" s="10">
        <v>3.1E-2</v>
      </c>
      <c r="G14">
        <v>3.42</v>
      </c>
      <c r="H14" s="10">
        <v>3.7000000000000005E-2</v>
      </c>
      <c r="I14">
        <v>4.04</v>
      </c>
    </row>
    <row r="15" spans="1:9" x14ac:dyDescent="0.2">
      <c r="A15" s="2">
        <v>44958</v>
      </c>
      <c r="B15">
        <v>417677.39525230008</v>
      </c>
      <c r="C15" s="10">
        <v>4.834659344269978E-2</v>
      </c>
      <c r="D15">
        <v>117.7</v>
      </c>
      <c r="E15" s="10">
        <f>366.430836%/100</f>
        <v>3.6643083600000001E-2</v>
      </c>
      <c r="F15" s="10">
        <v>3.1E-2</v>
      </c>
      <c r="G15">
        <v>3.17</v>
      </c>
      <c r="H15" s="10">
        <v>3.27E-2</v>
      </c>
      <c r="I15">
        <v>3.56</v>
      </c>
    </row>
    <row r="16" spans="1:9" x14ac:dyDescent="0.2">
      <c r="A16" s="2">
        <v>44986</v>
      </c>
      <c r="B16">
        <v>103641.014939</v>
      </c>
      <c r="C16" s="10">
        <v>2.5341959748371348E-2</v>
      </c>
      <c r="D16">
        <v>118.4</v>
      </c>
      <c r="E16" s="10">
        <f>355.019549%/100</f>
        <v>3.5501954899999993E-2</v>
      </c>
      <c r="F16" s="10">
        <v>3.3500000000000002E-2</v>
      </c>
      <c r="G16">
        <v>3.67</v>
      </c>
      <c r="H16" s="10">
        <v>3.6799999999999999E-2</v>
      </c>
      <c r="I16">
        <v>3.87</v>
      </c>
    </row>
    <row r="17" spans="1:9" x14ac:dyDescent="0.2">
      <c r="A17" s="2">
        <v>45017</v>
      </c>
      <c r="B17">
        <v>-9056524.2496441975</v>
      </c>
      <c r="C17" s="10">
        <v>2.9890177070369603E-2</v>
      </c>
      <c r="D17">
        <v>118.8</v>
      </c>
      <c r="E17" s="10">
        <f>352.946319%/100</f>
        <v>3.5294631899999998E-2</v>
      </c>
      <c r="F17" s="10">
        <v>3.5999999999999997E-2</v>
      </c>
      <c r="G17">
        <v>3.08</v>
      </c>
      <c r="H17" s="10">
        <v>2.9600000000000001E-2</v>
      </c>
      <c r="I17">
        <v>3.24</v>
      </c>
    </row>
    <row r="18" spans="1:9" x14ac:dyDescent="0.2">
      <c r="A18" s="2">
        <v>45047</v>
      </c>
      <c r="B18">
        <v>136267.5552264</v>
      </c>
      <c r="C18" s="10">
        <v>1.108755564977755E-2</v>
      </c>
      <c r="D18">
        <v>119.2</v>
      </c>
      <c r="E18" s="10">
        <f>368.99216%/100</f>
        <v>3.6899215999999999E-2</v>
      </c>
      <c r="F18" s="10">
        <v>3.5999999999999997E-2</v>
      </c>
      <c r="G18">
        <v>3.08</v>
      </c>
      <c r="H18" s="10">
        <v>3.0099999999999998E-2</v>
      </c>
      <c r="I18">
        <v>3.27</v>
      </c>
    </row>
    <row r="19" spans="1:9" x14ac:dyDescent="0.2">
      <c r="A19" s="2">
        <v>45078</v>
      </c>
      <c r="B19">
        <v>271133.11552780011</v>
      </c>
      <c r="C19" s="10">
        <v>2.5580273834734631E-3</v>
      </c>
      <c r="D19">
        <v>119.1</v>
      </c>
      <c r="E19" s="10">
        <f>356.671434%/100</f>
        <v>3.5667143399999997E-2</v>
      </c>
      <c r="F19" s="10">
        <v>3.85E-2</v>
      </c>
      <c r="G19">
        <v>3.56</v>
      </c>
      <c r="H19" s="10">
        <v>3.39E-2</v>
      </c>
      <c r="I19">
        <v>3.6</v>
      </c>
    </row>
    <row r="20" spans="1:9" x14ac:dyDescent="0.2">
      <c r="A20" s="2">
        <v>45108</v>
      </c>
      <c r="C20" s="10">
        <v>4.0099999999999997E-2</v>
      </c>
      <c r="D20">
        <v>119.7</v>
      </c>
      <c r="E20" s="10">
        <f>347.412032%/100</f>
        <v>3.4741203200000001E-2</v>
      </c>
      <c r="F20" s="10">
        <v>4.1000000000000002E-2</v>
      </c>
      <c r="G20">
        <v>4.2</v>
      </c>
      <c r="H20" s="10">
        <v>3.9399999999999998E-2</v>
      </c>
      <c r="I20">
        <v>4</v>
      </c>
    </row>
  </sheetData>
  <hyperlinks>
    <hyperlink ref="E2" location="'Flags &amp; footnotes'!U11" display="'Flags &amp; footnotes'!U11" xr:uid="{8FA91ACE-00CB-7448-8B23-989D48252271}"/>
    <hyperlink ref="E3" location="'Flags &amp; footnotes'!V11" display="'Flags &amp; footnotes'!V11" xr:uid="{C74CBA01-C3F3-D646-9485-025FCE4F74F3}"/>
    <hyperlink ref="E4" location="'Flags &amp; footnotes'!W11" display="'Flags &amp; footnotes'!W11" xr:uid="{D70D4ABD-A469-454E-A64D-6B5B92A011A2}"/>
    <hyperlink ref="E5" location="'Flags &amp; footnotes'!X11" display="'Flags &amp; footnotes'!X11" xr:uid="{BC645BCA-B7E4-4948-8532-2458F86AB6C2}"/>
    <hyperlink ref="E6" location="'Flags &amp; footnotes'!Y11" display="'Flags &amp; footnotes'!Y11" xr:uid="{82BDDA60-DFB9-EC41-8DEE-24DB76B44026}"/>
    <hyperlink ref="E7" location="'Flags &amp; footnotes'!Z11" display="'Flags &amp; footnotes'!Z11" xr:uid="{8BBD4ED7-09EA-7146-AB9A-020A92622D1E}"/>
    <hyperlink ref="E8" location="'Flags &amp; footnotes'!AA11" display="'Flags &amp; footnotes'!AA11" xr:uid="{7C21AFCA-D064-F44E-B292-220817A6B288}"/>
    <hyperlink ref="E9" location="'Flags &amp; footnotes'!AB11" display="'Flags &amp; footnotes'!AB11" xr:uid="{833E4E49-D6A3-084C-9CB5-1075C3DC9796}"/>
    <hyperlink ref="E10" location="'Flags &amp; footnotes'!AC11" display="'Flags &amp; footnotes'!AC11" xr:uid="{ABA3F304-E5E0-C249-A5A8-F4A200962631}"/>
    <hyperlink ref="E11" location="'Flags &amp; footnotes'!AD11" display="'Flags &amp; footnotes'!AD11" xr:uid="{74B10BCA-A671-AD46-BE48-91D58754BD15}"/>
    <hyperlink ref="E12" location="'Flags &amp; footnotes'!AE11" display="'Flags &amp; footnotes'!AE11" xr:uid="{572DB2B7-1006-CD47-BD43-B3120B113DE1}"/>
    <hyperlink ref="E13" location="'Flags &amp; footnotes'!AF11" display="'Flags &amp; footnotes'!AF11" xr:uid="{AAD5880C-8A80-2241-9F3F-8A339A87CCB4}"/>
    <hyperlink ref="E14" location="'Flags &amp; footnotes'!AG11" display="'Flags &amp; footnotes'!AG11" xr:uid="{37432CA9-3891-E446-AE55-A968465F4857}"/>
    <hyperlink ref="E15" location="'Flags &amp; footnotes'!AH11" display="'Flags &amp; footnotes'!AH11" xr:uid="{7D1AA8C3-65C1-1548-914B-7531A1861255}"/>
    <hyperlink ref="E16" location="'Flags &amp; footnotes'!AI11" display="'Flags &amp; footnotes'!AI11" xr:uid="{EC93C0A9-CC5A-E64A-86C2-9FE04D119007}"/>
    <hyperlink ref="E17" location="'Flags &amp; footnotes'!AJ11" display="'Flags &amp; footnotes'!AJ11" xr:uid="{8B8338F0-56A9-EE45-8836-4150D51D2032}"/>
    <hyperlink ref="E18" location="'Flags &amp; footnotes'!AK11" display="'Flags &amp; footnotes'!AK11" xr:uid="{834A7DA7-F4ED-774E-A41D-BBFA3EDFFE89}"/>
    <hyperlink ref="E19" location="'Flags &amp; footnotes'!AL11" display="'Flags &amp; footnotes'!AL11" xr:uid="{4BAF29D7-E464-DB4E-BCA4-9BD70A83580B}"/>
    <hyperlink ref="D20" location="'Flags &amp; footnotes'!AM10" display="'Flags &amp; footnotes'!AM10" xr:uid="{48C33B72-3D89-7C4D-85A1-DFC2BB875080}"/>
    <hyperlink ref="E20" location="'Flags &amp; footnotes'!AM11" display="'Flags &amp; footnotes'!AM11" xr:uid="{50FC65E6-FEE9-6E4C-8E95-F014AB5B8D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0"/>
  <sheetViews>
    <sheetView workbookViewId="0">
      <selection activeCell="N6" sqref="N6"/>
    </sheetView>
  </sheetViews>
  <sheetFormatPr baseColWidth="10" defaultRowHeight="16" x14ac:dyDescent="0.2"/>
  <cols>
    <col min="1" max="1" width="7.33203125" bestFit="1" customWidth="1"/>
    <col min="2" max="2" width="12.83203125" bestFit="1" customWidth="1"/>
    <col min="3" max="3" width="7.6640625" bestFit="1" customWidth="1"/>
    <col min="4" max="4" width="8.5" bestFit="1" customWidth="1"/>
    <col min="5" max="5" width="13.83203125" bestFit="1" customWidth="1"/>
    <col min="6" max="6" width="9.33203125" bestFit="1" customWidth="1"/>
    <col min="7" max="7" width="12.1640625" bestFit="1" customWidth="1"/>
    <col min="8" max="8" width="11.6640625" bestFit="1" customWidth="1"/>
    <col min="9" max="9" width="12.6640625" bestFit="1" customWidth="1"/>
    <col min="13" max="13" width="11.33203125" bestFit="1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  <c r="M1" t="s">
        <v>11</v>
      </c>
    </row>
    <row r="2" spans="1:13" x14ac:dyDescent="0.2">
      <c r="A2" s="2">
        <v>44044</v>
      </c>
      <c r="B2">
        <v>76979326.490000069</v>
      </c>
      <c r="C2" s="7">
        <v>0.13298159743190421</v>
      </c>
      <c r="D2">
        <v>104.8</v>
      </c>
      <c r="E2" s="10">
        <v>6.83E-2</v>
      </c>
      <c r="F2" s="10">
        <v>2.5000000000000001E-3</v>
      </c>
      <c r="G2">
        <v>0.27</v>
      </c>
      <c r="H2" s="10">
        <v>4.1999999999999997E-3</v>
      </c>
      <c r="I2">
        <v>0.98</v>
      </c>
      <c r="K2">
        <v>31846469.140000083</v>
      </c>
    </row>
    <row r="3" spans="1:13" x14ac:dyDescent="0.2">
      <c r="A3" s="2">
        <v>44075</v>
      </c>
      <c r="B3">
        <v>56348764.709999993</v>
      </c>
      <c r="C3" s="7">
        <v>-1.6635340982410929E-2</v>
      </c>
      <c r="D3">
        <v>104.2</v>
      </c>
      <c r="E3" s="10">
        <f>692.156281%/100</f>
        <v>6.9215628099999996E-2</v>
      </c>
      <c r="F3" s="10">
        <v>2.5000000000000001E-3</v>
      </c>
      <c r="G3">
        <v>0.18</v>
      </c>
      <c r="H3" s="10">
        <v>3.7000000000000002E-3</v>
      </c>
      <c r="I3">
        <v>0.85</v>
      </c>
      <c r="K3">
        <v>-20630561.780000076</v>
      </c>
      <c r="M3" s="9">
        <v>-9808723</v>
      </c>
    </row>
    <row r="4" spans="1:13" x14ac:dyDescent="0.2">
      <c r="A4" s="2">
        <v>44105</v>
      </c>
      <c r="B4">
        <v>66864680.149999961</v>
      </c>
      <c r="C4" s="7">
        <v>-9.5852113881439438E-3</v>
      </c>
      <c r="D4">
        <v>104.8</v>
      </c>
      <c r="E4" s="10">
        <v>6.9800000000000001E-2</v>
      </c>
      <c r="F4" s="10">
        <v>2.5000000000000001E-3</v>
      </c>
      <c r="G4">
        <v>0.12</v>
      </c>
      <c r="H4" s="10">
        <v>2.8999999999999998E-3</v>
      </c>
      <c r="I4">
        <v>0.83</v>
      </c>
      <c r="K4">
        <v>10515915.439999968</v>
      </c>
      <c r="M4" s="9">
        <v>6135837</v>
      </c>
    </row>
    <row r="5" spans="1:13" x14ac:dyDescent="0.2">
      <c r="A5" s="2">
        <v>44136</v>
      </c>
      <c r="B5">
        <v>108490497.15999991</v>
      </c>
      <c r="C5" s="7">
        <v>8.8830001728209984E-2</v>
      </c>
      <c r="D5">
        <v>105</v>
      </c>
      <c r="E5" s="10">
        <v>6.83E-2</v>
      </c>
      <c r="F5" s="10">
        <v>1E-3</v>
      </c>
      <c r="G5">
        <v>0.1</v>
      </c>
      <c r="H5" s="10">
        <v>3.0999999999999999E-3</v>
      </c>
      <c r="I5">
        <v>0.92</v>
      </c>
      <c r="K5">
        <v>41625817.009999946</v>
      </c>
      <c r="M5" s="9">
        <v>53043680</v>
      </c>
    </row>
    <row r="6" spans="1:13" x14ac:dyDescent="0.2">
      <c r="A6" s="2">
        <v>44166</v>
      </c>
      <c r="B6">
        <v>88579459.429999962</v>
      </c>
      <c r="C6" s="7">
        <v>6.7456748320195992E-3</v>
      </c>
      <c r="D6">
        <v>105.1</v>
      </c>
      <c r="E6" s="10">
        <v>6.59E-2</v>
      </c>
      <c r="F6" s="10">
        <v>1E-3</v>
      </c>
      <c r="G6">
        <v>7.0000000000000007E-2</v>
      </c>
      <c r="H6" s="10">
        <v>3.4000000000000002E-3</v>
      </c>
      <c r="I6">
        <v>0.98</v>
      </c>
      <c r="K6">
        <v>-19911037.729999945</v>
      </c>
      <c r="M6" s="9">
        <v>-286422.7</v>
      </c>
    </row>
    <row r="7" spans="1:13" x14ac:dyDescent="0.2">
      <c r="A7" s="2">
        <v>44197</v>
      </c>
      <c r="B7">
        <v>48776826.389999948</v>
      </c>
      <c r="C7" s="7">
        <v>1.4583388075781099E-2</v>
      </c>
      <c r="D7">
        <v>105.4</v>
      </c>
      <c r="E7" s="10">
        <v>6.3200000000000006E-2</v>
      </c>
      <c r="F7" s="10">
        <v>1E-3</v>
      </c>
      <c r="G7">
        <v>0.11</v>
      </c>
      <c r="H7" s="10">
        <v>4.0999999999999995E-3</v>
      </c>
      <c r="I7">
        <v>1.1299999999999999</v>
      </c>
      <c r="K7">
        <v>-39802633.040000014</v>
      </c>
      <c r="M7" s="9">
        <v>-45741980</v>
      </c>
    </row>
    <row r="8" spans="1:13" x14ac:dyDescent="0.2">
      <c r="A8" s="2">
        <v>44228</v>
      </c>
      <c r="B8">
        <v>87767797.190000013</v>
      </c>
      <c r="C8" s="7">
        <v>-1.26903553299496E-3</v>
      </c>
      <c r="D8">
        <v>105.3</v>
      </c>
      <c r="E8" s="10">
        <v>5.8000000000000003E-2</v>
      </c>
      <c r="F8" s="10">
        <v>1E-3</v>
      </c>
      <c r="G8">
        <v>0.12</v>
      </c>
      <c r="H8" s="10">
        <v>8.3000000000000001E-3</v>
      </c>
      <c r="I8">
        <v>1.85</v>
      </c>
      <c r="K8">
        <v>38990970.800000064</v>
      </c>
      <c r="M8" s="9">
        <v>21939610</v>
      </c>
    </row>
    <row r="9" spans="1:13" x14ac:dyDescent="0.2">
      <c r="A9" s="2">
        <v>44256</v>
      </c>
      <c r="B9">
        <v>29876558.370000001</v>
      </c>
      <c r="C9" s="7">
        <v>-4.667686640252855E-4</v>
      </c>
      <c r="D9">
        <v>105.5</v>
      </c>
      <c r="E9" s="10">
        <f>561.494909%/100</f>
        <v>5.6149490899999994E-2</v>
      </c>
      <c r="F9" s="10">
        <v>1E-3</v>
      </c>
      <c r="G9">
        <v>0.09</v>
      </c>
      <c r="H9" s="10">
        <v>7.4999999999999997E-3</v>
      </c>
      <c r="I9">
        <v>1.81</v>
      </c>
      <c r="K9">
        <v>-57891238.820000008</v>
      </c>
      <c r="M9" s="9">
        <v>-32185460</v>
      </c>
    </row>
    <row r="10" spans="1:13" x14ac:dyDescent="0.2">
      <c r="A10" s="2">
        <v>44287</v>
      </c>
      <c r="B10">
        <v>152936298.9151068</v>
      </c>
      <c r="C10" s="7">
        <v>5.1057205863693562E-2</v>
      </c>
      <c r="D10">
        <v>105.7</v>
      </c>
      <c r="E10" s="10">
        <f>542.221012%/100</f>
        <v>5.4222101199999997E-2</v>
      </c>
      <c r="F10" s="10">
        <v>1E-3</v>
      </c>
      <c r="G10">
        <v>0.09</v>
      </c>
      <c r="H10" s="10">
        <v>6.9999999999999993E-3</v>
      </c>
      <c r="I10">
        <v>1.7</v>
      </c>
      <c r="K10">
        <v>123059740.5451068</v>
      </c>
      <c r="M10" s="9">
        <v>97741550</v>
      </c>
    </row>
    <row r="11" spans="1:13" x14ac:dyDescent="0.2">
      <c r="A11" s="2">
        <v>44317</v>
      </c>
      <c r="B11">
        <v>82013257.580895245</v>
      </c>
      <c r="C11" s="7">
        <v>-2.9891639720547869E-2</v>
      </c>
      <c r="D11">
        <v>106.1</v>
      </c>
      <c r="E11" s="10">
        <f>507.299634%/100</f>
        <v>5.0729963400000001E-2</v>
      </c>
      <c r="F11" s="10">
        <v>1E-3</v>
      </c>
      <c r="G11">
        <v>7.0000000000000007E-2</v>
      </c>
      <c r="H11" s="10">
        <v>8.3000000000000001E-3</v>
      </c>
      <c r="I11">
        <v>1.66</v>
      </c>
      <c r="K11">
        <v>-70923041.334211558</v>
      </c>
      <c r="M11" s="9">
        <v>-5335879</v>
      </c>
    </row>
    <row r="12" spans="1:13" x14ac:dyDescent="0.2">
      <c r="A12" s="2">
        <v>44348</v>
      </c>
      <c r="B12">
        <v>74638947.922618464</v>
      </c>
      <c r="C12" s="7">
        <v>0.105821586688133</v>
      </c>
      <c r="D12">
        <v>106.4</v>
      </c>
      <c r="E12" s="10">
        <f>498.332423%/100</f>
        <v>4.9833242299999997E-2</v>
      </c>
      <c r="F12" s="10">
        <v>1E-3</v>
      </c>
      <c r="G12">
        <v>7.0000000000000007E-2</v>
      </c>
      <c r="H12" s="10">
        <v>8.5000000000000006E-3</v>
      </c>
      <c r="I12">
        <v>1.5</v>
      </c>
      <c r="K12">
        <v>-7374309.6582767814</v>
      </c>
      <c r="M12" s="9">
        <v>-37108280</v>
      </c>
    </row>
    <row r="13" spans="1:13" x14ac:dyDescent="0.2">
      <c r="A13" s="4">
        <v>44378</v>
      </c>
      <c r="B13">
        <v>91011328.344622403</v>
      </c>
      <c r="C13" s="7">
        <v>1.66816226037514E-2</v>
      </c>
      <c r="D13">
        <v>106.6</v>
      </c>
      <c r="E13" s="10">
        <v>4.6899999999999997E-2</v>
      </c>
      <c r="F13" s="10">
        <v>1E-3</v>
      </c>
      <c r="G13">
        <v>0.02</v>
      </c>
      <c r="H13" s="10">
        <v>6.0000000000000001E-3</v>
      </c>
      <c r="I13">
        <v>1.19</v>
      </c>
      <c r="K13">
        <v>16372380.42200394</v>
      </c>
      <c r="M13" s="9">
        <v>8816030</v>
      </c>
    </row>
    <row r="14" spans="1:13" x14ac:dyDescent="0.2">
      <c r="A14" s="2">
        <v>44409</v>
      </c>
      <c r="B14">
        <v>150381159.9562934</v>
      </c>
      <c r="C14" s="7">
        <v>4.1596885891883588E-2</v>
      </c>
      <c r="D14">
        <v>107</v>
      </c>
      <c r="E14" s="10">
        <v>4.5600000000000002E-2</v>
      </c>
      <c r="F14" s="10">
        <v>1E-3</v>
      </c>
      <c r="G14">
        <v>0.02</v>
      </c>
      <c r="H14" s="10">
        <v>6.4000000000000003E-3</v>
      </c>
      <c r="I14">
        <v>1.21</v>
      </c>
      <c r="K14">
        <v>59369831.611671001</v>
      </c>
      <c r="M14" s="9">
        <v>71691160</v>
      </c>
    </row>
    <row r="15" spans="1:13" x14ac:dyDescent="0.2">
      <c r="A15" s="4">
        <v>44440</v>
      </c>
      <c r="B15">
        <v>97672030.175921783</v>
      </c>
      <c r="C15" s="7">
        <v>-3.5394576742536321E-2</v>
      </c>
      <c r="D15">
        <v>107.4</v>
      </c>
      <c r="E15" s="10">
        <v>4.6600000000000003E-2</v>
      </c>
      <c r="F15" s="10">
        <v>1E-3</v>
      </c>
      <c r="G15">
        <v>0.05</v>
      </c>
      <c r="H15" s="10">
        <v>7.9000000000000008E-3</v>
      </c>
      <c r="I15">
        <v>1.5</v>
      </c>
      <c r="K15">
        <v>-52709129.780371621</v>
      </c>
      <c r="M15" s="9">
        <v>-19837150</v>
      </c>
    </row>
    <row r="16" spans="1:13" x14ac:dyDescent="0.2">
      <c r="A16" s="2">
        <v>44470</v>
      </c>
      <c r="B16">
        <v>84672142.756196856</v>
      </c>
      <c r="C16" s="7">
        <v>5.6740623944356187E-2</v>
      </c>
      <c r="D16">
        <v>108</v>
      </c>
      <c r="E16" s="10">
        <v>5.2499999999999998E-2</v>
      </c>
      <c r="F16" s="10">
        <v>1E-3</v>
      </c>
      <c r="G16">
        <v>0.56999999999999995</v>
      </c>
      <c r="H16" s="10">
        <v>1.4499999999999999E-2</v>
      </c>
      <c r="I16">
        <v>1.94</v>
      </c>
      <c r="K16">
        <v>-12999887.419724926</v>
      </c>
      <c r="M16" s="9">
        <v>-32697760</v>
      </c>
    </row>
    <row r="17" spans="1:13" x14ac:dyDescent="0.2">
      <c r="A17" s="4">
        <v>44501</v>
      </c>
      <c r="B17">
        <v>101108266.56912009</v>
      </c>
      <c r="C17" s="7">
        <v>1.080700856898398E-2</v>
      </c>
      <c r="D17">
        <v>108.5</v>
      </c>
      <c r="E17" s="10">
        <v>4.5999999999999999E-2</v>
      </c>
      <c r="F17" s="10">
        <v>1E-3</v>
      </c>
      <c r="G17">
        <v>0.35</v>
      </c>
      <c r="H17" s="10">
        <v>1.34E-2</v>
      </c>
      <c r="I17">
        <v>1.73</v>
      </c>
      <c r="K17">
        <v>16436123.812923238</v>
      </c>
      <c r="M17" s="9">
        <v>9988490</v>
      </c>
    </row>
    <row r="18" spans="1:13" x14ac:dyDescent="0.2">
      <c r="A18" s="2">
        <v>44531</v>
      </c>
      <c r="B18">
        <v>116245083.32240281</v>
      </c>
      <c r="C18" s="7">
        <v>-4.4916809008800032E-2</v>
      </c>
      <c r="D18">
        <v>108.9</v>
      </c>
      <c r="E18" s="10">
        <v>4.1799999999999997E-2</v>
      </c>
      <c r="F18" s="10">
        <v>1E-3</v>
      </c>
      <c r="G18">
        <v>0.37</v>
      </c>
      <c r="H18" s="10">
        <v>1.34E-2</v>
      </c>
      <c r="I18">
        <v>1.68</v>
      </c>
      <c r="K18">
        <v>15136816.753282711</v>
      </c>
      <c r="M18" s="9">
        <v>27978530</v>
      </c>
    </row>
    <row r="19" spans="1:13" x14ac:dyDescent="0.2">
      <c r="A19" s="4">
        <v>44562</v>
      </c>
      <c r="B19">
        <v>51738474.305479743</v>
      </c>
      <c r="C19" s="7">
        <v>-7.7609238038256811E-2</v>
      </c>
      <c r="D19">
        <v>109.7</v>
      </c>
      <c r="E19" s="10">
        <f>415.162636%/100</f>
        <v>4.1516263599999999E-2</v>
      </c>
      <c r="F19" s="10">
        <v>1E-3</v>
      </c>
      <c r="G19">
        <v>0.92</v>
      </c>
      <c r="H19" s="10">
        <v>1.6299999999999999E-2</v>
      </c>
      <c r="I19">
        <v>1.91</v>
      </c>
      <c r="K19">
        <v>-64506609.016923063</v>
      </c>
      <c r="M19" s="9">
        <v>-47730140</v>
      </c>
    </row>
    <row r="20" spans="1:13" x14ac:dyDescent="0.2">
      <c r="A20" s="2">
        <v>44593</v>
      </c>
      <c r="B20">
        <v>70476193.195363238</v>
      </c>
      <c r="C20" s="7">
        <v>-9.6730180007921399E-2</v>
      </c>
      <c r="D20">
        <v>110.5</v>
      </c>
      <c r="E20" s="10">
        <f>400.841952%/100</f>
        <v>4.0084195200000006E-2</v>
      </c>
      <c r="F20" s="10">
        <v>1E-3</v>
      </c>
      <c r="G20">
        <v>1.1200000000000001</v>
      </c>
      <c r="H20" s="10">
        <v>1.8600000000000002E-2</v>
      </c>
      <c r="I20">
        <v>2.16</v>
      </c>
      <c r="K20">
        <v>18737718.889883496</v>
      </c>
      <c r="M20" s="9">
        <v>-3666746</v>
      </c>
    </row>
    <row r="21" spans="1:13" x14ac:dyDescent="0.2">
      <c r="A21" s="4">
        <v>44621</v>
      </c>
      <c r="B21">
        <v>72877394.32352598</v>
      </c>
      <c r="C21" s="7">
        <v>2.1597985954995069E-2</v>
      </c>
      <c r="D21">
        <v>111.5</v>
      </c>
      <c r="E21" s="10">
        <f>392.409429%/100</f>
        <v>3.9240942899999999E-2</v>
      </c>
      <c r="F21" s="10">
        <v>1E-3</v>
      </c>
      <c r="G21">
        <v>1.8</v>
      </c>
      <c r="H21" s="10">
        <v>2.58E-2</v>
      </c>
      <c r="I21">
        <v>2.79</v>
      </c>
      <c r="K21">
        <v>2401201.1281627417</v>
      </c>
      <c r="M21" s="9">
        <v>25365720</v>
      </c>
    </row>
    <row r="22" spans="1:13" x14ac:dyDescent="0.2">
      <c r="A22" s="2">
        <v>44652</v>
      </c>
      <c r="B22">
        <v>50292168.75595241</v>
      </c>
      <c r="C22" s="8">
        <v>-0.1341374837876034</v>
      </c>
      <c r="D22">
        <v>111.5</v>
      </c>
      <c r="E22" s="10">
        <f>387.982238%/100</f>
        <v>3.8798223799999997E-2</v>
      </c>
      <c r="F22" s="10">
        <v>1E-3</v>
      </c>
      <c r="G22">
        <v>2.5</v>
      </c>
      <c r="H22" s="10">
        <v>2.9500000000000002E-2</v>
      </c>
      <c r="I22">
        <v>3.18</v>
      </c>
      <c r="K22">
        <v>-22585225.56757357</v>
      </c>
      <c r="M22" s="9">
        <v>-18019820</v>
      </c>
    </row>
    <row r="23" spans="1:13" x14ac:dyDescent="0.2">
      <c r="A23" s="4">
        <v>44682</v>
      </c>
      <c r="B23">
        <v>4305177.2093440192</v>
      </c>
      <c r="C23" s="8">
        <v>-7.0253752358807375E-2</v>
      </c>
      <c r="D23">
        <v>112.6</v>
      </c>
      <c r="E23" s="10">
        <f>392.649777%/100</f>
        <v>3.9264977699999995E-2</v>
      </c>
      <c r="F23" s="10">
        <v>3.5000000000000001E-3</v>
      </c>
      <c r="G23">
        <v>2.74</v>
      </c>
      <c r="H23" s="10">
        <v>3.15E-2</v>
      </c>
      <c r="I23">
        <v>3.35</v>
      </c>
      <c r="K23">
        <v>-45986991.546608388</v>
      </c>
      <c r="M23" s="9">
        <v>-41657090</v>
      </c>
    </row>
    <row r="24" spans="1:13" x14ac:dyDescent="0.2">
      <c r="A24" s="2">
        <v>44713</v>
      </c>
      <c r="B24">
        <v>4066123.5112347421</v>
      </c>
      <c r="C24" s="8">
        <v>-5.7775343172065119E-2</v>
      </c>
      <c r="D24">
        <v>113.6</v>
      </c>
      <c r="E24" s="10">
        <f>358.367757%/100</f>
        <v>3.5836775699999997E-2</v>
      </c>
      <c r="F24" s="10">
        <v>8.5000000000000006E-3</v>
      </c>
      <c r="G24">
        <v>3</v>
      </c>
      <c r="H24" s="10">
        <v>3.4599999999999999E-2</v>
      </c>
      <c r="I24">
        <v>3.7</v>
      </c>
      <c r="K24">
        <v>-239053.69810927706</v>
      </c>
      <c r="M24" s="9">
        <v>-13512280</v>
      </c>
    </row>
    <row r="25" spans="1:13" x14ac:dyDescent="0.2">
      <c r="A25" s="2">
        <v>44743</v>
      </c>
      <c r="B25" s="1">
        <v>32081350.531931859</v>
      </c>
      <c r="C25" s="8">
        <v>0.130946274066986</v>
      </c>
      <c r="D25">
        <v>114.4</v>
      </c>
      <c r="E25" s="10">
        <f>343.711188%/100</f>
        <v>3.4371118799999996E-2</v>
      </c>
      <c r="F25" s="10">
        <v>1.35E-2</v>
      </c>
      <c r="G25">
        <v>2.5499999999999998</v>
      </c>
      <c r="H25" s="10">
        <v>2.8199999999999999E-2</v>
      </c>
      <c r="I25">
        <v>3.08</v>
      </c>
      <c r="K25">
        <v>28015227.020697117</v>
      </c>
      <c r="M25" s="9">
        <v>37770050</v>
      </c>
    </row>
    <row r="26" spans="1:13" x14ac:dyDescent="0.2">
      <c r="A26" s="2">
        <v>44774</v>
      </c>
      <c r="B26" s="1">
        <v>23053063.424379949</v>
      </c>
      <c r="C26" s="8">
        <v>-4.3120653160387601E-2</v>
      </c>
      <c r="D26">
        <v>114.7</v>
      </c>
      <c r="E26" s="10">
        <f>350.625687%/100</f>
        <v>3.5062568699999998E-2</v>
      </c>
      <c r="F26" s="10">
        <v>1.8499999999999999E-2</v>
      </c>
      <c r="G26">
        <v>3.14</v>
      </c>
      <c r="H26" s="10">
        <v>3.39E-2</v>
      </c>
      <c r="I26">
        <v>3.62</v>
      </c>
      <c r="K26">
        <v>-9028287.10755191</v>
      </c>
      <c r="M26" s="9">
        <v>-52902.06</v>
      </c>
    </row>
    <row r="27" spans="1:13" x14ac:dyDescent="0.2">
      <c r="A27" s="2">
        <v>44805</v>
      </c>
      <c r="B27" s="1">
        <v>15057532.34417415</v>
      </c>
      <c r="C27" s="8">
        <v>-4.3136139551957602E-2</v>
      </c>
      <c r="D27">
        <v>115.1</v>
      </c>
      <c r="E27" s="10">
        <f>356.183759%/100</f>
        <v>3.5618375899999999E-2</v>
      </c>
      <c r="F27" s="10">
        <v>2.35E-2</v>
      </c>
      <c r="G27">
        <v>3.51</v>
      </c>
      <c r="H27" s="10">
        <v>3.7000000000000005E-2</v>
      </c>
      <c r="I27">
        <v>3.91</v>
      </c>
      <c r="K27">
        <v>-7995531.0802057981</v>
      </c>
      <c r="M27" s="9">
        <v>-4078128</v>
      </c>
    </row>
    <row r="28" spans="1:13" x14ac:dyDescent="0.2">
      <c r="A28" s="2">
        <v>44835</v>
      </c>
      <c r="B28" s="1">
        <v>-4650940.155097574</v>
      </c>
      <c r="C28" s="8">
        <v>2.087255193339721E-2</v>
      </c>
      <c r="D28">
        <v>115.4</v>
      </c>
      <c r="E28" s="10">
        <f>342.664724%/100</f>
        <v>3.4266472399999998E-2</v>
      </c>
      <c r="F28" s="10">
        <v>2.5999999999999999E-2</v>
      </c>
      <c r="G28">
        <v>3.24</v>
      </c>
      <c r="H28" s="10">
        <v>3.4500000000000003E-2</v>
      </c>
      <c r="I28">
        <v>3.76</v>
      </c>
      <c r="K28">
        <v>-19708472.499271724</v>
      </c>
      <c r="M28" s="9">
        <v>-15246580</v>
      </c>
    </row>
    <row r="29" spans="1:13" x14ac:dyDescent="0.2">
      <c r="A29" s="2">
        <v>44866</v>
      </c>
      <c r="B29" s="1">
        <v>15004796.721296661</v>
      </c>
      <c r="C29" s="8">
        <v>-2.9762867587443509E-2</v>
      </c>
      <c r="D29">
        <v>116.8</v>
      </c>
      <c r="E29" s="10">
        <f>346.330911%/100</f>
        <v>3.4633091099999999E-2</v>
      </c>
      <c r="F29" s="10">
        <v>2.8500000000000001E-2</v>
      </c>
      <c r="G29">
        <v>3.06</v>
      </c>
      <c r="H29" s="10">
        <v>3.2199999999999999E-2</v>
      </c>
      <c r="I29">
        <v>3.48</v>
      </c>
      <c r="K29">
        <v>19655736.876394235</v>
      </c>
      <c r="M29" s="9">
        <v>12652160</v>
      </c>
    </row>
    <row r="30" spans="1:13" x14ac:dyDescent="0.2">
      <c r="A30" s="2">
        <v>44896</v>
      </c>
      <c r="B30" s="1">
        <v>2609941.985265641</v>
      </c>
      <c r="C30" s="8">
        <v>-0.12770497816073931</v>
      </c>
      <c r="D30">
        <v>117.8</v>
      </c>
      <c r="E30" s="10">
        <f>352.843357%/100</f>
        <v>3.5284335700000002E-2</v>
      </c>
      <c r="F30" s="10">
        <v>3.1E-2</v>
      </c>
      <c r="G30">
        <v>3.42</v>
      </c>
      <c r="H30" s="10">
        <v>3.7000000000000005E-2</v>
      </c>
      <c r="I30">
        <v>4.04</v>
      </c>
      <c r="K30">
        <v>-12394854.73603102</v>
      </c>
      <c r="M30" s="9">
        <v>5502552</v>
      </c>
    </row>
    <row r="31" spans="1:13" x14ac:dyDescent="0.2">
      <c r="A31" s="2">
        <v>44927</v>
      </c>
      <c r="B31" s="1">
        <v>-2913949.123663154</v>
      </c>
      <c r="C31" s="8">
        <v>0.1501471656275826</v>
      </c>
      <c r="D31">
        <v>117.7</v>
      </c>
      <c r="E31" s="10">
        <f>366.430836%/100</f>
        <v>3.6643083600000001E-2</v>
      </c>
      <c r="F31" s="10">
        <v>3.1E-2</v>
      </c>
      <c r="G31">
        <v>3.17</v>
      </c>
      <c r="H31" s="10">
        <v>3.27E-2</v>
      </c>
      <c r="I31">
        <v>3.56</v>
      </c>
      <c r="K31">
        <v>-5523891.108928795</v>
      </c>
      <c r="M31" s="9">
        <v>3632777</v>
      </c>
    </row>
    <row r="32" spans="1:13" x14ac:dyDescent="0.2">
      <c r="A32" s="2">
        <v>44958</v>
      </c>
      <c r="B32" s="1">
        <v>-30288030.683593869</v>
      </c>
      <c r="C32" s="8">
        <v>4.3670444348760551E-2</v>
      </c>
      <c r="D32">
        <v>118.4</v>
      </c>
      <c r="E32" s="10">
        <f>355.019549%/100</f>
        <v>3.5501954899999993E-2</v>
      </c>
      <c r="F32" s="10">
        <v>3.3500000000000002E-2</v>
      </c>
      <c r="G32">
        <v>3.67</v>
      </c>
      <c r="H32" s="10">
        <v>3.6799999999999999E-2</v>
      </c>
      <c r="I32">
        <v>3.87</v>
      </c>
      <c r="K32">
        <v>-27374081.559930716</v>
      </c>
      <c r="M32" s="9">
        <v>-37630680</v>
      </c>
    </row>
    <row r="33" spans="1:13" x14ac:dyDescent="0.2">
      <c r="A33" s="2">
        <v>44986</v>
      </c>
      <c r="B33" s="1">
        <v>-36404666.196503378</v>
      </c>
      <c r="C33" s="8">
        <v>8.3558895646760778E-2</v>
      </c>
      <c r="D33">
        <v>118.8</v>
      </c>
      <c r="E33" s="10">
        <f>352.946319%/100</f>
        <v>3.5294631899999998E-2</v>
      </c>
      <c r="F33" s="10">
        <v>3.5999999999999997E-2</v>
      </c>
      <c r="G33">
        <v>3.08</v>
      </c>
      <c r="H33" s="10">
        <v>2.9600000000000001E-2</v>
      </c>
      <c r="I33">
        <v>3.24</v>
      </c>
      <c r="K33">
        <v>-6116635.5129095092</v>
      </c>
      <c r="M33" s="9">
        <v>-19041520</v>
      </c>
    </row>
    <row r="34" spans="1:13" x14ac:dyDescent="0.2">
      <c r="A34" s="2">
        <v>45017</v>
      </c>
      <c r="B34" s="1">
        <v>13745744.925382709</v>
      </c>
      <c r="C34" s="8">
        <v>-1.105004849043589E-2</v>
      </c>
      <c r="D34">
        <v>119.2</v>
      </c>
      <c r="E34" s="10">
        <f>368.99216%/100</f>
        <v>3.6899215999999999E-2</v>
      </c>
      <c r="F34" s="10">
        <v>3.5999999999999997E-2</v>
      </c>
      <c r="G34">
        <v>3.08</v>
      </c>
      <c r="H34" s="10">
        <v>3.0099999999999998E-2</v>
      </c>
      <c r="I34">
        <v>3.27</v>
      </c>
      <c r="K34">
        <v>50150411.121886089</v>
      </c>
      <c r="M34" s="9">
        <v>45100600</v>
      </c>
    </row>
    <row r="35" spans="1:13" x14ac:dyDescent="0.2">
      <c r="A35" s="2">
        <v>45047</v>
      </c>
      <c r="B35" s="1">
        <v>-29348240.945685431</v>
      </c>
      <c r="C35" s="8">
        <v>0.1224332114944113</v>
      </c>
      <c r="D35">
        <v>119.1</v>
      </c>
      <c r="E35" s="10">
        <f>356.671434%/100</f>
        <v>3.5667143399999997E-2</v>
      </c>
      <c r="F35" s="10">
        <v>3.85E-2</v>
      </c>
      <c r="G35">
        <v>3.56</v>
      </c>
      <c r="H35" s="10">
        <v>3.39E-2</v>
      </c>
      <c r="I35">
        <v>3.6</v>
      </c>
      <c r="K35">
        <v>-43093985.871068142</v>
      </c>
      <c r="M35" s="9">
        <v>-10708020</v>
      </c>
    </row>
    <row r="36" spans="1:13" x14ac:dyDescent="0.2">
      <c r="A36" s="2">
        <v>45078</v>
      </c>
      <c r="B36" s="1">
        <v>-34640767.463108271</v>
      </c>
      <c r="C36" s="8">
        <v>5.7266156574900862E-2</v>
      </c>
      <c r="D36">
        <v>119.7</v>
      </c>
      <c r="E36" s="10">
        <f>347.412032%/100</f>
        <v>3.4741203200000001E-2</v>
      </c>
      <c r="F36" s="10">
        <v>4.1000000000000002E-2</v>
      </c>
      <c r="G36">
        <v>4.2</v>
      </c>
      <c r="H36" s="10">
        <v>3.9399999999999998E-2</v>
      </c>
      <c r="I36">
        <v>4</v>
      </c>
      <c r="K36">
        <v>-5292526.51742284</v>
      </c>
      <c r="M36" s="9">
        <v>-33013190</v>
      </c>
    </row>
    <row r="40" spans="1:13" x14ac:dyDescent="0.2">
      <c r="B40" s="1"/>
    </row>
  </sheetData>
  <hyperlinks>
    <hyperlink ref="D36" location="'Flags &amp; footnotes'!AM10" display="'Flags &amp; footnotes'!AM10" xr:uid="{00000000-0004-0000-0300-000000000000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6672-1CF1-3643-9013-2199D30F2F41}">
  <dimension ref="A1:I36"/>
  <sheetViews>
    <sheetView workbookViewId="0">
      <selection activeCell="A35" sqref="A35"/>
    </sheetView>
  </sheetViews>
  <sheetFormatPr baseColWidth="10" defaultRowHeight="16" x14ac:dyDescent="0.2"/>
  <cols>
    <col min="2" max="2" width="12.33203125" bestFit="1" customWidth="1"/>
  </cols>
  <sheetData>
    <row r="1" spans="1:9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2">
        <v>44075</v>
      </c>
      <c r="B2">
        <v>56348764.709999993</v>
      </c>
      <c r="C2" s="7">
        <v>0.13298159743190421</v>
      </c>
      <c r="D2">
        <v>104.8</v>
      </c>
      <c r="E2" s="10">
        <v>6.83E-2</v>
      </c>
      <c r="F2" s="10">
        <v>2.5000000000000001E-3</v>
      </c>
      <c r="G2">
        <v>0.27</v>
      </c>
      <c r="H2" s="10">
        <v>4.1999999999999997E-3</v>
      </c>
      <c r="I2">
        <v>0.98</v>
      </c>
    </row>
    <row r="3" spans="1:9" x14ac:dyDescent="0.2">
      <c r="A3" s="2">
        <v>44105</v>
      </c>
      <c r="B3">
        <v>66864680.149999961</v>
      </c>
      <c r="C3" s="7">
        <v>-1.6635340982410929E-2</v>
      </c>
      <c r="D3">
        <v>104.2</v>
      </c>
      <c r="E3" s="10">
        <f>692.156281%/100</f>
        <v>6.9215628099999996E-2</v>
      </c>
      <c r="F3" s="10">
        <v>2.5000000000000001E-3</v>
      </c>
      <c r="G3">
        <v>0.18</v>
      </c>
      <c r="H3" s="10">
        <v>3.7000000000000002E-3</v>
      </c>
      <c r="I3">
        <v>0.85</v>
      </c>
    </row>
    <row r="4" spans="1:9" x14ac:dyDescent="0.2">
      <c r="A4" s="2">
        <v>44136</v>
      </c>
      <c r="B4">
        <v>108490497.15999991</v>
      </c>
      <c r="C4" s="7">
        <v>-9.5852113881439438E-3</v>
      </c>
      <c r="D4">
        <v>104.8</v>
      </c>
      <c r="E4" s="10">
        <v>6.9800000000000001E-2</v>
      </c>
      <c r="F4" s="10">
        <v>2.5000000000000001E-3</v>
      </c>
      <c r="G4">
        <v>0.12</v>
      </c>
      <c r="H4" s="10">
        <v>2.8999999999999998E-3</v>
      </c>
      <c r="I4">
        <v>0.83</v>
      </c>
    </row>
    <row r="5" spans="1:9" x14ac:dyDescent="0.2">
      <c r="A5" s="2">
        <v>44166</v>
      </c>
      <c r="B5">
        <v>88579459.429999962</v>
      </c>
      <c r="C5" s="7">
        <v>8.8830001728209984E-2</v>
      </c>
      <c r="D5">
        <v>105</v>
      </c>
      <c r="E5" s="10">
        <v>6.83E-2</v>
      </c>
      <c r="F5" s="10">
        <v>1E-3</v>
      </c>
      <c r="G5">
        <v>0.1</v>
      </c>
      <c r="H5" s="10">
        <v>3.0999999999999999E-3</v>
      </c>
      <c r="I5">
        <v>0.92</v>
      </c>
    </row>
    <row r="6" spans="1:9" x14ac:dyDescent="0.2">
      <c r="A6" s="2">
        <v>44197</v>
      </c>
      <c r="B6">
        <v>48776826.389999948</v>
      </c>
      <c r="C6" s="7">
        <v>6.7456748320195992E-3</v>
      </c>
      <c r="D6">
        <v>105.1</v>
      </c>
      <c r="E6" s="10">
        <v>6.59E-2</v>
      </c>
      <c r="F6" s="10">
        <v>1E-3</v>
      </c>
      <c r="G6">
        <v>7.0000000000000007E-2</v>
      </c>
      <c r="H6" s="10">
        <v>3.4000000000000002E-3</v>
      </c>
      <c r="I6">
        <v>0.98</v>
      </c>
    </row>
    <row r="7" spans="1:9" x14ac:dyDescent="0.2">
      <c r="A7" s="2">
        <v>44228</v>
      </c>
      <c r="B7">
        <v>87767797.190000013</v>
      </c>
      <c r="C7" s="7">
        <v>1.4583388075781099E-2</v>
      </c>
      <c r="D7">
        <v>105.4</v>
      </c>
      <c r="E7" s="10">
        <v>6.3200000000000006E-2</v>
      </c>
      <c r="F7" s="10">
        <v>1E-3</v>
      </c>
      <c r="G7">
        <v>0.11</v>
      </c>
      <c r="H7" s="10">
        <v>4.0999999999999995E-3</v>
      </c>
      <c r="I7">
        <v>1.1299999999999999</v>
      </c>
    </row>
    <row r="8" spans="1:9" x14ac:dyDescent="0.2">
      <c r="A8" s="2">
        <v>44256</v>
      </c>
      <c r="B8">
        <v>29876558.370000001</v>
      </c>
      <c r="C8" s="7">
        <v>-1.26903553299496E-3</v>
      </c>
      <c r="D8">
        <v>105.3</v>
      </c>
      <c r="E8" s="10">
        <v>5.8000000000000003E-2</v>
      </c>
      <c r="F8" s="10">
        <v>1E-3</v>
      </c>
      <c r="G8">
        <v>0.12</v>
      </c>
      <c r="H8" s="10">
        <v>8.3000000000000001E-3</v>
      </c>
      <c r="I8">
        <v>1.85</v>
      </c>
    </row>
    <row r="9" spans="1:9" x14ac:dyDescent="0.2">
      <c r="A9" s="2">
        <v>44287</v>
      </c>
      <c r="B9">
        <v>152936298.9151068</v>
      </c>
      <c r="C9" s="7">
        <v>-4.667686640252855E-4</v>
      </c>
      <c r="D9">
        <v>105.5</v>
      </c>
      <c r="E9" s="10">
        <f>561.494909%/100</f>
        <v>5.6149490899999994E-2</v>
      </c>
      <c r="F9" s="10">
        <v>1E-3</v>
      </c>
      <c r="G9">
        <v>0.09</v>
      </c>
      <c r="H9" s="10">
        <v>7.4999999999999997E-3</v>
      </c>
      <c r="I9">
        <v>1.81</v>
      </c>
    </row>
    <row r="10" spans="1:9" x14ac:dyDescent="0.2">
      <c r="A10" s="2">
        <v>44317</v>
      </c>
      <c r="B10">
        <v>82013257.580895245</v>
      </c>
      <c r="C10" s="7">
        <v>5.1057205863693562E-2</v>
      </c>
      <c r="D10">
        <v>105.7</v>
      </c>
      <c r="E10" s="10">
        <f>542.221012%/100</f>
        <v>5.4222101199999997E-2</v>
      </c>
      <c r="F10" s="10">
        <v>1E-3</v>
      </c>
      <c r="G10">
        <v>0.09</v>
      </c>
      <c r="H10" s="10">
        <v>6.9999999999999993E-3</v>
      </c>
      <c r="I10">
        <v>1.7</v>
      </c>
    </row>
    <row r="11" spans="1:9" x14ac:dyDescent="0.2">
      <c r="A11" s="2">
        <v>44348</v>
      </c>
      <c r="B11">
        <v>74638947.922618464</v>
      </c>
      <c r="C11" s="7">
        <v>-2.9891639720547869E-2</v>
      </c>
      <c r="D11">
        <v>106.1</v>
      </c>
      <c r="E11" s="10">
        <f>507.299634%/100</f>
        <v>5.0729963400000001E-2</v>
      </c>
      <c r="F11" s="10">
        <v>1E-3</v>
      </c>
      <c r="G11">
        <v>7.0000000000000007E-2</v>
      </c>
      <c r="H11" s="10">
        <v>8.3000000000000001E-3</v>
      </c>
      <c r="I11">
        <v>1.66</v>
      </c>
    </row>
    <row r="12" spans="1:9" x14ac:dyDescent="0.2">
      <c r="A12" s="4">
        <v>44378</v>
      </c>
      <c r="B12">
        <v>91011328.344622403</v>
      </c>
      <c r="C12" s="7">
        <v>0.105821586688133</v>
      </c>
      <c r="D12">
        <v>106.4</v>
      </c>
      <c r="E12" s="10">
        <f>498.332423%/100</f>
        <v>4.9833242299999997E-2</v>
      </c>
      <c r="F12" s="10">
        <v>1E-3</v>
      </c>
      <c r="G12">
        <v>7.0000000000000007E-2</v>
      </c>
      <c r="H12" s="10">
        <v>8.5000000000000006E-3</v>
      </c>
      <c r="I12">
        <v>1.5</v>
      </c>
    </row>
    <row r="13" spans="1:9" x14ac:dyDescent="0.2">
      <c r="A13" s="2">
        <v>44409</v>
      </c>
      <c r="B13">
        <v>150381159.9562934</v>
      </c>
      <c r="C13" s="7">
        <v>1.66816226037514E-2</v>
      </c>
      <c r="D13">
        <v>106.6</v>
      </c>
      <c r="E13" s="10">
        <v>4.6899999999999997E-2</v>
      </c>
      <c r="F13" s="10">
        <v>1E-3</v>
      </c>
      <c r="G13">
        <v>0.02</v>
      </c>
      <c r="H13" s="10">
        <v>6.0000000000000001E-3</v>
      </c>
      <c r="I13">
        <v>1.19</v>
      </c>
    </row>
    <row r="14" spans="1:9" x14ac:dyDescent="0.2">
      <c r="A14" s="4">
        <v>44440</v>
      </c>
      <c r="B14">
        <v>97672030.175921783</v>
      </c>
      <c r="C14" s="7">
        <v>4.1596885891883588E-2</v>
      </c>
      <c r="D14">
        <v>107</v>
      </c>
      <c r="E14" s="10">
        <v>4.5600000000000002E-2</v>
      </c>
      <c r="F14" s="10">
        <v>1E-3</v>
      </c>
      <c r="G14">
        <v>0.02</v>
      </c>
      <c r="H14" s="10">
        <v>6.4000000000000003E-3</v>
      </c>
      <c r="I14">
        <v>1.21</v>
      </c>
    </row>
    <row r="15" spans="1:9" x14ac:dyDescent="0.2">
      <c r="A15" s="2">
        <v>44470</v>
      </c>
      <c r="B15">
        <v>84672142.756196856</v>
      </c>
      <c r="C15" s="7">
        <v>-3.5394576742536321E-2</v>
      </c>
      <c r="D15">
        <v>107.4</v>
      </c>
      <c r="E15" s="10">
        <v>4.6600000000000003E-2</v>
      </c>
      <c r="F15" s="10">
        <v>1E-3</v>
      </c>
      <c r="G15">
        <v>0.05</v>
      </c>
      <c r="H15" s="10">
        <v>7.9000000000000008E-3</v>
      </c>
      <c r="I15">
        <v>1.5</v>
      </c>
    </row>
    <row r="16" spans="1:9" x14ac:dyDescent="0.2">
      <c r="A16" s="4">
        <v>44501</v>
      </c>
      <c r="B16">
        <v>101108266.56912009</v>
      </c>
      <c r="C16" s="7">
        <v>5.6740623944356187E-2</v>
      </c>
      <c r="D16">
        <v>108</v>
      </c>
      <c r="E16" s="10">
        <v>5.2499999999999998E-2</v>
      </c>
      <c r="F16" s="10">
        <v>1E-3</v>
      </c>
      <c r="G16">
        <v>0.56999999999999995</v>
      </c>
      <c r="H16" s="10">
        <v>1.4499999999999999E-2</v>
      </c>
      <c r="I16">
        <v>1.94</v>
      </c>
    </row>
    <row r="17" spans="1:9" x14ac:dyDescent="0.2">
      <c r="A17" s="2">
        <v>44531</v>
      </c>
      <c r="B17">
        <v>116245083.32240281</v>
      </c>
      <c r="C17" s="7">
        <v>1.080700856898398E-2</v>
      </c>
      <c r="D17">
        <v>108.5</v>
      </c>
      <c r="E17" s="10">
        <v>4.5999999999999999E-2</v>
      </c>
      <c r="F17" s="10">
        <v>1E-3</v>
      </c>
      <c r="G17">
        <v>0.35</v>
      </c>
      <c r="H17" s="10">
        <v>1.34E-2</v>
      </c>
      <c r="I17">
        <v>1.73</v>
      </c>
    </row>
    <row r="18" spans="1:9" x14ac:dyDescent="0.2">
      <c r="A18" s="4">
        <v>44562</v>
      </c>
      <c r="B18">
        <v>51738474.305479743</v>
      </c>
      <c r="C18" s="7">
        <v>-4.4916809008800032E-2</v>
      </c>
      <c r="D18">
        <v>108.9</v>
      </c>
      <c r="E18" s="10">
        <v>4.1799999999999997E-2</v>
      </c>
      <c r="F18" s="10">
        <v>1E-3</v>
      </c>
      <c r="G18">
        <v>0.37</v>
      </c>
      <c r="H18" s="10">
        <v>1.34E-2</v>
      </c>
      <c r="I18">
        <v>1.68</v>
      </c>
    </row>
    <row r="19" spans="1:9" x14ac:dyDescent="0.2">
      <c r="A19" s="2">
        <v>44593</v>
      </c>
      <c r="B19">
        <v>70476193.195363238</v>
      </c>
      <c r="C19" s="7">
        <v>-7.7609238038256811E-2</v>
      </c>
      <c r="D19">
        <v>109.7</v>
      </c>
      <c r="E19" s="10">
        <f>415.162636%/100</f>
        <v>4.1516263599999999E-2</v>
      </c>
      <c r="F19" s="10">
        <v>1E-3</v>
      </c>
      <c r="G19">
        <v>0.92</v>
      </c>
      <c r="H19" s="10">
        <v>1.6299999999999999E-2</v>
      </c>
      <c r="I19">
        <v>1.91</v>
      </c>
    </row>
    <row r="20" spans="1:9" x14ac:dyDescent="0.2">
      <c r="A20" s="4">
        <v>44621</v>
      </c>
      <c r="B20">
        <v>72877394.32352598</v>
      </c>
      <c r="C20" s="7">
        <v>-9.6730180007921399E-2</v>
      </c>
      <c r="D20">
        <v>110.5</v>
      </c>
      <c r="E20" s="10">
        <f>400.841952%/100</f>
        <v>4.0084195200000006E-2</v>
      </c>
      <c r="F20" s="10">
        <v>1E-3</v>
      </c>
      <c r="G20">
        <v>1.1200000000000001</v>
      </c>
      <c r="H20" s="10">
        <v>1.8600000000000002E-2</v>
      </c>
      <c r="I20">
        <v>2.16</v>
      </c>
    </row>
    <row r="21" spans="1:9" x14ac:dyDescent="0.2">
      <c r="A21" s="2">
        <v>44652</v>
      </c>
      <c r="B21">
        <v>50292168.75595241</v>
      </c>
      <c r="C21" s="7">
        <v>2.1597985954995069E-2</v>
      </c>
      <c r="D21">
        <v>111.5</v>
      </c>
      <c r="E21" s="10">
        <f>392.409429%/100</f>
        <v>3.9240942899999999E-2</v>
      </c>
      <c r="F21" s="10">
        <v>1E-3</v>
      </c>
      <c r="G21">
        <v>1.8</v>
      </c>
      <c r="H21" s="10">
        <v>2.58E-2</v>
      </c>
      <c r="I21">
        <v>2.79</v>
      </c>
    </row>
    <row r="22" spans="1:9" x14ac:dyDescent="0.2">
      <c r="A22" s="4">
        <v>44682</v>
      </c>
      <c r="B22">
        <v>4305177.2093440192</v>
      </c>
      <c r="C22" s="8">
        <v>-0.1341374837876034</v>
      </c>
      <c r="D22">
        <v>111.5</v>
      </c>
      <c r="E22" s="10">
        <f>387.982238%/100</f>
        <v>3.8798223799999997E-2</v>
      </c>
      <c r="F22" s="10">
        <v>1E-3</v>
      </c>
      <c r="G22">
        <v>2.5</v>
      </c>
      <c r="H22" s="10">
        <v>2.9500000000000002E-2</v>
      </c>
      <c r="I22">
        <v>3.18</v>
      </c>
    </row>
    <row r="23" spans="1:9" x14ac:dyDescent="0.2">
      <c r="A23" s="2">
        <v>44713</v>
      </c>
      <c r="B23">
        <v>4066123.5112347421</v>
      </c>
      <c r="C23" s="8">
        <v>-7.0253752358807375E-2</v>
      </c>
      <c r="D23">
        <v>112.6</v>
      </c>
      <c r="E23" s="10">
        <f>392.649777%/100</f>
        <v>3.9264977699999995E-2</v>
      </c>
      <c r="F23" s="10">
        <v>3.5000000000000001E-3</v>
      </c>
      <c r="G23">
        <v>2.74</v>
      </c>
      <c r="H23" s="10">
        <v>3.15E-2</v>
      </c>
      <c r="I23">
        <v>3.35</v>
      </c>
    </row>
    <row r="24" spans="1:9" x14ac:dyDescent="0.2">
      <c r="A24" s="2">
        <v>44743</v>
      </c>
      <c r="B24" s="1">
        <v>32081350.531931859</v>
      </c>
      <c r="C24" s="8">
        <v>-5.7775343172065119E-2</v>
      </c>
      <c r="D24">
        <v>113.6</v>
      </c>
      <c r="E24" s="10">
        <f>358.367757%/100</f>
        <v>3.5836775699999997E-2</v>
      </c>
      <c r="F24" s="10">
        <v>8.5000000000000006E-3</v>
      </c>
      <c r="G24">
        <v>3</v>
      </c>
      <c r="H24" s="10">
        <v>3.4599999999999999E-2</v>
      </c>
      <c r="I24">
        <v>3.7</v>
      </c>
    </row>
    <row r="25" spans="1:9" x14ac:dyDescent="0.2">
      <c r="A25" s="2">
        <v>44774</v>
      </c>
      <c r="B25" s="1">
        <v>23053063.424379949</v>
      </c>
      <c r="C25" s="8">
        <v>0.130946274066986</v>
      </c>
      <c r="D25">
        <v>114.4</v>
      </c>
      <c r="E25" s="10">
        <f>343.711188%/100</f>
        <v>3.4371118799999996E-2</v>
      </c>
      <c r="F25" s="10">
        <v>1.35E-2</v>
      </c>
      <c r="G25">
        <v>2.5499999999999998</v>
      </c>
      <c r="H25" s="10">
        <v>2.8199999999999999E-2</v>
      </c>
      <c r="I25">
        <v>3.08</v>
      </c>
    </row>
    <row r="26" spans="1:9" x14ac:dyDescent="0.2">
      <c r="A26" s="2">
        <v>44805</v>
      </c>
      <c r="B26" s="1">
        <v>15057532.34417415</v>
      </c>
      <c r="C26" s="8">
        <v>-4.3120653160387601E-2</v>
      </c>
      <c r="D26">
        <v>114.7</v>
      </c>
      <c r="E26" s="10">
        <f>350.625687%/100</f>
        <v>3.5062568699999998E-2</v>
      </c>
      <c r="F26" s="10">
        <v>1.8499999999999999E-2</v>
      </c>
      <c r="G26">
        <v>3.14</v>
      </c>
      <c r="H26" s="10">
        <v>3.39E-2</v>
      </c>
      <c r="I26">
        <v>3.62</v>
      </c>
    </row>
    <row r="27" spans="1:9" x14ac:dyDescent="0.2">
      <c r="A27" s="2">
        <v>44835</v>
      </c>
      <c r="B27" s="1">
        <v>-4650940.155097574</v>
      </c>
      <c r="C27" s="8">
        <v>-4.3136139551957602E-2</v>
      </c>
      <c r="D27">
        <v>115.1</v>
      </c>
      <c r="E27" s="10">
        <f>356.183759%/100</f>
        <v>3.5618375899999999E-2</v>
      </c>
      <c r="F27" s="10">
        <v>2.35E-2</v>
      </c>
      <c r="G27">
        <v>3.51</v>
      </c>
      <c r="H27" s="10">
        <v>3.7000000000000005E-2</v>
      </c>
      <c r="I27">
        <v>3.91</v>
      </c>
    </row>
    <row r="28" spans="1:9" x14ac:dyDescent="0.2">
      <c r="A28" s="2">
        <v>44866</v>
      </c>
      <c r="B28" s="1">
        <v>15004796.721296661</v>
      </c>
      <c r="C28" s="8">
        <v>2.087255193339721E-2</v>
      </c>
      <c r="D28">
        <v>115.4</v>
      </c>
      <c r="E28" s="10">
        <f>342.664724%/100</f>
        <v>3.4266472399999998E-2</v>
      </c>
      <c r="F28" s="10">
        <v>2.5999999999999999E-2</v>
      </c>
      <c r="G28">
        <v>3.24</v>
      </c>
      <c r="H28" s="10">
        <v>3.4500000000000003E-2</v>
      </c>
      <c r="I28">
        <v>3.76</v>
      </c>
    </row>
    <row r="29" spans="1:9" x14ac:dyDescent="0.2">
      <c r="A29" s="2">
        <v>44896</v>
      </c>
      <c r="B29" s="1">
        <v>2609941.985265641</v>
      </c>
      <c r="C29" s="8">
        <v>-2.9762867587443509E-2</v>
      </c>
      <c r="D29">
        <v>116.8</v>
      </c>
      <c r="E29" s="10">
        <f>346.330911%/100</f>
        <v>3.4633091099999999E-2</v>
      </c>
      <c r="F29" s="10">
        <v>2.8500000000000001E-2</v>
      </c>
      <c r="G29">
        <v>3.06</v>
      </c>
      <c r="H29" s="10">
        <v>3.2199999999999999E-2</v>
      </c>
      <c r="I29">
        <v>3.48</v>
      </c>
    </row>
    <row r="30" spans="1:9" x14ac:dyDescent="0.2">
      <c r="A30" s="2">
        <v>44927</v>
      </c>
      <c r="B30" s="1">
        <v>-2913949.123663154</v>
      </c>
      <c r="C30" s="8">
        <v>-0.12770497816073931</v>
      </c>
      <c r="D30">
        <v>117.8</v>
      </c>
      <c r="E30" s="10">
        <f>352.843357%/100</f>
        <v>3.5284335700000002E-2</v>
      </c>
      <c r="F30" s="10">
        <v>3.1E-2</v>
      </c>
      <c r="G30">
        <v>3.42</v>
      </c>
      <c r="H30" s="10">
        <v>3.7000000000000005E-2</v>
      </c>
      <c r="I30">
        <v>4.04</v>
      </c>
    </row>
    <row r="31" spans="1:9" x14ac:dyDescent="0.2">
      <c r="A31" s="2">
        <v>44958</v>
      </c>
      <c r="B31" s="1">
        <v>-30288030.683593869</v>
      </c>
      <c r="C31" s="8">
        <v>0.1501471656275826</v>
      </c>
      <c r="D31">
        <v>117.7</v>
      </c>
      <c r="E31" s="10">
        <f>366.430836%/100</f>
        <v>3.6643083600000001E-2</v>
      </c>
      <c r="F31" s="10">
        <v>3.1E-2</v>
      </c>
      <c r="G31">
        <v>3.17</v>
      </c>
      <c r="H31" s="10">
        <v>3.27E-2</v>
      </c>
      <c r="I31">
        <v>3.56</v>
      </c>
    </row>
    <row r="32" spans="1:9" x14ac:dyDescent="0.2">
      <c r="A32" s="2">
        <v>44986</v>
      </c>
      <c r="B32" s="1">
        <v>-36404666.196503378</v>
      </c>
      <c r="C32" s="8">
        <v>4.3670444348760551E-2</v>
      </c>
      <c r="D32">
        <v>118.4</v>
      </c>
      <c r="E32" s="10">
        <f>355.019549%/100</f>
        <v>3.5501954899999993E-2</v>
      </c>
      <c r="F32" s="10">
        <v>3.3500000000000002E-2</v>
      </c>
      <c r="G32">
        <v>3.67</v>
      </c>
      <c r="H32" s="10">
        <v>3.6799999999999999E-2</v>
      </c>
      <c r="I32">
        <v>3.87</v>
      </c>
    </row>
    <row r="33" spans="1:9" x14ac:dyDescent="0.2">
      <c r="A33" s="2">
        <v>45017</v>
      </c>
      <c r="B33" s="1">
        <v>13745744.925382709</v>
      </c>
      <c r="C33" s="8">
        <v>8.3558895646760778E-2</v>
      </c>
      <c r="D33">
        <v>118.8</v>
      </c>
      <c r="E33" s="10">
        <f>352.946319%/100</f>
        <v>3.5294631899999998E-2</v>
      </c>
      <c r="F33" s="10">
        <v>3.5999999999999997E-2</v>
      </c>
      <c r="G33">
        <v>3.08</v>
      </c>
      <c r="H33" s="10">
        <v>2.9600000000000001E-2</v>
      </c>
      <c r="I33">
        <v>3.24</v>
      </c>
    </row>
    <row r="34" spans="1:9" x14ac:dyDescent="0.2">
      <c r="A34" s="2">
        <v>45047</v>
      </c>
      <c r="B34" s="1">
        <v>-29348240.945685431</v>
      </c>
      <c r="C34" s="8">
        <v>-1.105004849043589E-2</v>
      </c>
      <c r="D34">
        <v>119.2</v>
      </c>
      <c r="E34" s="10">
        <f>368.99216%/100</f>
        <v>3.6899215999999999E-2</v>
      </c>
      <c r="F34" s="10">
        <v>3.5999999999999997E-2</v>
      </c>
      <c r="G34">
        <v>3.08</v>
      </c>
      <c r="H34" s="10">
        <v>3.0099999999999998E-2</v>
      </c>
      <c r="I34">
        <v>3.27</v>
      </c>
    </row>
    <row r="35" spans="1:9" x14ac:dyDescent="0.2">
      <c r="A35" s="2">
        <v>45078</v>
      </c>
      <c r="B35" s="1">
        <v>-34640767.463108271</v>
      </c>
      <c r="C35" s="8">
        <v>0.1224332114944113</v>
      </c>
      <c r="D35">
        <v>119.1</v>
      </c>
      <c r="E35" s="10">
        <f>356.671434%/100</f>
        <v>3.5667143399999997E-2</v>
      </c>
      <c r="F35" s="10">
        <v>3.85E-2</v>
      </c>
      <c r="G35">
        <v>3.56</v>
      </c>
      <c r="H35" s="10">
        <v>3.39E-2</v>
      </c>
      <c r="I35">
        <v>3.6</v>
      </c>
    </row>
    <row r="36" spans="1:9" x14ac:dyDescent="0.2">
      <c r="A36" s="2">
        <v>45108</v>
      </c>
      <c r="C36" s="8">
        <v>5.7266156574900862E-2</v>
      </c>
      <c r="D36">
        <v>119.7</v>
      </c>
      <c r="E36" s="10">
        <f>347.412032%/100</f>
        <v>3.4741203200000001E-2</v>
      </c>
      <c r="F36" s="10">
        <v>4.1000000000000002E-2</v>
      </c>
      <c r="G36">
        <v>4.2</v>
      </c>
      <c r="H36" s="10">
        <v>3.9399999999999998E-2</v>
      </c>
      <c r="I36">
        <v>4</v>
      </c>
    </row>
  </sheetData>
  <hyperlinks>
    <hyperlink ref="D36" location="'Flags &amp; footnotes'!AM10" display="'Flags &amp; footnotes'!AM10" xr:uid="{71C30BEA-E9B4-9746-BF15-29D85151FFA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"/>
  <sheetViews>
    <sheetView workbookViewId="0">
      <selection activeCell="A2" sqref="A2:XFD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2">
        <v>44044</v>
      </c>
      <c r="B2">
        <v>44976.014999999999</v>
      </c>
      <c r="C2">
        <v>0.67</v>
      </c>
      <c r="D2">
        <v>104.8</v>
      </c>
      <c r="E2">
        <v>6.83E-2</v>
      </c>
      <c r="F2">
        <v>2.5000000000000001E-3</v>
      </c>
      <c r="G2">
        <v>0.27</v>
      </c>
      <c r="H2">
        <v>0.42</v>
      </c>
      <c r="I2">
        <v>0.98</v>
      </c>
    </row>
    <row r="3" spans="1:9" x14ac:dyDescent="0.2">
      <c r="A3" s="2">
        <v>44075</v>
      </c>
      <c r="B3">
        <v>34733.66399999999</v>
      </c>
      <c r="C3">
        <v>0.55000000000000004</v>
      </c>
      <c r="D3">
        <v>104.2</v>
      </c>
      <c r="E3">
        <f>692.156281%/100</f>
        <v>6.9215628099999996E-2</v>
      </c>
      <c r="F3">
        <v>2.5000000000000001E-3</v>
      </c>
      <c r="G3">
        <v>0.18</v>
      </c>
      <c r="H3">
        <v>0.37</v>
      </c>
      <c r="I3">
        <v>0.85</v>
      </c>
    </row>
    <row r="4" spans="1:9" x14ac:dyDescent="0.2">
      <c r="A4" s="2">
        <v>44105</v>
      </c>
      <c r="B4">
        <v>37555.293599999997</v>
      </c>
      <c r="C4">
        <v>0.63</v>
      </c>
      <c r="D4">
        <v>104.8</v>
      </c>
      <c r="E4">
        <v>6.9800000000000001E-2</v>
      </c>
      <c r="F4">
        <v>2.5000000000000001E-3</v>
      </c>
      <c r="G4">
        <v>0.12</v>
      </c>
      <c r="H4">
        <v>0.28999999999999998</v>
      </c>
      <c r="I4">
        <v>0.83</v>
      </c>
    </row>
    <row r="5" spans="1:9" x14ac:dyDescent="0.2">
      <c r="A5" s="2">
        <v>44136</v>
      </c>
      <c r="B5">
        <v>38171.717700000001</v>
      </c>
      <c r="C5">
        <v>0.56000000000000005</v>
      </c>
      <c r="D5">
        <v>105</v>
      </c>
      <c r="E5">
        <v>6.83E-2</v>
      </c>
      <c r="F5">
        <v>1E-3</v>
      </c>
      <c r="G5">
        <v>0.1</v>
      </c>
      <c r="H5">
        <v>0.31</v>
      </c>
      <c r="I5">
        <v>0.92</v>
      </c>
    </row>
    <row r="6" spans="1:9" x14ac:dyDescent="0.2">
      <c r="A6" s="2">
        <v>44166</v>
      </c>
      <c r="B6">
        <v>42448.983000000007</v>
      </c>
      <c r="C6">
        <v>0.78</v>
      </c>
      <c r="D6">
        <v>105.1</v>
      </c>
      <c r="E6">
        <v>6.59E-2</v>
      </c>
      <c r="F6">
        <v>1E-3</v>
      </c>
      <c r="G6">
        <v>7.0000000000000007E-2</v>
      </c>
      <c r="H6">
        <v>0.34</v>
      </c>
      <c r="I6">
        <v>0.98</v>
      </c>
    </row>
    <row r="7" spans="1:9" x14ac:dyDescent="0.2">
      <c r="A7" s="2">
        <v>44197</v>
      </c>
      <c r="B7">
        <v>58176.927000000003</v>
      </c>
      <c r="C7">
        <v>0.6</v>
      </c>
      <c r="D7">
        <v>105.4</v>
      </c>
      <c r="E7">
        <v>6.3200000000000006E-2</v>
      </c>
      <c r="F7">
        <v>1E-3</v>
      </c>
      <c r="G7">
        <v>0.11</v>
      </c>
      <c r="H7">
        <v>0.41</v>
      </c>
      <c r="I7">
        <v>1.1299999999999999</v>
      </c>
    </row>
    <row r="8" spans="1:9" x14ac:dyDescent="0.2">
      <c r="A8" s="2">
        <v>44228</v>
      </c>
      <c r="B8">
        <v>80766.358400000041</v>
      </c>
      <c r="C8">
        <v>0.48</v>
      </c>
      <c r="D8">
        <v>105.3</v>
      </c>
      <c r="E8">
        <v>5.8000000000000003E-2</v>
      </c>
      <c r="F8">
        <v>1E-3</v>
      </c>
      <c r="G8">
        <v>0.12</v>
      </c>
      <c r="H8">
        <v>0.83</v>
      </c>
      <c r="I8">
        <v>1.85</v>
      </c>
    </row>
    <row r="9" spans="1:9" x14ac:dyDescent="0.2">
      <c r="A9" s="2">
        <v>44256</v>
      </c>
      <c r="B9">
        <v>43058.679299999967</v>
      </c>
      <c r="C9">
        <v>0.67</v>
      </c>
      <c r="D9">
        <v>105.5</v>
      </c>
      <c r="E9">
        <f>561.494909%/100</f>
        <v>5.6149490899999994E-2</v>
      </c>
      <c r="F9">
        <v>1E-3</v>
      </c>
      <c r="G9">
        <v>0.09</v>
      </c>
      <c r="H9">
        <v>0.75</v>
      </c>
      <c r="I9">
        <v>1.81</v>
      </c>
    </row>
    <row r="10" spans="1:9" x14ac:dyDescent="0.2">
      <c r="A10" s="2">
        <v>44287</v>
      </c>
      <c r="B10">
        <v>55965.082499999968</v>
      </c>
      <c r="C10">
        <v>0.56000000000000005</v>
      </c>
      <c r="D10">
        <v>105.7</v>
      </c>
      <c r="E10">
        <f>542.221012%/100</f>
        <v>5.4222101199999997E-2</v>
      </c>
      <c r="F10">
        <v>1E-3</v>
      </c>
      <c r="G10">
        <v>0.09</v>
      </c>
      <c r="H10">
        <v>0.7</v>
      </c>
      <c r="I10">
        <v>1.7</v>
      </c>
    </row>
    <row r="11" spans="1:9" x14ac:dyDescent="0.2">
      <c r="A11" s="2">
        <v>44317</v>
      </c>
      <c r="B11">
        <v>53278.190400000043</v>
      </c>
      <c r="C11">
        <v>0.56999999999999995</v>
      </c>
      <c r="D11">
        <v>106.1</v>
      </c>
      <c r="E11">
        <f>507.299634%/100</f>
        <v>5.0729963400000001E-2</v>
      </c>
      <c r="F11">
        <v>1E-3</v>
      </c>
      <c r="G11">
        <v>7.0000000000000007E-2</v>
      </c>
      <c r="H11">
        <v>0.83</v>
      </c>
      <c r="I11">
        <v>1.66</v>
      </c>
    </row>
    <row r="12" spans="1:9" x14ac:dyDescent="0.2">
      <c r="A12" s="2">
        <v>44348</v>
      </c>
      <c r="B12">
        <v>65402.292600000059</v>
      </c>
      <c r="C12">
        <v>0.56000000000000005</v>
      </c>
      <c r="D12">
        <v>106.4</v>
      </c>
      <c r="E12">
        <f>498.332423%/100</f>
        <v>4.9833242299999997E-2</v>
      </c>
      <c r="F12">
        <v>1E-3</v>
      </c>
      <c r="G12">
        <v>7.0000000000000007E-2</v>
      </c>
      <c r="H12">
        <v>0.85</v>
      </c>
      <c r="I12">
        <v>1.5</v>
      </c>
    </row>
    <row r="13" spans="1:9" x14ac:dyDescent="0.2">
      <c r="A13" s="4">
        <v>44378</v>
      </c>
      <c r="B13">
        <v>117724.1059999999</v>
      </c>
      <c r="C13">
        <v>0.53</v>
      </c>
      <c r="D13">
        <v>106.6</v>
      </c>
      <c r="E13">
        <v>4.6899999999999997E-2</v>
      </c>
      <c r="F13">
        <v>1E-3</v>
      </c>
      <c r="G13">
        <v>0.02</v>
      </c>
      <c r="H13">
        <v>0.6</v>
      </c>
      <c r="I13">
        <v>1.19</v>
      </c>
    </row>
    <row r="14" spans="1:9" x14ac:dyDescent="0.2">
      <c r="A14" s="2">
        <v>44409</v>
      </c>
      <c r="B14">
        <v>69982.439799999964</v>
      </c>
      <c r="C14">
        <v>0.53</v>
      </c>
      <c r="D14">
        <v>107</v>
      </c>
      <c r="E14">
        <v>4.5600000000000002E-2</v>
      </c>
      <c r="F14">
        <v>1E-3</v>
      </c>
      <c r="G14">
        <v>0.02</v>
      </c>
      <c r="H14">
        <v>0.64</v>
      </c>
      <c r="I14">
        <v>1.21</v>
      </c>
    </row>
    <row r="15" spans="1:9" x14ac:dyDescent="0.2">
      <c r="A15" s="4">
        <v>44440</v>
      </c>
      <c r="B15">
        <v>46676514.665900007</v>
      </c>
      <c r="C15">
        <v>0.61</v>
      </c>
      <c r="D15">
        <v>107.4</v>
      </c>
      <c r="E15">
        <v>4.6600000000000003E-2</v>
      </c>
      <c r="F15">
        <v>1E-3</v>
      </c>
      <c r="G15">
        <v>0.05</v>
      </c>
      <c r="H15">
        <v>0.79</v>
      </c>
      <c r="I15">
        <v>1.5</v>
      </c>
    </row>
    <row r="16" spans="1:9" x14ac:dyDescent="0.2">
      <c r="A16" s="2">
        <v>44470</v>
      </c>
      <c r="B16">
        <v>22077980.067999981</v>
      </c>
      <c r="C16">
        <v>0.55000000000000004</v>
      </c>
      <c r="D16">
        <v>108</v>
      </c>
      <c r="E16">
        <v>5.2499999999999998E-2</v>
      </c>
      <c r="F16">
        <v>1E-3</v>
      </c>
      <c r="G16">
        <v>0.56999999999999995</v>
      </c>
      <c r="H16">
        <v>1.45</v>
      </c>
      <c r="I16">
        <v>1.94</v>
      </c>
    </row>
    <row r="17" spans="1:9" x14ac:dyDescent="0.2">
      <c r="A17" s="4">
        <v>44501</v>
      </c>
      <c r="B17">
        <v>200458.64560000051</v>
      </c>
      <c r="C17">
        <v>0.65</v>
      </c>
      <c r="D17">
        <v>108.5</v>
      </c>
      <c r="E17">
        <v>4.5999999999999999E-2</v>
      </c>
      <c r="F17">
        <v>1E-3</v>
      </c>
      <c r="G17">
        <v>0.35</v>
      </c>
      <c r="H17">
        <v>1.34</v>
      </c>
      <c r="I17">
        <v>1.73</v>
      </c>
    </row>
    <row r="18" spans="1:9" x14ac:dyDescent="0.2">
      <c r="A18" s="2">
        <v>44531</v>
      </c>
      <c r="B18">
        <v>120108.88</v>
      </c>
      <c r="C18">
        <v>4.42</v>
      </c>
      <c r="D18">
        <v>108.9</v>
      </c>
      <c r="E18">
        <v>4.1799999999999997E-2</v>
      </c>
      <c r="F18">
        <v>1E-3</v>
      </c>
      <c r="G18">
        <v>0.37</v>
      </c>
      <c r="H18">
        <v>1.34</v>
      </c>
      <c r="I18">
        <v>1.68</v>
      </c>
    </row>
    <row r="19" spans="1:9" x14ac:dyDescent="0.2">
      <c r="A19" s="4">
        <v>44562</v>
      </c>
      <c r="B19">
        <v>225755.19579999999</v>
      </c>
      <c r="C19">
        <v>0.57999999999999996</v>
      </c>
      <c r="D19">
        <v>109.7</v>
      </c>
      <c r="E19">
        <f>415.162636%/100</f>
        <v>4.1516263599999999E-2</v>
      </c>
      <c r="F19">
        <v>1E-3</v>
      </c>
      <c r="G19">
        <v>0.92</v>
      </c>
      <c r="H19">
        <v>1.63</v>
      </c>
      <c r="I19">
        <v>1.91</v>
      </c>
    </row>
    <row r="20" spans="1:9" x14ac:dyDescent="0.2">
      <c r="A20" s="2">
        <v>44593</v>
      </c>
      <c r="B20">
        <v>119579.15200000039</v>
      </c>
      <c r="C20">
        <v>0.56999999999999995</v>
      </c>
      <c r="D20">
        <v>110.5</v>
      </c>
      <c r="E20">
        <f>400.841952%/100</f>
        <v>4.0084195200000006E-2</v>
      </c>
      <c r="F20">
        <v>1E-3</v>
      </c>
      <c r="G20">
        <v>1.1200000000000001</v>
      </c>
      <c r="H20">
        <v>1.86</v>
      </c>
      <c r="I20">
        <v>2.16</v>
      </c>
    </row>
    <row r="21" spans="1:9" x14ac:dyDescent="0.2">
      <c r="A21" s="4">
        <v>44621</v>
      </c>
      <c r="B21">
        <v>70781967.93339996</v>
      </c>
      <c r="C21">
        <v>0.52</v>
      </c>
      <c r="D21">
        <v>111.5</v>
      </c>
      <c r="E21">
        <f>392.409429%/100</f>
        <v>3.9240942899999999E-2</v>
      </c>
      <c r="F21">
        <v>1E-3</v>
      </c>
      <c r="G21">
        <v>1.8</v>
      </c>
      <c r="H21">
        <v>2.58</v>
      </c>
      <c r="I21">
        <v>2.79</v>
      </c>
    </row>
    <row r="22" spans="1:9" x14ac:dyDescent="0.2">
      <c r="A22" s="2">
        <v>44652</v>
      </c>
      <c r="B22">
        <v>216193.10819999999</v>
      </c>
      <c r="C22">
        <v>0.5</v>
      </c>
      <c r="D22">
        <v>111.5</v>
      </c>
      <c r="E22">
        <f>387.982238%/100</f>
        <v>3.8798223799999997E-2</v>
      </c>
      <c r="F22">
        <v>1E-3</v>
      </c>
      <c r="G22">
        <v>2.5</v>
      </c>
      <c r="H22">
        <v>2.95</v>
      </c>
      <c r="I22">
        <v>3.18</v>
      </c>
    </row>
    <row r="23" spans="1:9" x14ac:dyDescent="0.2">
      <c r="A23" s="4">
        <v>44682</v>
      </c>
      <c r="B23">
        <v>234083.5296000003</v>
      </c>
      <c r="C23">
        <v>0.56000000000000005</v>
      </c>
      <c r="D23">
        <v>112.6</v>
      </c>
      <c r="E23">
        <f>392.649777%/100</f>
        <v>3.9264977699999995E-2</v>
      </c>
      <c r="F23">
        <v>3.5000000000000001E-3</v>
      </c>
      <c r="G23">
        <v>2.74</v>
      </c>
      <c r="H23">
        <v>3.15</v>
      </c>
      <c r="I23">
        <v>3.35</v>
      </c>
    </row>
    <row r="24" spans="1:9" x14ac:dyDescent="0.2">
      <c r="A24" s="2">
        <v>44713</v>
      </c>
      <c r="B24">
        <v>163632.84039999981</v>
      </c>
      <c r="C24">
        <v>0.55000000000000004</v>
      </c>
      <c r="D24">
        <v>113.6</v>
      </c>
      <c r="E24">
        <f>358.367757%/100</f>
        <v>3.5836775699999997E-2</v>
      </c>
      <c r="F24">
        <v>8.5000000000000006E-3</v>
      </c>
      <c r="G24">
        <v>3</v>
      </c>
      <c r="H24">
        <v>3.46</v>
      </c>
      <c r="I24">
        <v>3.7</v>
      </c>
    </row>
    <row r="25" spans="1:9" x14ac:dyDescent="0.2">
      <c r="A25" s="2">
        <v>44743</v>
      </c>
      <c r="B25">
        <v>155240.1857999998</v>
      </c>
      <c r="C25">
        <v>0.55000000000000004</v>
      </c>
      <c r="D25">
        <v>114.4</v>
      </c>
      <c r="E25">
        <f>343.711188%/100</f>
        <v>3.4371118799999996E-2</v>
      </c>
      <c r="F25">
        <v>1.35E-2</v>
      </c>
      <c r="G25">
        <v>2.5499999999999998</v>
      </c>
      <c r="H25">
        <v>2.82</v>
      </c>
      <c r="I25">
        <v>3.08</v>
      </c>
    </row>
    <row r="26" spans="1:9" x14ac:dyDescent="0.2">
      <c r="A26" s="2">
        <v>44774</v>
      </c>
      <c r="B26">
        <v>124451.4696000001</v>
      </c>
      <c r="C26">
        <v>0.65</v>
      </c>
      <c r="D26">
        <v>114.7</v>
      </c>
      <c r="E26">
        <f>350.625687%/100</f>
        <v>3.5062568699999998E-2</v>
      </c>
      <c r="F26">
        <v>1.8499999999999999E-2</v>
      </c>
      <c r="G26">
        <v>3.14</v>
      </c>
      <c r="H26">
        <v>3.39</v>
      </c>
      <c r="I26">
        <v>3.62</v>
      </c>
    </row>
    <row r="27" spans="1:9" x14ac:dyDescent="0.2">
      <c r="A27" s="2">
        <v>44805</v>
      </c>
      <c r="B27">
        <v>167317.56299999991</v>
      </c>
      <c r="C27">
        <v>0.69</v>
      </c>
      <c r="D27">
        <v>115.1</v>
      </c>
      <c r="E27">
        <f>356.183759%/100</f>
        <v>3.5618375899999999E-2</v>
      </c>
      <c r="F27">
        <v>2.35E-2</v>
      </c>
      <c r="G27">
        <v>3.51</v>
      </c>
      <c r="H27">
        <v>3.7</v>
      </c>
      <c r="I27">
        <v>3.91</v>
      </c>
    </row>
    <row r="28" spans="1:9" x14ac:dyDescent="0.2">
      <c r="A28" s="2">
        <v>44835</v>
      </c>
      <c r="B28">
        <v>137664.8783999999</v>
      </c>
      <c r="C28">
        <v>0.71</v>
      </c>
      <c r="D28">
        <v>115.4</v>
      </c>
      <c r="E28">
        <f>342.664724%/100</f>
        <v>3.4266472399999998E-2</v>
      </c>
      <c r="F28">
        <v>2.5999999999999999E-2</v>
      </c>
      <c r="G28">
        <v>3.24</v>
      </c>
      <c r="H28">
        <v>3.45</v>
      </c>
      <c r="I28">
        <v>3.76</v>
      </c>
    </row>
    <row r="29" spans="1:9" x14ac:dyDescent="0.2">
      <c r="A29" s="2">
        <v>44866</v>
      </c>
      <c r="B29">
        <v>149832.31359999999</v>
      </c>
      <c r="C29">
        <v>0.67</v>
      </c>
      <c r="D29">
        <v>116.8</v>
      </c>
      <c r="E29">
        <f>346.330911%/100</f>
        <v>3.4633091099999999E-2</v>
      </c>
      <c r="F29">
        <v>2.8500000000000001E-2</v>
      </c>
      <c r="G29">
        <v>3.06</v>
      </c>
      <c r="H29">
        <v>3.22</v>
      </c>
      <c r="I29">
        <v>3.48</v>
      </c>
    </row>
    <row r="30" spans="1:9" x14ac:dyDescent="0.2">
      <c r="A30" s="2">
        <v>44896</v>
      </c>
      <c r="B30">
        <v>137885.89660000009</v>
      </c>
      <c r="C30">
        <v>0.8</v>
      </c>
      <c r="D30">
        <v>117.8</v>
      </c>
      <c r="E30">
        <f>352.843357%/100</f>
        <v>3.5284335700000002E-2</v>
      </c>
      <c r="F30">
        <v>3.1E-2</v>
      </c>
      <c r="G30">
        <v>3.42</v>
      </c>
      <c r="H30">
        <v>3.7</v>
      </c>
      <c r="I30">
        <v>4.04</v>
      </c>
    </row>
    <row r="31" spans="1:9" x14ac:dyDescent="0.2">
      <c r="A31" s="2">
        <v>44927</v>
      </c>
      <c r="B31">
        <v>168650.7881999996</v>
      </c>
      <c r="C31">
        <v>0.86</v>
      </c>
      <c r="D31">
        <v>117.7</v>
      </c>
      <c r="E31">
        <f>366.430836%/100</f>
        <v>3.6643083600000001E-2</v>
      </c>
      <c r="F31">
        <v>3.1E-2</v>
      </c>
      <c r="G31">
        <v>3.17</v>
      </c>
      <c r="H31">
        <v>3.27</v>
      </c>
      <c r="I31">
        <v>3.56</v>
      </c>
    </row>
    <row r="32" spans="1:9" x14ac:dyDescent="0.2">
      <c r="A32" s="2">
        <v>44958</v>
      </c>
      <c r="B32">
        <v>170077.57020000019</v>
      </c>
      <c r="C32">
        <v>0.72</v>
      </c>
      <c r="D32">
        <v>118.4</v>
      </c>
      <c r="E32">
        <f>355.019549%/100</f>
        <v>3.5501954899999993E-2</v>
      </c>
      <c r="F32">
        <v>3.3500000000000002E-2</v>
      </c>
      <c r="G32">
        <v>3.67</v>
      </c>
      <c r="H32">
        <v>3.68</v>
      </c>
      <c r="I32">
        <v>3.87</v>
      </c>
    </row>
    <row r="33" spans="1:9" x14ac:dyDescent="0.2">
      <c r="A33" s="2">
        <v>44986</v>
      </c>
      <c r="B33">
        <v>150188.73870000039</v>
      </c>
      <c r="C33">
        <v>0.8</v>
      </c>
      <c r="D33">
        <v>118.8</v>
      </c>
      <c r="E33">
        <f>352.946319%/100</f>
        <v>3.5294631899999998E-2</v>
      </c>
      <c r="F33">
        <v>3.5999999999999997E-2</v>
      </c>
      <c r="G33">
        <v>3.08</v>
      </c>
      <c r="H33">
        <v>2.96</v>
      </c>
      <c r="I33">
        <v>3.24</v>
      </c>
    </row>
    <row r="34" spans="1:9" x14ac:dyDescent="0.2">
      <c r="A34" s="2">
        <v>45017</v>
      </c>
      <c r="B34">
        <v>166763.43999999959</v>
      </c>
      <c r="C34">
        <v>0.69</v>
      </c>
      <c r="D34">
        <v>119.2</v>
      </c>
      <c r="E34">
        <f>368.99216%/100</f>
        <v>3.6899215999999999E-2</v>
      </c>
      <c r="F34">
        <v>3.5999999999999997E-2</v>
      </c>
      <c r="G34">
        <v>3.08</v>
      </c>
      <c r="H34">
        <v>3.01</v>
      </c>
      <c r="I34">
        <v>3.27</v>
      </c>
    </row>
    <row r="35" spans="1:9" x14ac:dyDescent="0.2">
      <c r="A35" s="2">
        <v>45047</v>
      </c>
      <c r="B35">
        <v>194308.45789999989</v>
      </c>
      <c r="C35">
        <v>0.85</v>
      </c>
      <c r="D35">
        <v>119.1</v>
      </c>
      <c r="E35">
        <f>356.671434%/100</f>
        <v>3.5667143399999997E-2</v>
      </c>
      <c r="F35">
        <v>3.85E-2</v>
      </c>
      <c r="G35">
        <v>3.56</v>
      </c>
      <c r="H35">
        <v>3.39</v>
      </c>
      <c r="I35">
        <v>3.6</v>
      </c>
    </row>
    <row r="36" spans="1:9" x14ac:dyDescent="0.2">
      <c r="A36" s="2">
        <v>45078</v>
      </c>
      <c r="B36">
        <v>198113.3051000002</v>
      </c>
      <c r="C36">
        <v>0.79</v>
      </c>
      <c r="D36">
        <v>119.7</v>
      </c>
      <c r="E36">
        <f>347.412032%/100</f>
        <v>3.4741203200000001E-2</v>
      </c>
      <c r="F36">
        <v>4.1000000000000002E-2</v>
      </c>
      <c r="G36">
        <v>4.2</v>
      </c>
      <c r="H36">
        <v>3.94</v>
      </c>
      <c r="I36">
        <v>4</v>
      </c>
    </row>
  </sheetData>
  <hyperlinks>
    <hyperlink ref="E3" location="'Flags &amp; footnotes'!F11" display="'Flags &amp; footnotes'!F11" xr:uid="{00000000-0004-0000-0400-000000000000}"/>
    <hyperlink ref="E5" location="'Flags &amp; footnotes'!H11" display="'Flags &amp; footnotes'!H11" xr:uid="{00000000-0004-0000-0400-000001000000}"/>
    <hyperlink ref="E6" location="'Flags &amp; footnotes'!I11" display="'Flags &amp; footnotes'!I11" xr:uid="{00000000-0004-0000-0400-000002000000}"/>
    <hyperlink ref="E7" location="'Flags &amp; footnotes'!J11" display="'Flags &amp; footnotes'!J11" xr:uid="{00000000-0004-0000-0400-000003000000}"/>
    <hyperlink ref="E8" location="'Flags &amp; footnotes'!K11" display="'Flags &amp; footnotes'!K11" xr:uid="{00000000-0004-0000-0400-000004000000}"/>
    <hyperlink ref="E9" location="'Flags &amp; footnotes'!L11" display="'Flags &amp; footnotes'!L11" xr:uid="{00000000-0004-0000-0400-000005000000}"/>
    <hyperlink ref="E10" location="'Flags &amp; footnotes'!M11" display="'Flags &amp; footnotes'!M11" xr:uid="{00000000-0004-0000-0400-000006000000}"/>
    <hyperlink ref="E11" location="'Flags &amp; footnotes'!N11" display="'Flags &amp; footnotes'!N11" xr:uid="{00000000-0004-0000-0400-000007000000}"/>
    <hyperlink ref="E12" location="'Flags &amp; footnotes'!O11" display="'Flags &amp; footnotes'!O11" xr:uid="{00000000-0004-0000-0400-000008000000}"/>
    <hyperlink ref="E13" location="'Flags &amp; footnotes'!P11" display="'Flags &amp; footnotes'!P11" xr:uid="{00000000-0004-0000-0400-000009000000}"/>
    <hyperlink ref="E14" location="'Flags &amp; footnotes'!Q11" display="'Flags &amp; footnotes'!Q11" xr:uid="{00000000-0004-0000-0400-00000A000000}"/>
    <hyperlink ref="E15" location="'Flags &amp; footnotes'!R11" display="'Flags &amp; footnotes'!R11" xr:uid="{00000000-0004-0000-0400-00000B000000}"/>
    <hyperlink ref="E16" location="'Flags &amp; footnotes'!S11" display="'Flags &amp; footnotes'!S11" xr:uid="{00000000-0004-0000-0400-00000C000000}"/>
    <hyperlink ref="E17" location="'Flags &amp; footnotes'!T11" display="'Flags &amp; footnotes'!T11" xr:uid="{00000000-0004-0000-0400-00000D000000}"/>
    <hyperlink ref="E18" location="'Flags &amp; footnotes'!U11" display="'Flags &amp; footnotes'!U11" xr:uid="{00000000-0004-0000-0400-00000E000000}"/>
    <hyperlink ref="E19" location="'Flags &amp; footnotes'!V11" display="'Flags &amp; footnotes'!V11" xr:uid="{00000000-0004-0000-0400-00000F000000}"/>
    <hyperlink ref="E20" location="'Flags &amp; footnotes'!W11" display="'Flags &amp; footnotes'!W11" xr:uid="{00000000-0004-0000-0400-000010000000}"/>
    <hyperlink ref="E21" location="'Flags &amp; footnotes'!X11" display="'Flags &amp; footnotes'!X11" xr:uid="{00000000-0004-0000-0400-000011000000}"/>
    <hyperlink ref="E22" location="'Flags &amp; footnotes'!Y11" display="'Flags &amp; footnotes'!Y11" xr:uid="{00000000-0004-0000-0400-000012000000}"/>
    <hyperlink ref="E23" location="'Flags &amp; footnotes'!Z11" display="'Flags &amp; footnotes'!Z11" xr:uid="{00000000-0004-0000-0400-000013000000}"/>
    <hyperlink ref="E24" location="'Flags &amp; footnotes'!AA11" display="'Flags &amp; footnotes'!AA11" xr:uid="{00000000-0004-0000-0400-000014000000}"/>
    <hyperlink ref="E25" location="'Flags &amp; footnotes'!AB11" display="'Flags &amp; footnotes'!AB11" xr:uid="{00000000-0004-0000-0400-000015000000}"/>
    <hyperlink ref="E26" location="'Flags &amp; footnotes'!AC11" display="'Flags &amp; footnotes'!AC11" xr:uid="{00000000-0004-0000-0400-000016000000}"/>
    <hyperlink ref="E27" location="'Flags &amp; footnotes'!AD11" display="'Flags &amp; footnotes'!AD11" xr:uid="{00000000-0004-0000-0400-000017000000}"/>
    <hyperlink ref="E28" location="'Flags &amp; footnotes'!AE11" display="'Flags &amp; footnotes'!AE11" xr:uid="{00000000-0004-0000-0400-000018000000}"/>
    <hyperlink ref="E29" location="'Flags &amp; footnotes'!AF11" display="'Flags &amp; footnotes'!AF11" xr:uid="{00000000-0004-0000-0400-000019000000}"/>
    <hyperlink ref="E30" location="'Flags &amp; footnotes'!AG11" display="'Flags &amp; footnotes'!AG11" xr:uid="{00000000-0004-0000-0400-00001A000000}"/>
    <hyperlink ref="E31" location="'Flags &amp; footnotes'!AH11" display="'Flags &amp; footnotes'!AH11" xr:uid="{00000000-0004-0000-0400-00001B000000}"/>
    <hyperlink ref="E32" location="'Flags &amp; footnotes'!AI11" display="'Flags &amp; footnotes'!AI11" xr:uid="{00000000-0004-0000-0400-00001C000000}"/>
    <hyperlink ref="E33" location="'Flags &amp; footnotes'!AJ11" display="'Flags &amp; footnotes'!AJ11" xr:uid="{00000000-0004-0000-0400-00001D000000}"/>
    <hyperlink ref="E34" location="'Flags &amp; footnotes'!AK11" display="'Flags &amp; footnotes'!AK11" xr:uid="{00000000-0004-0000-0400-00001E000000}"/>
    <hyperlink ref="E35" location="'Flags &amp; footnotes'!AL11" display="'Flags &amp; footnotes'!AL11" xr:uid="{00000000-0004-0000-0400-00001F000000}"/>
    <hyperlink ref="D36" location="'Flags &amp; footnotes'!AM10" display="'Flags &amp; footnotes'!AM10" xr:uid="{00000000-0004-0000-0400-000020000000}"/>
    <hyperlink ref="E36" location="'Flags &amp; footnotes'!AM11" display="'Flags &amp; footnotes'!AM11" xr:uid="{00000000-0004-0000-0400-00002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6"/>
  <sheetViews>
    <sheetView workbookViewId="0">
      <selection activeCell="A2" sqref="A2:XFD2"/>
    </sheetView>
  </sheetViews>
  <sheetFormatPr baseColWidth="10" defaultRowHeight="16" x14ac:dyDescent="0.2"/>
  <cols>
    <col min="7" max="7" width="14.33203125" bestFit="1" customWidth="1"/>
    <col min="8" max="8" width="13.33203125" bestFit="1" customWidth="1"/>
    <col min="9" max="9" width="13.6640625" bestFit="1" customWidth="1"/>
  </cols>
  <sheetData>
    <row r="1" spans="1:9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2">
        <v>44044</v>
      </c>
      <c r="B2">
        <v>127133.6256000001</v>
      </c>
      <c r="C2">
        <v>0.44</v>
      </c>
      <c r="D2">
        <v>104.8</v>
      </c>
      <c r="E2">
        <v>6.83E-2</v>
      </c>
      <c r="F2">
        <v>2.5000000000000001E-3</v>
      </c>
      <c r="G2">
        <v>0.27</v>
      </c>
      <c r="H2">
        <v>0.42</v>
      </c>
      <c r="I2">
        <v>0.98</v>
      </c>
    </row>
    <row r="3" spans="1:9" x14ac:dyDescent="0.2">
      <c r="A3" s="2">
        <v>44075</v>
      </c>
      <c r="B3">
        <v>132229.0975</v>
      </c>
      <c r="C3">
        <v>0.38</v>
      </c>
      <c r="D3">
        <v>104.2</v>
      </c>
      <c r="E3">
        <f>692.156281%/100</f>
        <v>6.9215628099999996E-2</v>
      </c>
      <c r="F3">
        <v>2.5000000000000001E-3</v>
      </c>
      <c r="G3">
        <v>0.18</v>
      </c>
      <c r="H3">
        <v>0.37</v>
      </c>
      <c r="I3">
        <v>0.85</v>
      </c>
    </row>
    <row r="4" spans="1:9" x14ac:dyDescent="0.2">
      <c r="A4" s="2">
        <v>44105</v>
      </c>
      <c r="B4">
        <v>109169.05999999979</v>
      </c>
      <c r="C4">
        <v>0.38</v>
      </c>
      <c r="D4">
        <v>104.8</v>
      </c>
      <c r="E4">
        <v>6.9800000000000001E-2</v>
      </c>
      <c r="F4">
        <v>2.5000000000000001E-3</v>
      </c>
      <c r="G4">
        <v>0.12</v>
      </c>
      <c r="H4">
        <v>0.28999999999999998</v>
      </c>
      <c r="I4">
        <v>0.83</v>
      </c>
    </row>
    <row r="5" spans="1:9" x14ac:dyDescent="0.2">
      <c r="A5" s="2">
        <v>44136</v>
      </c>
      <c r="B5">
        <v>118277.96279999991</v>
      </c>
      <c r="C5">
        <v>0.4</v>
      </c>
      <c r="D5">
        <v>105</v>
      </c>
      <c r="E5">
        <v>6.83E-2</v>
      </c>
      <c r="F5">
        <v>1E-3</v>
      </c>
      <c r="G5">
        <v>0.1</v>
      </c>
      <c r="H5">
        <v>0.31</v>
      </c>
      <c r="I5">
        <v>0.92</v>
      </c>
    </row>
    <row r="6" spans="1:9" x14ac:dyDescent="0.2">
      <c r="A6" s="2">
        <v>44166</v>
      </c>
      <c r="B6">
        <v>128767.4886</v>
      </c>
      <c r="C6">
        <v>0.4</v>
      </c>
      <c r="D6">
        <v>105.1</v>
      </c>
      <c r="E6">
        <v>6.59E-2</v>
      </c>
      <c r="F6">
        <v>1E-3</v>
      </c>
      <c r="G6">
        <v>7.0000000000000007E-2</v>
      </c>
      <c r="H6">
        <v>0.34</v>
      </c>
      <c r="I6">
        <v>0.98</v>
      </c>
    </row>
    <row r="7" spans="1:9" x14ac:dyDescent="0.2">
      <c r="A7" s="2">
        <v>44197</v>
      </c>
      <c r="B7">
        <v>114672.8986</v>
      </c>
      <c r="C7">
        <v>0.33</v>
      </c>
      <c r="D7">
        <v>105.4</v>
      </c>
      <c r="E7">
        <v>6.3200000000000006E-2</v>
      </c>
      <c r="F7">
        <v>1E-3</v>
      </c>
      <c r="G7">
        <v>0.11</v>
      </c>
      <c r="H7">
        <v>0.41</v>
      </c>
      <c r="I7">
        <v>1.1299999999999999</v>
      </c>
    </row>
    <row r="8" spans="1:9" x14ac:dyDescent="0.2">
      <c r="A8" s="2">
        <v>44228</v>
      </c>
      <c r="B8">
        <v>124029.0284000001</v>
      </c>
      <c r="C8">
        <v>0.33</v>
      </c>
      <c r="D8">
        <v>105.3</v>
      </c>
      <c r="E8">
        <v>5.8000000000000003E-2</v>
      </c>
      <c r="F8">
        <v>1E-3</v>
      </c>
      <c r="G8">
        <v>0.12</v>
      </c>
      <c r="H8">
        <v>0.83</v>
      </c>
      <c r="I8">
        <v>1.85</v>
      </c>
    </row>
    <row r="9" spans="1:9" x14ac:dyDescent="0.2">
      <c r="A9" s="2">
        <v>44256</v>
      </c>
      <c r="B9">
        <v>116084.2908</v>
      </c>
      <c r="C9">
        <v>0.43</v>
      </c>
      <c r="D9">
        <v>105.5</v>
      </c>
      <c r="E9">
        <f>561.494909%/100</f>
        <v>5.6149490899999994E-2</v>
      </c>
      <c r="F9">
        <v>1E-3</v>
      </c>
      <c r="G9">
        <v>0.09</v>
      </c>
      <c r="H9">
        <v>0.75</v>
      </c>
      <c r="I9">
        <v>1.81</v>
      </c>
    </row>
    <row r="10" spans="1:9" x14ac:dyDescent="0.2">
      <c r="A10" s="2">
        <v>44287</v>
      </c>
      <c r="B10">
        <v>180898.54039999991</v>
      </c>
      <c r="C10">
        <v>0.31</v>
      </c>
      <c r="D10">
        <v>105.7</v>
      </c>
      <c r="E10">
        <f>542.221012%/100</f>
        <v>5.4222101199999997E-2</v>
      </c>
      <c r="F10">
        <v>1E-3</v>
      </c>
      <c r="G10">
        <v>0.09</v>
      </c>
      <c r="H10">
        <v>0.7</v>
      </c>
      <c r="I10">
        <v>1.7</v>
      </c>
    </row>
    <row r="11" spans="1:9" x14ac:dyDescent="0.2">
      <c r="A11" s="2">
        <v>44317</v>
      </c>
      <c r="B11">
        <v>142787128.2924003</v>
      </c>
      <c r="C11">
        <v>0.36</v>
      </c>
      <c r="D11">
        <v>106.1</v>
      </c>
      <c r="E11">
        <f>507.299634%/100</f>
        <v>5.0729963400000001E-2</v>
      </c>
      <c r="F11">
        <v>1E-3</v>
      </c>
      <c r="G11">
        <v>7.0000000000000007E-2</v>
      </c>
      <c r="H11">
        <v>0.83</v>
      </c>
      <c r="I11">
        <v>1.66</v>
      </c>
    </row>
    <row r="12" spans="1:9" x14ac:dyDescent="0.2">
      <c r="A12" s="2">
        <v>44348</v>
      </c>
      <c r="B12">
        <v>162596.88899999991</v>
      </c>
      <c r="C12">
        <v>0.32</v>
      </c>
      <c r="D12">
        <v>106.4</v>
      </c>
      <c r="E12">
        <f>498.332423%/100</f>
        <v>4.9833242299999997E-2</v>
      </c>
      <c r="F12">
        <v>1E-3</v>
      </c>
      <c r="G12">
        <v>7.0000000000000007E-2</v>
      </c>
      <c r="H12">
        <v>0.85</v>
      </c>
      <c r="I12">
        <v>1.5</v>
      </c>
    </row>
    <row r="13" spans="1:9" x14ac:dyDescent="0.2">
      <c r="A13" s="4">
        <v>44378</v>
      </c>
      <c r="B13">
        <v>135471.3983999998</v>
      </c>
      <c r="C13">
        <v>0.31</v>
      </c>
      <c r="D13">
        <v>106.6</v>
      </c>
      <c r="E13">
        <v>4.6899999999999997E-2</v>
      </c>
      <c r="F13">
        <v>1E-3</v>
      </c>
      <c r="G13">
        <v>0.02</v>
      </c>
      <c r="H13">
        <v>0.6</v>
      </c>
      <c r="I13">
        <v>1.19</v>
      </c>
    </row>
    <row r="14" spans="1:9" x14ac:dyDescent="0.2">
      <c r="A14" s="2">
        <v>44409</v>
      </c>
      <c r="B14">
        <v>130107.02099999991</v>
      </c>
      <c r="C14">
        <v>0.34</v>
      </c>
      <c r="D14">
        <v>107</v>
      </c>
      <c r="E14">
        <v>4.5600000000000002E-2</v>
      </c>
      <c r="F14">
        <v>1E-3</v>
      </c>
      <c r="G14">
        <v>0.02</v>
      </c>
      <c r="H14">
        <v>0.64</v>
      </c>
      <c r="I14">
        <v>1.21</v>
      </c>
    </row>
    <row r="15" spans="1:9" x14ac:dyDescent="0.2">
      <c r="A15" s="4">
        <v>44440</v>
      </c>
      <c r="B15">
        <v>147143.535</v>
      </c>
      <c r="C15">
        <v>0.34</v>
      </c>
      <c r="D15">
        <v>107.4</v>
      </c>
      <c r="E15">
        <v>4.6600000000000003E-2</v>
      </c>
      <c r="F15">
        <v>1E-3</v>
      </c>
      <c r="G15">
        <v>0.05</v>
      </c>
      <c r="H15">
        <v>0.79</v>
      </c>
      <c r="I15">
        <v>1.5</v>
      </c>
    </row>
    <row r="16" spans="1:9" x14ac:dyDescent="0.2">
      <c r="A16" s="2">
        <v>44470</v>
      </c>
      <c r="B16">
        <v>141427.86840000021</v>
      </c>
      <c r="C16">
        <v>0.34</v>
      </c>
      <c r="D16">
        <v>108</v>
      </c>
      <c r="E16">
        <v>5.2499999999999998E-2</v>
      </c>
      <c r="F16">
        <v>1E-3</v>
      </c>
      <c r="G16">
        <v>0.56999999999999995</v>
      </c>
      <c r="H16">
        <v>1.45</v>
      </c>
      <c r="I16">
        <v>1.94</v>
      </c>
    </row>
    <row r="17" spans="1:9" x14ac:dyDescent="0.2">
      <c r="A17" s="4">
        <v>44501</v>
      </c>
      <c r="B17">
        <v>153023.40060000049</v>
      </c>
      <c r="C17">
        <v>0.37</v>
      </c>
      <c r="D17">
        <v>108.5</v>
      </c>
      <c r="E17">
        <v>4.5999999999999999E-2</v>
      </c>
      <c r="F17">
        <v>1E-3</v>
      </c>
      <c r="G17">
        <v>0.35</v>
      </c>
      <c r="H17">
        <v>1.34</v>
      </c>
      <c r="I17">
        <v>1.73</v>
      </c>
    </row>
    <row r="18" spans="1:9" x14ac:dyDescent="0.2">
      <c r="A18" s="2">
        <v>44531</v>
      </c>
      <c r="B18">
        <v>92764530.499300003</v>
      </c>
      <c r="C18">
        <v>0.38</v>
      </c>
      <c r="D18">
        <v>108.9</v>
      </c>
      <c r="E18">
        <v>4.1799999999999997E-2</v>
      </c>
      <c r="F18">
        <v>1E-3</v>
      </c>
      <c r="G18">
        <v>0.37</v>
      </c>
      <c r="H18">
        <v>1.34</v>
      </c>
      <c r="I18">
        <v>1.68</v>
      </c>
    </row>
    <row r="19" spans="1:9" x14ac:dyDescent="0.2">
      <c r="A19" s="4">
        <v>44562</v>
      </c>
      <c r="B19">
        <v>190590.76730000009</v>
      </c>
      <c r="C19">
        <v>0.36</v>
      </c>
      <c r="D19">
        <v>109.7</v>
      </c>
      <c r="E19">
        <f>415.162636%/100</f>
        <v>4.1516263599999999E-2</v>
      </c>
      <c r="F19">
        <v>1E-3</v>
      </c>
      <c r="G19">
        <v>0.92</v>
      </c>
      <c r="H19">
        <v>1.63</v>
      </c>
      <c r="I19">
        <v>1.91</v>
      </c>
    </row>
    <row r="20" spans="1:9" x14ac:dyDescent="0.2">
      <c r="A20" s="2">
        <v>44593</v>
      </c>
      <c r="B20">
        <v>193404.6539999996</v>
      </c>
      <c r="C20">
        <v>0.32</v>
      </c>
      <c r="D20">
        <v>110.5</v>
      </c>
      <c r="E20">
        <f>400.841952%/100</f>
        <v>4.0084195200000006E-2</v>
      </c>
      <c r="F20">
        <v>1E-3</v>
      </c>
      <c r="G20">
        <v>1.1200000000000001</v>
      </c>
      <c r="H20">
        <v>1.86</v>
      </c>
      <c r="I20">
        <v>2.16</v>
      </c>
    </row>
    <row r="21" spans="1:9" x14ac:dyDescent="0.2">
      <c r="A21" s="4">
        <v>44621</v>
      </c>
      <c r="B21">
        <v>171956.75519999949</v>
      </c>
      <c r="C21">
        <v>0.37</v>
      </c>
      <c r="D21">
        <v>111.5</v>
      </c>
      <c r="E21">
        <f>392.409429%/100</f>
        <v>3.9240942899999999E-2</v>
      </c>
      <c r="F21">
        <v>1E-3</v>
      </c>
      <c r="G21">
        <v>1.8</v>
      </c>
      <c r="H21">
        <v>2.58</v>
      </c>
      <c r="I21">
        <v>2.79</v>
      </c>
    </row>
    <row r="22" spans="1:9" x14ac:dyDescent="0.2">
      <c r="A22" s="2">
        <v>44652</v>
      </c>
      <c r="B22">
        <v>187827.8669999995</v>
      </c>
      <c r="C22">
        <v>0.35</v>
      </c>
      <c r="D22">
        <v>111.5</v>
      </c>
      <c r="E22">
        <f>387.982238%/100</f>
        <v>3.8798223799999997E-2</v>
      </c>
      <c r="F22">
        <v>1E-3</v>
      </c>
      <c r="G22">
        <v>2.5</v>
      </c>
      <c r="H22">
        <v>2.95</v>
      </c>
      <c r="I22">
        <v>3.18</v>
      </c>
    </row>
    <row r="23" spans="1:9" x14ac:dyDescent="0.2">
      <c r="A23" s="4">
        <v>44682</v>
      </c>
      <c r="B23">
        <v>191892.72639999981</v>
      </c>
      <c r="C23">
        <v>0.42</v>
      </c>
      <c r="D23">
        <v>112.6</v>
      </c>
      <c r="E23">
        <f>392.649777%/100</f>
        <v>3.9264977699999995E-2</v>
      </c>
      <c r="F23">
        <v>3.5000000000000001E-3</v>
      </c>
      <c r="G23">
        <v>2.74</v>
      </c>
      <c r="H23">
        <v>3.15</v>
      </c>
      <c r="I23">
        <v>3.35</v>
      </c>
    </row>
    <row r="24" spans="1:9" x14ac:dyDescent="0.2">
      <c r="A24" s="2">
        <v>44713</v>
      </c>
      <c r="B24">
        <v>137093444.3435002</v>
      </c>
      <c r="C24">
        <v>0.44</v>
      </c>
      <c r="D24">
        <v>113.6</v>
      </c>
      <c r="E24">
        <f>358.367757%/100</f>
        <v>3.5836775699999997E-2</v>
      </c>
      <c r="F24">
        <v>8.5000000000000006E-3</v>
      </c>
      <c r="G24">
        <v>3</v>
      </c>
      <c r="H24">
        <v>3.46</v>
      </c>
      <c r="I24">
        <v>3.7</v>
      </c>
    </row>
    <row r="25" spans="1:9" x14ac:dyDescent="0.2">
      <c r="A25" s="2">
        <v>44743</v>
      </c>
      <c r="B25">
        <v>252341.84560000029</v>
      </c>
      <c r="C25">
        <v>0.47</v>
      </c>
      <c r="D25">
        <v>114.4</v>
      </c>
      <c r="E25">
        <f>343.711188%/100</f>
        <v>3.4371118799999996E-2</v>
      </c>
      <c r="F25">
        <v>1.35E-2</v>
      </c>
      <c r="G25">
        <v>2.5499999999999998</v>
      </c>
      <c r="H25">
        <v>2.82</v>
      </c>
      <c r="I25">
        <v>3.08</v>
      </c>
    </row>
    <row r="26" spans="1:9" x14ac:dyDescent="0.2">
      <c r="A26" s="2">
        <v>44774</v>
      </c>
      <c r="B26">
        <v>229343.158</v>
      </c>
      <c r="C26">
        <v>0.54</v>
      </c>
      <c r="D26">
        <v>114.7</v>
      </c>
      <c r="E26">
        <f>350.625687%/100</f>
        <v>3.5062568699999998E-2</v>
      </c>
      <c r="F26">
        <v>1.8499999999999999E-2</v>
      </c>
      <c r="G26">
        <v>3.14</v>
      </c>
      <c r="H26">
        <v>3.39</v>
      </c>
      <c r="I26">
        <v>3.62</v>
      </c>
    </row>
    <row r="27" spans="1:9" x14ac:dyDescent="0.2">
      <c r="A27" s="2">
        <v>44805</v>
      </c>
      <c r="B27">
        <v>306185.12729999959</v>
      </c>
      <c r="C27">
        <v>0.52</v>
      </c>
      <c r="D27">
        <v>115.1</v>
      </c>
      <c r="E27">
        <f>356.183759%/100</f>
        <v>3.5618375899999999E-2</v>
      </c>
      <c r="F27">
        <v>2.35E-2</v>
      </c>
      <c r="G27">
        <v>3.51</v>
      </c>
      <c r="H27">
        <v>3.7</v>
      </c>
      <c r="I27">
        <v>3.91</v>
      </c>
    </row>
    <row r="28" spans="1:9" x14ac:dyDescent="0.2">
      <c r="A28" s="2">
        <v>44835</v>
      </c>
      <c r="B28">
        <v>289657.34459999937</v>
      </c>
      <c r="C28">
        <v>0.63</v>
      </c>
      <c r="D28">
        <v>115.4</v>
      </c>
      <c r="E28">
        <f>342.664724%/100</f>
        <v>3.4266472399999998E-2</v>
      </c>
      <c r="F28">
        <v>2.5999999999999999E-2</v>
      </c>
      <c r="G28">
        <v>3.24</v>
      </c>
      <c r="H28">
        <v>3.45</v>
      </c>
      <c r="I28">
        <v>3.76</v>
      </c>
    </row>
    <row r="29" spans="1:9" x14ac:dyDescent="0.2">
      <c r="A29" s="2">
        <v>44866</v>
      </c>
      <c r="B29">
        <v>336334.47999999952</v>
      </c>
      <c r="C29">
        <v>0.63</v>
      </c>
      <c r="D29">
        <v>116.8</v>
      </c>
      <c r="E29">
        <f>346.330911%/100</f>
        <v>3.4633091099999999E-2</v>
      </c>
      <c r="F29">
        <v>2.8500000000000001E-2</v>
      </c>
      <c r="G29">
        <v>3.06</v>
      </c>
      <c r="H29">
        <v>3.22</v>
      </c>
      <c r="I29">
        <v>3.48</v>
      </c>
    </row>
    <row r="30" spans="1:9" x14ac:dyDescent="0.2">
      <c r="A30" s="2">
        <v>44896</v>
      </c>
      <c r="B30">
        <v>337362.31949999998</v>
      </c>
      <c r="C30">
        <v>0.68</v>
      </c>
      <c r="D30">
        <v>117.8</v>
      </c>
      <c r="E30">
        <f>352.843357%/100</f>
        <v>3.5284335700000002E-2</v>
      </c>
      <c r="F30">
        <v>3.1E-2</v>
      </c>
      <c r="G30">
        <v>3.42</v>
      </c>
      <c r="H30">
        <v>3.7</v>
      </c>
      <c r="I30">
        <v>4.04</v>
      </c>
    </row>
    <row r="31" spans="1:9" x14ac:dyDescent="0.2">
      <c r="A31" s="2">
        <v>44927</v>
      </c>
      <c r="B31">
        <v>359325.71999999968</v>
      </c>
      <c r="C31">
        <v>0.71</v>
      </c>
      <c r="D31">
        <v>117.7</v>
      </c>
      <c r="E31">
        <f>366.430836%/100</f>
        <v>3.6643083600000001E-2</v>
      </c>
      <c r="F31">
        <v>3.1E-2</v>
      </c>
      <c r="G31">
        <v>3.17</v>
      </c>
      <c r="H31">
        <v>3.27</v>
      </c>
      <c r="I31">
        <v>3.56</v>
      </c>
    </row>
    <row r="32" spans="1:9" x14ac:dyDescent="0.2">
      <c r="A32" s="2">
        <v>44958</v>
      </c>
      <c r="B32">
        <v>382805.67750000022</v>
      </c>
      <c r="C32">
        <v>0.64</v>
      </c>
      <c r="D32">
        <v>118.4</v>
      </c>
      <c r="E32">
        <f>355.019549%/100</f>
        <v>3.5501954899999993E-2</v>
      </c>
      <c r="F32">
        <v>3.3500000000000002E-2</v>
      </c>
      <c r="G32">
        <v>3.67</v>
      </c>
      <c r="H32">
        <v>3.68</v>
      </c>
      <c r="I32">
        <v>3.87</v>
      </c>
    </row>
    <row r="33" spans="1:9" x14ac:dyDescent="0.2">
      <c r="A33" s="2">
        <v>44986</v>
      </c>
      <c r="B33">
        <v>340849.11970000132</v>
      </c>
      <c r="C33">
        <v>0.73</v>
      </c>
      <c r="D33">
        <v>118.8</v>
      </c>
      <c r="E33">
        <f>352.946319%/100</f>
        <v>3.5294631899999998E-2</v>
      </c>
      <c r="F33">
        <v>3.5999999999999997E-2</v>
      </c>
      <c r="G33">
        <v>3.08</v>
      </c>
      <c r="H33">
        <v>2.96</v>
      </c>
      <c r="I33">
        <v>3.24</v>
      </c>
    </row>
    <row r="34" spans="1:9" x14ac:dyDescent="0.2">
      <c r="A34" s="2">
        <v>45017</v>
      </c>
      <c r="B34">
        <v>382895.69999999972</v>
      </c>
      <c r="C34">
        <v>0.69</v>
      </c>
      <c r="D34">
        <v>119.2</v>
      </c>
      <c r="E34">
        <f>368.99216%/100</f>
        <v>3.6899215999999999E-2</v>
      </c>
      <c r="F34">
        <v>3.5999999999999997E-2</v>
      </c>
      <c r="G34">
        <v>3.08</v>
      </c>
      <c r="H34">
        <v>3.01</v>
      </c>
      <c r="I34">
        <v>3.27</v>
      </c>
    </row>
    <row r="35" spans="1:9" x14ac:dyDescent="0.2">
      <c r="A35" s="2">
        <v>45047</v>
      </c>
      <c r="B35">
        <v>378831.75119999982</v>
      </c>
      <c r="C35">
        <v>0.74</v>
      </c>
      <c r="D35">
        <v>119.1</v>
      </c>
      <c r="E35">
        <f>356.671434%/100</f>
        <v>3.5667143399999997E-2</v>
      </c>
      <c r="F35">
        <v>3.85E-2</v>
      </c>
      <c r="G35">
        <v>3.56</v>
      </c>
      <c r="H35">
        <v>3.39</v>
      </c>
      <c r="I35">
        <v>3.6</v>
      </c>
    </row>
    <row r="36" spans="1:9" x14ac:dyDescent="0.2">
      <c r="A36" s="2">
        <v>45078</v>
      </c>
      <c r="B36">
        <v>394703.19660000072</v>
      </c>
      <c r="C36">
        <v>0.74</v>
      </c>
      <c r="D36">
        <v>119.7</v>
      </c>
      <c r="E36">
        <f>347.412032%/100</f>
        <v>3.4741203200000001E-2</v>
      </c>
      <c r="F36">
        <v>4.1000000000000002E-2</v>
      </c>
      <c r="G36">
        <v>4.2</v>
      </c>
      <c r="H36">
        <v>3.94</v>
      </c>
      <c r="I36">
        <v>4</v>
      </c>
    </row>
  </sheetData>
  <hyperlinks>
    <hyperlink ref="E3" location="'Flags &amp; footnotes'!F11" display="'Flags &amp; footnotes'!F11" xr:uid="{00000000-0004-0000-0500-000000000000}"/>
    <hyperlink ref="E5" location="'Flags &amp; footnotes'!H11" display="'Flags &amp; footnotes'!H11" xr:uid="{00000000-0004-0000-0500-000001000000}"/>
    <hyperlink ref="E6" location="'Flags &amp; footnotes'!I11" display="'Flags &amp; footnotes'!I11" xr:uid="{00000000-0004-0000-0500-000002000000}"/>
    <hyperlink ref="E7" location="'Flags &amp; footnotes'!J11" display="'Flags &amp; footnotes'!J11" xr:uid="{00000000-0004-0000-0500-000003000000}"/>
    <hyperlink ref="E8" location="'Flags &amp; footnotes'!K11" display="'Flags &amp; footnotes'!K11" xr:uid="{00000000-0004-0000-0500-000004000000}"/>
    <hyperlink ref="E9" location="'Flags &amp; footnotes'!L11" display="'Flags &amp; footnotes'!L11" xr:uid="{00000000-0004-0000-0500-000005000000}"/>
    <hyperlink ref="E10" location="'Flags &amp; footnotes'!M11" display="'Flags &amp; footnotes'!M11" xr:uid="{00000000-0004-0000-0500-000006000000}"/>
    <hyperlink ref="E11" location="'Flags &amp; footnotes'!N11" display="'Flags &amp; footnotes'!N11" xr:uid="{00000000-0004-0000-0500-000007000000}"/>
    <hyperlink ref="E12" location="'Flags &amp; footnotes'!O11" display="'Flags &amp; footnotes'!O11" xr:uid="{00000000-0004-0000-0500-000008000000}"/>
    <hyperlink ref="E13" location="'Flags &amp; footnotes'!P11" display="'Flags &amp; footnotes'!P11" xr:uid="{00000000-0004-0000-0500-000009000000}"/>
    <hyperlink ref="E14" location="'Flags &amp; footnotes'!Q11" display="'Flags &amp; footnotes'!Q11" xr:uid="{00000000-0004-0000-0500-00000A000000}"/>
    <hyperlink ref="E15" location="'Flags &amp; footnotes'!R11" display="'Flags &amp; footnotes'!R11" xr:uid="{00000000-0004-0000-0500-00000B000000}"/>
    <hyperlink ref="E16" location="'Flags &amp; footnotes'!S11" display="'Flags &amp; footnotes'!S11" xr:uid="{00000000-0004-0000-0500-00000C000000}"/>
    <hyperlink ref="E17" location="'Flags &amp; footnotes'!T11" display="'Flags &amp; footnotes'!T11" xr:uid="{00000000-0004-0000-0500-00000D000000}"/>
    <hyperlink ref="E18" location="'Flags &amp; footnotes'!U11" display="'Flags &amp; footnotes'!U11" xr:uid="{00000000-0004-0000-0500-00000E000000}"/>
    <hyperlink ref="E19" location="'Flags &amp; footnotes'!V11" display="'Flags &amp; footnotes'!V11" xr:uid="{00000000-0004-0000-0500-00000F000000}"/>
    <hyperlink ref="E20" location="'Flags &amp; footnotes'!W11" display="'Flags &amp; footnotes'!W11" xr:uid="{00000000-0004-0000-0500-000010000000}"/>
    <hyperlink ref="E21" location="'Flags &amp; footnotes'!X11" display="'Flags &amp; footnotes'!X11" xr:uid="{00000000-0004-0000-0500-000011000000}"/>
    <hyperlink ref="E22" location="'Flags &amp; footnotes'!Y11" display="'Flags &amp; footnotes'!Y11" xr:uid="{00000000-0004-0000-0500-000012000000}"/>
    <hyperlink ref="E23" location="'Flags &amp; footnotes'!Z11" display="'Flags &amp; footnotes'!Z11" xr:uid="{00000000-0004-0000-0500-000013000000}"/>
    <hyperlink ref="E24" location="'Flags &amp; footnotes'!AA11" display="'Flags &amp; footnotes'!AA11" xr:uid="{00000000-0004-0000-0500-000014000000}"/>
    <hyperlink ref="E25" location="'Flags &amp; footnotes'!AB11" display="'Flags &amp; footnotes'!AB11" xr:uid="{00000000-0004-0000-0500-000015000000}"/>
    <hyperlink ref="E26" location="'Flags &amp; footnotes'!AC11" display="'Flags &amp; footnotes'!AC11" xr:uid="{00000000-0004-0000-0500-000016000000}"/>
    <hyperlink ref="E27" location="'Flags &amp; footnotes'!AD11" display="'Flags &amp; footnotes'!AD11" xr:uid="{00000000-0004-0000-0500-000017000000}"/>
    <hyperlink ref="E28" location="'Flags &amp; footnotes'!AE11" display="'Flags &amp; footnotes'!AE11" xr:uid="{00000000-0004-0000-0500-000018000000}"/>
    <hyperlink ref="E29" location="'Flags &amp; footnotes'!AF11" display="'Flags &amp; footnotes'!AF11" xr:uid="{00000000-0004-0000-0500-000019000000}"/>
    <hyperlink ref="E30" location="'Flags &amp; footnotes'!AG11" display="'Flags &amp; footnotes'!AG11" xr:uid="{00000000-0004-0000-0500-00001A000000}"/>
    <hyperlink ref="E31" location="'Flags &amp; footnotes'!AH11" display="'Flags &amp; footnotes'!AH11" xr:uid="{00000000-0004-0000-0500-00001B000000}"/>
    <hyperlink ref="E32" location="'Flags &amp; footnotes'!AI11" display="'Flags &amp; footnotes'!AI11" xr:uid="{00000000-0004-0000-0500-00001C000000}"/>
    <hyperlink ref="E33" location="'Flags &amp; footnotes'!AJ11" display="'Flags &amp; footnotes'!AJ11" xr:uid="{00000000-0004-0000-0500-00001D000000}"/>
    <hyperlink ref="E34" location="'Flags &amp; footnotes'!AK11" display="'Flags &amp; footnotes'!AK11" xr:uid="{00000000-0004-0000-0500-00001E000000}"/>
    <hyperlink ref="E35" location="'Flags &amp; footnotes'!AL11" display="'Flags &amp; footnotes'!AL11" xr:uid="{00000000-0004-0000-0500-00001F000000}"/>
    <hyperlink ref="D36" location="'Flags &amp; footnotes'!AM10" display="'Flags &amp; footnotes'!AM10" xr:uid="{00000000-0004-0000-0500-000020000000}"/>
    <hyperlink ref="E36" location="'Flags &amp; footnotes'!AM11" display="'Flags &amp; footnotes'!AM11" xr:uid="{00000000-0004-0000-0500-00002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tabSelected="1" zoomScale="95" workbookViewId="0">
      <selection activeCell="O21" sqref="O21"/>
    </sheetView>
  </sheetViews>
  <sheetFormatPr baseColWidth="10" defaultRowHeight="16" x14ac:dyDescent="0.2"/>
  <cols>
    <col min="13" max="13" width="18.6640625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11</v>
      </c>
    </row>
    <row r="2" spans="1:11" x14ac:dyDescent="0.2">
      <c r="A2" s="2">
        <v>44075</v>
      </c>
      <c r="B2">
        <v>65763753.139999963</v>
      </c>
      <c r="C2" s="10">
        <v>-2.6120808740424509E-2</v>
      </c>
      <c r="D2">
        <v>104.2</v>
      </c>
      <c r="E2" s="10">
        <f>692.156281%/100</f>
        <v>6.9215628099999996E-2</v>
      </c>
      <c r="F2" s="10">
        <v>2.5000000000000001E-3</v>
      </c>
      <c r="G2">
        <v>0.18</v>
      </c>
      <c r="H2" s="10">
        <v>3.7000000000000002E-3</v>
      </c>
      <c r="I2">
        <v>0.85</v>
      </c>
    </row>
    <row r="3" spans="1:11" x14ac:dyDescent="0.2">
      <c r="A3" s="2">
        <v>44105</v>
      </c>
      <c r="B3">
        <v>25378491.359999999</v>
      </c>
      <c r="C3" s="10">
        <v>-2.7337201805286912E-2</v>
      </c>
      <c r="D3">
        <v>104.8</v>
      </c>
      <c r="E3" s="10">
        <v>6.9800000000000001E-2</v>
      </c>
      <c r="F3" s="10">
        <v>2.5000000000000001E-3</v>
      </c>
      <c r="G3">
        <v>0.12</v>
      </c>
      <c r="H3" s="10">
        <v>2.8999999999999998E-3</v>
      </c>
      <c r="I3">
        <v>0.83</v>
      </c>
      <c r="K3" s="9">
        <v>-15246010</v>
      </c>
    </row>
    <row r="4" spans="1:11" x14ac:dyDescent="0.2">
      <c r="A4" s="2">
        <v>44136</v>
      </c>
      <c r="B4">
        <v>71101643.689999998</v>
      </c>
      <c r="C4" s="10">
        <v>7.2782712448627954E-2</v>
      </c>
      <c r="D4">
        <v>105</v>
      </c>
      <c r="E4" s="10">
        <v>6.83E-2</v>
      </c>
      <c r="F4" s="10">
        <v>1E-3</v>
      </c>
      <c r="G4">
        <v>0.1</v>
      </c>
      <c r="H4" s="10">
        <v>3.0999999999999999E-3</v>
      </c>
      <c r="I4">
        <v>0.92</v>
      </c>
      <c r="K4" s="9">
        <v>29813680</v>
      </c>
    </row>
    <row r="5" spans="1:11" x14ac:dyDescent="0.2">
      <c r="A5" s="2">
        <v>44166</v>
      </c>
      <c r="B5">
        <v>53037137.490000017</v>
      </c>
      <c r="C5" s="10">
        <v>7.2911517548195949E-3</v>
      </c>
      <c r="D5">
        <v>105.1</v>
      </c>
      <c r="E5" s="10">
        <v>6.59E-2</v>
      </c>
      <c r="F5" s="10">
        <v>1E-3</v>
      </c>
      <c r="G5">
        <v>7.0000000000000007E-2</v>
      </c>
      <c r="H5" s="10">
        <v>3.4000000000000002E-3</v>
      </c>
      <c r="I5">
        <v>0.98</v>
      </c>
      <c r="K5" s="9">
        <v>30187980</v>
      </c>
    </row>
    <row r="6" spans="1:11" x14ac:dyDescent="0.2">
      <c r="A6" s="2">
        <v>44197</v>
      </c>
      <c r="B6">
        <v>16472561.9</v>
      </c>
      <c r="C6" s="10">
        <v>-6.7476383265857691E-3</v>
      </c>
      <c r="D6">
        <v>105.4</v>
      </c>
      <c r="E6" s="10">
        <v>6.3200000000000006E-2</v>
      </c>
      <c r="F6" s="10">
        <v>1E-3</v>
      </c>
      <c r="G6">
        <v>0.11</v>
      </c>
      <c r="H6" s="10">
        <v>4.0999999999999995E-3</v>
      </c>
      <c r="I6">
        <v>1.1299999999999999</v>
      </c>
      <c r="K6" s="9">
        <v>-18307310</v>
      </c>
    </row>
    <row r="7" spans="1:11" x14ac:dyDescent="0.2">
      <c r="A7" s="2">
        <v>44228</v>
      </c>
      <c r="B7">
        <v>83884981.279999971</v>
      </c>
      <c r="C7" s="10">
        <v>2.0195158102766772E-2</v>
      </c>
      <c r="D7">
        <v>105.3</v>
      </c>
      <c r="E7" s="10">
        <v>5.8000000000000003E-2</v>
      </c>
      <c r="F7" s="10">
        <v>1E-3</v>
      </c>
      <c r="G7">
        <v>0.12</v>
      </c>
      <c r="H7" s="10">
        <v>8.3000000000000001E-3</v>
      </c>
      <c r="I7">
        <v>1.85</v>
      </c>
      <c r="K7" s="9">
        <v>46186940</v>
      </c>
    </row>
    <row r="8" spans="1:11" x14ac:dyDescent="0.2">
      <c r="A8" s="2">
        <v>44256</v>
      </c>
      <c r="B8">
        <v>97363148.210000098</v>
      </c>
      <c r="C8" s="10">
        <v>3.6624493008051345E-2</v>
      </c>
      <c r="D8">
        <v>105.5</v>
      </c>
      <c r="E8" s="10">
        <f>561.494909%/100</f>
        <v>5.6149490899999994E-2</v>
      </c>
      <c r="F8" s="10">
        <v>1E-3</v>
      </c>
      <c r="G8">
        <v>0.09</v>
      </c>
      <c r="H8" s="10">
        <v>7.4999999999999997E-3</v>
      </c>
      <c r="I8">
        <v>1.81</v>
      </c>
      <c r="K8" s="9">
        <v>65235090</v>
      </c>
    </row>
    <row r="9" spans="1:11" x14ac:dyDescent="0.2">
      <c r="A9" s="2">
        <v>44287</v>
      </c>
      <c r="B9">
        <v>41562052.059999973</v>
      </c>
      <c r="C9" s="10">
        <v>5.3550572296192547E-2</v>
      </c>
      <c r="D9">
        <v>105.7</v>
      </c>
      <c r="E9" s="10">
        <f>542.221012%/100</f>
        <v>5.4222101199999997E-2</v>
      </c>
      <c r="F9" s="10">
        <v>1E-3</v>
      </c>
      <c r="G9">
        <v>0.09</v>
      </c>
      <c r="H9" s="10">
        <v>6.9999999999999993E-3</v>
      </c>
      <c r="I9">
        <v>1.7</v>
      </c>
      <c r="K9" s="9">
        <v>12525660</v>
      </c>
    </row>
    <row r="10" spans="1:11" x14ac:dyDescent="0.2">
      <c r="A10" s="2">
        <v>44317</v>
      </c>
      <c r="B10">
        <v>86276863.360000059</v>
      </c>
      <c r="C10" s="10">
        <v>1.42453300814811E-2</v>
      </c>
      <c r="D10">
        <v>106.1</v>
      </c>
      <c r="E10" s="10">
        <f>507.299634%/100</f>
        <v>5.0729963400000001E-2</v>
      </c>
      <c r="F10" s="10">
        <v>1E-3</v>
      </c>
      <c r="G10">
        <v>7.0000000000000007E-2</v>
      </c>
      <c r="H10" s="10">
        <v>8.3000000000000001E-3</v>
      </c>
      <c r="I10">
        <v>1.66</v>
      </c>
      <c r="K10" s="9">
        <v>59656770</v>
      </c>
    </row>
    <row r="11" spans="1:11" x14ac:dyDescent="0.2">
      <c r="A11" s="2">
        <v>44348</v>
      </c>
      <c r="B11">
        <v>40995269.810000017</v>
      </c>
      <c r="C11" s="10">
        <v>1.6777789922395859E-2</v>
      </c>
      <c r="D11">
        <v>106.4</v>
      </c>
      <c r="E11" s="10">
        <f>498.332423%/100</f>
        <v>4.9833242299999997E-2</v>
      </c>
      <c r="F11" s="10">
        <v>1E-3</v>
      </c>
      <c r="G11">
        <v>7.0000000000000007E-2</v>
      </c>
      <c r="H11" s="10">
        <v>8.5000000000000006E-3</v>
      </c>
      <c r="I11">
        <v>1.5</v>
      </c>
      <c r="K11" s="9">
        <v>7827817</v>
      </c>
    </row>
    <row r="12" spans="1:11" x14ac:dyDescent="0.2">
      <c r="A12" s="4">
        <v>44378</v>
      </c>
      <c r="B12">
        <v>54423409.399999946</v>
      </c>
      <c r="C12" s="10">
        <v>4.3644181671593618E-2</v>
      </c>
      <c r="D12">
        <v>106.6</v>
      </c>
      <c r="E12" s="10">
        <v>4.6899999999999997E-2</v>
      </c>
      <c r="F12" s="10">
        <v>1E-3</v>
      </c>
      <c r="G12">
        <v>0.02</v>
      </c>
      <c r="H12" s="10">
        <v>6.0000000000000001E-3</v>
      </c>
      <c r="I12">
        <v>1.19</v>
      </c>
      <c r="K12" s="9">
        <v>21210000</v>
      </c>
    </row>
    <row r="13" spans="1:11" x14ac:dyDescent="0.2">
      <c r="A13" s="2">
        <v>44409</v>
      </c>
      <c r="B13">
        <v>-142224971.12999991</v>
      </c>
      <c r="C13" s="10">
        <v>2.1424524900860109E-2</v>
      </c>
      <c r="D13">
        <v>107</v>
      </c>
      <c r="E13" s="10">
        <v>4.5600000000000002E-2</v>
      </c>
      <c r="F13" s="10">
        <v>1E-3</v>
      </c>
      <c r="G13">
        <v>0.02</v>
      </c>
      <c r="H13" s="10">
        <v>6.4000000000000003E-3</v>
      </c>
      <c r="I13">
        <v>1.21</v>
      </c>
      <c r="K13" s="9">
        <v>-170477700</v>
      </c>
    </row>
    <row r="14" spans="1:11" x14ac:dyDescent="0.2">
      <c r="A14" s="4">
        <v>44440</v>
      </c>
      <c r="B14">
        <v>61390131.449999973</v>
      </c>
      <c r="C14" s="10">
        <v>-5.7076589522512967E-2</v>
      </c>
      <c r="D14">
        <v>107.4</v>
      </c>
      <c r="E14" s="10">
        <v>4.6600000000000003E-2</v>
      </c>
      <c r="F14" s="10">
        <v>1E-3</v>
      </c>
      <c r="G14">
        <v>0.05</v>
      </c>
      <c r="H14" s="10">
        <v>7.9000000000000008E-3</v>
      </c>
      <c r="I14">
        <v>1.5</v>
      </c>
      <c r="K14" s="9">
        <v>26987630</v>
      </c>
    </row>
    <row r="15" spans="1:11" x14ac:dyDescent="0.2">
      <c r="A15" s="2">
        <v>44470</v>
      </c>
      <c r="B15">
        <v>65113700.489999942</v>
      </c>
      <c r="C15" s="10">
        <v>5.6146730121383867E-2</v>
      </c>
      <c r="D15">
        <v>108</v>
      </c>
      <c r="E15" s="10">
        <v>5.2499999999999998E-2</v>
      </c>
      <c r="F15" s="10">
        <v>1E-3</v>
      </c>
      <c r="G15">
        <v>0.56999999999999995</v>
      </c>
      <c r="H15" s="10">
        <v>1.4499999999999999E-2</v>
      </c>
      <c r="I15">
        <v>1.94</v>
      </c>
      <c r="K15" s="9">
        <v>18895880</v>
      </c>
    </row>
    <row r="16" spans="1:11" x14ac:dyDescent="0.2">
      <c r="A16" s="4">
        <v>44501</v>
      </c>
      <c r="B16">
        <v>68784151.899999961</v>
      </c>
      <c r="C16" s="10">
        <v>-8.4552680876918435E-3</v>
      </c>
      <c r="D16">
        <v>108.5</v>
      </c>
      <c r="E16" s="10">
        <v>4.5999999999999999E-2</v>
      </c>
      <c r="F16" s="10">
        <v>1E-3</v>
      </c>
      <c r="G16">
        <v>0.35</v>
      </c>
      <c r="H16" s="10">
        <v>1.34E-2</v>
      </c>
      <c r="I16">
        <v>1.73</v>
      </c>
      <c r="K16" s="9">
        <v>42888950</v>
      </c>
    </row>
    <row r="17" spans="1:11" x14ac:dyDescent="0.2">
      <c r="A17" s="2">
        <v>44531</v>
      </c>
      <c r="B17">
        <v>49338088.199999951</v>
      </c>
      <c r="C17" s="10">
        <v>6.5512663398692855E-2</v>
      </c>
      <c r="D17">
        <v>108.9</v>
      </c>
      <c r="E17" s="10">
        <v>4.1799999999999997E-2</v>
      </c>
      <c r="F17" s="10">
        <v>1E-3</v>
      </c>
      <c r="G17">
        <v>0.37</v>
      </c>
      <c r="H17" s="10">
        <v>1.34E-2</v>
      </c>
      <c r="I17">
        <v>1.68</v>
      </c>
      <c r="K17" s="9">
        <v>11911310</v>
      </c>
    </row>
    <row r="18" spans="1:11" x14ac:dyDescent="0.2">
      <c r="A18" s="4">
        <v>44562</v>
      </c>
      <c r="B18">
        <v>29388447.009999972</v>
      </c>
      <c r="C18" s="10">
        <v>-5.4440024919729664E-2</v>
      </c>
      <c r="D18">
        <v>109.7</v>
      </c>
      <c r="E18" s="10">
        <f>415.162636%/100</f>
        <v>4.1516263599999999E-2</v>
      </c>
      <c r="F18" s="10">
        <v>1E-3</v>
      </c>
      <c r="G18">
        <v>0.92</v>
      </c>
      <c r="H18" s="10">
        <v>1.6299999999999999E-2</v>
      </c>
      <c r="I18">
        <v>1.91</v>
      </c>
      <c r="K18" s="9">
        <v>4996897</v>
      </c>
    </row>
    <row r="19" spans="1:11" x14ac:dyDescent="0.2">
      <c r="A19" s="2">
        <v>44593</v>
      </c>
      <c r="B19">
        <v>157997068.78482559</v>
      </c>
      <c r="C19" s="10">
        <v>-2.77228726369672E-2</v>
      </c>
      <c r="D19">
        <v>110.5</v>
      </c>
      <c r="E19" s="10">
        <f>400.841952%/100</f>
        <v>4.0084195200000006E-2</v>
      </c>
      <c r="F19" s="10">
        <v>1E-3</v>
      </c>
      <c r="G19">
        <v>1.1200000000000001</v>
      </c>
      <c r="H19" s="10">
        <v>1.8600000000000002E-2</v>
      </c>
      <c r="I19">
        <v>2.16</v>
      </c>
      <c r="K19" s="9">
        <v>111898500</v>
      </c>
    </row>
    <row r="20" spans="1:11" x14ac:dyDescent="0.2">
      <c r="A20" s="4">
        <v>44621</v>
      </c>
      <c r="B20">
        <v>28852108.052065469</v>
      </c>
      <c r="C20" s="10">
        <v>5.4889491242702107E-2</v>
      </c>
      <c r="D20">
        <v>111.5</v>
      </c>
      <c r="E20" s="10">
        <f>392.409429%/100</f>
        <v>3.9240942899999999E-2</v>
      </c>
      <c r="F20" s="10">
        <v>1E-3</v>
      </c>
      <c r="G20">
        <v>1.8</v>
      </c>
      <c r="H20" s="10">
        <v>2.58E-2</v>
      </c>
      <c r="I20">
        <v>2.79</v>
      </c>
      <c r="K20" s="9">
        <v>-11041760</v>
      </c>
    </row>
    <row r="21" spans="1:11" x14ac:dyDescent="0.2">
      <c r="A21" s="2">
        <v>44652</v>
      </c>
      <c r="B21">
        <v>-36313080.709254406</v>
      </c>
      <c r="C21" s="10">
        <v>-2.8314473489153488E-2</v>
      </c>
      <c r="D21">
        <v>111.5</v>
      </c>
      <c r="E21" s="10">
        <f>387.982238%/100</f>
        <v>3.8798223799999997E-2</v>
      </c>
      <c r="F21" s="10">
        <v>1E-3</v>
      </c>
      <c r="G21">
        <v>2.5</v>
      </c>
      <c r="H21" s="10">
        <v>2.9500000000000002E-2</v>
      </c>
      <c r="I21">
        <v>3.18</v>
      </c>
      <c r="K21" s="9">
        <v>-62833570</v>
      </c>
    </row>
    <row r="22" spans="1:11" x14ac:dyDescent="0.2">
      <c r="A22" s="4">
        <v>44682</v>
      </c>
      <c r="B22">
        <v>28968703.827115569</v>
      </c>
      <c r="C22" s="10">
        <v>-5.9601301871440179E-2</v>
      </c>
      <c r="D22">
        <v>112.6</v>
      </c>
      <c r="E22" s="10">
        <f>392.649777%/100</f>
        <v>3.9264977699999995E-2</v>
      </c>
      <c r="F22" s="10">
        <v>3.5000000000000001E-3</v>
      </c>
      <c r="G22">
        <v>2.74</v>
      </c>
      <c r="H22" s="10">
        <v>3.15E-2</v>
      </c>
      <c r="I22">
        <v>3.35</v>
      </c>
      <c r="K22" s="9">
        <v>-13174960</v>
      </c>
    </row>
    <row r="23" spans="1:11" x14ac:dyDescent="0.2">
      <c r="A23" s="2">
        <v>44713</v>
      </c>
      <c r="B23">
        <v>12939165.78098114</v>
      </c>
      <c r="C23" s="10">
        <v>-0.10307159852909359</v>
      </c>
      <c r="D23">
        <v>113.6</v>
      </c>
      <c r="E23" s="10">
        <f>358.367757%/100</f>
        <v>3.5836775699999997E-2</v>
      </c>
      <c r="F23" s="10">
        <v>8.5000000000000006E-3</v>
      </c>
      <c r="G23">
        <v>3</v>
      </c>
      <c r="H23" s="10">
        <v>3.4599999999999999E-2</v>
      </c>
      <c r="I23">
        <v>3.7</v>
      </c>
      <c r="K23" s="9">
        <v>-34088610</v>
      </c>
    </row>
    <row r="24" spans="1:11" x14ac:dyDescent="0.2">
      <c r="A24" s="2">
        <v>44743</v>
      </c>
      <c r="B24">
        <v>105848180.71926659</v>
      </c>
      <c r="C24" s="10">
        <v>7.3978053780296649E-2</v>
      </c>
      <c r="D24">
        <v>114.4</v>
      </c>
      <c r="E24" s="10">
        <f>343.711188%/100</f>
        <v>3.4371118799999996E-2</v>
      </c>
      <c r="F24" s="10">
        <v>1.35E-2</v>
      </c>
      <c r="G24">
        <v>2.5499999999999998</v>
      </c>
      <c r="H24" s="10">
        <v>2.8199999999999999E-2</v>
      </c>
      <c r="I24">
        <v>3.08</v>
      </c>
      <c r="K24" s="9">
        <v>50856780</v>
      </c>
    </row>
    <row r="25" spans="1:11" x14ac:dyDescent="0.2">
      <c r="A25" s="2">
        <v>44774</v>
      </c>
      <c r="B25">
        <v>27049361.763604701</v>
      </c>
      <c r="C25" s="10">
        <v>-5.7654521978330438E-2</v>
      </c>
      <c r="D25">
        <v>114.7</v>
      </c>
      <c r="E25" s="10">
        <f>350.625687%/100</f>
        <v>3.5062568699999998E-2</v>
      </c>
      <c r="F25" s="10">
        <v>1.8499999999999999E-2</v>
      </c>
      <c r="G25">
        <v>3.14</v>
      </c>
      <c r="H25" s="10">
        <v>3.39E-2</v>
      </c>
      <c r="I25">
        <v>3.62</v>
      </c>
      <c r="K25" s="9">
        <v>4797678</v>
      </c>
    </row>
    <row r="26" spans="1:11" x14ac:dyDescent="0.2">
      <c r="A26" s="2">
        <v>44805</v>
      </c>
      <c r="B26">
        <v>11922384.56108165</v>
      </c>
      <c r="C26" s="10">
        <v>-0.1200405099487668</v>
      </c>
      <c r="D26">
        <v>115.1</v>
      </c>
      <c r="E26" s="10">
        <f>356.183759%/100</f>
        <v>3.5618375899999999E-2</v>
      </c>
      <c r="F26" s="10">
        <v>2.35E-2</v>
      </c>
      <c r="G26">
        <v>3.51</v>
      </c>
      <c r="H26" s="10">
        <v>3.7000000000000005E-2</v>
      </c>
      <c r="I26">
        <v>3.91</v>
      </c>
      <c r="K26" s="9">
        <v>-34777840</v>
      </c>
    </row>
    <row r="27" spans="1:11" x14ac:dyDescent="0.2">
      <c r="A27" s="2">
        <v>44835</v>
      </c>
      <c r="B27">
        <v>15744069.731128421</v>
      </c>
      <c r="C27" s="10">
        <v>2.8027892492045139E-2</v>
      </c>
      <c r="D27">
        <v>115.4</v>
      </c>
      <c r="E27" s="10">
        <f>342.664724%/100</f>
        <v>3.4266472399999998E-2</v>
      </c>
      <c r="F27" s="10">
        <v>2.5999999999999999E-2</v>
      </c>
      <c r="G27">
        <v>3.24</v>
      </c>
      <c r="H27" s="10">
        <v>3.4500000000000003E-2</v>
      </c>
      <c r="I27">
        <v>3.76</v>
      </c>
      <c r="K27" s="9">
        <v>-42298170</v>
      </c>
    </row>
    <row r="28" spans="1:11" x14ac:dyDescent="0.2">
      <c r="A28" s="2">
        <v>44866</v>
      </c>
      <c r="B28">
        <v>59985484.906441443</v>
      </c>
      <c r="C28" s="10">
        <v>4.3990780375370415E-2</v>
      </c>
      <c r="D28">
        <v>116.8</v>
      </c>
      <c r="E28" s="10">
        <f>346.330911%/100</f>
        <v>3.4633091099999999E-2</v>
      </c>
      <c r="F28" s="10">
        <v>2.8500000000000001E-2</v>
      </c>
      <c r="G28">
        <v>3.06</v>
      </c>
      <c r="H28" s="10">
        <v>3.2199999999999999E-2</v>
      </c>
      <c r="I28">
        <v>3.48</v>
      </c>
      <c r="K28" s="9">
        <v>28508700</v>
      </c>
    </row>
    <row r="29" spans="1:11" x14ac:dyDescent="0.2">
      <c r="A29" s="2">
        <v>44896</v>
      </c>
      <c r="B29">
        <v>-11144679.44795768</v>
      </c>
      <c r="C29" s="10">
        <v>-4.9075884690594762E-2</v>
      </c>
      <c r="D29">
        <v>117.8</v>
      </c>
      <c r="E29" s="10">
        <f>352.843357%/100</f>
        <v>3.5284335700000002E-2</v>
      </c>
      <c r="F29" s="10">
        <v>3.1E-2</v>
      </c>
      <c r="G29">
        <v>3.42</v>
      </c>
      <c r="H29" s="10">
        <v>3.7000000000000005E-2</v>
      </c>
      <c r="I29">
        <v>4.04</v>
      </c>
      <c r="K29" s="9">
        <v>-39273940</v>
      </c>
    </row>
    <row r="30" spans="1:11" x14ac:dyDescent="0.2">
      <c r="A30" s="2">
        <v>44927</v>
      </c>
      <c r="B30">
        <v>19599293.973283689</v>
      </c>
      <c r="C30" s="10">
        <v>7.9137645107794335E-2</v>
      </c>
      <c r="D30">
        <v>117.7</v>
      </c>
      <c r="E30" s="10">
        <f>366.430836%/100</f>
        <v>3.6643083600000001E-2</v>
      </c>
      <c r="F30" s="10">
        <v>3.1E-2</v>
      </c>
      <c r="G30">
        <v>3.17</v>
      </c>
      <c r="H30" s="10">
        <v>3.27E-2</v>
      </c>
      <c r="I30">
        <v>3.56</v>
      </c>
      <c r="K30" s="9">
        <v>-25985650</v>
      </c>
    </row>
    <row r="31" spans="1:11" x14ac:dyDescent="0.2">
      <c r="A31" s="2">
        <v>44958</v>
      </c>
      <c r="B31">
        <v>22180260.67591203</v>
      </c>
      <c r="C31" s="10">
        <v>-3.8541922793213647E-2</v>
      </c>
      <c r="D31">
        <v>118.4</v>
      </c>
      <c r="E31" s="10">
        <f>355.019549%/100</f>
        <v>3.5501954899999993E-2</v>
      </c>
      <c r="F31" s="10">
        <v>3.3500000000000002E-2</v>
      </c>
      <c r="G31">
        <v>3.67</v>
      </c>
      <c r="H31" s="10">
        <v>3.6799999999999999E-2</v>
      </c>
      <c r="I31">
        <v>3.87</v>
      </c>
      <c r="K31" s="9">
        <v>-98772.19</v>
      </c>
    </row>
    <row r="32" spans="1:11" x14ac:dyDescent="0.2">
      <c r="A32" s="2">
        <v>44986</v>
      </c>
      <c r="B32">
        <v>16718673.8865443</v>
      </c>
      <c r="C32" s="10">
        <v>-3.8680391279329963E-2</v>
      </c>
      <c r="D32">
        <v>118.8</v>
      </c>
      <c r="E32" s="10">
        <f>352.946319%/100</f>
        <v>3.5294631899999998E-2</v>
      </c>
      <c r="F32" s="10">
        <v>3.5999999999999997E-2</v>
      </c>
      <c r="G32">
        <v>3.08</v>
      </c>
      <c r="H32" s="10">
        <v>2.9600000000000001E-2</v>
      </c>
      <c r="I32">
        <v>3.24</v>
      </c>
      <c r="K32" s="9">
        <v>-26611660</v>
      </c>
    </row>
    <row r="33" spans="1:11" x14ac:dyDescent="0.2">
      <c r="A33" s="2">
        <v>45017</v>
      </c>
      <c r="B33">
        <v>11574181.53786307</v>
      </c>
      <c r="C33" s="10">
        <v>2.1016227720138229E-2</v>
      </c>
      <c r="D33">
        <v>119.2</v>
      </c>
      <c r="E33" s="10">
        <f>368.99216%/100</f>
        <v>3.6899215999999999E-2</v>
      </c>
      <c r="F33" s="10">
        <v>3.5999999999999997E-2</v>
      </c>
      <c r="G33">
        <v>3.08</v>
      </c>
      <c r="H33" s="10">
        <v>3.0099999999999998E-2</v>
      </c>
      <c r="I33">
        <v>3.27</v>
      </c>
      <c r="K33" s="9">
        <v>-31841210</v>
      </c>
    </row>
    <row r="34" spans="1:11" x14ac:dyDescent="0.2">
      <c r="A34" s="2">
        <v>45047</v>
      </c>
      <c r="B34">
        <v>9590412.0117904749</v>
      </c>
      <c r="C34" s="10">
        <v>-4.2079207920792075E-2</v>
      </c>
      <c r="D34">
        <v>119.1</v>
      </c>
      <c r="E34" s="10">
        <f>356.671434%/100</f>
        <v>3.5667143399999997E-2</v>
      </c>
      <c r="F34" s="10">
        <v>3.85E-2</v>
      </c>
      <c r="G34">
        <v>3.56</v>
      </c>
      <c r="H34" s="10">
        <v>3.39E-2</v>
      </c>
      <c r="I34">
        <v>3.6</v>
      </c>
      <c r="K34" s="9">
        <v>-23188370</v>
      </c>
    </row>
    <row r="35" spans="1:11" x14ac:dyDescent="0.2">
      <c r="A35" s="2">
        <v>45078</v>
      </c>
      <c r="B35">
        <v>18962162.714728989</v>
      </c>
      <c r="C35" s="10">
        <v>2.1895824833401339E-2</v>
      </c>
      <c r="D35">
        <v>119.7</v>
      </c>
      <c r="E35" s="10">
        <f>347.412032%/100</f>
        <v>3.4741203200000001E-2</v>
      </c>
      <c r="F35" s="10">
        <v>4.1000000000000002E-2</v>
      </c>
      <c r="G35">
        <v>4.2</v>
      </c>
      <c r="H35" s="10">
        <v>3.9399999999999998E-2</v>
      </c>
      <c r="I35">
        <v>4</v>
      </c>
      <c r="K35" s="9">
        <v>-25140700</v>
      </c>
    </row>
  </sheetData>
  <hyperlinks>
    <hyperlink ref="E2" location="'Flags &amp; footnotes'!F11" display="'Flags &amp; footnotes'!F11" xr:uid="{00000000-0004-0000-0600-000000000000}"/>
    <hyperlink ref="E4" location="'Flags &amp; footnotes'!H11" display="'Flags &amp; footnotes'!H11" xr:uid="{00000000-0004-0000-0600-000001000000}"/>
    <hyperlink ref="E5" location="'Flags &amp; footnotes'!I11" display="'Flags &amp; footnotes'!I11" xr:uid="{00000000-0004-0000-0600-000002000000}"/>
    <hyperlink ref="E6" location="'Flags &amp; footnotes'!J11" display="'Flags &amp; footnotes'!J11" xr:uid="{00000000-0004-0000-0600-000003000000}"/>
    <hyperlink ref="E7" location="'Flags &amp; footnotes'!K11" display="'Flags &amp; footnotes'!K11" xr:uid="{00000000-0004-0000-0600-000004000000}"/>
    <hyperlink ref="E8" location="'Flags &amp; footnotes'!L11" display="'Flags &amp; footnotes'!L11" xr:uid="{00000000-0004-0000-0600-000005000000}"/>
    <hyperlink ref="E9" location="'Flags &amp; footnotes'!M11" display="'Flags &amp; footnotes'!M11" xr:uid="{00000000-0004-0000-0600-000006000000}"/>
    <hyperlink ref="E10" location="'Flags &amp; footnotes'!N11" display="'Flags &amp; footnotes'!N11" xr:uid="{00000000-0004-0000-0600-000007000000}"/>
    <hyperlink ref="E11" location="'Flags &amp; footnotes'!O11" display="'Flags &amp; footnotes'!O11" xr:uid="{00000000-0004-0000-0600-000008000000}"/>
    <hyperlink ref="E12" location="'Flags &amp; footnotes'!P11" display="'Flags &amp; footnotes'!P11" xr:uid="{00000000-0004-0000-0600-000009000000}"/>
    <hyperlink ref="E13" location="'Flags &amp; footnotes'!Q11" display="'Flags &amp; footnotes'!Q11" xr:uid="{00000000-0004-0000-0600-00000A000000}"/>
    <hyperlink ref="E14" location="'Flags &amp; footnotes'!R11" display="'Flags &amp; footnotes'!R11" xr:uid="{00000000-0004-0000-0600-00000B000000}"/>
    <hyperlink ref="E15" location="'Flags &amp; footnotes'!S11" display="'Flags &amp; footnotes'!S11" xr:uid="{00000000-0004-0000-0600-00000C000000}"/>
    <hyperlink ref="E16" location="'Flags &amp; footnotes'!T11" display="'Flags &amp; footnotes'!T11" xr:uid="{00000000-0004-0000-0600-00000D000000}"/>
    <hyperlink ref="E17" location="'Flags &amp; footnotes'!U11" display="'Flags &amp; footnotes'!U11" xr:uid="{00000000-0004-0000-0600-00000E000000}"/>
    <hyperlink ref="E18" location="'Flags &amp; footnotes'!V11" display="'Flags &amp; footnotes'!V11" xr:uid="{00000000-0004-0000-0600-00000F000000}"/>
    <hyperlink ref="E19" location="'Flags &amp; footnotes'!W11" display="'Flags &amp; footnotes'!W11" xr:uid="{00000000-0004-0000-0600-000010000000}"/>
    <hyperlink ref="E20" location="'Flags &amp; footnotes'!X11" display="'Flags &amp; footnotes'!X11" xr:uid="{00000000-0004-0000-0600-000011000000}"/>
    <hyperlink ref="E21" location="'Flags &amp; footnotes'!Y11" display="'Flags &amp; footnotes'!Y11" xr:uid="{00000000-0004-0000-0600-000012000000}"/>
    <hyperlink ref="E22" location="'Flags &amp; footnotes'!Z11" display="'Flags &amp; footnotes'!Z11" xr:uid="{00000000-0004-0000-0600-000013000000}"/>
    <hyperlink ref="E23" location="'Flags &amp; footnotes'!AA11" display="'Flags &amp; footnotes'!AA11" xr:uid="{00000000-0004-0000-0600-000014000000}"/>
    <hyperlink ref="E24" location="'Flags &amp; footnotes'!AB11" display="'Flags &amp; footnotes'!AB11" xr:uid="{00000000-0004-0000-0600-000015000000}"/>
    <hyperlink ref="E25" location="'Flags &amp; footnotes'!AC11" display="'Flags &amp; footnotes'!AC11" xr:uid="{00000000-0004-0000-0600-000016000000}"/>
    <hyperlink ref="E26" location="'Flags &amp; footnotes'!AD11" display="'Flags &amp; footnotes'!AD11" xr:uid="{00000000-0004-0000-0600-000017000000}"/>
    <hyperlink ref="E27" location="'Flags &amp; footnotes'!AE11" display="'Flags &amp; footnotes'!AE11" xr:uid="{00000000-0004-0000-0600-000018000000}"/>
    <hyperlink ref="E28" location="'Flags &amp; footnotes'!AF11" display="'Flags &amp; footnotes'!AF11" xr:uid="{00000000-0004-0000-0600-000019000000}"/>
    <hyperlink ref="E29" location="'Flags &amp; footnotes'!AG11" display="'Flags &amp; footnotes'!AG11" xr:uid="{00000000-0004-0000-0600-00001A000000}"/>
    <hyperlink ref="E30" location="'Flags &amp; footnotes'!AH11" display="'Flags &amp; footnotes'!AH11" xr:uid="{00000000-0004-0000-0600-00001B000000}"/>
    <hyperlink ref="E31" location="'Flags &amp; footnotes'!AI11" display="'Flags &amp; footnotes'!AI11" xr:uid="{00000000-0004-0000-0600-00001C000000}"/>
    <hyperlink ref="E32" location="'Flags &amp; footnotes'!AJ11" display="'Flags &amp; footnotes'!AJ11" xr:uid="{00000000-0004-0000-0600-00001D000000}"/>
    <hyperlink ref="E33" location="'Flags &amp; footnotes'!AK11" display="'Flags &amp; footnotes'!AK11" xr:uid="{00000000-0004-0000-0600-00001E000000}"/>
    <hyperlink ref="E34" location="'Flags &amp; footnotes'!AL11" display="'Flags &amp; footnotes'!AL11" xr:uid="{00000000-0004-0000-0600-00001F000000}"/>
    <hyperlink ref="D35" location="'Flags &amp; footnotes'!AM10" display="'Flags &amp; footnotes'!AM10" xr:uid="{00000000-0004-0000-0600-000020000000}"/>
    <hyperlink ref="E35" location="'Flags &amp; footnotes'!AM11" display="'Flags &amp; footnotes'!AM11" xr:uid="{00000000-0004-0000-0600-00002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AGX1</vt:lpstr>
      <vt:lpstr>FIXD</vt:lpstr>
      <vt:lpstr>S3GO Y</vt:lpstr>
      <vt:lpstr>S3GO Lag</vt:lpstr>
      <vt:lpstr>HYGG Y</vt:lpstr>
      <vt:lpstr>HYGG Lag</vt:lpstr>
      <vt:lpstr>MOT</vt:lpstr>
      <vt:lpstr>MXT</vt:lpstr>
      <vt:lpstr>RCAP Y</vt:lpstr>
      <vt:lpstr>RCAP Lag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Huang</dc:creator>
  <cp:lastModifiedBy>Zhihao Huang</cp:lastModifiedBy>
  <dcterms:created xsi:type="dcterms:W3CDTF">2023-09-20T07:10:47Z</dcterms:created>
  <dcterms:modified xsi:type="dcterms:W3CDTF">2024-01-21T04:44:02Z</dcterms:modified>
</cp:coreProperties>
</file>