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APD-Project-DME-Production-\"/>
    </mc:Choice>
  </mc:AlternateContent>
  <xr:revisionPtr revIDLastSave="0" documentId="13_ncr:1_{833EED04-BC7C-4571-99B6-41F6C611683C}" xr6:coauthVersionLast="47" xr6:coauthVersionMax="47" xr10:uidLastSave="{00000000-0000-0000-0000-000000000000}"/>
  <bookViews>
    <workbookView xWindow="-108" yWindow="-108" windowWidth="23256" windowHeight="12576" xr2:uid="{7C3F1260-EA60-4782-9562-E3CE1880C70A}"/>
  </bookViews>
  <sheets>
    <sheet name="Summary" sheetId="4" r:id="rId1"/>
    <sheet name="Electricity Generated" sheetId="5" r:id="rId2"/>
    <sheet name="Utilities " sheetId="1" r:id="rId3"/>
    <sheet name="Capital Co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5" l="1"/>
  <c r="E43" i="4"/>
  <c r="E41" i="4"/>
  <c r="E39" i="4"/>
  <c r="B27" i="5"/>
  <c r="B28" i="5" s="1"/>
  <c r="F17" i="5"/>
  <c r="B17" i="5"/>
  <c r="B22" i="5" s="1"/>
  <c r="D16" i="4"/>
  <c r="I12" i="1"/>
  <c r="D13" i="4"/>
  <c r="D12" i="4"/>
  <c r="D20" i="4"/>
  <c r="D19" i="4"/>
  <c r="C30" i="4"/>
  <c r="B63" i="3"/>
  <c r="C12" i="1"/>
  <c r="E8" i="1"/>
  <c r="E9" i="1"/>
  <c r="E7" i="1"/>
  <c r="D22" i="4" l="1"/>
</calcChain>
</file>

<file path=xl/sharedStrings.xml><?xml version="1.0" encoding="utf-8"?>
<sst xmlns="http://schemas.openxmlformats.org/spreadsheetml/2006/main" count="171" uniqueCount="143">
  <si>
    <t>Utility</t>
  </si>
  <si>
    <t>Total heating duty</t>
  </si>
  <si>
    <t>cal/sec</t>
  </si>
  <si>
    <t>Total cooling duty</t>
  </si>
  <si>
    <t>Net duty (Total heating duty - Total cooling duty)</t>
  </si>
  <si>
    <t>Total heating cost flow</t>
  </si>
  <si>
    <t>$/hr</t>
  </si>
  <si>
    <t>Total cooling cost flow</t>
  </si>
  <si>
    <t>Net cost (Total heating cost + Total cooling cost)</t>
  </si>
  <si>
    <t>Electric power</t>
  </si>
  <si>
    <t>kW</t>
  </si>
  <si>
    <t>Electric power cost</t>
  </si>
  <si>
    <t>$/year</t>
  </si>
  <si>
    <t>Total utility cost</t>
  </si>
  <si>
    <t>Stream cost</t>
  </si>
  <si>
    <t>Net cost flow of feeds</t>
  </si>
  <si>
    <t>Net cost flow of products</t>
  </si>
  <si>
    <t>Overall net cost flow</t>
  </si>
  <si>
    <t xml:space="preserve">$/year  </t>
  </si>
  <si>
    <t>Total Utility at the End</t>
  </si>
  <si>
    <t xml:space="preserve"># All Electric Power are covered through Rankine Cycle </t>
  </si>
  <si>
    <t xml:space="preserve">Utilities </t>
  </si>
  <si>
    <t>Name</t>
  </si>
  <si>
    <t>COMPR-FL</t>
  </si>
  <si>
    <t>DME.SPLIT-R</t>
  </si>
  <si>
    <t>B2</t>
  </si>
  <si>
    <t>RANKINE.COND</t>
  </si>
  <si>
    <t>RPLUG</t>
  </si>
  <si>
    <t>RANKINE.TURB-GEN</t>
  </si>
  <si>
    <t>DME.MIX2</t>
  </si>
  <si>
    <t>DME.HX-5</t>
  </si>
  <si>
    <t>MIX-FLME</t>
  </si>
  <si>
    <t>$C-8</t>
  </si>
  <si>
    <t>DME.DIST1</t>
  </si>
  <si>
    <t>B1</t>
  </si>
  <si>
    <t>B11</t>
  </si>
  <si>
    <t>DME.DIST2</t>
  </si>
  <si>
    <t>COMP-3</t>
  </si>
  <si>
    <t>HEATX-3</t>
  </si>
  <si>
    <t>RANKINE.RECUPT</t>
  </si>
  <si>
    <t>MIXER</t>
  </si>
  <si>
    <t>SMR.(null)</t>
  </si>
  <si>
    <t>H2OCONDS</t>
  </si>
  <si>
    <t>SMR.MIXER</t>
  </si>
  <si>
    <t>DME.HX-3</t>
  </si>
  <si>
    <t>RANKINE.PUMP</t>
  </si>
  <si>
    <t>SPLIT-1</t>
  </si>
  <si>
    <t>FLASH-1</t>
  </si>
  <si>
    <t>DME.FLASH</t>
  </si>
  <si>
    <t>FLASH-2</t>
  </si>
  <si>
    <t>SMR.FLASH</t>
  </si>
  <si>
    <t>HEATX-2</t>
  </si>
  <si>
    <t>RANKINE.COND-MIX</t>
  </si>
  <si>
    <t>$C-9</t>
  </si>
  <si>
    <t>$C-1</t>
  </si>
  <si>
    <t>$C-6</t>
  </si>
  <si>
    <t>COMP1</t>
  </si>
  <si>
    <t>MIX-FLUE</t>
  </si>
  <si>
    <t>RADFRAC</t>
  </si>
  <si>
    <t>B3</t>
  </si>
  <si>
    <t>$C-2</t>
  </si>
  <si>
    <t>$C-3</t>
  </si>
  <si>
    <t>DME.REACTOR</t>
  </si>
  <si>
    <t>COMP-2</t>
  </si>
  <si>
    <t>SMR.REACTOR</t>
  </si>
  <si>
    <t>$C-10</t>
  </si>
  <si>
    <t>HX-FL1</t>
  </si>
  <si>
    <t>COOLER-2</t>
  </si>
  <si>
    <t>DME.MIX-FEED</t>
  </si>
  <si>
    <t>RANKINE.FLAMING</t>
  </si>
  <si>
    <t>DME.HX-2</t>
  </si>
  <si>
    <t>RANKINE.COND-SPL</t>
  </si>
  <si>
    <t>$C-11</t>
  </si>
  <si>
    <t>HEATX-1</t>
  </si>
  <si>
    <t>$C-5</t>
  </si>
  <si>
    <t>COOLER-1</t>
  </si>
  <si>
    <t>$C-4</t>
  </si>
  <si>
    <t>SMR.FURNACE</t>
  </si>
  <si>
    <t>$C-7</t>
  </si>
  <si>
    <t>SMR.COMP3</t>
  </si>
  <si>
    <t xml:space="preserve">Capital Cost ( Equipment Costing) </t>
  </si>
  <si>
    <t xml:space="preserve">Total Estimated Capital Cost </t>
  </si>
  <si>
    <t>(Uncertainty factor is also calculated)</t>
  </si>
  <si>
    <t xml:space="preserve">Euro </t>
  </si>
  <si>
    <t xml:space="preserve">Equipment Cost </t>
  </si>
  <si>
    <t>ROI</t>
  </si>
  <si>
    <t xml:space="preserve">General Summary  </t>
  </si>
  <si>
    <t xml:space="preserve">EUR </t>
  </si>
  <si>
    <t xml:space="preserve">Total Capital Cost [EUR] </t>
  </si>
  <si>
    <t xml:space="preserve">Total Utility Cost/Year [EUR] </t>
  </si>
  <si>
    <t>EUR</t>
  </si>
  <si>
    <t>Return on Investment</t>
  </si>
  <si>
    <t xml:space="preserve"> </t>
  </si>
  <si>
    <t xml:space="preserve">ROI = </t>
  </si>
  <si>
    <t xml:space="preserve">Products </t>
  </si>
  <si>
    <t>Products Cost</t>
  </si>
  <si>
    <t xml:space="preserve">Total Investment Cost </t>
  </si>
  <si>
    <t>[EUR]</t>
  </si>
  <si>
    <t>Raw Material Cost</t>
  </si>
  <si>
    <t xml:space="preserve">Pay Out Time (POT) </t>
  </si>
  <si>
    <t>Return</t>
  </si>
  <si>
    <t>Estimate Plant Life</t>
  </si>
  <si>
    <t>[years]</t>
  </si>
  <si>
    <t>Total Yearly Depreciation</t>
  </si>
  <si>
    <t># With multiplied factor of 2 (See Biegler et al.)</t>
  </si>
  <si>
    <t>POT =</t>
  </si>
  <si>
    <t xml:space="preserve">POT = </t>
  </si>
  <si>
    <t># Assumed Linear Depreciation</t>
  </si>
  <si>
    <t>tons/year</t>
  </si>
  <si>
    <t xml:space="preserve">[EUR/a] </t>
  </si>
  <si>
    <t xml:space="preserve"># Raw Material Cost is calculated with the prices given in the PDF File </t>
  </si>
  <si>
    <t xml:space="preserve">Electricity Generated </t>
  </si>
  <si>
    <t>Electricity used</t>
    <phoneticPr fontId="1" type="noConversion"/>
  </si>
  <si>
    <t>Electricity_generated</t>
    <phoneticPr fontId="1" type="noConversion"/>
  </si>
  <si>
    <t>Block</t>
    <phoneticPr fontId="1" type="noConversion"/>
  </si>
  <si>
    <t>Duty(kW)</t>
    <phoneticPr fontId="1" type="noConversion"/>
  </si>
  <si>
    <t>SMR.PUMP</t>
  </si>
  <si>
    <t>SMR.B5</t>
  </si>
  <si>
    <t>SMR.COMP1</t>
  </si>
  <si>
    <t>SMR.TURBINE</t>
  </si>
  <si>
    <t>SMR.COMP2</t>
  </si>
  <si>
    <t>Total needed</t>
    <phoneticPr fontId="1" type="noConversion"/>
  </si>
  <si>
    <t>kW</t>
    <phoneticPr fontId="1" type="noConversion"/>
  </si>
  <si>
    <t>Total generated</t>
    <phoneticPr fontId="1" type="noConversion"/>
  </si>
  <si>
    <t>Electricity generated</t>
    <phoneticPr fontId="1" type="noConversion"/>
  </si>
  <si>
    <t>MW</t>
    <phoneticPr fontId="1" type="noConversion"/>
  </si>
  <si>
    <t>Electricity price</t>
    <phoneticPr fontId="1" type="noConversion"/>
  </si>
  <si>
    <t>EUR/MWh</t>
    <phoneticPr fontId="1" type="noConversion"/>
  </si>
  <si>
    <t>Coefficient</t>
    <phoneticPr fontId="1" type="noConversion"/>
  </si>
  <si>
    <t>Selling price</t>
    <phoneticPr fontId="1" type="noConversion"/>
  </si>
  <si>
    <t>EUR/h</t>
    <phoneticPr fontId="1" type="noConversion"/>
  </si>
  <si>
    <t>EUR/year</t>
    <phoneticPr fontId="1" type="noConversion"/>
  </si>
  <si>
    <t xml:space="preserve">Calculating ROI and POT with sold electrical power (utilities) generated from the integrated powerplant </t>
  </si>
  <si>
    <t xml:space="preserve">Return from sold (electrical) utilities </t>
  </si>
  <si>
    <t>Total Return</t>
  </si>
  <si>
    <t xml:space="preserve">Case 2: Electrical Utilities sold </t>
  </si>
  <si>
    <t xml:space="preserve">ROI </t>
  </si>
  <si>
    <t>POT</t>
  </si>
  <si>
    <t>[EUR/a]</t>
  </si>
  <si>
    <t>[Year]</t>
  </si>
  <si>
    <t>This sheet contains calculated generated electricity within the dimethyl-ether (DME) production plant through integrated rankine cycle</t>
  </si>
  <si>
    <t>%</t>
  </si>
  <si>
    <t xml:space="preserve">Ratio of electricity usage to electricity produced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</si>
</sst>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8"/>
      <color theme="1"/>
      <name val="Arial"/>
      <family val="2"/>
    </font>
    <font>
      <i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/>
    <xf numFmtId="0" fontId="1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/>
    <xf numFmtId="0" fontId="2" fillId="0" borderId="0" xfId="0" applyFont="1"/>
    <xf numFmtId="0" fontId="2" fillId="5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495300</xdr:colOff>
      <xdr:row>11</xdr:row>
      <xdr:rowOff>83820</xdr:rowOff>
    </xdr:from>
    <xdr:ext cx="65" cy="3444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D7EB74-7D68-4A47-9BBA-65DB2B7BBAB1}"/>
            </a:ext>
          </a:extLst>
        </xdr:cNvPr>
        <xdr:cNvSpPr txBox="1"/>
      </xdr:nvSpPr>
      <xdr:spPr>
        <a:xfrm>
          <a:off x="6606540" y="217932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 b="0"/>
        </a:p>
        <a:p>
          <a:endParaRPr lang="en-US" sz="1100"/>
        </a:p>
      </xdr:txBody>
    </xdr:sp>
    <xdr:clientData/>
  </xdr:oneCellAnchor>
  <xdr:oneCellAnchor>
    <xdr:from>
      <xdr:col>2</xdr:col>
      <xdr:colOff>30480</xdr:colOff>
      <xdr:row>8</xdr:row>
      <xdr:rowOff>45720</xdr:rowOff>
    </xdr:from>
    <xdr:ext cx="3185160" cy="44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40D38F-7C7E-4027-B62C-CBE95303A5EE}"/>
                </a:ext>
              </a:extLst>
            </xdr:cNvPr>
            <xdr:cNvSpPr txBox="1"/>
          </xdr:nvSpPr>
          <xdr:spPr>
            <a:xfrm>
              <a:off x="1493520" y="1668780"/>
              <a:ext cx="318516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/>
                <a:t>T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𝑟𝑒𝑡𝑢𝑟𝑛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𝑦𝑒𝑎𝑟𝑙𝑦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𝑑𝑒𝑝𝑟𝑒𝑐𝑖𝑎𝑡𝑖𝑜𝑛</m:t>
                      </m:r>
                    </m:num>
                    <m:den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𝐼𝑛𝑣𝑒𝑠𝑡𝑚𝑒𝑛𝑡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𝐶𝑜𝑠𝑡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40D38F-7C7E-4027-B62C-CBE95303A5EE}"/>
                </a:ext>
              </a:extLst>
            </xdr:cNvPr>
            <xdr:cNvSpPr txBox="1"/>
          </xdr:nvSpPr>
          <xdr:spPr>
            <a:xfrm>
              <a:off x="1493520" y="1668780"/>
              <a:ext cx="318516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/>
                <a:t>T</a:t>
              </a:r>
              <a:r>
                <a:rPr lang="en-US" sz="1800" i="0">
                  <a:latin typeface="Cambria Math" panose="02040503050406030204" pitchFamily="18" charset="0"/>
                </a:rPr>
                <a:t>(</a:t>
              </a:r>
              <a:r>
                <a:rPr lang="de-DE" sz="1800" b="0" i="0">
                  <a:latin typeface="Cambria Math" panose="02040503050406030204" pitchFamily="18" charset="0"/>
                </a:rPr>
                <a:t>𝑟𝑒𝑡𝑢𝑟𝑛 −𝑡𝑜𝑡𝑎𝑙 𝑦𝑒𝑎𝑟𝑙𝑦 𝑑𝑒𝑝𝑟𝑒𝑐𝑖𝑎𝑡𝑖𝑜𝑛</a:t>
              </a:r>
              <a:r>
                <a:rPr lang="en-US" sz="1800" b="0" i="0">
                  <a:latin typeface="Cambria Math" panose="02040503050406030204" pitchFamily="18" charset="0"/>
                </a:rPr>
                <a:t>)/(</a:t>
              </a:r>
              <a:r>
                <a:rPr lang="de-DE" sz="1800" b="0" i="0">
                  <a:latin typeface="Cambria Math" panose="02040503050406030204" pitchFamily="18" charset="0"/>
                </a:rPr>
                <a:t>𝐼𝑛𝑣𝑒𝑠𝑡𝑚𝑒𝑛𝑡 𝐶𝑜𝑠𝑡 </a:t>
              </a:r>
              <a:r>
                <a:rPr lang="en-US" sz="18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25</xdr:row>
      <xdr:rowOff>152400</xdr:rowOff>
    </xdr:from>
    <xdr:ext cx="2293620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A4E3A0-67E9-40BA-AD14-C5E158797D41}"/>
                </a:ext>
              </a:extLst>
            </xdr:cNvPr>
            <xdr:cNvSpPr txBox="1"/>
          </xdr:nvSpPr>
          <xdr:spPr>
            <a:xfrm>
              <a:off x="845820" y="5013960"/>
              <a:ext cx="2293620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𝐼𝑛𝑣𝑒𝑠𝑚𝑒𝑛𝑡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𝐶𝑜𝑠𝑡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𝑅𝑒𝑡𝑢𝑟𝑛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05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A4E3A0-67E9-40BA-AD14-C5E158797D41}"/>
                </a:ext>
              </a:extLst>
            </xdr:cNvPr>
            <xdr:cNvSpPr txBox="1"/>
          </xdr:nvSpPr>
          <xdr:spPr>
            <a:xfrm>
              <a:off x="845820" y="5013960"/>
              <a:ext cx="2293620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de-DE" sz="1400" b="0" i="0">
                  <a:latin typeface="Cambria Math" panose="02040503050406030204" pitchFamily="18" charset="0"/>
                </a:rPr>
                <a:t>𝑇𝑜𝑡𝑎𝑙 𝐼𝑛𝑣𝑒𝑠𝑚𝑒𝑛𝑡 𝐶𝑜𝑠𝑡 </a:t>
              </a:r>
              <a:r>
                <a:rPr lang="en-US" sz="1400" b="0" i="0">
                  <a:latin typeface="Cambria Math" panose="02040503050406030204" pitchFamily="18" charset="0"/>
                </a:rPr>
                <a:t>)/(</a:t>
              </a:r>
              <a:r>
                <a:rPr lang="de-DE" sz="1400" b="0" i="0">
                  <a:latin typeface="Cambria Math" panose="02040503050406030204" pitchFamily="18" charset="0"/>
                </a:rPr>
                <a:t>𝑅𝑒𝑡𝑢𝑟𝑛 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endParaRPr lang="en-US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9E0E-CE13-47DD-BA87-A2E9F78633D8}">
  <dimension ref="A1:I43"/>
  <sheetViews>
    <sheetView tabSelected="1" topLeftCell="A22" workbookViewId="0">
      <selection activeCell="A45" sqref="A45"/>
    </sheetView>
  </sheetViews>
  <sheetFormatPr defaultRowHeight="15" x14ac:dyDescent="0.25"/>
  <cols>
    <col min="3" max="3" width="11.453125" bestFit="1" customWidth="1"/>
    <col min="4" max="4" width="9.81640625" bestFit="1" customWidth="1"/>
    <col min="5" max="5" width="11.81640625" bestFit="1" customWidth="1"/>
    <col min="8" max="8" width="9.81640625" bestFit="1" customWidth="1"/>
  </cols>
  <sheetData>
    <row r="1" spans="1:9" ht="22.8" x14ac:dyDescent="0.4">
      <c r="A1" s="14" t="s">
        <v>86</v>
      </c>
      <c r="B1" s="14"/>
      <c r="C1" s="14"/>
      <c r="D1" s="14"/>
      <c r="E1" s="14"/>
      <c r="F1" s="14"/>
      <c r="G1" s="14"/>
      <c r="H1" s="14"/>
      <c r="I1" s="14"/>
    </row>
    <row r="3" spans="1:9" ht="15.6" x14ac:dyDescent="0.3">
      <c r="A3" s="12" t="s">
        <v>88</v>
      </c>
      <c r="B3" s="11"/>
      <c r="C3" s="11"/>
      <c r="D3" s="11"/>
      <c r="E3" s="1">
        <v>114399847.8</v>
      </c>
      <c r="F3" s="1" t="s">
        <v>87</v>
      </c>
    </row>
    <row r="4" spans="1:9" x14ac:dyDescent="0.25">
      <c r="A4" s="11"/>
      <c r="B4" s="11"/>
      <c r="C4" s="11"/>
      <c r="D4" s="11"/>
    </row>
    <row r="5" spans="1:9" ht="15.6" x14ac:dyDescent="0.3">
      <c r="A5" s="12" t="s">
        <v>89</v>
      </c>
      <c r="B5" s="11"/>
      <c r="C5" s="11"/>
      <c r="D5" s="11"/>
      <c r="E5" s="1">
        <v>85316384.299999997</v>
      </c>
      <c r="F5" s="1" t="s">
        <v>90</v>
      </c>
    </row>
    <row r="8" spans="1:9" ht="17.399999999999999" x14ac:dyDescent="0.3">
      <c r="A8" s="15" t="s">
        <v>91</v>
      </c>
      <c r="B8" s="15"/>
      <c r="C8" s="15"/>
      <c r="D8" s="15"/>
      <c r="E8" s="15"/>
      <c r="F8" s="15"/>
    </row>
    <row r="9" spans="1:9" ht="15.6" x14ac:dyDescent="0.3">
      <c r="A9" s="13" t="s">
        <v>93</v>
      </c>
    </row>
    <row r="10" spans="1:9" x14ac:dyDescent="0.25">
      <c r="A10" t="s">
        <v>92</v>
      </c>
    </row>
    <row r="11" spans="1:9" x14ac:dyDescent="0.25">
      <c r="A11" s="2"/>
      <c r="B11" s="2"/>
      <c r="C11" s="2"/>
    </row>
    <row r="12" spans="1:9" ht="15.6" x14ac:dyDescent="0.3">
      <c r="A12" s="13" t="s">
        <v>94</v>
      </c>
      <c r="D12">
        <f>4473.54*365</f>
        <v>1632842.1</v>
      </c>
      <c r="E12" t="s">
        <v>108</v>
      </c>
    </row>
    <row r="13" spans="1:9" ht="15.6" x14ac:dyDescent="0.3">
      <c r="A13" s="13" t="s">
        <v>95</v>
      </c>
      <c r="D13">
        <f>D12*390</f>
        <v>636808419</v>
      </c>
      <c r="E13" t="s">
        <v>109</v>
      </c>
    </row>
    <row r="14" spans="1:9" ht="15.6" x14ac:dyDescent="0.3">
      <c r="A14" s="13" t="s">
        <v>98</v>
      </c>
      <c r="D14">
        <v>503774022</v>
      </c>
      <c r="E14" t="s">
        <v>109</v>
      </c>
      <c r="G14" t="s">
        <v>110</v>
      </c>
    </row>
    <row r="15" spans="1:9" ht="15.6" x14ac:dyDescent="0.3">
      <c r="A15" s="13"/>
      <c r="B15" s="13"/>
      <c r="C15" s="13"/>
    </row>
    <row r="16" spans="1:9" ht="15.6" x14ac:dyDescent="0.3">
      <c r="A16" s="13" t="s">
        <v>100</v>
      </c>
      <c r="B16" s="13"/>
      <c r="C16" s="13"/>
      <c r="D16">
        <f>D13-D14-E5</f>
        <v>47718012.700000003</v>
      </c>
      <c r="E16" t="s">
        <v>97</v>
      </c>
    </row>
    <row r="17" spans="1:7" ht="15.6" x14ac:dyDescent="0.3">
      <c r="A17" s="13"/>
      <c r="B17" s="13"/>
      <c r="C17" s="13"/>
      <c r="D17" s="2"/>
      <c r="E17" s="2"/>
    </row>
    <row r="18" spans="1:7" ht="15.6" x14ac:dyDescent="0.3">
      <c r="A18" s="13" t="s">
        <v>101</v>
      </c>
      <c r="B18" s="13"/>
      <c r="C18" s="13"/>
      <c r="D18">
        <v>20</v>
      </c>
      <c r="E18" t="s">
        <v>102</v>
      </c>
    </row>
    <row r="19" spans="1:7" ht="15.6" x14ac:dyDescent="0.3">
      <c r="A19" s="13" t="s">
        <v>96</v>
      </c>
      <c r="B19" s="13"/>
      <c r="C19" s="13"/>
      <c r="D19">
        <f>E3*2</f>
        <v>228799695.59999999</v>
      </c>
      <c r="E19" t="s">
        <v>97</v>
      </c>
      <c r="G19" t="s">
        <v>104</v>
      </c>
    </row>
    <row r="20" spans="1:7" ht="15.6" x14ac:dyDescent="0.3">
      <c r="A20" s="13" t="s">
        <v>103</v>
      </c>
      <c r="B20" s="13"/>
      <c r="C20" s="13"/>
      <c r="D20">
        <f>E3/D18</f>
        <v>5719992.3899999997</v>
      </c>
      <c r="G20" t="s">
        <v>107</v>
      </c>
    </row>
    <row r="22" spans="1:7" ht="15.6" x14ac:dyDescent="0.3">
      <c r="A22" s="12" t="s">
        <v>85</v>
      </c>
      <c r="B22" s="11"/>
      <c r="C22" s="11"/>
      <c r="D22" s="1">
        <f>(D16-D20)/D19</f>
        <v>0.18355802528436582</v>
      </c>
    </row>
    <row r="25" spans="1:7" ht="17.399999999999999" x14ac:dyDescent="0.3">
      <c r="A25" s="15" t="s">
        <v>99</v>
      </c>
      <c r="B25" s="15"/>
      <c r="C25" s="15"/>
      <c r="D25" s="15"/>
      <c r="E25" s="15"/>
      <c r="F25" s="15"/>
    </row>
    <row r="27" spans="1:7" ht="15.6" x14ac:dyDescent="0.3">
      <c r="A27" s="13" t="s">
        <v>105</v>
      </c>
    </row>
    <row r="30" spans="1:7" ht="15.6" x14ac:dyDescent="0.3">
      <c r="A30" s="12" t="s">
        <v>106</v>
      </c>
      <c r="B30" s="11"/>
      <c r="C30" s="1">
        <f>D19/D16</f>
        <v>4.794828674832889</v>
      </c>
      <c r="D30" s="11" t="s">
        <v>139</v>
      </c>
    </row>
    <row r="33" spans="1:8" ht="17.399999999999999" x14ac:dyDescent="0.3">
      <c r="A33" s="20" t="s">
        <v>135</v>
      </c>
      <c r="B33" s="20"/>
      <c r="C33" s="20"/>
      <c r="D33" s="20"/>
      <c r="E33" s="20"/>
      <c r="F33" s="20"/>
      <c r="G33" s="20"/>
      <c r="H33" s="20"/>
    </row>
    <row r="35" spans="1:8" ht="15.6" x14ac:dyDescent="0.3">
      <c r="A35" s="13" t="s">
        <v>132</v>
      </c>
    </row>
    <row r="37" spans="1:8" ht="15.6" x14ac:dyDescent="0.3">
      <c r="A37" s="13" t="s">
        <v>133</v>
      </c>
      <c r="E37" s="2">
        <v>285068651</v>
      </c>
      <c r="F37" t="s">
        <v>97</v>
      </c>
    </row>
    <row r="39" spans="1:8" ht="15.6" x14ac:dyDescent="0.3">
      <c r="A39" s="13" t="s">
        <v>134</v>
      </c>
      <c r="E39">
        <f>D16 + E37</f>
        <v>332786663.69999999</v>
      </c>
      <c r="F39" t="s">
        <v>138</v>
      </c>
    </row>
    <row r="41" spans="1:8" ht="15.6" x14ac:dyDescent="0.3">
      <c r="A41" s="17" t="s">
        <v>136</v>
      </c>
      <c r="E41" s="1">
        <f>(E39-D20)/D19</f>
        <v>1.4294891016017592</v>
      </c>
    </row>
    <row r="43" spans="1:8" ht="15.6" x14ac:dyDescent="0.3">
      <c r="A43" s="17" t="s">
        <v>137</v>
      </c>
      <c r="E43" s="1">
        <f>D19/E39</f>
        <v>0.68752663660301605</v>
      </c>
      <c r="F43" t="s">
        <v>139</v>
      </c>
    </row>
  </sheetData>
  <mergeCells count="4">
    <mergeCell ref="A1:I1"/>
    <mergeCell ref="A8:F8"/>
    <mergeCell ref="A25:F25"/>
    <mergeCell ref="A33:H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701B-833F-4E19-A9BA-43016E71FF6F}">
  <dimension ref="A1:L30"/>
  <sheetViews>
    <sheetView workbookViewId="0">
      <selection activeCell="E24" sqref="E24"/>
    </sheetView>
  </sheetViews>
  <sheetFormatPr defaultRowHeight="15" x14ac:dyDescent="0.25"/>
  <cols>
    <col min="1" max="1" width="19" customWidth="1"/>
    <col min="2" max="2" width="11.54296875" customWidth="1"/>
    <col min="5" max="5" width="19.1796875" bestFit="1" customWidth="1"/>
  </cols>
  <sheetData>
    <row r="1" spans="1:9" ht="21" x14ac:dyDescent="0.4">
      <c r="A1" s="19" t="s">
        <v>111</v>
      </c>
      <c r="B1" s="19"/>
      <c r="C1" s="19"/>
      <c r="D1" s="19"/>
      <c r="E1" s="19"/>
      <c r="F1" s="19"/>
      <c r="G1" s="19"/>
      <c r="H1" s="19"/>
      <c r="I1" s="19"/>
    </row>
    <row r="3" spans="1:9" x14ac:dyDescent="0.25">
      <c r="A3" t="s">
        <v>140</v>
      </c>
    </row>
    <row r="5" spans="1:9" ht="15.6" x14ac:dyDescent="0.3">
      <c r="A5" s="18" t="s">
        <v>112</v>
      </c>
      <c r="B5" s="16"/>
      <c r="C5" s="2"/>
      <c r="D5" s="2"/>
      <c r="E5" s="18" t="s">
        <v>113</v>
      </c>
      <c r="F5" s="16"/>
      <c r="G5" s="2"/>
      <c r="H5" s="2"/>
    </row>
    <row r="6" spans="1:9" x14ac:dyDescent="0.25">
      <c r="A6" s="2" t="s">
        <v>114</v>
      </c>
      <c r="B6" s="2" t="s">
        <v>115</v>
      </c>
      <c r="C6" s="2"/>
      <c r="D6" s="2"/>
      <c r="E6" s="2" t="s">
        <v>114</v>
      </c>
      <c r="F6" s="2" t="s">
        <v>115</v>
      </c>
      <c r="G6" s="2"/>
      <c r="H6" s="2"/>
    </row>
    <row r="7" spans="1:9" x14ac:dyDescent="0.25">
      <c r="A7" s="2" t="s">
        <v>33</v>
      </c>
      <c r="B7" s="2">
        <v>28208.1</v>
      </c>
      <c r="C7" s="2"/>
      <c r="D7" s="2"/>
      <c r="E7" s="2" t="s">
        <v>28</v>
      </c>
      <c r="F7" s="2">
        <v>270351</v>
      </c>
      <c r="G7" s="2"/>
      <c r="H7" s="2"/>
    </row>
    <row r="8" spans="1:9" x14ac:dyDescent="0.25">
      <c r="A8" s="2" t="s">
        <v>116</v>
      </c>
      <c r="B8" s="2">
        <v>6448.68</v>
      </c>
      <c r="C8" s="2"/>
      <c r="D8" s="2"/>
      <c r="E8" s="2" t="s">
        <v>117</v>
      </c>
      <c r="F8" s="2">
        <v>117971</v>
      </c>
      <c r="G8" s="2"/>
      <c r="H8" s="2"/>
    </row>
    <row r="9" spans="1:9" x14ac:dyDescent="0.25">
      <c r="A9" s="2" t="s">
        <v>118</v>
      </c>
      <c r="B9" s="2">
        <v>22201.7</v>
      </c>
      <c r="C9" s="2"/>
      <c r="D9" s="2"/>
      <c r="E9" s="2" t="s">
        <v>119</v>
      </c>
      <c r="F9" s="2">
        <v>441515</v>
      </c>
      <c r="G9" s="2"/>
      <c r="H9" s="2"/>
    </row>
    <row r="10" spans="1:9" x14ac:dyDescent="0.25">
      <c r="A10" s="2" t="s">
        <v>120</v>
      </c>
      <c r="B10" s="2">
        <v>12452.8</v>
      </c>
      <c r="C10" s="2"/>
      <c r="D10" s="2"/>
      <c r="E10" s="2"/>
      <c r="F10" s="2"/>
      <c r="G10" s="2"/>
      <c r="H10" s="2"/>
    </row>
    <row r="11" spans="1:9" x14ac:dyDescent="0.25">
      <c r="A11" s="2" t="s">
        <v>79</v>
      </c>
      <c r="B11" s="2">
        <v>7328.01</v>
      </c>
      <c r="C11" s="2"/>
      <c r="D11" s="2"/>
      <c r="E11" s="2"/>
      <c r="F11" s="2"/>
      <c r="G11" s="2"/>
      <c r="H11" s="2"/>
    </row>
    <row r="12" spans="1:9" x14ac:dyDescent="0.25">
      <c r="A12" s="2" t="s">
        <v>25</v>
      </c>
      <c r="B12" s="2">
        <v>3601.3</v>
      </c>
      <c r="C12" s="2"/>
      <c r="D12" s="2"/>
      <c r="E12" s="2"/>
      <c r="F12" s="2"/>
      <c r="G12" s="2"/>
      <c r="H12" s="2"/>
    </row>
    <row r="13" spans="1:9" x14ac:dyDescent="0.25">
      <c r="A13" s="2" t="s">
        <v>63</v>
      </c>
      <c r="B13" s="2">
        <v>13149.7</v>
      </c>
      <c r="C13" s="2"/>
      <c r="D13" s="2"/>
      <c r="E13" s="2"/>
      <c r="F13" s="2"/>
      <c r="G13" s="2"/>
      <c r="H13" s="2"/>
    </row>
    <row r="14" spans="1:9" x14ac:dyDescent="0.25">
      <c r="A14" s="2" t="s">
        <v>56</v>
      </c>
      <c r="B14" s="2">
        <v>13289.3</v>
      </c>
      <c r="C14" s="2"/>
      <c r="D14" s="2"/>
      <c r="E14" s="2"/>
      <c r="F14" s="2"/>
      <c r="G14" s="2"/>
      <c r="H14" s="2"/>
    </row>
    <row r="15" spans="1:9" x14ac:dyDescent="0.25">
      <c r="A15" s="2"/>
      <c r="B15" s="2"/>
      <c r="C15" s="2"/>
      <c r="D15" s="2"/>
      <c r="E15" s="2"/>
      <c r="F15" s="2"/>
      <c r="G15" s="2"/>
      <c r="H15" s="2"/>
    </row>
    <row r="16" spans="1:9" x14ac:dyDescent="0.25">
      <c r="A16" s="2"/>
      <c r="B16" s="2"/>
      <c r="C16" s="2"/>
      <c r="D16" s="2"/>
      <c r="E16" s="2"/>
      <c r="F16" s="2"/>
      <c r="G16" s="2"/>
      <c r="H16" s="2"/>
    </row>
    <row r="17" spans="1:12" ht="15.6" x14ac:dyDescent="0.3">
      <c r="A17" s="17" t="s">
        <v>121</v>
      </c>
      <c r="B17" s="2">
        <f>SUM(B7:B14)</f>
        <v>106679.59</v>
      </c>
      <c r="C17" s="2" t="s">
        <v>122</v>
      </c>
      <c r="D17" s="2"/>
      <c r="E17" s="17" t="s">
        <v>123</v>
      </c>
      <c r="F17" s="2">
        <f>SUM(F7:F9)</f>
        <v>829837</v>
      </c>
      <c r="G17" s="2" t="s">
        <v>122</v>
      </c>
      <c r="H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</row>
    <row r="22" spans="1:12" ht="15.6" x14ac:dyDescent="0.3">
      <c r="A22" s="18" t="s">
        <v>124</v>
      </c>
      <c r="B22" s="2">
        <f>-B17+F17</f>
        <v>723157.41</v>
      </c>
      <c r="C22" s="2" t="s">
        <v>122</v>
      </c>
      <c r="D22" s="2">
        <v>723.15741000000003</v>
      </c>
      <c r="E22" s="2" t="s">
        <v>125</v>
      </c>
      <c r="F22" s="17" t="s">
        <v>142</v>
      </c>
      <c r="G22" s="2"/>
      <c r="H22" s="2"/>
      <c r="K22">
        <f>(B17/F17)*100</f>
        <v>12.855487282442212</v>
      </c>
      <c r="L22" t="s">
        <v>141</v>
      </c>
    </row>
    <row r="23" spans="1:12" x14ac:dyDescent="0.25">
      <c r="A23" s="2"/>
      <c r="B23" s="2"/>
      <c r="C23" s="2"/>
      <c r="D23" s="2"/>
      <c r="E23" s="2"/>
      <c r="F23" s="2"/>
      <c r="G23" s="2"/>
      <c r="H23" s="2"/>
    </row>
    <row r="24" spans="1:12" x14ac:dyDescent="0.25">
      <c r="A24" s="2" t="s">
        <v>126</v>
      </c>
      <c r="B24" s="2">
        <v>50</v>
      </c>
      <c r="C24" s="2" t="s">
        <v>127</v>
      </c>
      <c r="D24" s="2"/>
      <c r="E24" s="2"/>
      <c r="F24" s="2"/>
      <c r="G24" s="2"/>
      <c r="H24" s="2"/>
    </row>
    <row r="25" spans="1:12" x14ac:dyDescent="0.25">
      <c r="A25" s="2" t="s">
        <v>128</v>
      </c>
      <c r="B25" s="2">
        <v>0.9</v>
      </c>
      <c r="C25" s="2"/>
      <c r="D25" s="2"/>
      <c r="E25" s="2"/>
      <c r="F25" s="2"/>
      <c r="G25" s="2"/>
      <c r="H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</row>
    <row r="27" spans="1:12" ht="15.6" x14ac:dyDescent="0.3">
      <c r="A27" s="18" t="s">
        <v>129</v>
      </c>
      <c r="B27" s="2">
        <f>(B24*B25)*D22</f>
        <v>32542.083450000002</v>
      </c>
      <c r="C27" s="2" t="s">
        <v>130</v>
      </c>
      <c r="D27" s="2"/>
      <c r="E27" s="2"/>
      <c r="F27" s="2"/>
      <c r="G27" s="2"/>
      <c r="H27" s="2"/>
    </row>
    <row r="28" spans="1:12" x14ac:dyDescent="0.25">
      <c r="A28" s="2"/>
      <c r="B28" s="2">
        <f>B27*24*365</f>
        <v>285068651.02200001</v>
      </c>
      <c r="C28" s="2" t="s">
        <v>131</v>
      </c>
      <c r="D28" s="2"/>
      <c r="E28" s="2"/>
      <c r="F28" s="2"/>
      <c r="G28" s="2"/>
      <c r="H28" s="2"/>
    </row>
    <row r="30" spans="1:12" x14ac:dyDescent="0.25">
      <c r="B30">
        <v>285068651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EE9D-A6D4-4003-B78A-A3CE28CDBA36}">
  <dimension ref="A1:J16"/>
  <sheetViews>
    <sheetView workbookViewId="0">
      <selection activeCell="B3" sqref="B3"/>
    </sheetView>
  </sheetViews>
  <sheetFormatPr defaultRowHeight="15" x14ac:dyDescent="0.25"/>
  <cols>
    <col min="1" max="1" width="40.26953125" bestFit="1" customWidth="1"/>
    <col min="3" max="3" width="12.453125" bestFit="1" customWidth="1"/>
    <col min="5" max="5" width="12.7265625" bestFit="1" customWidth="1"/>
    <col min="9" max="9" width="11.453125" bestFit="1" customWidth="1"/>
  </cols>
  <sheetData>
    <row r="1" spans="1:10" ht="21" x14ac:dyDescent="0.4">
      <c r="A1" s="21" t="s">
        <v>21</v>
      </c>
      <c r="B1" s="21"/>
      <c r="C1" s="21"/>
      <c r="D1" s="21"/>
      <c r="E1" s="21"/>
      <c r="F1" s="21"/>
      <c r="G1" s="21"/>
      <c r="H1" s="21"/>
      <c r="I1" s="21"/>
    </row>
    <row r="3" spans="1:10" x14ac:dyDescent="0.25">
      <c r="A3" t="s">
        <v>0</v>
      </c>
    </row>
    <row r="4" spans="1:10" x14ac:dyDescent="0.25">
      <c r="A4" t="s">
        <v>1</v>
      </c>
      <c r="B4" t="s">
        <v>2</v>
      </c>
      <c r="C4">
        <v>89810024.400000006</v>
      </c>
    </row>
    <row r="5" spans="1:10" x14ac:dyDescent="0.25">
      <c r="A5" t="s">
        <v>3</v>
      </c>
      <c r="B5" t="s">
        <v>2</v>
      </c>
      <c r="C5">
        <v>324488355</v>
      </c>
    </row>
    <row r="6" spans="1:10" x14ac:dyDescent="0.25">
      <c r="A6" t="s">
        <v>4</v>
      </c>
      <c r="B6" t="s">
        <v>2</v>
      </c>
      <c r="C6">
        <v>-234678330</v>
      </c>
    </row>
    <row r="7" spans="1:10" x14ac:dyDescent="0.25">
      <c r="A7" t="s">
        <v>5</v>
      </c>
      <c r="B7" t="s">
        <v>6</v>
      </c>
      <c r="C7">
        <v>8460.3737199999996</v>
      </c>
      <c r="D7" t="s">
        <v>12</v>
      </c>
      <c r="E7">
        <f>C7*24*365</f>
        <v>74112873.787200004</v>
      </c>
    </row>
    <row r="8" spans="1:10" x14ac:dyDescent="0.25">
      <c r="A8" t="s">
        <v>7</v>
      </c>
      <c r="B8" t="s">
        <v>6</v>
      </c>
      <c r="C8">
        <v>2361.0854399999998</v>
      </c>
      <c r="D8" t="s">
        <v>12</v>
      </c>
      <c r="E8">
        <f t="shared" ref="E8:E9" si="0">C8*24*365</f>
        <v>20683108.454399999</v>
      </c>
    </row>
    <row r="9" spans="1:10" x14ac:dyDescent="0.25">
      <c r="A9" t="s">
        <v>8</v>
      </c>
      <c r="B9" t="s">
        <v>6</v>
      </c>
      <c r="C9">
        <v>10821.459199999999</v>
      </c>
      <c r="D9" t="s">
        <v>12</v>
      </c>
      <c r="E9">
        <f t="shared" si="0"/>
        <v>94795982.591999993</v>
      </c>
    </row>
    <row r="10" spans="1:10" x14ac:dyDescent="0.25">
      <c r="A10" t="s">
        <v>9</v>
      </c>
      <c r="B10" t="s">
        <v>10</v>
      </c>
      <c r="C10">
        <v>0</v>
      </c>
      <c r="E10" t="s">
        <v>20</v>
      </c>
    </row>
    <row r="11" spans="1:10" x14ac:dyDescent="0.25">
      <c r="A11" t="s">
        <v>11</v>
      </c>
      <c r="B11" t="s">
        <v>12</v>
      </c>
      <c r="C11">
        <v>0</v>
      </c>
      <c r="D11" t="s">
        <v>12</v>
      </c>
    </row>
    <row r="12" spans="1:10" x14ac:dyDescent="0.25">
      <c r="A12" s="1" t="s">
        <v>13</v>
      </c>
      <c r="B12" s="1" t="s">
        <v>12</v>
      </c>
      <c r="C12" s="1">
        <f>E9</f>
        <v>94795982.591999993</v>
      </c>
      <c r="D12" s="1" t="s">
        <v>18</v>
      </c>
      <c r="E12" s="1"/>
      <c r="F12" s="1" t="s">
        <v>19</v>
      </c>
      <c r="G12" s="1"/>
      <c r="H12" s="1"/>
      <c r="I12" s="1">
        <f>(ABS(C12) - ABS(C11))*0.9</f>
        <v>85316384.332800001</v>
      </c>
      <c r="J12" t="s">
        <v>87</v>
      </c>
    </row>
    <row r="13" spans="1:10" x14ac:dyDescent="0.25">
      <c r="A13" t="s">
        <v>14</v>
      </c>
    </row>
    <row r="14" spans="1:10" x14ac:dyDescent="0.25">
      <c r="A14" t="s">
        <v>15</v>
      </c>
      <c r="B14" t="s">
        <v>12</v>
      </c>
      <c r="C14">
        <v>185247815.83559999</v>
      </c>
    </row>
    <row r="15" spans="1:10" x14ac:dyDescent="0.25">
      <c r="A15" t="s">
        <v>16</v>
      </c>
      <c r="B15" t="s">
        <v>12</v>
      </c>
      <c r="C15">
        <v>653621342.55480099</v>
      </c>
    </row>
    <row r="16" spans="1:10" x14ac:dyDescent="0.25">
      <c r="A16" t="s">
        <v>17</v>
      </c>
      <c r="B16" t="s">
        <v>12</v>
      </c>
      <c r="C16">
        <v>468373526.71920103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70FA-519F-4FE4-9807-9490B4DA56C0}">
  <dimension ref="A1:C64"/>
  <sheetViews>
    <sheetView topLeftCell="A43" workbookViewId="0">
      <selection activeCell="A67" sqref="A67"/>
    </sheetView>
  </sheetViews>
  <sheetFormatPr defaultRowHeight="15" x14ac:dyDescent="0.25"/>
  <cols>
    <col min="1" max="1" width="28.81640625" bestFit="1" customWidth="1"/>
    <col min="2" max="2" width="20.26953125" bestFit="1" customWidth="1"/>
  </cols>
  <sheetData>
    <row r="1" spans="1:2" ht="21" x14ac:dyDescent="0.4">
      <c r="A1" s="21" t="s">
        <v>80</v>
      </c>
      <c r="B1" s="21"/>
    </row>
    <row r="3" spans="1:2" ht="15.6" x14ac:dyDescent="0.3">
      <c r="A3" s="3" t="s">
        <v>22</v>
      </c>
      <c r="B3" s="7" t="s">
        <v>84</v>
      </c>
    </row>
    <row r="4" spans="1:2" x14ac:dyDescent="0.25">
      <c r="A4" s="4" t="s">
        <v>23</v>
      </c>
      <c r="B4" s="8">
        <v>285000</v>
      </c>
    </row>
    <row r="5" spans="1:2" x14ac:dyDescent="0.25">
      <c r="A5" s="5" t="s">
        <v>24</v>
      </c>
      <c r="B5" s="9">
        <v>0</v>
      </c>
    </row>
    <row r="6" spans="1:2" x14ac:dyDescent="0.25">
      <c r="A6" s="4" t="s">
        <v>25</v>
      </c>
      <c r="B6" s="8">
        <v>4929500</v>
      </c>
    </row>
    <row r="7" spans="1:2" x14ac:dyDescent="0.25">
      <c r="A7" s="5" t="s">
        <v>26</v>
      </c>
      <c r="B7" s="9">
        <v>1994900</v>
      </c>
    </row>
    <row r="8" spans="1:2" x14ac:dyDescent="0.25">
      <c r="A8" s="4" t="s">
        <v>27</v>
      </c>
      <c r="B8" s="8">
        <v>5939500</v>
      </c>
    </row>
    <row r="9" spans="1:2" x14ac:dyDescent="0.25">
      <c r="A9" s="5" t="s">
        <v>28</v>
      </c>
      <c r="B9" s="9">
        <v>8500000</v>
      </c>
    </row>
    <row r="10" spans="1:2" x14ac:dyDescent="0.25">
      <c r="A10" s="4" t="s">
        <v>29</v>
      </c>
      <c r="B10" s="8">
        <v>0</v>
      </c>
    </row>
    <row r="11" spans="1:2" x14ac:dyDescent="0.25">
      <c r="A11" s="5" t="s">
        <v>30</v>
      </c>
      <c r="B11" s="9">
        <v>1692500</v>
      </c>
    </row>
    <row r="12" spans="1:2" x14ac:dyDescent="0.25">
      <c r="A12" s="4" t="s">
        <v>31</v>
      </c>
      <c r="B12" s="8">
        <v>0</v>
      </c>
    </row>
    <row r="13" spans="1:2" x14ac:dyDescent="0.25">
      <c r="A13" s="5" t="s">
        <v>32</v>
      </c>
      <c r="B13" s="9">
        <v>0</v>
      </c>
    </row>
    <row r="14" spans="1:2" x14ac:dyDescent="0.25">
      <c r="A14" s="4" t="s">
        <v>33</v>
      </c>
      <c r="B14" s="8">
        <v>1002900</v>
      </c>
    </row>
    <row r="15" spans="1:2" x14ac:dyDescent="0.25">
      <c r="A15" s="5" t="s">
        <v>34</v>
      </c>
      <c r="B15" s="9">
        <v>3450000</v>
      </c>
    </row>
    <row r="16" spans="1:2" x14ac:dyDescent="0.25">
      <c r="A16" s="4" t="s">
        <v>35</v>
      </c>
      <c r="B16" s="8">
        <v>110800</v>
      </c>
    </row>
    <row r="17" spans="1:2" x14ac:dyDescent="0.25">
      <c r="A17" s="5" t="s">
        <v>36</v>
      </c>
      <c r="B17" s="9">
        <v>914900</v>
      </c>
    </row>
    <row r="18" spans="1:2" x14ac:dyDescent="0.25">
      <c r="A18" s="4" t="s">
        <v>37</v>
      </c>
      <c r="B18" s="8">
        <v>3554700</v>
      </c>
    </row>
    <row r="19" spans="1:2" x14ac:dyDescent="0.25">
      <c r="A19" s="5" t="s">
        <v>38</v>
      </c>
      <c r="B19" s="9">
        <v>23300</v>
      </c>
    </row>
    <row r="20" spans="1:2" x14ac:dyDescent="0.25">
      <c r="A20" s="4" t="s">
        <v>39</v>
      </c>
      <c r="B20" s="8">
        <v>2750000</v>
      </c>
    </row>
    <row r="21" spans="1:2" x14ac:dyDescent="0.25">
      <c r="A21" s="5" t="s">
        <v>40</v>
      </c>
      <c r="B21" s="9">
        <v>0</v>
      </c>
    </row>
    <row r="22" spans="1:2" x14ac:dyDescent="0.25">
      <c r="A22" s="4" t="s">
        <v>41</v>
      </c>
      <c r="B22" s="8"/>
    </row>
    <row r="23" spans="1:2" x14ac:dyDescent="0.25">
      <c r="A23" s="5" t="s">
        <v>42</v>
      </c>
      <c r="B23" s="9">
        <v>360800</v>
      </c>
    </row>
    <row r="24" spans="1:2" x14ac:dyDescent="0.25">
      <c r="A24" s="4" t="s">
        <v>43</v>
      </c>
      <c r="B24" s="8">
        <v>0</v>
      </c>
    </row>
    <row r="25" spans="1:2" x14ac:dyDescent="0.25">
      <c r="A25" s="5" t="s">
        <v>44</v>
      </c>
      <c r="B25" s="9">
        <v>99600</v>
      </c>
    </row>
    <row r="26" spans="1:2" x14ac:dyDescent="0.25">
      <c r="A26" s="4" t="s">
        <v>45</v>
      </c>
      <c r="B26" s="8">
        <v>720500</v>
      </c>
    </row>
    <row r="27" spans="1:2" x14ac:dyDescent="0.25">
      <c r="A27" s="5" t="s">
        <v>41</v>
      </c>
      <c r="B27" s="9"/>
    </row>
    <row r="28" spans="1:2" x14ac:dyDescent="0.25">
      <c r="A28" s="4" t="s">
        <v>46</v>
      </c>
      <c r="B28" s="8">
        <v>0</v>
      </c>
    </row>
    <row r="29" spans="1:2" x14ac:dyDescent="0.25">
      <c r="A29" s="5" t="s">
        <v>47</v>
      </c>
      <c r="B29" s="9">
        <v>1306700</v>
      </c>
    </row>
    <row r="30" spans="1:2" x14ac:dyDescent="0.25">
      <c r="A30" s="4" t="s">
        <v>48</v>
      </c>
      <c r="B30" s="8">
        <v>106600</v>
      </c>
    </row>
    <row r="31" spans="1:2" x14ac:dyDescent="0.25">
      <c r="A31" s="5" t="s">
        <v>49</v>
      </c>
      <c r="B31" s="9">
        <v>299400</v>
      </c>
    </row>
    <row r="32" spans="1:2" x14ac:dyDescent="0.25">
      <c r="A32" s="4" t="s">
        <v>50</v>
      </c>
      <c r="B32" s="8">
        <v>450000</v>
      </c>
    </row>
    <row r="33" spans="1:2" x14ac:dyDescent="0.25">
      <c r="A33" s="5" t="s">
        <v>51</v>
      </c>
      <c r="B33" s="9">
        <v>433100</v>
      </c>
    </row>
    <row r="34" spans="1:2" x14ac:dyDescent="0.25">
      <c r="A34" s="4" t="s">
        <v>52</v>
      </c>
      <c r="B34" s="8">
        <v>120000</v>
      </c>
    </row>
    <row r="35" spans="1:2" x14ac:dyDescent="0.25">
      <c r="A35" s="5" t="s">
        <v>53</v>
      </c>
      <c r="B35" s="9">
        <v>0</v>
      </c>
    </row>
    <row r="36" spans="1:2" x14ac:dyDescent="0.25">
      <c r="A36" s="4" t="s">
        <v>54</v>
      </c>
      <c r="B36" s="8">
        <v>0</v>
      </c>
    </row>
    <row r="37" spans="1:2" x14ac:dyDescent="0.25">
      <c r="A37" s="5" t="s">
        <v>55</v>
      </c>
      <c r="B37" s="9">
        <v>0</v>
      </c>
    </row>
    <row r="38" spans="1:2" x14ac:dyDescent="0.25">
      <c r="A38" s="4" t="s">
        <v>56</v>
      </c>
      <c r="B38" s="8">
        <v>3866400</v>
      </c>
    </row>
    <row r="39" spans="1:2" x14ac:dyDescent="0.25">
      <c r="A39" s="5" t="s">
        <v>57</v>
      </c>
      <c r="B39" s="9">
        <v>0</v>
      </c>
    </row>
    <row r="40" spans="1:2" x14ac:dyDescent="0.25">
      <c r="A40" s="4" t="s">
        <v>58</v>
      </c>
      <c r="B40" s="8">
        <v>111700</v>
      </c>
    </row>
    <row r="41" spans="1:2" x14ac:dyDescent="0.25">
      <c r="A41" s="5" t="s">
        <v>59</v>
      </c>
      <c r="B41" s="9">
        <v>0</v>
      </c>
    </row>
    <row r="42" spans="1:2" x14ac:dyDescent="0.25">
      <c r="A42" s="4" t="s">
        <v>60</v>
      </c>
      <c r="B42" s="8">
        <v>0</v>
      </c>
    </row>
    <row r="43" spans="1:2" x14ac:dyDescent="0.25">
      <c r="A43" s="5" t="s">
        <v>61</v>
      </c>
      <c r="B43" s="9">
        <v>0</v>
      </c>
    </row>
    <row r="44" spans="1:2" x14ac:dyDescent="0.25">
      <c r="A44" s="4" t="s">
        <v>62</v>
      </c>
      <c r="B44" s="8">
        <v>5939500</v>
      </c>
    </row>
    <row r="45" spans="1:2" x14ac:dyDescent="0.25">
      <c r="A45" s="5" t="s">
        <v>63</v>
      </c>
      <c r="B45" s="9">
        <v>3355800</v>
      </c>
    </row>
    <row r="46" spans="1:2" x14ac:dyDescent="0.25">
      <c r="A46" s="4" t="s">
        <v>64</v>
      </c>
      <c r="B46" s="8">
        <v>6939500</v>
      </c>
    </row>
    <row r="47" spans="1:2" x14ac:dyDescent="0.25">
      <c r="A47" s="5" t="s">
        <v>65</v>
      </c>
      <c r="B47" s="9">
        <v>0</v>
      </c>
    </row>
    <row r="48" spans="1:2" x14ac:dyDescent="0.25">
      <c r="A48" s="4" t="s">
        <v>66</v>
      </c>
      <c r="B48" s="8">
        <v>2414200</v>
      </c>
    </row>
    <row r="49" spans="1:3" x14ac:dyDescent="0.25">
      <c r="A49" s="5" t="s">
        <v>67</v>
      </c>
      <c r="B49" s="9">
        <v>92900</v>
      </c>
    </row>
    <row r="50" spans="1:3" x14ac:dyDescent="0.25">
      <c r="A50" s="4" t="s">
        <v>68</v>
      </c>
      <c r="B50" s="8">
        <v>0</v>
      </c>
    </row>
    <row r="51" spans="1:3" x14ac:dyDescent="0.25">
      <c r="A51" s="5" t="s">
        <v>69</v>
      </c>
      <c r="B51" s="9">
        <v>0</v>
      </c>
    </row>
    <row r="52" spans="1:3" x14ac:dyDescent="0.25">
      <c r="A52" s="4" t="s">
        <v>70</v>
      </c>
      <c r="B52" s="8">
        <v>433800</v>
      </c>
    </row>
    <row r="53" spans="1:3" x14ac:dyDescent="0.25">
      <c r="A53" s="5" t="s">
        <v>71</v>
      </c>
      <c r="B53" s="9">
        <v>0</v>
      </c>
    </row>
    <row r="54" spans="1:3" x14ac:dyDescent="0.25">
      <c r="A54" s="4" t="s">
        <v>72</v>
      </c>
      <c r="B54" s="8">
        <v>0</v>
      </c>
    </row>
    <row r="55" spans="1:3" x14ac:dyDescent="0.25">
      <c r="A55" s="5" t="s">
        <v>73</v>
      </c>
      <c r="B55" s="9">
        <v>531500</v>
      </c>
    </row>
    <row r="56" spans="1:3" x14ac:dyDescent="0.25">
      <c r="A56" s="4" t="s">
        <v>74</v>
      </c>
      <c r="B56" s="8">
        <v>0</v>
      </c>
    </row>
    <row r="57" spans="1:3" x14ac:dyDescent="0.25">
      <c r="A57" s="5" t="s">
        <v>75</v>
      </c>
      <c r="B57" s="9">
        <v>81700</v>
      </c>
    </row>
    <row r="58" spans="1:3" x14ac:dyDescent="0.25">
      <c r="A58" s="4" t="s">
        <v>76</v>
      </c>
      <c r="B58" s="8">
        <v>0</v>
      </c>
    </row>
    <row r="59" spans="1:3" x14ac:dyDescent="0.25">
      <c r="A59" s="5" t="s">
        <v>77</v>
      </c>
      <c r="B59" s="9">
        <v>4250790</v>
      </c>
    </row>
    <row r="60" spans="1:3" x14ac:dyDescent="0.25">
      <c r="A60" s="4" t="s">
        <v>78</v>
      </c>
      <c r="B60" s="8">
        <v>0</v>
      </c>
    </row>
    <row r="61" spans="1:3" x14ac:dyDescent="0.25">
      <c r="A61" s="6" t="s">
        <v>79</v>
      </c>
      <c r="B61" s="10">
        <v>3554700</v>
      </c>
    </row>
    <row r="63" spans="1:3" x14ac:dyDescent="0.25">
      <c r="A63" s="1" t="s">
        <v>81</v>
      </c>
      <c r="B63" s="1">
        <f>SUM(B4:B61)*0.9*1.8</f>
        <v>114399847.8</v>
      </c>
      <c r="C63" s="1" t="s">
        <v>83</v>
      </c>
    </row>
    <row r="64" spans="1:3" x14ac:dyDescent="0.25">
      <c r="A64" t="s">
        <v>82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Electricity Generated</vt:lpstr>
      <vt:lpstr>Utilities </vt:lpstr>
      <vt:lpstr>Capital Cost</vt:lpstr>
    </vt:vector>
  </TitlesOfParts>
  <Company>RWTH Aachen - Aachener Verfahrenstechnik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CAPD18</dc:creator>
  <cp:lastModifiedBy>CAPD18</cp:lastModifiedBy>
  <dcterms:created xsi:type="dcterms:W3CDTF">2023-07-18T19:35:16Z</dcterms:created>
  <dcterms:modified xsi:type="dcterms:W3CDTF">2023-07-19T19:59:48Z</dcterms:modified>
</cp:coreProperties>
</file>