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a59a8f306c810a/PersonalFinance/OptionsTrading/QST/workingfilesqstrader/JY_code/"/>
    </mc:Choice>
  </mc:AlternateContent>
  <xr:revisionPtr revIDLastSave="371" documentId="8_{A055E8D4-7A41-4470-B509-44C32C39CE33}" xr6:coauthVersionLast="46" xr6:coauthVersionMax="46" xr10:uidLastSave="{0C189F6A-4C09-41FC-B9CD-F92819ADC814}"/>
  <bookViews>
    <workbookView xWindow="390" yWindow="390" windowWidth="21600" windowHeight="14325" xr2:uid="{7AFD81B1-5AED-4572-9E5B-719CFC1F18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" i="1"/>
  <c r="I4" i="1"/>
  <c r="N5" i="1"/>
  <c r="L4" i="1" l="1"/>
  <c r="J4" i="1"/>
  <c r="F5" i="1"/>
  <c r="D4" i="1"/>
  <c r="C6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I5" i="1" l="1"/>
  <c r="F6" i="1"/>
  <c r="E5" i="1"/>
  <c r="L5" i="1" l="1"/>
  <c r="I6" i="1"/>
  <c r="J6" i="1"/>
  <c r="F7" i="1"/>
  <c r="E6" i="1"/>
  <c r="J5" i="1"/>
  <c r="E7" i="1" l="1"/>
  <c r="I7" i="1"/>
  <c r="J7" i="1"/>
  <c r="L6" i="1"/>
  <c r="F8" i="1"/>
  <c r="E8" i="1" l="1"/>
  <c r="I8" i="1"/>
  <c r="J8" i="1"/>
  <c r="L7" i="1"/>
  <c r="F9" i="1"/>
  <c r="L8" i="1" l="1"/>
  <c r="I9" i="1"/>
  <c r="E10" i="1"/>
  <c r="E9" i="1"/>
  <c r="F10" i="1"/>
  <c r="I10" i="1" l="1"/>
  <c r="J10" i="1"/>
  <c r="J9" i="1"/>
  <c r="L9" i="1"/>
  <c r="F11" i="1"/>
  <c r="I11" i="1" l="1"/>
  <c r="J11" i="1"/>
  <c r="L10" i="1"/>
  <c r="E11" i="1"/>
  <c r="F12" i="1"/>
  <c r="E12" i="1" l="1"/>
  <c r="I12" i="1"/>
  <c r="L11" i="1"/>
  <c r="F13" i="1"/>
  <c r="J12" i="1"/>
  <c r="E13" i="1"/>
  <c r="J13" i="1" l="1"/>
  <c r="I13" i="1"/>
  <c r="L12" i="1"/>
  <c r="F14" i="1"/>
  <c r="L13" i="1" l="1"/>
  <c r="I14" i="1"/>
  <c r="E14" i="1"/>
  <c r="F15" i="1"/>
  <c r="J14" i="1"/>
  <c r="I15" i="1" l="1"/>
  <c r="J15" i="1"/>
  <c r="L14" i="1"/>
  <c r="E15" i="1"/>
  <c r="F16" i="1"/>
  <c r="I16" i="1" l="1"/>
  <c r="L15" i="1"/>
  <c r="E16" i="1"/>
  <c r="F17" i="1"/>
  <c r="J16" i="1"/>
  <c r="L16" i="1" l="1"/>
  <c r="I17" i="1"/>
  <c r="E17" i="1"/>
  <c r="F18" i="1"/>
  <c r="J17" i="1"/>
  <c r="I18" i="1" l="1"/>
  <c r="L17" i="1"/>
  <c r="J18" i="1"/>
  <c r="E18" i="1"/>
  <c r="F19" i="1"/>
  <c r="I19" i="1" l="1"/>
  <c r="L19" i="1" s="1"/>
  <c r="L18" i="1"/>
  <c r="E19" i="1"/>
  <c r="F20" i="1"/>
  <c r="J19" i="1"/>
  <c r="I20" i="1" l="1"/>
  <c r="E20" i="1"/>
  <c r="F21" i="1"/>
  <c r="J20" i="1"/>
  <c r="J21" i="1" l="1"/>
  <c r="I21" i="1"/>
  <c r="L20" i="1"/>
  <c r="E21" i="1"/>
  <c r="F22" i="1"/>
  <c r="L21" i="1" l="1"/>
  <c r="I22" i="1"/>
  <c r="J22" i="1"/>
  <c r="E22" i="1"/>
  <c r="F23" i="1"/>
  <c r="I23" i="1" l="1"/>
  <c r="J23" i="1"/>
  <c r="L22" i="1"/>
  <c r="E23" i="1"/>
  <c r="F24" i="1"/>
  <c r="L23" i="1" l="1"/>
  <c r="I24" i="1"/>
  <c r="E24" i="1"/>
  <c r="F25" i="1"/>
  <c r="J24" i="1"/>
  <c r="I25" i="1" l="1"/>
  <c r="L24" i="1"/>
  <c r="E25" i="1"/>
  <c r="F26" i="1"/>
  <c r="J25" i="1"/>
  <c r="L25" i="1" l="1"/>
  <c r="I26" i="1"/>
  <c r="E26" i="1"/>
  <c r="F27" i="1"/>
  <c r="J26" i="1"/>
  <c r="E27" i="1"/>
  <c r="I27" i="1" l="1"/>
  <c r="L26" i="1"/>
  <c r="F28" i="1"/>
  <c r="J27" i="1"/>
  <c r="E28" i="1"/>
  <c r="L27" i="1" l="1"/>
  <c r="I28" i="1"/>
  <c r="L28" i="1"/>
  <c r="F29" i="1"/>
  <c r="J28" i="1" l="1"/>
  <c r="I29" i="1"/>
  <c r="L29" i="1" s="1"/>
  <c r="E29" i="1"/>
  <c r="F30" i="1"/>
  <c r="J29" i="1"/>
  <c r="I30" i="1" l="1"/>
  <c r="E30" i="1"/>
  <c r="F31" i="1"/>
  <c r="J30" i="1"/>
  <c r="L30" i="1" l="1"/>
  <c r="I31" i="1"/>
  <c r="J31" i="1"/>
  <c r="E31" i="1"/>
  <c r="F32" i="1"/>
  <c r="L31" i="1" l="1"/>
  <c r="I32" i="1"/>
  <c r="J32" i="1"/>
  <c r="E32" i="1"/>
  <c r="F33" i="1"/>
  <c r="I33" i="1" l="1"/>
  <c r="L32" i="1"/>
  <c r="J33" i="1"/>
  <c r="F34" i="1"/>
  <c r="E33" i="1"/>
  <c r="L33" i="1" l="1"/>
  <c r="I34" i="1"/>
  <c r="J34" i="1"/>
  <c r="F35" i="1"/>
  <c r="E34" i="1"/>
  <c r="E35" i="1"/>
  <c r="I35" i="1" l="1"/>
  <c r="J35" i="1"/>
  <c r="L34" i="1"/>
  <c r="F36" i="1"/>
  <c r="I36" i="1" l="1"/>
  <c r="L36" i="1"/>
  <c r="L35" i="1"/>
  <c r="E36" i="1"/>
  <c r="F37" i="1"/>
  <c r="J36" i="1"/>
  <c r="I37" i="1" l="1"/>
  <c r="E37" i="1"/>
  <c r="F38" i="1"/>
  <c r="J37" i="1"/>
  <c r="E38" i="1"/>
  <c r="L37" i="1" l="1"/>
  <c r="I38" i="1"/>
  <c r="J38" i="1"/>
  <c r="F39" i="1"/>
  <c r="E39" i="1"/>
  <c r="I39" i="1" l="1"/>
  <c r="L38" i="1"/>
  <c r="F40" i="1"/>
  <c r="J39" i="1"/>
  <c r="I40" i="1" l="1"/>
  <c r="J40" i="1"/>
  <c r="L39" i="1"/>
  <c r="F41" i="1"/>
  <c r="E40" i="1"/>
  <c r="E41" i="1" l="1"/>
  <c r="I41" i="1"/>
  <c r="L40" i="1"/>
  <c r="F42" i="1"/>
  <c r="J41" i="1"/>
  <c r="I42" i="1" l="1"/>
  <c r="J42" i="1"/>
  <c r="L41" i="1"/>
  <c r="E42" i="1"/>
  <c r="F43" i="1"/>
  <c r="J43" i="1" l="1"/>
  <c r="I43" i="1"/>
  <c r="L43" i="1" s="1"/>
  <c r="L42" i="1"/>
  <c r="E43" i="1"/>
  <c r="F44" i="1"/>
  <c r="J44" i="1" l="1"/>
  <c r="I44" i="1"/>
  <c r="E44" i="1"/>
  <c r="F45" i="1"/>
  <c r="J45" i="1" l="1"/>
  <c r="I45" i="1"/>
  <c r="L44" i="1"/>
  <c r="E45" i="1"/>
  <c r="F46" i="1"/>
  <c r="L45" i="1" l="1"/>
  <c r="I46" i="1"/>
  <c r="J46" i="1"/>
  <c r="E46" i="1"/>
  <c r="F47" i="1"/>
  <c r="I47" i="1" l="1"/>
  <c r="J47" i="1"/>
  <c r="L46" i="1"/>
  <c r="E47" i="1"/>
  <c r="F48" i="1"/>
  <c r="E48" i="1" l="1"/>
  <c r="I48" i="1"/>
  <c r="J48" i="1"/>
  <c r="L47" i="1"/>
  <c r="F49" i="1"/>
  <c r="I49" i="1" l="1"/>
  <c r="L48" i="1"/>
  <c r="E49" i="1"/>
  <c r="F50" i="1"/>
  <c r="J49" i="1"/>
  <c r="E50" i="1"/>
  <c r="L49" i="1" l="1"/>
  <c r="I50" i="1"/>
  <c r="J50" i="1"/>
  <c r="F51" i="1"/>
  <c r="I51" i="1" l="1"/>
  <c r="J51" i="1"/>
  <c r="L50" i="1"/>
  <c r="E51" i="1"/>
  <c r="F52" i="1"/>
  <c r="I52" i="1" l="1"/>
  <c r="L51" i="1"/>
  <c r="E52" i="1"/>
  <c r="F53" i="1"/>
  <c r="J52" i="1"/>
  <c r="L52" i="1" l="1"/>
  <c r="I53" i="1"/>
  <c r="L53" i="1" s="1"/>
  <c r="J53" i="1"/>
  <c r="F54" i="1"/>
  <c r="E53" i="1"/>
  <c r="E54" i="1"/>
  <c r="I54" i="1" l="1"/>
  <c r="J54" i="1"/>
  <c r="F55" i="1"/>
  <c r="I55" i="1" l="1"/>
  <c r="L54" i="1"/>
  <c r="E55" i="1"/>
  <c r="F56" i="1"/>
  <c r="J55" i="1"/>
  <c r="I56" i="1" l="1"/>
  <c r="J56" i="1"/>
  <c r="L55" i="1"/>
  <c r="E56" i="1"/>
  <c r="F57" i="1"/>
  <c r="E57" i="1"/>
  <c r="I57" i="1" l="1"/>
  <c r="L56" i="1"/>
  <c r="J57" i="1"/>
  <c r="F58" i="1"/>
  <c r="I58" i="1" l="1"/>
  <c r="L57" i="1"/>
  <c r="E58" i="1"/>
  <c r="F59" i="1"/>
  <c r="J58" i="1"/>
  <c r="E59" i="1"/>
  <c r="I59" i="1" l="1"/>
  <c r="L58" i="1"/>
  <c r="F60" i="1"/>
  <c r="J59" i="1"/>
  <c r="I60" i="1" l="1"/>
  <c r="L60" i="1"/>
  <c r="L59" i="1"/>
  <c r="E60" i="1"/>
  <c r="F61" i="1"/>
  <c r="J60" i="1" l="1"/>
  <c r="I61" i="1"/>
  <c r="L61" i="1" s="1"/>
  <c r="E62" i="1"/>
  <c r="E61" i="1"/>
  <c r="F62" i="1"/>
  <c r="I62" i="1" l="1"/>
  <c r="J61" i="1"/>
  <c r="F63" i="1"/>
  <c r="J62" i="1"/>
  <c r="I63" i="1" l="1"/>
  <c r="J63" i="1"/>
  <c r="L62" i="1"/>
  <c r="F64" i="1"/>
  <c r="E63" i="1"/>
  <c r="I64" i="1" l="1"/>
  <c r="L63" i="1"/>
  <c r="E64" i="1"/>
  <c r="F65" i="1"/>
  <c r="J64" i="1"/>
  <c r="I65" i="1" l="1"/>
  <c r="L64" i="1"/>
  <c r="E65" i="1"/>
  <c r="F66" i="1"/>
  <c r="J65" i="1"/>
  <c r="E66" i="1"/>
  <c r="I66" i="1" l="1"/>
  <c r="L65" i="1"/>
  <c r="F67" i="1"/>
  <c r="J66" i="1"/>
  <c r="I67" i="1" l="1"/>
  <c r="L66" i="1"/>
  <c r="F68" i="1"/>
  <c r="J67" i="1"/>
  <c r="E67" i="1"/>
  <c r="I68" i="1" l="1"/>
  <c r="L67" i="1"/>
  <c r="E68" i="1"/>
  <c r="J68" i="1"/>
  <c r="N4" i="1"/>
  <c r="O5" i="1" s="1"/>
  <c r="E69" i="1"/>
  <c r="L68" i="1" l="1"/>
</calcChain>
</file>

<file path=xl/sharedStrings.xml><?xml version="1.0" encoding="utf-8"?>
<sst xmlns="http://schemas.openxmlformats.org/spreadsheetml/2006/main" count="30" uniqueCount="29">
  <si>
    <t xml:space="preserve">Time 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</si>
  <si>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</si>
  <si>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</si>
  <si>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</si>
  <si>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</si>
  <si>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</si>
  <si>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</si>
  <si>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</si>
  <si>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</si>
  <si>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</si>
  <si>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</si>
  <si>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</si>
  <si>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</si>
  <si>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30Y</t>
  </si>
  <si>
    <t>40Y</t>
  </si>
  <si>
    <t>50Y</t>
  </si>
  <si>
    <t>100Y</t>
  </si>
  <si>
    <t>Yearly Cashflow</t>
  </si>
  <si>
    <t>Bull Spreads to price</t>
  </si>
  <si>
    <t>-</t>
  </si>
  <si>
    <t>Corresponding Bull Spread</t>
  </si>
  <si>
    <t>1Y maturity, notional year 1</t>
  </si>
  <si>
    <t>2Y maturiy, notional year 2</t>
  </si>
  <si>
    <t>…</t>
  </si>
  <si>
    <t>'1,370,873,505.1022644'</t>
  </si>
  <si>
    <t>&lt;--- Difference</t>
  </si>
  <si>
    <t>Difference in Cashflows due to Inflation (OG)</t>
  </si>
  <si>
    <t>Difference in Cashflows due to Inflation (Catch-Up)</t>
  </si>
  <si>
    <t>Cap_Floor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</si>
</sst>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&quot;$&quot;#,##0.00"/>
    <numFmt numFmtId="167" formatCode="0.000"/>
    <numFmt numFmtId="168" formatCode="_([$€-2]\ * #,##0_);_([$€-2]\ * \(#,##0\);_([$€-2]\ 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theme="1"/>
      <name val="Var(--vscode-editor-font-family"/>
    </font>
    <font>
      <sz val="11"/>
      <name val="Var(--vscode-editor-font-family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Var(--vscode-editor-font-family"/>
    </font>
    <font>
      <sz val="11"/>
      <color rgb="FFFF0000"/>
      <name val="Calibri"/>
      <family val="2"/>
      <scheme val="minor"/>
    </font>
    <font>
      <b/>
      <sz val="11"/>
      <color rgb="FFFF0000"/>
      <name val="Var(--vscode-editor-font-family"/>
    </font>
    <font>
      <b/>
      <sz val="10"/>
      <color rgb="FFFF0000"/>
      <name val="Consolas"/>
      <family val="3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2" fillId="2" borderId="1" xfId="1" applyNumberFormat="1" applyFont="1" applyFill="1" applyBorder="1" applyAlignment="1">
      <alignment horizontal="center"/>
    </xf>
    <xf numFmtId="165" fontId="3" fillId="3" borderId="0" xfId="1" applyNumberFormat="1" applyFont="1" applyFill="1"/>
    <xf numFmtId="165" fontId="0" fillId="0" borderId="0" xfId="0" applyNumberFormat="1"/>
    <xf numFmtId="0" fontId="2" fillId="2" borderId="0" xfId="0" applyFont="1" applyFill="1" applyAlignment="1">
      <alignment horizontal="left"/>
    </xf>
    <xf numFmtId="10" fontId="0" fillId="0" borderId="2" xfId="0" applyNumberFormat="1" applyBorder="1"/>
    <xf numFmtId="0" fontId="4" fillId="4" borderId="0" xfId="0" applyFont="1" applyFill="1"/>
    <xf numFmtId="166" fontId="0" fillId="0" borderId="0" xfId="0" applyNumberFormat="1"/>
    <xf numFmtId="44" fontId="0" fillId="0" borderId="0" xfId="2" applyFont="1"/>
    <xf numFmtId="165" fontId="2" fillId="2" borderId="0" xfId="1" applyNumberFormat="1" applyFont="1" applyFill="1" applyBorder="1" applyAlignment="1">
      <alignment horizontal="center"/>
    </xf>
    <xf numFmtId="44" fontId="5" fillId="0" borderId="0" xfId="2" applyFont="1" applyAlignment="1">
      <alignment vertical="center"/>
    </xf>
    <xf numFmtId="44" fontId="2" fillId="2" borderId="0" xfId="2" applyFont="1" applyFill="1" applyAlignment="1">
      <alignment horizontal="left"/>
    </xf>
    <xf numFmtId="9" fontId="0" fillId="0" borderId="0" xfId="3" applyFont="1"/>
    <xf numFmtId="44" fontId="6" fillId="5" borderId="0" xfId="2" applyFont="1" applyFill="1" applyAlignment="1">
      <alignment vertical="center"/>
    </xf>
    <xf numFmtId="44" fontId="7" fillId="0" borderId="0" xfId="2" applyFont="1"/>
    <xf numFmtId="166" fontId="8" fillId="0" borderId="0" xfId="0" applyNumberFormat="1" applyFont="1"/>
    <xf numFmtId="44" fontId="9" fillId="0" borderId="0" xfId="2" applyFont="1" applyAlignment="1">
      <alignment vertical="center"/>
    </xf>
    <xf numFmtId="44" fontId="10" fillId="0" borderId="0" xfId="2" applyFont="1" applyAlignment="1">
      <alignment vertical="center"/>
    </xf>
    <xf numFmtId="44" fontId="11" fillId="0" borderId="0" xfId="2" applyFont="1" applyAlignment="1">
      <alignment vertical="center"/>
    </xf>
    <xf numFmtId="44" fontId="12" fillId="0" borderId="0" xfId="2" applyFont="1" applyAlignment="1">
      <alignment vertical="center"/>
    </xf>
    <xf numFmtId="43" fontId="0" fillId="0" borderId="0" xfId="0" applyNumberFormat="1"/>
    <xf numFmtId="43" fontId="8" fillId="0" borderId="0" xfId="0" applyNumberFormat="1" applyFont="1"/>
    <xf numFmtId="43" fontId="8" fillId="0" borderId="0" xfId="0" applyNumberFormat="1" applyFont="1" applyAlignment="1">
      <alignment horizontal="right"/>
    </xf>
    <xf numFmtId="167" fontId="0" fillId="0" borderId="0" xfId="0" applyNumberFormat="1"/>
    <xf numFmtId="0" fontId="13" fillId="0" borderId="2" xfId="0" applyFont="1" applyBorder="1" applyAlignment="1">
      <alignment horizontal="center" vertical="top"/>
    </xf>
    <xf numFmtId="168" fontId="3" fillId="3" borderId="0" xfId="1" applyNumberFormat="1" applyFont="1" applyFill="1"/>
    <xf numFmtId="165" fontId="0" fillId="6" borderId="0" xfId="0" applyNumberFormat="1" applyFill="1"/>
    <xf numFmtId="0" fontId="0" fillId="6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Sheet1!$C$4:$C$68</c:f>
              <c:numCache>
                <c:formatCode>_([$€-2]\ * #,##0_);_([$€-2]\ * \(#,##0\);_([$€-2]\ * "-"??_);_(@_)</c:formatCode>
                <c:ptCount val="65"/>
                <c:pt idx="0">
                  <c:v>152018384.36610273</c:v>
                </c:pt>
                <c:pt idx="1">
                  <c:v>153422479.07274559</c:v>
                </c:pt>
                <c:pt idx="2">
                  <c:v>153925379.88060331</c:v>
                </c:pt>
                <c:pt idx="3">
                  <c:v>154902924.54535133</c:v>
                </c:pt>
                <c:pt idx="4">
                  <c:v>155964182.58309945</c:v>
                </c:pt>
                <c:pt idx="5">
                  <c:v>156599398.72695756</c:v>
                </c:pt>
                <c:pt idx="6">
                  <c:v>157686419.09601635</c:v>
                </c:pt>
                <c:pt idx="7">
                  <c:v>158058692.06343603</c:v>
                </c:pt>
                <c:pt idx="8">
                  <c:v>158376236.45389122</c:v>
                </c:pt>
                <c:pt idx="9">
                  <c:v>158404574.6594221</c:v>
                </c:pt>
                <c:pt idx="10">
                  <c:v>158430432.21478161</c:v>
                </c:pt>
                <c:pt idx="11">
                  <c:v>157689388.3949948</c:v>
                </c:pt>
                <c:pt idx="12">
                  <c:v>156667126.26794615</c:v>
                </c:pt>
                <c:pt idx="13">
                  <c:v>155508603.24826014</c:v>
                </c:pt>
                <c:pt idx="14">
                  <c:v>153754331.91573024</c:v>
                </c:pt>
                <c:pt idx="15">
                  <c:v>151942923.07966477</c:v>
                </c:pt>
                <c:pt idx="16">
                  <c:v>149222930.03939953</c:v>
                </c:pt>
                <c:pt idx="17">
                  <c:v>146274594.66620621</c:v>
                </c:pt>
                <c:pt idx="18">
                  <c:v>143157698.78232008</c:v>
                </c:pt>
                <c:pt idx="19">
                  <c:v>139644791.33721042</c:v>
                </c:pt>
                <c:pt idx="20">
                  <c:v>135761598.09559995</c:v>
                </c:pt>
                <c:pt idx="21">
                  <c:v>131581953.98001401</c:v>
                </c:pt>
                <c:pt idx="22">
                  <c:v>127315266.87533008</c:v>
                </c:pt>
                <c:pt idx="23">
                  <c:v>122700456.93663186</c:v>
                </c:pt>
                <c:pt idx="24">
                  <c:v>118127688.80295502</c:v>
                </c:pt>
                <c:pt idx="25">
                  <c:v>113516865.70116909</c:v>
                </c:pt>
                <c:pt idx="26">
                  <c:v>108858161.21655071</c:v>
                </c:pt>
                <c:pt idx="27">
                  <c:v>104182576.53912582</c:v>
                </c:pt>
                <c:pt idx="28">
                  <c:v>99505941.427510843</c:v>
                </c:pt>
                <c:pt idx="29">
                  <c:v>94834424.397430256</c:v>
                </c:pt>
                <c:pt idx="30">
                  <c:v>90213781.874390438</c:v>
                </c:pt>
                <c:pt idx="31">
                  <c:v>85467441.904730797</c:v>
                </c:pt>
                <c:pt idx="32">
                  <c:v>80756101.250894472</c:v>
                </c:pt>
                <c:pt idx="33">
                  <c:v>76086181.204193383</c:v>
                </c:pt>
                <c:pt idx="34">
                  <c:v>71470906.385353833</c:v>
                </c:pt>
                <c:pt idx="35">
                  <c:v>66899781.267455451</c:v>
                </c:pt>
                <c:pt idx="36">
                  <c:v>62378772.153998427</c:v>
                </c:pt>
                <c:pt idx="37">
                  <c:v>57915958.250106432</c:v>
                </c:pt>
                <c:pt idx="38">
                  <c:v>53524682.702266924</c:v>
                </c:pt>
                <c:pt idx="39">
                  <c:v>49219348.769121289</c:v>
                </c:pt>
                <c:pt idx="40">
                  <c:v>45017848.755852096</c:v>
                </c:pt>
                <c:pt idx="41">
                  <c:v>40935841.179199569</c:v>
                </c:pt>
                <c:pt idx="42">
                  <c:v>36996395.804865815</c:v>
                </c:pt>
                <c:pt idx="43">
                  <c:v>33217883.754879665</c:v>
                </c:pt>
                <c:pt idx="44">
                  <c:v>29619830.587494012</c:v>
                </c:pt>
                <c:pt idx="45">
                  <c:v>26219718.367414486</c:v>
                </c:pt>
                <c:pt idx="46">
                  <c:v>23032220.622614115</c:v>
                </c:pt>
                <c:pt idx="47">
                  <c:v>20069035.426702753</c:v>
                </c:pt>
                <c:pt idx="48">
                  <c:v>17338988.746892143</c:v>
                </c:pt>
                <c:pt idx="49">
                  <c:v>14846782.102073146</c:v>
                </c:pt>
                <c:pt idx="50">
                  <c:v>12592793.908285245</c:v>
                </c:pt>
                <c:pt idx="51">
                  <c:v>10566918.790824885</c:v>
                </c:pt>
                <c:pt idx="52">
                  <c:v>8773817.6783047337</c:v>
                </c:pt>
                <c:pt idx="53">
                  <c:v>7203616.9375748318</c:v>
                </c:pt>
                <c:pt idx="54">
                  <c:v>5844521.1669596201</c:v>
                </c:pt>
                <c:pt idx="55">
                  <c:v>4682257.4302377272</c:v>
                </c:pt>
                <c:pt idx="56">
                  <c:v>3701094.741089703</c:v>
                </c:pt>
                <c:pt idx="57">
                  <c:v>2883992.7849164689</c:v>
                </c:pt>
                <c:pt idx="58">
                  <c:v>2213243.1162011391</c:v>
                </c:pt>
                <c:pt idx="59">
                  <c:v>1670270.0724894407</c:v>
                </c:pt>
                <c:pt idx="60">
                  <c:v>1237380.3438956703</c:v>
                </c:pt>
                <c:pt idx="61">
                  <c:v>898949.92112971388</c:v>
                </c:pt>
                <c:pt idx="62">
                  <c:v>639814.86625450302</c:v>
                </c:pt>
                <c:pt idx="63">
                  <c:v>445698.50940280204</c:v>
                </c:pt>
                <c:pt idx="64">
                  <c:v>303579.77278403268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5-4DAA-AA1C-06CB36EA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64824"/>
        <c:axId val="690263184"/>
      </c:lineChart>
      <c:catAx>
        <c:axId val="69026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263184"/>
        <c:crosses val="autoZero"/>
        <c:auto val="1"/>
        <c:lblAlgn val="ctr"/>
        <c:lblOffset val="100"/>
        <c:tickLblSkip val="5"/>
        <c:noMultiLvlLbl val="0"/>
      </c:catAx>
      <c:valAx>
        <c:axId val="690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out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2648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402771</xdr:colOff>
      <xdr:row>70</xdr:row>
      <xdr:rowOff>119744</xdr:rowOff>
    </xdr:from>
    <xdr:to>
      <xdr:col>9</xdr:col>
      <xdr:colOff>1943100</xdr:colOff>
      <xdr:row>86</xdr:row>
      <xdr:rowOff>162606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BE4EC-2D8B-4834-B2B4-4BFE6E56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BC3-5FF4-44AF-B998-5FBD3137B7A6}">
  <sheetPr codeName="Sheet1"/>
  <dimension ref="A1:P89"/>
  <sheetViews>
    <sheetView tabSelected="1" topLeftCell="D71" zoomScale="175" zoomScaleNormal="175" workbookViewId="0">
      <selection activeCell="J97" sqref="J97"/>
    </sheetView>
  </sheetViews>
  <sheetFormatPr defaultRowHeight="15"/>
  <cols>
    <col min="2" max="2" width="15" bestFit="1" customWidth="1"/>
    <col min="3" max="3" width="20.42578125" style="3" bestFit="1" customWidth="1"/>
    <col min="4" max="5" width="20.42578125" style="3" customWidth="1"/>
    <col min="10" max="10" width="43.42578125" bestFit="1" customWidth="1"/>
    <col min="11" max="11" width="15.28515625" bestFit="1" customWidth="1"/>
    <col min="12" max="12" width="48.85546875" bestFit="1" customWidth="1"/>
    <col min="13" max="13" width="38.5703125" customWidth="1"/>
    <col min="14" max="14" width="24" bestFit="1" customWidth="1"/>
    <col min="15" max="15" width="23" customWidth="1"/>
    <col min="16" max="16" width="18" bestFit="1" customWidth="1"/>
  </cols>
  <sheetData>
    <row r="1" spans="1:16" ht="15.75" thickBot="1">
      <c r="A1" s="4"/>
      <c r="B1" s="4"/>
      <c r="C1" s="1"/>
      <c r="D1" s="9"/>
      <c r="E1" s="9"/>
    </row>
    <row r="2" spans="1:16">
      <c r="A2" s="4" t="s">
        <v>0</v>
      </c>
      <c r="B2" s="4"/>
      <c r="C2" s="1" t="s">
        <v>17</v>
      </c>
      <c r="D2" s="9"/>
      <c r="E2" s="9"/>
      <c r="F2" t="s">
        <v>18</v>
      </c>
    </row>
    <row r="3" spans="1:16">
      <c r="A3" s="4">
        <v>0</v>
      </c>
      <c r="B3" s="4"/>
      <c r="C3" s="2">
        <f>SUM(C4:C68)</f>
        <v>5272921876.5173082</v>
      </c>
      <c r="D3" s="2" t="s">
        <v>19</v>
      </c>
      <c r="E3" s="2" t="s">
        <v>19</v>
      </c>
      <c r="J3" s="21" t="s">
        <v>26</v>
      </c>
      <c r="K3" s="24" t="s">
        <v>28</v>
      </c>
      <c r="L3" s="21" t="s">
        <v>27</v>
      </c>
      <c r="M3" s="22" t="s">
        <v>20</v>
      </c>
    </row>
    <row r="4" spans="1:16">
      <c r="A4" s="4">
        <v>1</v>
      </c>
      <c r="B4" s="11">
        <v>66561081.5</v>
      </c>
      <c r="C4" s="25">
        <v>152018384.36610273</v>
      </c>
      <c r="D4" s="2">
        <f>SUM(C4:$C$68)</f>
        <v>5272921876.5173082</v>
      </c>
      <c r="E4" s="2"/>
      <c r="F4">
        <v>1</v>
      </c>
      <c r="H4">
        <f>1.02^F4</f>
        <v>1.02</v>
      </c>
      <c r="I4" s="23">
        <f>1.06^F4</f>
        <v>1.06</v>
      </c>
      <c r="J4" s="20">
        <f t="shared" ref="J4:J35" si="0">(C4*H4)-C4</f>
        <v>3040367.6873220503</v>
      </c>
      <c r="K4">
        <v>0</v>
      </c>
      <c r="L4" s="20">
        <f>C4*(I4-H4 + 1)-C4</f>
        <v>6080735.3746441007</v>
      </c>
      <c r="M4" s="20" t="s">
        <v>21</v>
      </c>
      <c r="N4" s="15">
        <f>SUMPRODUCT(C4:C68,H4:H68)</f>
        <v>7974782060.0655556</v>
      </c>
    </row>
    <row r="5" spans="1:16">
      <c r="A5" s="4">
        <v>2</v>
      </c>
      <c r="B5" s="4"/>
      <c r="C5" s="25">
        <v>153422479.07274559</v>
      </c>
      <c r="D5" s="2">
        <f>SUM(C5:$C$68)</f>
        <v>5120903492.1512051</v>
      </c>
      <c r="E5" s="2">
        <f t="shared" ref="E5:E36" si="1">D4*H4</f>
        <v>5378380314.0476542</v>
      </c>
      <c r="F5">
        <f t="shared" ref="F5:F36" si="2">F4+1</f>
        <v>2</v>
      </c>
      <c r="H5">
        <f t="shared" ref="H5:H68" si="3">1.02^F5</f>
        <v>1.0404</v>
      </c>
      <c r="I5" s="23">
        <f t="shared" ref="I5:I68" si="4">1.06^F5</f>
        <v>1.1236000000000002</v>
      </c>
      <c r="J5" s="20">
        <f t="shared" si="0"/>
        <v>6198268.1545389295</v>
      </c>
      <c r="K5" s="8">
        <v>22106593.618836518</v>
      </c>
      <c r="L5" s="20">
        <f t="shared" ref="L5:L68" si="5">C5*(I5-H5 + 1)-C5</f>
        <v>12764750.258852452</v>
      </c>
      <c r="M5" s="20" t="s">
        <v>22</v>
      </c>
      <c r="N5" s="7">
        <f>SUM(C4:C68)</f>
        <v>5272921876.5173082</v>
      </c>
      <c r="O5" s="16">
        <f>N4-N5</f>
        <v>2701860183.5482473</v>
      </c>
      <c r="P5" t="s">
        <v>25</v>
      </c>
    </row>
    <row r="6" spans="1:16">
      <c r="A6" s="4">
        <v>3</v>
      </c>
      <c r="B6" s="4"/>
      <c r="C6" s="25">
        <v>153925379.88060331</v>
      </c>
      <c r="D6" s="2">
        <f>SUM(C6:$C$68)</f>
        <v>4967481013.0784597</v>
      </c>
      <c r="E6" s="2">
        <f t="shared" si="1"/>
        <v>5327787993.2341137</v>
      </c>
      <c r="F6">
        <f t="shared" si="2"/>
        <v>3</v>
      </c>
      <c r="H6">
        <f t="shared" si="3"/>
        <v>1.0612079999999999</v>
      </c>
      <c r="I6" s="23">
        <f t="shared" si="4"/>
        <v>1.1910160000000003</v>
      </c>
      <c r="J6" s="20">
        <f t="shared" si="0"/>
        <v>9421464.6517319679</v>
      </c>
      <c r="K6" s="8">
        <v>21708570.539360519</v>
      </c>
      <c r="L6" s="20">
        <f t="shared" si="5"/>
        <v>19980745.711541414</v>
      </c>
      <c r="M6" s="20" t="s">
        <v>23</v>
      </c>
      <c r="N6" s="10"/>
      <c r="O6" s="16" t="s">
        <v>24</v>
      </c>
    </row>
    <row r="7" spans="1:16">
      <c r="A7" s="4">
        <v>4</v>
      </c>
      <c r="B7" s="4"/>
      <c r="C7" s="25">
        <v>154902924.54535133</v>
      </c>
      <c r="D7" s="2">
        <f>SUM(C7:$C$68)</f>
        <v>4813555633.1978569</v>
      </c>
      <c r="E7" s="2">
        <f t="shared" si="1"/>
        <v>5271530590.9269657</v>
      </c>
      <c r="F7">
        <f t="shared" si="2"/>
        <v>4</v>
      </c>
      <c r="H7">
        <f t="shared" si="3"/>
        <v>1.08243216</v>
      </c>
      <c r="I7" s="23">
        <f t="shared" si="4"/>
        <v>1.2624769600000003</v>
      </c>
      <c r="J7" s="20">
        <f t="shared" si="0"/>
        <v>12768982.660590321</v>
      </c>
      <c r="K7" s="8">
        <v>21360713.588037129</v>
      </c>
      <c r="L7" s="20">
        <f t="shared" si="5"/>
        <v>27889466.069182932</v>
      </c>
      <c r="M7" s="20"/>
      <c r="N7" s="16">
        <v>378981541.872558</v>
      </c>
      <c r="O7" s="16"/>
      <c r="P7" s="14"/>
    </row>
    <row r="8" spans="1:16">
      <c r="A8" s="4">
        <v>5</v>
      </c>
      <c r="B8" s="4"/>
      <c r="C8" s="25">
        <v>155964182.58309945</v>
      </c>
      <c r="D8" s="2">
        <f>SUM(C8:$C$68)</f>
        <v>4658652708.6525059</v>
      </c>
      <c r="E8" s="2">
        <f t="shared" si="1"/>
        <v>5210347421.3225241</v>
      </c>
      <c r="F8">
        <f t="shared" si="2"/>
        <v>5</v>
      </c>
      <c r="H8">
        <f t="shared" si="3"/>
        <v>1.1040808032</v>
      </c>
      <c r="I8" s="23">
        <f t="shared" si="4"/>
        <v>1.3382255776000005</v>
      </c>
      <c r="J8" s="20">
        <f t="shared" si="0"/>
        <v>16232877.393680453</v>
      </c>
      <c r="K8" s="8">
        <v>21064745.488546729</v>
      </c>
      <c r="L8" s="20">
        <f t="shared" si="5"/>
        <v>36518198.345400304</v>
      </c>
      <c r="M8" s="20"/>
      <c r="N8" s="16">
        <v>378981541.87304598</v>
      </c>
      <c r="P8" s="8"/>
    </row>
    <row r="9" spans="1:16">
      <c r="A9" s="4">
        <v>6</v>
      </c>
      <c r="B9" s="4"/>
      <c r="C9" s="25">
        <v>156599398.72695756</v>
      </c>
      <c r="D9" s="2">
        <f>SUM(C9:$C$68)</f>
        <v>4502688526.0694065</v>
      </c>
      <c r="E9" s="2">
        <f t="shared" si="1"/>
        <v>5143529024.3989143</v>
      </c>
      <c r="F9">
        <f t="shared" si="2"/>
        <v>6</v>
      </c>
      <c r="H9">
        <f t="shared" si="3"/>
        <v>1.1261624192640001</v>
      </c>
      <c r="I9" s="23">
        <f t="shared" si="4"/>
        <v>1.4185191122560006</v>
      </c>
      <c r="J9" s="20">
        <f t="shared" si="0"/>
        <v>19756958.998680741</v>
      </c>
      <c r="K9" s="8">
        <v>20819070.90198135</v>
      </c>
      <c r="L9" s="20">
        <f t="shared" si="5"/>
        <v>45782882.33634901</v>
      </c>
      <c r="M9" s="20"/>
      <c r="N9" s="17">
        <v>3922456271313.1001</v>
      </c>
      <c r="P9" s="8"/>
    </row>
    <row r="10" spans="1:16">
      <c r="A10" s="4">
        <v>7</v>
      </c>
      <c r="B10" s="4"/>
      <c r="C10" s="25">
        <v>157686419.09601635</v>
      </c>
      <c r="D10" s="2">
        <f>SUM(C10:$C$68)</f>
        <v>4346089127.3424492</v>
      </c>
      <c r="E10" s="2">
        <f t="shared" si="1"/>
        <v>5070758603.710577</v>
      </c>
      <c r="F10">
        <f t="shared" si="2"/>
        <v>7</v>
      </c>
      <c r="H10">
        <f t="shared" si="3"/>
        <v>1.1486856676492798</v>
      </c>
      <c r="I10" s="23">
        <f t="shared" si="4"/>
        <v>1.5036302589913608</v>
      </c>
      <c r="J10" s="20">
        <f t="shared" si="0"/>
        <v>23445710.502515346</v>
      </c>
      <c r="K10" s="8">
        <v>20620261.710959319</v>
      </c>
      <c r="L10" s="20">
        <f t="shared" si="5"/>
        <v>55969941.586231649</v>
      </c>
      <c r="M10" s="20"/>
      <c r="N10" s="18">
        <v>222106138.855762</v>
      </c>
    </row>
    <row r="11" spans="1:16">
      <c r="A11" s="4">
        <v>8</v>
      </c>
      <c r="B11" s="4"/>
      <c r="C11" s="25">
        <v>158058692.06343603</v>
      </c>
      <c r="D11" s="2">
        <f>SUM(C11:$C$68)</f>
        <v>4188402708.2464299</v>
      </c>
      <c r="E11" s="2">
        <f t="shared" si="1"/>
        <v>4992290290.9046373</v>
      </c>
      <c r="F11">
        <f t="shared" si="2"/>
        <v>8</v>
      </c>
      <c r="H11">
        <f t="shared" si="3"/>
        <v>1.1716593810022655</v>
      </c>
      <c r="I11" s="23">
        <f t="shared" si="4"/>
        <v>1.5938480745308423</v>
      </c>
      <c r="J11" s="20">
        <f t="shared" si="0"/>
        <v>27132257.241637141</v>
      </c>
      <c r="K11" s="8">
        <v>20464004.015756011</v>
      </c>
      <c r="L11" s="20">
        <f t="shared" si="5"/>
        <v>66730592.703097701</v>
      </c>
      <c r="M11" s="20"/>
      <c r="N11" s="19">
        <v>1342204946.9877501</v>
      </c>
      <c r="P11" s="10"/>
    </row>
    <row r="12" spans="1:16">
      <c r="A12" s="4">
        <v>9</v>
      </c>
      <c r="B12" s="4"/>
      <c r="C12" s="25">
        <v>158376236.45389122</v>
      </c>
      <c r="D12" s="2">
        <f>SUM(C12:$C$68)</f>
        <v>4030344016.1829944</v>
      </c>
      <c r="E12" s="2">
        <f t="shared" si="1"/>
        <v>4907381324.5322247</v>
      </c>
      <c r="F12">
        <f t="shared" si="2"/>
        <v>9</v>
      </c>
      <c r="H12">
        <f t="shared" si="3"/>
        <v>1.1950925686223108</v>
      </c>
      <c r="I12" s="23">
        <f t="shared" si="4"/>
        <v>1.6894789590026928</v>
      </c>
      <c r="J12" s="20">
        <f t="shared" si="0"/>
        <v>30898026.778524101</v>
      </c>
      <c r="K12" s="8">
        <v>20345684.273736</v>
      </c>
      <c r="L12" s="20">
        <f t="shared" si="5"/>
        <v>78299055.862469167</v>
      </c>
      <c r="M12" s="20"/>
      <c r="N12" s="16">
        <v>38656090400.3218</v>
      </c>
    </row>
    <row r="13" spans="1:16">
      <c r="A13" s="4">
        <v>10</v>
      </c>
      <c r="B13" s="4"/>
      <c r="C13" s="25">
        <v>158404574.6594221</v>
      </c>
      <c r="D13" s="2">
        <f>SUM(C13:$C$68)</f>
        <v>3871967779.7291031</v>
      </c>
      <c r="E13" s="2">
        <f t="shared" si="1"/>
        <v>4816634182.7316952</v>
      </c>
      <c r="F13">
        <f t="shared" si="2"/>
        <v>10</v>
      </c>
      <c r="H13">
        <f t="shared" si="3"/>
        <v>1.2189944199947571</v>
      </c>
      <c r="I13" s="23">
        <f t="shared" si="4"/>
        <v>1.7908476965428546</v>
      </c>
      <c r="J13" s="20">
        <f t="shared" si="0"/>
        <v>34689717.952056348</v>
      </c>
      <c r="K13" s="8">
        <v>20260738.819049951</v>
      </c>
      <c r="L13" s="20">
        <f t="shared" si="5"/>
        <v>90584175.03919825</v>
      </c>
      <c r="M13" s="20"/>
      <c r="N13" s="16">
        <v>38277108858.449097</v>
      </c>
      <c r="O13" s="16"/>
    </row>
    <row r="14" spans="1:16">
      <c r="A14" s="4">
        <v>11</v>
      </c>
      <c r="B14" s="4"/>
      <c r="C14" s="25">
        <v>158430432.21478161</v>
      </c>
      <c r="D14" s="2">
        <f>SUM(C14:$C$68)</f>
        <v>3713563205.0696812</v>
      </c>
      <c r="E14" s="2">
        <f t="shared" si="1"/>
        <v>4719907117.8892651</v>
      </c>
      <c r="F14">
        <f t="shared" si="2"/>
        <v>11</v>
      </c>
      <c r="H14">
        <f t="shared" si="3"/>
        <v>1.243374308394652</v>
      </c>
      <c r="I14" s="23">
        <f t="shared" si="4"/>
        <v>1.8982985583354262</v>
      </c>
      <c r="J14" s="20">
        <f t="shared" si="0"/>
        <v>38557896.868938267</v>
      </c>
      <c r="K14" s="8">
        <v>20204850.94971275</v>
      </c>
      <c r="L14" s="20">
        <f t="shared" si="5"/>
        <v>103759931.9860585</v>
      </c>
      <c r="M14" s="20"/>
      <c r="N14" s="18">
        <v>378981541.87277901</v>
      </c>
      <c r="O14" s="16"/>
    </row>
    <row r="15" spans="1:16">
      <c r="A15" s="4">
        <v>12</v>
      </c>
      <c r="B15" s="4"/>
      <c r="C15" s="25">
        <v>157689388.3949948</v>
      </c>
      <c r="D15" s="2">
        <f>SUM(C15:$C$68)</f>
        <v>3555132772.8548994</v>
      </c>
      <c r="E15" s="2">
        <f t="shared" si="1"/>
        <v>4617349081.7833424</v>
      </c>
      <c r="F15">
        <f t="shared" si="2"/>
        <v>12</v>
      </c>
      <c r="H15">
        <f t="shared" si="3"/>
        <v>1.2682417945625453</v>
      </c>
      <c r="I15" s="23">
        <f t="shared" si="4"/>
        <v>2.0121964718355518</v>
      </c>
      <c r="J15" s="20">
        <f t="shared" si="0"/>
        <v>42298884.526543617</v>
      </c>
      <c r="K15" s="8">
        <v>20174051.448095679</v>
      </c>
      <c r="L15" s="20">
        <f t="shared" si="5"/>
        <v>117313758.05277616</v>
      </c>
      <c r="M15" s="20"/>
      <c r="O15" s="16"/>
    </row>
    <row r="16" spans="1:16">
      <c r="A16" s="4">
        <v>13</v>
      </c>
      <c r="B16" s="4"/>
      <c r="C16" s="25">
        <v>156667126.26794615</v>
      </c>
      <c r="D16" s="2">
        <f>SUM(C16:$C$68)</f>
        <v>3397443384.4599042</v>
      </c>
      <c r="E16" s="2">
        <f t="shared" si="1"/>
        <v>4508767967.7536154</v>
      </c>
      <c r="F16">
        <f t="shared" si="2"/>
        <v>13</v>
      </c>
      <c r="H16">
        <f t="shared" si="3"/>
        <v>1.2936066304537961</v>
      </c>
      <c r="I16" s="23">
        <f t="shared" si="4"/>
        <v>2.1329282601456852</v>
      </c>
      <c r="J16" s="20">
        <f t="shared" si="0"/>
        <v>45998507.046411067</v>
      </c>
      <c r="K16" s="8">
        <v>20164759.089690089</v>
      </c>
      <c r="L16" s="20">
        <f t="shared" si="5"/>
        <v>131494107.73835751</v>
      </c>
      <c r="M16" s="20"/>
    </row>
    <row r="17" spans="1:13">
      <c r="A17" s="4">
        <v>14</v>
      </c>
      <c r="B17" s="4"/>
      <c r="C17" s="25">
        <v>155508603.24826014</v>
      </c>
      <c r="D17" s="2">
        <f>SUM(C17:$C$68)</f>
        <v>3240776258.1919584</v>
      </c>
      <c r="E17" s="2">
        <f t="shared" si="1"/>
        <v>4394955288.7287178</v>
      </c>
      <c r="F17">
        <f t="shared" si="2"/>
        <v>14</v>
      </c>
      <c r="H17">
        <f t="shared" si="3"/>
        <v>1.3194787630628722</v>
      </c>
      <c r="I17" s="23">
        <f t="shared" si="4"/>
        <v>2.2609039557544262</v>
      </c>
      <c r="J17" s="20">
        <f t="shared" si="0"/>
        <v>49681696.211389095</v>
      </c>
      <c r="K17" s="8">
        <v>20173784.818266392</v>
      </c>
      <c r="L17" s="20">
        <f t="shared" si="5"/>
        <v>146399716.77818775</v>
      </c>
      <c r="M17" s="20"/>
    </row>
    <row r="18" spans="1:13">
      <c r="A18" s="4">
        <v>15</v>
      </c>
      <c r="B18" s="4"/>
      <c r="C18" s="25">
        <v>153754331.91573024</v>
      </c>
      <c r="D18" s="2">
        <f>SUM(C18:$C$68)</f>
        <v>3085267654.9436979</v>
      </c>
      <c r="E18" s="2">
        <f t="shared" si="1"/>
        <v>4276135448.5226483</v>
      </c>
      <c r="F18">
        <f t="shared" si="2"/>
        <v>15</v>
      </c>
      <c r="H18">
        <f t="shared" si="3"/>
        <v>1.3458683383241292</v>
      </c>
      <c r="I18" s="23">
        <f t="shared" si="4"/>
        <v>2.3965581930996924</v>
      </c>
      <c r="J18" s="20">
        <f t="shared" si="0"/>
        <v>53178755.289830238</v>
      </c>
      <c r="K18" s="8">
        <v>20198314.804533359</v>
      </c>
      <c r="L18" s="20">
        <f t="shared" si="5"/>
        <v>161548116.67165238</v>
      </c>
      <c r="M18" s="20"/>
    </row>
    <row r="19" spans="1:13">
      <c r="A19" s="4">
        <v>16</v>
      </c>
      <c r="B19" s="4"/>
      <c r="C19" s="25">
        <v>151942923.07966477</v>
      </c>
      <c r="D19" s="2">
        <f>SUM(C19:$C$68)</f>
        <v>2931513323.0279675</v>
      </c>
      <c r="E19" s="2">
        <f t="shared" si="1"/>
        <v>4152364052.0442576</v>
      </c>
      <c r="F19">
        <f t="shared" si="2"/>
        <v>16</v>
      </c>
      <c r="H19">
        <f t="shared" si="3"/>
        <v>1.372785705090612</v>
      </c>
      <c r="I19" s="23">
        <f t="shared" si="4"/>
        <v>2.5403516846856733</v>
      </c>
      <c r="J19" s="20">
        <f t="shared" si="0"/>
        <v>56642149.713781446</v>
      </c>
      <c r="K19" s="8">
        <v>20235882.08544552</v>
      </c>
      <c r="L19" s="20">
        <f t="shared" si="5"/>
        <v>177403387.82804585</v>
      </c>
      <c r="M19" s="20"/>
    </row>
    <row r="20" spans="1:13">
      <c r="A20" s="4">
        <v>17</v>
      </c>
      <c r="B20" s="4"/>
      <c r="C20" s="25">
        <v>149222930.03939953</v>
      </c>
      <c r="D20" s="2">
        <f>SUM(C20:$C$68)</f>
        <v>2779570399.9483023</v>
      </c>
      <c r="E20" s="2">
        <f t="shared" si="1"/>
        <v>4024339584.1354713</v>
      </c>
      <c r="F20">
        <f t="shared" si="2"/>
        <v>17</v>
      </c>
      <c r="H20">
        <f t="shared" si="3"/>
        <v>1.4002414191924244</v>
      </c>
      <c r="I20" s="23">
        <f t="shared" si="4"/>
        <v>2.692772785766814</v>
      </c>
      <c r="J20" s="20">
        <f t="shared" si="0"/>
        <v>59725197.295021117</v>
      </c>
      <c r="K20" s="8">
        <v>20284332.899820089</v>
      </c>
      <c r="L20" s="20">
        <f t="shared" si="5"/>
        <v>192875317.68805966</v>
      </c>
      <c r="M20" s="20"/>
    </row>
    <row r="21" spans="1:13">
      <c r="A21" s="4">
        <v>18</v>
      </c>
      <c r="B21" s="4"/>
      <c r="C21" s="25">
        <v>146274594.66620621</v>
      </c>
      <c r="D21" s="2">
        <f>SUM(C21:$C$68)</f>
        <v>2630347469.9089031</v>
      </c>
      <c r="E21" s="2">
        <f t="shared" si="1"/>
        <v>3892069601.5688653</v>
      </c>
      <c r="F21">
        <f t="shared" si="2"/>
        <v>18</v>
      </c>
      <c r="H21">
        <f t="shared" si="3"/>
        <v>1.4282462475762727</v>
      </c>
      <c r="I21" s="23">
        <f t="shared" si="4"/>
        <v>2.8543391529128228</v>
      </c>
      <c r="J21" s="20">
        <f t="shared" si="0"/>
        <v>62641546.281543076</v>
      </c>
      <c r="K21" s="8">
        <v>20341791.51582551</v>
      </c>
      <c r="L21" s="20">
        <f t="shared" si="5"/>
        <v>208601161.68445626</v>
      </c>
      <c r="M21" s="20"/>
    </row>
    <row r="22" spans="1:13">
      <c r="A22" s="4">
        <v>19</v>
      </c>
      <c r="B22" s="4"/>
      <c r="C22" s="25">
        <v>143157698.78232008</v>
      </c>
      <c r="D22" s="2">
        <f>SUM(C22:$C$68)</f>
        <v>2484072875.2426968</v>
      </c>
      <c r="E22" s="2">
        <f t="shared" si="1"/>
        <v>3756783903.7191339</v>
      </c>
      <c r="F22">
        <f t="shared" si="2"/>
        <v>19</v>
      </c>
      <c r="H22">
        <f t="shared" si="3"/>
        <v>1.4568111725277981</v>
      </c>
      <c r="I22" s="23">
        <f t="shared" si="4"/>
        <v>3.0255995020875925</v>
      </c>
      <c r="J22" s="20">
        <f t="shared" si="0"/>
        <v>65396036.237132967</v>
      </c>
      <c r="K22" s="8">
        <v>20406625.846745729</v>
      </c>
      <c r="L22" s="20">
        <f t="shared" si="5"/>
        <v>224584127.13634008</v>
      </c>
      <c r="M22" s="20"/>
    </row>
    <row r="23" spans="1:13">
      <c r="A23" s="4">
        <v>20</v>
      </c>
      <c r="B23" s="4"/>
      <c r="C23" s="25">
        <v>139644791.33721042</v>
      </c>
      <c r="D23" s="2">
        <f>SUM(C23:$C$68)</f>
        <v>2340915176.4603767</v>
      </c>
      <c r="E23" s="2">
        <f t="shared" si="1"/>
        <v>3618825118.0268121</v>
      </c>
      <c r="F23">
        <f t="shared" si="2"/>
        <v>20</v>
      </c>
      <c r="H23">
        <f t="shared" si="3"/>
        <v>1.4859473959783542</v>
      </c>
      <c r="I23" s="23">
        <f t="shared" si="4"/>
        <v>3.207135472212848</v>
      </c>
      <c r="J23" s="20">
        <f t="shared" si="0"/>
        <v>67860022.712258041</v>
      </c>
      <c r="K23" s="8">
        <v>20477415.17985725</v>
      </c>
      <c r="L23" s="20">
        <f t="shared" si="5"/>
        <v>240354949.75786054</v>
      </c>
      <c r="M23" s="20"/>
    </row>
    <row r="24" spans="1:13">
      <c r="A24" s="4">
        <v>21</v>
      </c>
      <c r="B24" s="4"/>
      <c r="C24" s="25">
        <v>135761598.09559995</v>
      </c>
      <c r="D24" s="2">
        <f>SUM(C24:$C$68)</f>
        <v>2201270385.1231666</v>
      </c>
      <c r="E24" s="2">
        <f t="shared" si="1"/>
        <v>3478476810.6675062</v>
      </c>
      <c r="F24">
        <f t="shared" si="2"/>
        <v>21</v>
      </c>
      <c r="H24">
        <f t="shared" si="3"/>
        <v>1.5156663438979212</v>
      </c>
      <c r="I24" s="23">
        <f t="shared" si="4"/>
        <v>3.3995636005456196</v>
      </c>
      <c r="J24" s="20">
        <f t="shared" si="0"/>
        <v>70007686.931697011</v>
      </c>
      <c r="K24" s="8">
        <v>20552920.717687611</v>
      </c>
      <c r="L24" s="20">
        <f t="shared" si="5"/>
        <v>255760902.21040815</v>
      </c>
      <c r="M24" s="20"/>
    </row>
    <row r="25" spans="1:13">
      <c r="A25" s="4">
        <v>22</v>
      </c>
      <c r="B25" s="4"/>
      <c r="C25" s="25">
        <v>131581953.98001401</v>
      </c>
      <c r="D25" s="2">
        <f>SUM(C25:$C$68)</f>
        <v>2065508787.0275669</v>
      </c>
      <c r="E25" s="2">
        <f t="shared" si="1"/>
        <v>3336391436.5503988</v>
      </c>
      <c r="F25">
        <f t="shared" si="2"/>
        <v>22</v>
      </c>
      <c r="H25">
        <f t="shared" si="3"/>
        <v>1.5459796707758797</v>
      </c>
      <c r="I25" s="23">
        <f t="shared" si="4"/>
        <v>3.6035374165783569</v>
      </c>
      <c r="J25" s="20">
        <f t="shared" si="0"/>
        <v>71841071.914055005</v>
      </c>
      <c r="K25" s="8">
        <v>20632059.233133551</v>
      </c>
      <c r="L25" s="20">
        <f t="shared" si="5"/>
        <v>270737468.61940289</v>
      </c>
      <c r="M25" s="20"/>
    </row>
    <row r="26" spans="1:13">
      <c r="A26" s="4">
        <v>23</v>
      </c>
      <c r="B26" s="4"/>
      <c r="C26" s="25">
        <v>127315266.87533008</v>
      </c>
      <c r="D26" s="2">
        <f>SUM(C26:$C$68)</f>
        <v>1933926833.0475531</v>
      </c>
      <c r="E26" s="2">
        <f t="shared" si="1"/>
        <v>3193234594.5535645</v>
      </c>
      <c r="F26">
        <f t="shared" si="2"/>
        <v>23</v>
      </c>
      <c r="H26">
        <f t="shared" si="3"/>
        <v>1.576899264191397</v>
      </c>
      <c r="I26" s="23">
        <f t="shared" si="4"/>
        <v>3.8197496615730588</v>
      </c>
      <c r="J26" s="20">
        <f t="shared" si="0"/>
        <v>73448083.780709252</v>
      </c>
      <c r="K26" s="8">
        <v>20713879.88194656</v>
      </c>
      <c r="L26" s="20">
        <f t="shared" si="5"/>
        <v>285549096.90408635</v>
      </c>
      <c r="M26" s="20"/>
    </row>
    <row r="27" spans="1:13">
      <c r="A27" s="4">
        <v>24</v>
      </c>
      <c r="B27" s="4"/>
      <c r="C27" s="25">
        <v>122700456.93663186</v>
      </c>
      <c r="D27" s="2">
        <f>SUM(C27:$C$68)</f>
        <v>1806611566.1722231</v>
      </c>
      <c r="E27" s="2">
        <f t="shared" si="1"/>
        <v>3049607800.0326853</v>
      </c>
      <c r="F27">
        <f t="shared" si="2"/>
        <v>24</v>
      </c>
      <c r="H27">
        <f t="shared" si="3"/>
        <v>1.608437249475225</v>
      </c>
      <c r="I27" s="23">
        <f t="shared" si="4"/>
        <v>4.0489346412674418</v>
      </c>
      <c r="J27" s="20">
        <f t="shared" si="0"/>
        <v>74655528.527877599</v>
      </c>
      <c r="K27" s="8">
        <v>20797544.066004749</v>
      </c>
      <c r="L27" s="20">
        <f t="shared" si="5"/>
        <v>299450145.12556332</v>
      </c>
      <c r="M27" s="20"/>
    </row>
    <row r="28" spans="1:13">
      <c r="A28" s="4">
        <v>25</v>
      </c>
      <c r="B28" s="4"/>
      <c r="C28" s="25">
        <v>118127688.80295502</v>
      </c>
      <c r="D28" s="2">
        <f>SUM(C28:$C$68)</f>
        <v>1683911109.2355909</v>
      </c>
      <c r="E28" s="2">
        <f t="shared" si="1"/>
        <v>2905821338.3641791</v>
      </c>
      <c r="F28">
        <f t="shared" si="2"/>
        <v>25</v>
      </c>
      <c r="H28">
        <f t="shared" si="3"/>
        <v>1.6406059944647295</v>
      </c>
      <c r="I28" s="23">
        <f t="shared" si="4"/>
        <v>4.2918707197434882</v>
      </c>
      <c r="J28" s="20">
        <f t="shared" si="0"/>
        <v>75673305.559437081</v>
      </c>
      <c r="K28" s="8">
        <v>20882308.144732479</v>
      </c>
      <c r="L28" s="20">
        <f t="shared" si="5"/>
        <v>313187774.40198123</v>
      </c>
      <c r="M28" s="20"/>
    </row>
    <row r="29" spans="1:13">
      <c r="A29" s="4">
        <v>26</v>
      </c>
      <c r="B29" s="4"/>
      <c r="C29" s="25">
        <v>113516865.70116909</v>
      </c>
      <c r="D29" s="2">
        <f>SUM(C29:$C$68)</f>
        <v>1565783420.4326363</v>
      </c>
      <c r="E29" s="2">
        <f t="shared" si="1"/>
        <v>2762634659.9576626</v>
      </c>
      <c r="F29">
        <f t="shared" si="2"/>
        <v>26</v>
      </c>
      <c r="H29">
        <f t="shared" si="3"/>
        <v>1.6734181143540243</v>
      </c>
      <c r="I29" s="23">
        <f t="shared" si="4"/>
        <v>4.5493829629280977</v>
      </c>
      <c r="J29" s="20">
        <f t="shared" si="0"/>
        <v>76444313.647860304</v>
      </c>
      <c r="K29" s="8">
        <v>20967508.74406993</v>
      </c>
      <c r="L29" s="20">
        <f t="shared" si="5"/>
        <v>326470515.47686619</v>
      </c>
      <c r="M29" s="20"/>
    </row>
    <row r="30" spans="1:13">
      <c r="A30" s="4">
        <v>27</v>
      </c>
      <c r="B30" s="4"/>
      <c r="C30" s="25">
        <v>108858161.21655071</v>
      </c>
      <c r="D30" s="2">
        <f>SUM(C30:$C$68)</f>
        <v>1452266554.731467</v>
      </c>
      <c r="E30" s="2">
        <f t="shared" si="1"/>
        <v>2620210338.9071765</v>
      </c>
      <c r="F30">
        <f t="shared" si="2"/>
        <v>27</v>
      </c>
      <c r="H30">
        <f t="shared" si="3"/>
        <v>1.7068864766411045</v>
      </c>
      <c r="I30" s="23">
        <f t="shared" si="4"/>
        <v>4.8223459407037845</v>
      </c>
      <c r="J30" s="20">
        <f t="shared" si="0"/>
        <v>76950362.035996854</v>
      </c>
      <c r="K30" s="8">
        <v>21052550.393541101</v>
      </c>
      <c r="L30" s="20">
        <f t="shared" si="5"/>
        <v>339143188.60256392</v>
      </c>
      <c r="M30" s="20"/>
    </row>
    <row r="31" spans="1:13">
      <c r="A31" s="4">
        <v>28</v>
      </c>
      <c r="B31" s="4"/>
      <c r="C31" s="25">
        <v>104182576.53912582</v>
      </c>
      <c r="D31" s="2">
        <f>SUM(C31:$C$68)</f>
        <v>1343408393.5149164</v>
      </c>
      <c r="E31" s="2">
        <f t="shared" si="1"/>
        <v>2478854142.7493095</v>
      </c>
      <c r="F31">
        <f t="shared" si="2"/>
        <v>28</v>
      </c>
      <c r="H31">
        <f t="shared" si="3"/>
        <v>1.7410242061739269</v>
      </c>
      <c r="I31" s="23">
        <f t="shared" si="4"/>
        <v>5.1116866971460118</v>
      </c>
      <c r="J31" s="20">
        <f t="shared" si="0"/>
        <v>77201811.077060089</v>
      </c>
      <c r="K31" s="8">
        <v>21136895.217435122</v>
      </c>
      <c r="L31" s="20">
        <f t="shared" si="5"/>
        <v>351164302.95325971</v>
      </c>
      <c r="M31" s="20"/>
    </row>
    <row r="32" spans="1:13">
      <c r="A32" s="4">
        <v>29</v>
      </c>
      <c r="B32" s="4"/>
      <c r="C32" s="25">
        <v>99505941.427510843</v>
      </c>
      <c r="D32" s="2">
        <f>SUM(C32:$C$68)</f>
        <v>1239225816.975791</v>
      </c>
      <c r="E32" s="2">
        <f t="shared" si="1"/>
        <v>2338906531.8866978</v>
      </c>
      <c r="F32">
        <f t="shared" si="2"/>
        <v>29</v>
      </c>
      <c r="H32">
        <f t="shared" si="3"/>
        <v>1.7758446902974052</v>
      </c>
      <c r="I32" s="23">
        <f t="shared" si="4"/>
        <v>5.4183878989747729</v>
      </c>
      <c r="J32" s="20">
        <f t="shared" si="0"/>
        <v>77201156.309578881</v>
      </c>
      <c r="K32" s="8">
        <v>21220054.416067362</v>
      </c>
      <c r="L32" s="20">
        <f t="shared" si="5"/>
        <v>362454691.16982752</v>
      </c>
      <c r="M32" s="20"/>
    </row>
    <row r="33" spans="1:13">
      <c r="A33" s="4">
        <v>30</v>
      </c>
      <c r="B33" s="4"/>
      <c r="C33" s="25">
        <v>94834424.397430256</v>
      </c>
      <c r="D33" s="2">
        <f>SUM(C33:$C$68)</f>
        <v>1139719875.54828</v>
      </c>
      <c r="E33" s="2">
        <f t="shared" si="1"/>
        <v>2200672587.1559224</v>
      </c>
      <c r="F33">
        <f t="shared" si="2"/>
        <v>30</v>
      </c>
      <c r="H33">
        <f t="shared" si="3"/>
        <v>1.8113615841033535</v>
      </c>
      <c r="I33" s="23">
        <f t="shared" si="4"/>
        <v>5.7434911729132594</v>
      </c>
      <c r="J33" s="20">
        <f t="shared" si="0"/>
        <v>76945008.806628719</v>
      </c>
      <c r="K33" s="8">
        <v>21301581.289957762</v>
      </c>
      <c r="L33" s="20">
        <f t="shared" si="5"/>
        <v>372901246.21089154</v>
      </c>
      <c r="M33" s="20"/>
    </row>
    <row r="34" spans="1:13">
      <c r="A34" s="4">
        <v>31</v>
      </c>
      <c r="B34" s="4"/>
      <c r="C34" s="25">
        <v>90213781.874390438</v>
      </c>
      <c r="D34" s="2">
        <f>SUM(C34:$C$68)</f>
        <v>1044885451.1508499</v>
      </c>
      <c r="E34" s="2">
        <f t="shared" si="1"/>
        <v>2064444799.2072093</v>
      </c>
      <c r="F34">
        <f t="shared" si="2"/>
        <v>31</v>
      </c>
      <c r="H34">
        <f t="shared" si="3"/>
        <v>1.8475888157854201</v>
      </c>
      <c r="I34" s="23">
        <f t="shared" si="4"/>
        <v>6.0881006432880564</v>
      </c>
      <c r="J34" s="20">
        <f t="shared" si="0"/>
        <v>76464192.546438798</v>
      </c>
      <c r="K34" s="8">
        <v>21382247.97129536</v>
      </c>
      <c r="L34" s="20">
        <f t="shared" si="5"/>
        <v>382552609.04209566</v>
      </c>
      <c r="M34" s="20"/>
    </row>
    <row r="35" spans="1:13">
      <c r="A35" s="4">
        <v>32</v>
      </c>
      <c r="B35" s="4"/>
      <c r="C35" s="25">
        <v>85467441.904730797</v>
      </c>
      <c r="D35" s="2">
        <f>SUM(C35:$C$68)</f>
        <v>954671669.27645957</v>
      </c>
      <c r="E35" s="2">
        <f t="shared" si="1"/>
        <v>1930518673.3232133</v>
      </c>
      <c r="F35">
        <f t="shared" si="2"/>
        <v>32</v>
      </c>
      <c r="H35">
        <f t="shared" si="3"/>
        <v>1.8845405921011289</v>
      </c>
      <c r="I35" s="23">
        <f t="shared" si="4"/>
        <v>6.4533866818853385</v>
      </c>
      <c r="J35" s="20">
        <f t="shared" si="0"/>
        <v>75599421.667779416</v>
      </c>
      <c r="K35" s="8">
        <v>21461604.843760248</v>
      </c>
      <c r="L35" s="20">
        <f t="shared" si="5"/>
        <v>390487587.75028837</v>
      </c>
      <c r="M35" s="20"/>
    </row>
    <row r="36" spans="1:13">
      <c r="A36" s="4">
        <v>33</v>
      </c>
      <c r="B36" s="4"/>
      <c r="C36" s="25">
        <v>80756101.250894472</v>
      </c>
      <c r="D36" s="2">
        <f>SUM(C36:$C$68)</f>
        <v>869204227.37172878</v>
      </c>
      <c r="E36" s="2">
        <f t="shared" si="1"/>
        <v>1799117512.8804321</v>
      </c>
      <c r="F36">
        <f t="shared" si="2"/>
        <v>33</v>
      </c>
      <c r="H36">
        <f t="shared" si="3"/>
        <v>1.9222314039431516</v>
      </c>
      <c r="I36" s="23">
        <f t="shared" si="4"/>
        <v>6.8405898827984588</v>
      </c>
      <c r="J36" s="20">
        <f t="shared" ref="J36:J68" si="6">(C36*H36)-C36</f>
        <v>74475812.633587703</v>
      </c>
      <c r="K36" s="8">
        <v>21539226.18490601</v>
      </c>
      <c r="L36" s="20">
        <f t="shared" si="5"/>
        <v>397187455.30663449</v>
      </c>
      <c r="M36" s="20"/>
    </row>
    <row r="37" spans="1:13">
      <c r="A37" s="4">
        <v>34</v>
      </c>
      <c r="B37" s="4"/>
      <c r="C37" s="25">
        <v>76086181.204193383</v>
      </c>
      <c r="D37" s="2">
        <f>SUM(C37:$C$68)</f>
        <v>788448126.12083435</v>
      </c>
      <c r="E37" s="2">
        <f t="shared" ref="E37:E69" si="7">D36*H36</f>
        <v>1670811662.2940805</v>
      </c>
      <c r="F37">
        <f t="shared" ref="F37:F68" si="8">F36+1</f>
        <v>34</v>
      </c>
      <c r="H37">
        <f t="shared" si="3"/>
        <v>1.9606760320220145</v>
      </c>
      <c r="I37" s="23">
        <f t="shared" si="4"/>
        <v>7.2510252757663674</v>
      </c>
      <c r="J37" s="20">
        <f t="shared" si="6"/>
        <v>73094170.650952488</v>
      </c>
      <c r="K37" s="8">
        <v>21614709.80995154</v>
      </c>
      <c r="L37" s="20">
        <f t="shared" si="5"/>
        <v>402522471.1930002</v>
      </c>
      <c r="M37" s="20"/>
    </row>
    <row r="38" spans="1:13">
      <c r="A38" s="4">
        <v>35</v>
      </c>
      <c r="B38" s="4"/>
      <c r="C38" s="25">
        <v>71470906.385353833</v>
      </c>
      <c r="D38" s="2">
        <f>SUM(C38:$C$68)</f>
        <v>712361944.91664088</v>
      </c>
      <c r="E38" s="2">
        <f t="shared" si="7"/>
        <v>1545891343.3777902</v>
      </c>
      <c r="F38">
        <f t="shared" si="8"/>
        <v>35</v>
      </c>
      <c r="H38">
        <f t="shared" si="3"/>
        <v>1.9998895526624547</v>
      </c>
      <c r="I38" s="23">
        <f t="shared" si="4"/>
        <v>7.6860867923123504</v>
      </c>
      <c r="J38" s="20">
        <f t="shared" si="6"/>
        <v>71463012.614031613</v>
      </c>
      <c r="K38" s="8">
        <v>21687676.751305819</v>
      </c>
      <c r="L38" s="20">
        <f t="shared" si="5"/>
        <v>406397670.60367501</v>
      </c>
      <c r="M38" s="20"/>
    </row>
    <row r="39" spans="1:13">
      <c r="A39" s="4">
        <v>36</v>
      </c>
      <c r="B39" s="4"/>
      <c r="C39" s="25">
        <v>66899781.267455451</v>
      </c>
      <c r="D39" s="2">
        <f>SUM(C39:$C$68)</f>
        <v>640891038.53128695</v>
      </c>
      <c r="E39" s="2">
        <f t="shared" si="7"/>
        <v>1424645211.3530972</v>
      </c>
      <c r="F39">
        <f t="shared" si="8"/>
        <v>36</v>
      </c>
      <c r="H39">
        <f t="shared" si="3"/>
        <v>2.0398873437157037</v>
      </c>
      <c r="I39" s="23">
        <f t="shared" si="4"/>
        <v>8.1472519998510915</v>
      </c>
      <c r="J39" s="20">
        <f t="shared" si="6"/>
        <v>69568235.83737582</v>
      </c>
      <c r="K39" s="8">
        <v>21757770.962977409</v>
      </c>
      <c r="L39" s="20">
        <f t="shared" si="5"/>
        <v>408581359.61604571</v>
      </c>
      <c r="M39" s="20"/>
    </row>
    <row r="40" spans="1:13">
      <c r="A40" s="4">
        <v>37</v>
      </c>
      <c r="B40" s="4"/>
      <c r="C40" s="25">
        <v>62378772.153998427</v>
      </c>
      <c r="D40" s="2">
        <f>SUM(C40:$C$68)</f>
        <v>573991257.2638315</v>
      </c>
      <c r="E40" s="2">
        <f t="shared" si="7"/>
        <v>1307345518.2007856</v>
      </c>
      <c r="F40">
        <f t="shared" si="8"/>
        <v>37</v>
      </c>
      <c r="H40">
        <f t="shared" si="3"/>
        <v>2.080685090590018</v>
      </c>
      <c r="I40" s="23">
        <f t="shared" si="4"/>
        <v>8.6360871198421574</v>
      </c>
      <c r="J40" s="20">
        <f t="shared" si="6"/>
        <v>67411809.036137879</v>
      </c>
      <c r="K40" s="8">
        <v>21824659.0402565</v>
      </c>
      <c r="L40" s="20">
        <f t="shared" si="5"/>
        <v>408917929.56057811</v>
      </c>
      <c r="M40" s="20"/>
    </row>
    <row r="41" spans="1:13">
      <c r="A41" s="4">
        <v>38</v>
      </c>
      <c r="B41" s="4"/>
      <c r="C41" s="25">
        <v>57915958.250106432</v>
      </c>
      <c r="D41" s="2">
        <f>SUM(C41:$C$68)</f>
        <v>511612485.109833</v>
      </c>
      <c r="E41" s="2">
        <f t="shared" si="7"/>
        <v>1194295051.1178737</v>
      </c>
      <c r="F41">
        <f t="shared" si="8"/>
        <v>38</v>
      </c>
      <c r="H41">
        <f t="shared" si="3"/>
        <v>2.1222987924018186</v>
      </c>
      <c r="I41" s="23">
        <f t="shared" si="4"/>
        <v>9.1542523470326884</v>
      </c>
      <c r="J41" s="20">
        <f t="shared" si="6"/>
        <v>64999010.004888587</v>
      </c>
      <c r="K41" s="8">
        <v>21888029.946200129</v>
      </c>
      <c r="L41" s="20">
        <f t="shared" si="5"/>
        <v>407262328.48668897</v>
      </c>
      <c r="M41" s="20"/>
    </row>
    <row r="42" spans="1:13">
      <c r="A42" s="4">
        <v>39</v>
      </c>
      <c r="B42" s="4"/>
      <c r="C42" s="25">
        <v>53524682.702266924</v>
      </c>
      <c r="D42" s="2">
        <f>SUM(C42:$C$68)</f>
        <v>453696526.85972655</v>
      </c>
      <c r="E42" s="2">
        <f t="shared" si="7"/>
        <v>1085794559.326292</v>
      </c>
      <c r="F42">
        <f t="shared" si="8"/>
        <v>39</v>
      </c>
      <c r="H42">
        <f t="shared" si="3"/>
        <v>2.1647447682498542</v>
      </c>
      <c r="I42" s="23">
        <f t="shared" si="4"/>
        <v>9.703507487854651</v>
      </c>
      <c r="J42" s="20">
        <f t="shared" si="6"/>
        <v>62342594.149698861</v>
      </c>
      <c r="K42" s="8">
        <v>21947594.73753142</v>
      </c>
      <c r="L42" s="20">
        <f t="shared" si="5"/>
        <v>403509882.53452563</v>
      </c>
      <c r="M42" s="20"/>
    </row>
    <row r="43" spans="1:13">
      <c r="A43" s="4">
        <v>40</v>
      </c>
      <c r="B43" s="4"/>
      <c r="C43" s="25">
        <v>49219348.769121289</v>
      </c>
      <c r="D43" s="2">
        <f>SUM(C43:$C$68)</f>
        <v>400171844.15745962</v>
      </c>
      <c r="E43" s="2">
        <f t="shared" si="7"/>
        <v>982137182.89272249</v>
      </c>
      <c r="F43">
        <f t="shared" si="8"/>
        <v>40</v>
      </c>
      <c r="H43">
        <f t="shared" si="3"/>
        <v>2.2080396636148518</v>
      </c>
      <c r="I43" s="23">
        <f t="shared" si="4"/>
        <v>10.285717937125929</v>
      </c>
      <c r="J43" s="20">
        <f t="shared" si="6"/>
        <v>59458925.53039135</v>
      </c>
      <c r="K43" s="8">
        <v>22003086.28356361</v>
      </c>
      <c r="L43" s="20">
        <f t="shared" si="5"/>
        <v>397578064.18869525</v>
      </c>
      <c r="M43" s="20"/>
    </row>
    <row r="44" spans="1:13">
      <c r="A44" s="4">
        <v>41</v>
      </c>
      <c r="B44" s="4"/>
      <c r="C44" s="25">
        <v>45017848.755852096</v>
      </c>
      <c r="D44" s="2">
        <f>SUM(C44:$C$68)</f>
        <v>350952495.38833833</v>
      </c>
      <c r="E44" s="2">
        <f t="shared" si="7"/>
        <v>883595304.16157198</v>
      </c>
      <c r="F44">
        <f t="shared" si="8"/>
        <v>41</v>
      </c>
      <c r="H44">
        <f t="shared" si="3"/>
        <v>2.2522004568871488</v>
      </c>
      <c r="I44" s="23">
        <f t="shared" si="4"/>
        <v>10.902861013353483</v>
      </c>
      <c r="J44" s="20">
        <f t="shared" si="6"/>
        <v>56371370.780154549</v>
      </c>
      <c r="K44" s="8">
        <v>22054258.97272348</v>
      </c>
      <c r="L44" s="20">
        <f t="shared" si="5"/>
        <v>389434128.56921679</v>
      </c>
      <c r="M44" s="20"/>
    </row>
    <row r="45" spans="1:13">
      <c r="A45" s="4">
        <v>42</v>
      </c>
      <c r="B45" s="4"/>
      <c r="C45" s="25">
        <v>40935841.179199569</v>
      </c>
      <c r="D45" s="2">
        <f>SUM(C45:$C$68)</f>
        <v>305934646.63248622</v>
      </c>
      <c r="E45" s="2">
        <f t="shared" si="7"/>
        <v>790415370.45930052</v>
      </c>
      <c r="F45">
        <f t="shared" si="8"/>
        <v>42</v>
      </c>
      <c r="H45">
        <f t="shared" si="3"/>
        <v>2.2972444660248916</v>
      </c>
      <c r="I45" s="23">
        <f t="shared" si="4"/>
        <v>11.557032674154694</v>
      </c>
      <c r="J45" s="20">
        <f t="shared" si="6"/>
        <v>53103793.431790508</v>
      </c>
      <c r="K45" s="8">
        <v>22100888.40218186</v>
      </c>
      <c r="L45" s="20">
        <f t="shared" si="5"/>
        <v>379057219.44102651</v>
      </c>
      <c r="M45" s="20"/>
    </row>
    <row r="46" spans="1:13">
      <c r="A46" s="4">
        <v>43</v>
      </c>
      <c r="B46" s="4"/>
      <c r="C46" s="25">
        <v>36996395.804865815</v>
      </c>
      <c r="D46" s="2">
        <f>SUM(C46:$C$68)</f>
        <v>264998805.45328668</v>
      </c>
      <c r="E46" s="2">
        <f t="shared" si="7"/>
        <v>702806673.94175971</v>
      </c>
      <c r="F46">
        <f t="shared" si="8"/>
        <v>43</v>
      </c>
      <c r="H46">
        <f t="shared" si="3"/>
        <v>2.3431893553453893</v>
      </c>
      <c r="I46" s="23">
        <f t="shared" si="4"/>
        <v>12.250454634603978</v>
      </c>
      <c r="J46" s="20">
        <f t="shared" si="6"/>
        <v>49693165.031240575</v>
      </c>
      <c r="K46" s="8">
        <v>22142771.046796318</v>
      </c>
      <c r="L46" s="20">
        <f t="shared" si="5"/>
        <v>366533107.61525518</v>
      </c>
      <c r="M46" s="20"/>
    </row>
    <row r="47" spans="1:13">
      <c r="A47" s="4">
        <v>44</v>
      </c>
      <c r="B47" s="4"/>
      <c r="C47" s="25">
        <v>33217883.754879665</v>
      </c>
      <c r="D47" s="2">
        <f>SUM(C47:$C$68)</f>
        <v>228002409.64842084</v>
      </c>
      <c r="E47" s="2">
        <f t="shared" si="7"/>
        <v>620942380.11738503</v>
      </c>
      <c r="F47">
        <f t="shared" si="8"/>
        <v>44</v>
      </c>
      <c r="H47">
        <f t="shared" si="3"/>
        <v>2.3900531424522975</v>
      </c>
      <c r="I47" s="23">
        <f t="shared" si="4"/>
        <v>12.985481912680218</v>
      </c>
      <c r="J47" s="20">
        <f t="shared" si="6"/>
        <v>46174623.699085593</v>
      </c>
      <c r="K47" s="8">
        <v>22179723.904474258</v>
      </c>
      <c r="L47" s="20">
        <f t="shared" si="5"/>
        <v>351957721.22253865</v>
      </c>
      <c r="M47" s="20"/>
    </row>
    <row r="48" spans="1:13">
      <c r="A48" s="4">
        <v>45</v>
      </c>
      <c r="B48" s="4"/>
      <c r="C48" s="25">
        <v>29619830.587494012</v>
      </c>
      <c r="D48" s="2">
        <f>SUM(C48:$C$68)</f>
        <v>194784525.89354116</v>
      </c>
      <c r="E48" s="2">
        <f t="shared" si="7"/>
        <v>544937875.66690421</v>
      </c>
      <c r="F48">
        <f t="shared" si="8"/>
        <v>45</v>
      </c>
      <c r="H48">
        <f t="shared" si="3"/>
        <v>2.4378542053013432</v>
      </c>
      <c r="I48" s="23">
        <f t="shared" si="4"/>
        <v>13.764610827441031</v>
      </c>
      <c r="J48" s="20">
        <f t="shared" si="6"/>
        <v>42588997.970541611</v>
      </c>
      <c r="K48" s="8">
        <v>22211584.115706209</v>
      </c>
      <c r="L48" s="20">
        <f t="shared" si="5"/>
        <v>335496612.25355345</v>
      </c>
      <c r="M48" s="20"/>
    </row>
    <row r="49" spans="1:13">
      <c r="A49" s="4">
        <v>46</v>
      </c>
      <c r="B49" s="4"/>
      <c r="C49" s="25">
        <v>26219718.367414486</v>
      </c>
      <c r="D49" s="2">
        <f>SUM(C49:$C$68)</f>
        <v>165164695.30604714</v>
      </c>
      <c r="E49" s="2">
        <f t="shared" si="7"/>
        <v>474856275.57719767</v>
      </c>
      <c r="F49">
        <f t="shared" si="8"/>
        <v>46</v>
      </c>
      <c r="H49">
        <f t="shared" si="3"/>
        <v>2.4866112894073704</v>
      </c>
      <c r="I49" s="23">
        <f t="shared" si="4"/>
        <v>14.590487477087493</v>
      </c>
      <c r="J49" s="20">
        <f t="shared" si="6"/>
        <v>38978529.330080166</v>
      </c>
      <c r="K49" s="8">
        <v>22238208.555706501</v>
      </c>
      <c r="L49" s="20">
        <f t="shared" si="5"/>
        <v>317360224.79502732</v>
      </c>
      <c r="M49" s="20"/>
    </row>
    <row r="50" spans="1:13">
      <c r="A50" s="4">
        <v>47</v>
      </c>
      <c r="B50" s="4"/>
      <c r="C50" s="25">
        <v>23032220.622614115</v>
      </c>
      <c r="D50" s="2">
        <f>SUM(C50:$C$68)</f>
        <v>138944976.93863267</v>
      </c>
      <c r="E50" s="2">
        <f t="shared" si="7"/>
        <v>410700395.95954531</v>
      </c>
      <c r="F50">
        <f t="shared" si="8"/>
        <v>47</v>
      </c>
      <c r="H50">
        <f t="shared" si="3"/>
        <v>2.5363435151955169</v>
      </c>
      <c r="I50" s="23">
        <f t="shared" si="4"/>
        <v>15.465916725712747</v>
      </c>
      <c r="J50" s="20">
        <f t="shared" si="6"/>
        <v>35385402.794105649</v>
      </c>
      <c r="K50" s="8">
        <v>22259473.39813352</v>
      </c>
      <c r="L50" s="20">
        <f t="shared" si="5"/>
        <v>297796782.74087393</v>
      </c>
      <c r="M50" s="20"/>
    </row>
    <row r="51" spans="1:13">
      <c r="A51" s="4">
        <v>48</v>
      </c>
      <c r="B51" s="4"/>
      <c r="C51" s="25">
        <v>20069035.426702753</v>
      </c>
      <c r="D51" s="2">
        <f>SUM(C51:$C$68)</f>
        <v>115912756.31601857</v>
      </c>
      <c r="E51" s="2">
        <f t="shared" si="7"/>
        <v>352412191.22729158</v>
      </c>
      <c r="F51">
        <f t="shared" si="8"/>
        <v>48</v>
      </c>
      <c r="H51">
        <f t="shared" si="3"/>
        <v>2.5870703854994277</v>
      </c>
      <c r="I51" s="23">
        <f t="shared" si="4"/>
        <v>16.393871729255508</v>
      </c>
      <c r="J51" s="20">
        <f t="shared" si="6"/>
        <v>31850971.791258812</v>
      </c>
      <c r="K51" s="8">
        <v>22275273.649996039</v>
      </c>
      <c r="L51" s="20">
        <f t="shared" si="5"/>
        <v>277089185.297288</v>
      </c>
      <c r="M51" s="20"/>
    </row>
    <row r="52" spans="1:13">
      <c r="A52" s="4">
        <v>49</v>
      </c>
      <c r="B52" s="4"/>
      <c r="C52" s="25">
        <v>17338988.746892143</v>
      </c>
      <c r="D52" s="2">
        <f>SUM(C52:$C$68)</f>
        <v>95843720.889315799</v>
      </c>
      <c r="E52" s="2">
        <f t="shared" si="7"/>
        <v>299874459.16678339</v>
      </c>
      <c r="F52">
        <f t="shared" si="8"/>
        <v>49</v>
      </c>
      <c r="H52">
        <f t="shared" si="3"/>
        <v>2.6388117932094164</v>
      </c>
      <c r="I52" s="23">
        <f t="shared" si="4"/>
        <v>17.37750403301084</v>
      </c>
      <c r="J52" s="20">
        <f t="shared" si="6"/>
        <v>28415339.240732204</v>
      </c>
      <c r="K52" s="8">
        <v>22285522.65779734</v>
      </c>
      <c r="L52" s="20">
        <f t="shared" si="5"/>
        <v>255554018.88982344</v>
      </c>
      <c r="M52" s="20"/>
    </row>
    <row r="53" spans="1:13">
      <c r="A53" s="4">
        <v>50</v>
      </c>
      <c r="B53" s="4"/>
      <c r="C53" s="25">
        <v>14846782.102073146</v>
      </c>
      <c r="D53" s="2">
        <f>SUM(C53:$C$68)</f>
        <v>78504732.142423674</v>
      </c>
      <c r="E53" s="2">
        <f t="shared" si="7"/>
        <v>252913540.98779821</v>
      </c>
      <c r="F53">
        <f t="shared" si="8"/>
        <v>50</v>
      </c>
      <c r="H53">
        <f t="shared" si="3"/>
        <v>2.6915880290736047</v>
      </c>
      <c r="I53" s="23">
        <f t="shared" si="4"/>
        <v>18.420154274991489</v>
      </c>
      <c r="J53" s="20">
        <f t="shared" si="6"/>
        <v>25114638.87413118</v>
      </c>
      <c r="K53" s="8">
        <v>22290151.585429668</v>
      </c>
      <c r="L53" s="20">
        <f t="shared" si="5"/>
        <v>233518595.83116543</v>
      </c>
      <c r="M53" s="20"/>
    </row>
    <row r="54" spans="1:13">
      <c r="A54" s="4">
        <v>51</v>
      </c>
      <c r="B54" s="4"/>
      <c r="C54" s="25">
        <v>12592793.908285245</v>
      </c>
      <c r="D54" s="2">
        <f>SUM(C54:$C$68)</f>
        <v>63657950.040350512</v>
      </c>
      <c r="E54" s="2">
        <f t="shared" si="7"/>
        <v>211302397.2601774</v>
      </c>
      <c r="F54">
        <f t="shared" si="8"/>
        <v>51</v>
      </c>
      <c r="H54">
        <f t="shared" si="3"/>
        <v>2.7454197896550765</v>
      </c>
      <c r="I54" s="23">
        <f t="shared" si="4"/>
        <v>19.525363531490981</v>
      </c>
      <c r="J54" s="20">
        <f t="shared" si="6"/>
        <v>21979711.694568962</v>
      </c>
      <c r="K54" s="8">
        <v>22289108.86469936</v>
      </c>
      <c r="L54" s="20">
        <f t="shared" si="5"/>
        <v>211306373.33356029</v>
      </c>
      <c r="M54" s="20"/>
    </row>
    <row r="55" spans="1:13">
      <c r="A55" s="4">
        <v>52</v>
      </c>
      <c r="B55" s="4"/>
      <c r="C55" s="25">
        <v>10566918.790824885</v>
      </c>
      <c r="D55" s="2">
        <f>SUM(C55:$C$68)</f>
        <v>51065156.132065266</v>
      </c>
      <c r="E55" s="2">
        <f t="shared" si="7"/>
        <v>174767795.80965248</v>
      </c>
      <c r="F55">
        <f t="shared" si="8"/>
        <v>52</v>
      </c>
      <c r="H55">
        <f t="shared" si="3"/>
        <v>2.8003281854481785</v>
      </c>
      <c r="I55" s="23">
        <f t="shared" si="4"/>
        <v>20.696885343380441</v>
      </c>
      <c r="J55" s="20">
        <f t="shared" si="6"/>
        <v>19023921.732464023</v>
      </c>
      <c r="K55" s="8">
        <v>22282359.619812489</v>
      </c>
      <c r="L55" s="20">
        <f t="shared" si="5"/>
        <v>189111466.12322599</v>
      </c>
      <c r="M55" s="20"/>
    </row>
    <row r="56" spans="1:13">
      <c r="A56" s="4">
        <v>53</v>
      </c>
      <c r="B56" s="4"/>
      <c r="C56" s="25">
        <v>8773817.6783047337</v>
      </c>
      <c r="D56" s="2">
        <f>SUM(C56:$C$68)</f>
        <v>40498237.341240384</v>
      </c>
      <c r="E56" s="2">
        <f t="shared" si="7"/>
        <v>142999196.01093426</v>
      </c>
      <c r="F56">
        <f t="shared" si="8"/>
        <v>53</v>
      </c>
      <c r="H56">
        <f t="shared" si="3"/>
        <v>2.8563347491571416</v>
      </c>
      <c r="I56" s="23">
        <f t="shared" si="4"/>
        <v>21.938698463983272</v>
      </c>
      <c r="J56" s="20">
        <f t="shared" si="6"/>
        <v>16287142.639006311</v>
      </c>
      <c r="K56" s="8">
        <v>22269885.067289591</v>
      </c>
      <c r="L56" s="20">
        <f t="shared" si="5"/>
        <v>167425180.10498229</v>
      </c>
      <c r="M56" s="20"/>
    </row>
    <row r="57" spans="1:13">
      <c r="A57" s="4">
        <v>54</v>
      </c>
      <c r="B57" s="4"/>
      <c r="C57" s="25">
        <v>7203616.9375748318</v>
      </c>
      <c r="D57" s="2">
        <f>SUM(C57:$C$68)</f>
        <v>31724419.662935652</v>
      </c>
      <c r="E57" s="2">
        <f t="shared" si="7"/>
        <v>115676522.59739824</v>
      </c>
      <c r="F57">
        <f t="shared" si="8"/>
        <v>54</v>
      </c>
      <c r="H57">
        <f t="shared" si="3"/>
        <v>2.9134614441402849</v>
      </c>
      <c r="I57" s="23">
        <f t="shared" si="4"/>
        <v>23.255020371822269</v>
      </c>
      <c r="J57" s="20">
        <f t="shared" si="6"/>
        <v>13783843.268405354</v>
      </c>
      <c r="K57" s="8">
        <v>22251681.893244982</v>
      </c>
      <c r="L57" s="20">
        <f t="shared" si="5"/>
        <v>146532798.42812645</v>
      </c>
      <c r="M57" s="20"/>
    </row>
    <row r="58" spans="1:13">
      <c r="A58" s="4">
        <v>55</v>
      </c>
      <c r="B58" s="4"/>
      <c r="C58" s="25">
        <v>5844521.1669596201</v>
      </c>
      <c r="D58" s="2">
        <f>SUM(C58:$C$68)</f>
        <v>24520802.725360822</v>
      </c>
      <c r="E58" s="2">
        <f t="shared" si="7"/>
        <v>92427873.525688946</v>
      </c>
      <c r="F58">
        <f t="shared" si="8"/>
        <v>55</v>
      </c>
      <c r="H58">
        <f t="shared" si="3"/>
        <v>2.9717306730230897</v>
      </c>
      <c r="I58" s="23">
        <f t="shared" si="4"/>
        <v>24.650321594131608</v>
      </c>
      <c r="J58" s="20">
        <f t="shared" si="6"/>
        <v>11523821.654026985</v>
      </c>
      <c r="K58" s="8">
        <v>22227761.610030651</v>
      </c>
      <c r="L58" s="20">
        <f t="shared" si="5"/>
        <v>126700983.50827739</v>
      </c>
      <c r="M58" s="20"/>
    </row>
    <row r="59" spans="1:13">
      <c r="A59" s="4">
        <v>56</v>
      </c>
      <c r="B59" s="4"/>
      <c r="C59" s="25">
        <v>4682257.4302377272</v>
      </c>
      <c r="D59" s="2">
        <f>SUM(C59:$C$68)</f>
        <v>18676281.558401201</v>
      </c>
      <c r="E59" s="2">
        <f t="shared" si="7"/>
        <v>72869221.586102933</v>
      </c>
      <c r="F59">
        <f t="shared" si="8"/>
        <v>56</v>
      </c>
      <c r="H59">
        <f t="shared" si="3"/>
        <v>3.0311652864835517</v>
      </c>
      <c r="I59" s="23">
        <f t="shared" si="4"/>
        <v>26.129340889779499</v>
      </c>
      <c r="J59" s="20">
        <f t="shared" si="6"/>
        <v>9510438.7546785511</v>
      </c>
      <c r="K59" s="8">
        <v>22198149.89447999</v>
      </c>
      <c r="L59" s="20">
        <f t="shared" si="5"/>
        <v>108151604.34346825</v>
      </c>
      <c r="M59" s="20"/>
    </row>
    <row r="60" spans="1:13">
      <c r="A60" s="4">
        <v>57</v>
      </c>
      <c r="B60" s="4"/>
      <c r="C60" s="25">
        <v>3701094.741089703</v>
      </c>
      <c r="D60" s="2">
        <f>SUM(C60:$C$68)</f>
        <v>13994024.128163472</v>
      </c>
      <c r="E60" s="2">
        <f t="shared" si="7"/>
        <v>56610896.340418652</v>
      </c>
      <c r="F60">
        <f t="shared" si="8"/>
        <v>57</v>
      </c>
      <c r="H60">
        <f t="shared" si="3"/>
        <v>3.0917885922132227</v>
      </c>
      <c r="I60" s="23">
        <f t="shared" si="4"/>
        <v>27.69710134316627</v>
      </c>
      <c r="J60" s="20">
        <f t="shared" si="6"/>
        <v>7741907.7581117917</v>
      </c>
      <c r="K60" s="8">
        <v>22162885.910203461</v>
      </c>
      <c r="L60" s="20">
        <f t="shared" si="5"/>
        <v>91066593.625419736</v>
      </c>
      <c r="M60" s="20"/>
    </row>
    <row r="61" spans="1:13">
      <c r="A61" s="4">
        <v>58</v>
      </c>
      <c r="B61" s="4"/>
      <c r="C61" s="25">
        <v>2883992.7849164689</v>
      </c>
      <c r="D61" s="2">
        <f>SUM(C61:$C$68)</f>
        <v>10292929.38707377</v>
      </c>
      <c r="E61" s="2">
        <f t="shared" si="7"/>
        <v>43266564.158612408</v>
      </c>
      <c r="F61">
        <f t="shared" si="8"/>
        <v>58</v>
      </c>
      <c r="H61">
        <f t="shared" si="3"/>
        <v>3.1536243640574875</v>
      </c>
      <c r="I61" s="23">
        <f t="shared" si="4"/>
        <v>29.358927423756246</v>
      </c>
      <c r="J61" s="20">
        <f t="shared" si="6"/>
        <v>6211037.1273621125</v>
      </c>
      <c r="K61" s="8">
        <v>22122021.61638451</v>
      </c>
      <c r="L61" s="20">
        <f t="shared" si="5"/>
        <v>75575904.950720668</v>
      </c>
      <c r="M61" s="20"/>
    </row>
    <row r="62" spans="1:13">
      <c r="A62" s="4">
        <v>59</v>
      </c>
      <c r="B62" s="4"/>
      <c r="C62" s="25">
        <v>2213243.1162011391</v>
      </c>
      <c r="D62" s="2">
        <f>SUM(C62:$C$68)</f>
        <v>7408936.6021573013</v>
      </c>
      <c r="E62" s="2">
        <f t="shared" si="7"/>
        <v>32460032.892599143</v>
      </c>
      <c r="F62">
        <f t="shared" si="8"/>
        <v>59</v>
      </c>
      <c r="H62">
        <f t="shared" si="3"/>
        <v>3.2166968513386367</v>
      </c>
      <c r="I62" s="23">
        <f t="shared" si="4"/>
        <v>31.120463069181628</v>
      </c>
      <c r="J62" s="20">
        <f t="shared" si="6"/>
        <v>4906089.0469299769</v>
      </c>
      <c r="K62" s="8">
        <v>22075621.065674301</v>
      </c>
      <c r="L62" s="20">
        <f t="shared" si="5"/>
        <v>61757818.497726895</v>
      </c>
      <c r="M62" s="20"/>
    </row>
    <row r="63" spans="1:13">
      <c r="A63" s="4">
        <v>60</v>
      </c>
      <c r="B63" s="4"/>
      <c r="C63" s="25">
        <v>1670270.0724894407</v>
      </c>
      <c r="D63" s="2">
        <f>SUM(C63:$C$68)</f>
        <v>5195693.4859561631</v>
      </c>
      <c r="E63" s="2">
        <f t="shared" si="7"/>
        <v>23832303.039926969</v>
      </c>
      <c r="F63">
        <f t="shared" si="8"/>
        <v>60</v>
      </c>
      <c r="H63">
        <f t="shared" si="3"/>
        <v>3.2810307883654102</v>
      </c>
      <c r="I63" s="23">
        <f t="shared" si="4"/>
        <v>32.987690853332523</v>
      </c>
      <c r="J63" s="20">
        <f t="shared" si="6"/>
        <v>3809937.4602337396</v>
      </c>
      <c r="K63" s="8">
        <v>22023759.693851229</v>
      </c>
      <c r="L63" s="20">
        <f t="shared" si="5"/>
        <v>49618145.260131791</v>
      </c>
      <c r="M63" s="20"/>
    </row>
    <row r="64" spans="1:13">
      <c r="A64" s="4">
        <v>61</v>
      </c>
      <c r="B64" s="4"/>
      <c r="C64" s="25">
        <v>1237380.3438956703</v>
      </c>
      <c r="D64" s="2">
        <f>SUM(C64:$C$68)</f>
        <v>3525423.4134667222</v>
      </c>
      <c r="E64" s="2">
        <f t="shared" si="7"/>
        <v>17047230.294331778</v>
      </c>
      <c r="F64">
        <f t="shared" si="8"/>
        <v>61</v>
      </c>
      <c r="H64">
        <f t="shared" si="3"/>
        <v>3.346651404132718</v>
      </c>
      <c r="I64" s="23">
        <f t="shared" si="4"/>
        <v>34.966952304532484</v>
      </c>
      <c r="J64" s="20">
        <f t="shared" si="6"/>
        <v>2903700.3214490004</v>
      </c>
      <c r="K64" s="8">
        <v>21966523.603873249</v>
      </c>
      <c r="L64" s="20">
        <f t="shared" si="5"/>
        <v>39126338.802221239</v>
      </c>
      <c r="M64" s="20"/>
    </row>
    <row r="65" spans="1:13">
      <c r="A65" s="4">
        <v>62</v>
      </c>
      <c r="B65" s="4"/>
      <c r="C65" s="25">
        <v>898949.92112971388</v>
      </c>
      <c r="D65" s="2">
        <f>SUM(C65:$C$68)</f>
        <v>2288043.0695710517</v>
      </c>
      <c r="E65" s="2">
        <f t="shared" si="7"/>
        <v>11798363.216840766</v>
      </c>
      <c r="F65">
        <f t="shared" si="8"/>
        <v>62</v>
      </c>
      <c r="H65">
        <f t="shared" si="3"/>
        <v>3.4135844322153726</v>
      </c>
      <c r="I65" s="23">
        <f t="shared" si="4"/>
        <v>37.064969442804433</v>
      </c>
      <c r="J65" s="20">
        <f t="shared" si="6"/>
        <v>2169691.5349799143</v>
      </c>
      <c r="K65" s="8">
        <v>21904008.846988682</v>
      </c>
      <c r="L65" s="20">
        <f t="shared" si="5"/>
        <v>30250909.901174672</v>
      </c>
      <c r="M65" s="20"/>
    </row>
    <row r="66" spans="1:13">
      <c r="A66" s="4">
        <v>63</v>
      </c>
      <c r="B66" s="4"/>
      <c r="C66" s="25">
        <v>639814.86625450302</v>
      </c>
      <c r="D66" s="2">
        <f>SUM(C66:$C$68)</f>
        <v>1389093.1484413377</v>
      </c>
      <c r="E66" s="2">
        <f t="shared" si="7"/>
        <v>7810428.2025260171</v>
      </c>
      <c r="F66">
        <f t="shared" si="8"/>
        <v>63</v>
      </c>
      <c r="H66">
        <f t="shared" si="3"/>
        <v>3.4818561208596792</v>
      </c>
      <c r="I66" s="23">
        <f t="shared" si="4"/>
        <v>39.288867609372709</v>
      </c>
      <c r="J66" s="20">
        <f t="shared" si="6"/>
        <v>1587928.4420307553</v>
      </c>
      <c r="K66" s="8">
        <v>21836320.703527931</v>
      </c>
      <c r="L66" s="20">
        <f t="shared" si="5"/>
        <v>22909858.266496412</v>
      </c>
      <c r="M66" s="20"/>
    </row>
    <row r="67" spans="1:13">
      <c r="A67" s="4">
        <v>64</v>
      </c>
      <c r="B67" s="4"/>
      <c r="C67" s="25">
        <v>445698.50940280204</v>
      </c>
      <c r="D67" s="2">
        <f>SUM(C67:$C$68)</f>
        <v>749278.28218683472</v>
      </c>
      <c r="E67" s="2">
        <f t="shared" si="7"/>
        <v>4836622.4813447148</v>
      </c>
      <c r="F67">
        <f t="shared" si="8"/>
        <v>64</v>
      </c>
      <c r="H67">
        <f t="shared" si="3"/>
        <v>3.5514932432768735</v>
      </c>
      <c r="I67" s="23">
        <f t="shared" si="4"/>
        <v>41.646199665935058</v>
      </c>
      <c r="J67" s="20">
        <f t="shared" si="6"/>
        <v>1137196.7352798237</v>
      </c>
      <c r="K67" s="8">
        <v>21763572.965959549</v>
      </c>
      <c r="L67" s="20">
        <f t="shared" si="5"/>
        <v>16978753.868716102</v>
      </c>
      <c r="M67" s="20"/>
    </row>
    <row r="68" spans="1:13">
      <c r="A68" s="4">
        <v>65</v>
      </c>
      <c r="B68" s="13"/>
      <c r="C68" s="25">
        <v>303579.77278403268</v>
      </c>
      <c r="D68" s="2">
        <f>SUM(C68:$C$68)</f>
        <v>303579.77278403268</v>
      </c>
      <c r="E68" s="2">
        <f t="shared" si="7"/>
        <v>2661056.7565206462</v>
      </c>
      <c r="F68">
        <f t="shared" si="8"/>
        <v>65</v>
      </c>
      <c r="H68">
        <f t="shared" si="3"/>
        <v>3.6225231081424112</v>
      </c>
      <c r="I68" s="23">
        <f t="shared" si="4"/>
        <v>44.144971645891161</v>
      </c>
      <c r="J68" s="20">
        <f t="shared" si="6"/>
        <v>796144.96929074847</v>
      </c>
      <c r="K68" s="8">
        <v>21685887.226701502</v>
      </c>
      <c r="L68" s="20">
        <f t="shared" si="5"/>
        <v>12301795.719742425</v>
      </c>
      <c r="M68" s="20"/>
    </row>
    <row r="69" spans="1:13">
      <c r="C69" s="12">
        <f>B68/C67</f>
        <v>0</v>
      </c>
      <c r="E69" s="2">
        <f t="shared" si="7"/>
        <v>1099724.7420747811</v>
      </c>
    </row>
    <row r="71" spans="1:13">
      <c r="D71" s="26"/>
      <c r="E71" s="26"/>
      <c r="F71" s="27"/>
      <c r="G71" s="27"/>
      <c r="H71" s="27"/>
      <c r="I71" s="27"/>
      <c r="J71" s="27"/>
    </row>
    <row r="72" spans="1:13">
      <c r="D72" s="26"/>
      <c r="E72" s="26"/>
      <c r="F72" s="27"/>
      <c r="G72" s="27"/>
      <c r="H72" s="27"/>
      <c r="I72" s="27"/>
      <c r="J72" s="27"/>
    </row>
    <row r="73" spans="1:13">
      <c r="D73" s="26"/>
      <c r="E73" s="26"/>
      <c r="F73" s="27"/>
      <c r="G73" s="27"/>
      <c r="H73" s="27"/>
      <c r="I73" s="27"/>
      <c r="J73" s="27"/>
    </row>
    <row r="74" spans="1:13">
      <c r="D74" s="26"/>
      <c r="E74" s="26"/>
      <c r="F74" s="27"/>
      <c r="G74" s="27"/>
      <c r="H74" s="27"/>
      <c r="I74" s="27"/>
      <c r="J74" s="27"/>
    </row>
    <row r="75" spans="1:13">
      <c r="D75" s="26"/>
      <c r="E75" s="26"/>
      <c r="F75" s="27"/>
      <c r="G75" s="27"/>
      <c r="H75" s="27"/>
      <c r="I75" s="27"/>
      <c r="J75" s="27"/>
    </row>
    <row r="76" spans="1:13">
      <c r="D76" s="26"/>
      <c r="E76" s="26"/>
      <c r="F76" s="27"/>
      <c r="G76" s="27"/>
      <c r="H76" s="27"/>
      <c r="I76" s="27"/>
      <c r="J76" s="27"/>
    </row>
    <row r="77" spans="1:13">
      <c r="D77" s="26"/>
      <c r="E77" s="26"/>
      <c r="F77" s="27"/>
      <c r="G77" s="27"/>
      <c r="H77" s="27"/>
      <c r="I77" s="27"/>
      <c r="J77" s="27"/>
    </row>
    <row r="78" spans="1:13">
      <c r="D78" s="26"/>
      <c r="E78" s="26"/>
      <c r="F78" s="27"/>
      <c r="G78" s="27"/>
      <c r="H78" s="27"/>
      <c r="I78" s="27"/>
      <c r="J78" s="27"/>
    </row>
    <row r="79" spans="1:13">
      <c r="D79" s="26"/>
      <c r="E79" s="26"/>
      <c r="F79" s="27"/>
      <c r="G79" s="27"/>
      <c r="H79" s="27"/>
      <c r="I79" s="27"/>
      <c r="J79" s="27"/>
    </row>
    <row r="80" spans="1:13">
      <c r="D80" s="26"/>
      <c r="E80" s="26"/>
      <c r="F80" s="27"/>
      <c r="G80" s="27"/>
      <c r="H80" s="27"/>
      <c r="I80" s="27"/>
      <c r="J80" s="27"/>
    </row>
    <row r="81" spans="4:10">
      <c r="D81" s="26"/>
      <c r="E81" s="26"/>
      <c r="F81" s="27"/>
      <c r="G81" s="27"/>
      <c r="H81" s="27"/>
      <c r="I81" s="27"/>
      <c r="J81" s="27"/>
    </row>
    <row r="82" spans="4:10">
      <c r="D82" s="26"/>
      <c r="E82" s="26"/>
      <c r="F82" s="27"/>
      <c r="G82" s="27"/>
      <c r="H82" s="27"/>
      <c r="I82" s="27"/>
      <c r="J82" s="27"/>
    </row>
    <row r="83" spans="4:10">
      <c r="D83" s="26"/>
      <c r="E83" s="26"/>
      <c r="F83" s="27"/>
      <c r="G83" s="27"/>
      <c r="H83" s="27"/>
      <c r="I83" s="27"/>
      <c r="J83" s="27"/>
    </row>
    <row r="84" spans="4:10">
      <c r="D84" s="26"/>
      <c r="E84" s="26"/>
      <c r="F84" s="27"/>
      <c r="G84" s="27"/>
      <c r="H84" s="27"/>
      <c r="I84" s="27"/>
      <c r="J84" s="27"/>
    </row>
    <row r="85" spans="4:10">
      <c r="D85" s="26"/>
      <c r="E85" s="26"/>
      <c r="F85" s="27"/>
      <c r="G85" s="27"/>
      <c r="H85" s="27"/>
      <c r="I85" s="27"/>
      <c r="J85" s="27"/>
    </row>
    <row r="86" spans="4:10">
      <c r="D86" s="26"/>
      <c r="E86" s="26"/>
      <c r="F86" s="27"/>
      <c r="G86" s="27"/>
      <c r="H86" s="27"/>
      <c r="I86" s="27"/>
      <c r="J86" s="27"/>
    </row>
    <row r="87" spans="4:10">
      <c r="D87" s="26"/>
      <c r="E87" s="26"/>
      <c r="F87" s="27"/>
      <c r="G87" s="27"/>
      <c r="H87" s="27"/>
      <c r="I87" s="27"/>
      <c r="J87" s="27"/>
    </row>
    <row r="88" spans="4:10">
      <c r="D88" s="26"/>
      <c r="E88" s="26"/>
      <c r="F88" s="27"/>
      <c r="G88" s="27"/>
      <c r="H88" s="27"/>
      <c r="I88" s="27"/>
      <c r="J88" s="27"/>
    </row>
    <row r="89" spans="4:10">
      <c r="D89" s="26"/>
      <c r="E89" s="26"/>
      <c r="F89" s="27"/>
      <c r="G89" s="27"/>
      <c r="H89" s="27"/>
      <c r="I89" s="27"/>
      <c r="J89" s="2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34F2-1066-4945-AC18-A89B1D846BBC}">
  <dimension ref="A1:P2"/>
  <sheetViews>
    <sheetView workbookViewId="0">
      <selection activeCell="A5" sqref="A5"/>
    </sheetView>
  </sheetViews>
  <sheetFormatPr defaultRowHeight="15"/>
  <sheetData>
    <row r="1" spans="1:16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>
      <c r="A2" s="5">
        <v>1.2070000000000001E-2</v>
      </c>
      <c r="B2" s="5">
        <v>1.0086999999999999E-2</v>
      </c>
      <c r="C2" s="5">
        <v>9.6629999999999997E-3</v>
      </c>
      <c r="D2" s="5">
        <v>9.6749999999999996E-3</v>
      </c>
      <c r="E2" s="5">
        <v>1.0086999999999999E-2</v>
      </c>
      <c r="F2" s="5">
        <v>1.0362E-2</v>
      </c>
      <c r="G2" s="5">
        <v>1.0558000000000001E-2</v>
      </c>
      <c r="H2" s="5">
        <v>1.0800000000000001E-2</v>
      </c>
      <c r="I2" s="5">
        <v>1.1092999999999999E-2</v>
      </c>
      <c r="J2" s="5">
        <v>1.1350000000000001E-2</v>
      </c>
      <c r="K2" s="5">
        <v>1.2775000000000002E-2</v>
      </c>
      <c r="L2" s="5">
        <v>1.3774999999999999E-2</v>
      </c>
      <c r="M2" s="5">
        <v>1.4913000000000001E-2</v>
      </c>
      <c r="N2" s="5">
        <v>1.5338000000000001E-2</v>
      </c>
      <c r="O2" s="5">
        <v>1.5533000000000002E-2</v>
      </c>
      <c r="P2" s="5">
        <v>1.5533000000000002E-2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Feenstra, T.E. (Thijs)</dc:creator>
  <cp:lastModifiedBy>Kevin Boekholt</cp:lastModifiedBy>
  <dcterms:created xsi:type="dcterms:W3CDTF">2020-12-28T09:28:52Z</dcterms:created>
  <dcterms:modified xsi:type="dcterms:W3CDTF">2021-03-08T13:43:11Z</dcterms:modified>
</cp:coreProperties>
</file>