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hops\Aerobotix\Aeronautique\"/>
    </mc:Choice>
  </mc:AlternateContent>
  <xr:revisionPtr revIDLastSave="0" documentId="13_ncr:1_{AA20D8D2-00FE-4C26-B9DC-6184A6DC966C}" xr6:coauthVersionLast="47" xr6:coauthVersionMax="47" xr10:uidLastSave="{00000000-0000-0000-0000-000000000000}"/>
  <bookViews>
    <workbookView xWindow="-120" yWindow="-120" windowWidth="20730" windowHeight="11160" xr2:uid="{F9A796A1-DE57-4A75-8A1A-95ABA71DC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2" i="1"/>
  <c r="G2" i="1" l="1"/>
  <c r="C3" i="1"/>
  <c r="C7" i="1" l="1"/>
  <c r="H2" i="1"/>
  <c r="E3" i="1" l="1"/>
  <c r="F3" i="1"/>
  <c r="B6" i="1"/>
  <c r="H6" i="1" s="1"/>
  <c r="H9" i="1"/>
  <c r="G6" i="1" l="1"/>
  <c r="C6" i="1" s="1"/>
  <c r="F6" i="1"/>
  <c r="F2" i="1"/>
  <c r="F9" i="1" l="1"/>
  <c r="C2" i="1"/>
  <c r="G9" i="1" l="1"/>
  <c r="C9" i="1"/>
  <c r="D9" i="1" l="1"/>
  <c r="B12" i="1" s="1"/>
</calcChain>
</file>

<file path=xl/sharedStrings.xml><?xml version="1.0" encoding="utf-8"?>
<sst xmlns="http://schemas.openxmlformats.org/spreadsheetml/2006/main" count="38" uniqueCount="33">
  <si>
    <t>Sa</t>
  </si>
  <si>
    <t>Calcul</t>
  </si>
  <si>
    <t>Valeur voulu</t>
  </si>
  <si>
    <t>Ailes</t>
  </si>
  <si>
    <t>Stab</t>
  </si>
  <si>
    <t>BL</t>
  </si>
  <si>
    <t>Vs</t>
  </si>
  <si>
    <t>CAMa</t>
  </si>
  <si>
    <t>Ss</t>
  </si>
  <si>
    <t>B</t>
  </si>
  <si>
    <t>CAMs</t>
  </si>
  <si>
    <t>Ds</t>
  </si>
  <si>
    <t>Da</t>
  </si>
  <si>
    <t>Fuselage</t>
  </si>
  <si>
    <t>% Ss/Sa</t>
  </si>
  <si>
    <t>Allongement</t>
  </si>
  <si>
    <t>Envs</t>
  </si>
  <si>
    <t>Enva</t>
  </si>
  <si>
    <t>Ba (Corde emplant)</t>
  </si>
  <si>
    <t>Ba+ba</t>
  </si>
  <si>
    <t>Bs (Corde emplant)</t>
  </si>
  <si>
    <t>Dérive (dm²)</t>
  </si>
  <si>
    <t>lvn (Levier du nez)</t>
  </si>
  <si>
    <t>ba (Corde saumon)</t>
  </si>
  <si>
    <t>bs (Corde saumon)</t>
  </si>
  <si>
    <t>La (longueur aile)</t>
  </si>
  <si>
    <t>Ls (longueur panneau)</t>
  </si>
  <si>
    <t>Lf (longueur fuselage)</t>
  </si>
  <si>
    <t>Bs+bs</t>
  </si>
  <si>
    <t>Largeur</t>
  </si>
  <si>
    <t>Hauteur</t>
  </si>
  <si>
    <t>NB: All units are in meters unless otherwise specified!</t>
  </si>
  <si>
    <t>Ecart latéral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</si>
</sst>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BF112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122"/>
      <color rgb="FF75A8D7"/>
      <color rgb="FFD37986"/>
      <color rgb="FF920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424C-9701-427C-8276-236E74D9CCF4}">
  <sheetPr codeName="Sheet1"/>
  <dimension ref="A1:K12"/>
  <sheetViews>
    <sheetView tabSelected="1" zoomScaleNormal="100" workbookViewId="0">
      <selection activeCell="I10" sqref="I10"/>
    </sheetView>
  </sheetViews>
  <sheetFormatPr defaultRowHeight="15" x14ac:dyDescent="0.25"/>
  <cols>
    <col min="1" max="1" width="12.28515625" style="10" bestFit="1" customWidth="1"/>
    <col min="2" max="2" width="12.85546875" style="3" bestFit="1" customWidth="1"/>
    <col min="3" max="3" width="11.42578125" style="3" bestFit="1" customWidth="1"/>
    <col min="4" max="4" width="12" style="3" customWidth="1"/>
    <col min="5" max="5" width="13" style="3" customWidth="1"/>
    <col min="6" max="6" width="12.5703125" style="3" bestFit="1" customWidth="1"/>
    <col min="7" max="7" width="9.85546875" style="3" customWidth="1"/>
    <col min="8" max="8" width="12.5703125" style="3" bestFit="1" customWidth="1"/>
    <col min="9" max="10" width="9.140625" style="3"/>
    <col min="11" max="11" width="18.7109375" style="3" customWidth="1"/>
    <col min="12" max="16384" width="9.140625" style="3"/>
  </cols>
  <sheetData>
    <row r="1" spans="1:11" s="1" customFormat="1" ht="60" x14ac:dyDescent="0.25">
      <c r="A1" s="6" t="s">
        <v>3</v>
      </c>
      <c r="B1" s="6" t="s">
        <v>17</v>
      </c>
      <c r="C1" s="6" t="s">
        <v>0</v>
      </c>
      <c r="D1" s="6" t="s">
        <v>15</v>
      </c>
      <c r="E1" s="6" t="s">
        <v>18</v>
      </c>
      <c r="F1" s="6" t="s">
        <v>23</v>
      </c>
      <c r="G1" s="6" t="s">
        <v>25</v>
      </c>
      <c r="H1" s="6" t="s">
        <v>19</v>
      </c>
      <c r="I1" s="6" t="s">
        <v>7</v>
      </c>
      <c r="K1" s="1" t="s">
        <v>31</v>
      </c>
    </row>
    <row r="2" spans="1:11" x14ac:dyDescent="0.25">
      <c r="A2" s="6" t="s">
        <v>1</v>
      </c>
      <c r="B2" s="7">
        <v>1</v>
      </c>
      <c r="C2" s="7">
        <f>(E2+F2)*(G2)</f>
        <v>0.14999999992500002</v>
      </c>
      <c r="D2" s="7">
        <v>6.6666666699999997</v>
      </c>
      <c r="E2" s="7">
        <f>0.2</f>
        <v>0.2</v>
      </c>
      <c r="F2" s="7">
        <f>H2-E2</f>
        <v>9.9999999850000021E-2</v>
      </c>
      <c r="G2" s="7">
        <f>B2/2</f>
        <v>0.5</v>
      </c>
      <c r="H2" s="7">
        <f>C3/G2</f>
        <v>0.29999999985000003</v>
      </c>
      <c r="I2" s="7">
        <v>155.6</v>
      </c>
    </row>
    <row r="3" spans="1:11" x14ac:dyDescent="0.25">
      <c r="A3" s="6" t="s">
        <v>2</v>
      </c>
      <c r="B3" s="7"/>
      <c r="C3" s="7">
        <f>B2/D2</f>
        <v>0.14999999992500002</v>
      </c>
      <c r="D3" s="7">
        <f>B2/0.15</f>
        <v>6.666666666666667</v>
      </c>
      <c r="E3" s="7">
        <f>H2*(D2/10)</f>
        <v>0.2</v>
      </c>
      <c r="F3" s="7">
        <f>H2*(1-D2/10)</f>
        <v>9.9999999850000007E-2</v>
      </c>
      <c r="G3" s="7"/>
      <c r="H3" s="7"/>
      <c r="I3" s="7"/>
    </row>
    <row r="4" spans="1:11" s="5" customFormat="1" x14ac:dyDescent="0.25">
      <c r="A4" s="9"/>
    </row>
    <row r="5" spans="1:11" s="1" customFormat="1" ht="45" x14ac:dyDescent="0.25">
      <c r="A5" s="6" t="s">
        <v>4</v>
      </c>
      <c r="B5" s="6" t="s">
        <v>16</v>
      </c>
      <c r="C5" s="6" t="s">
        <v>8</v>
      </c>
      <c r="D5" s="6" t="s">
        <v>15</v>
      </c>
      <c r="E5" s="6" t="s">
        <v>20</v>
      </c>
      <c r="F5" s="6" t="s">
        <v>24</v>
      </c>
      <c r="G5" s="6" t="s">
        <v>26</v>
      </c>
      <c r="H5" s="6" t="s">
        <v>28</v>
      </c>
      <c r="I5" s="6" t="s">
        <v>10</v>
      </c>
    </row>
    <row r="6" spans="1:11" x14ac:dyDescent="0.25">
      <c r="A6" s="6" t="s">
        <v>1</v>
      </c>
      <c r="B6" s="7">
        <f>SQRT(C7*D6)</f>
        <v>0.21213203430293126</v>
      </c>
      <c r="C6" s="7">
        <f>(H6*G6)</f>
        <v>1.4999999992500002E-2</v>
      </c>
      <c r="D6" s="7">
        <v>3</v>
      </c>
      <c r="E6" s="7">
        <v>0.09</v>
      </c>
      <c r="F6" s="7">
        <f>H6-E6</f>
        <v>5.1421356201954177E-2</v>
      </c>
      <c r="G6" s="7">
        <f>B6/2</f>
        <v>0.10606601715146563</v>
      </c>
      <c r="H6" s="7">
        <f>C7/(B6/2)</f>
        <v>0.14142135620195417</v>
      </c>
      <c r="I6" s="7">
        <v>72.5</v>
      </c>
    </row>
    <row r="7" spans="1:11" x14ac:dyDescent="0.25">
      <c r="A7" s="6" t="s">
        <v>2</v>
      </c>
      <c r="B7" s="7"/>
      <c r="C7" s="7">
        <f>C3*B9</f>
        <v>1.4999999992500002E-2</v>
      </c>
      <c r="D7" s="7"/>
      <c r="E7" s="7"/>
      <c r="F7" s="7"/>
      <c r="G7" s="7"/>
      <c r="H7" s="7"/>
      <c r="I7" s="7"/>
    </row>
    <row r="8" spans="1:11" ht="30" x14ac:dyDescent="0.25">
      <c r="A8" s="6"/>
      <c r="B8" s="6" t="s">
        <v>14</v>
      </c>
      <c r="C8" s="6" t="s">
        <v>5</v>
      </c>
      <c r="D8" s="6" t="s">
        <v>9</v>
      </c>
      <c r="E8" s="6" t="s">
        <v>6</v>
      </c>
      <c r="F8" s="6" t="s">
        <v>12</v>
      </c>
      <c r="G8" s="6" t="s">
        <v>11</v>
      </c>
      <c r="H8" s="6" t="s">
        <v>21</v>
      </c>
      <c r="I8" s="6" t="s">
        <v>32</v>
      </c>
    </row>
    <row r="9" spans="1:11" s="2" customFormat="1" x14ac:dyDescent="0.25">
      <c r="A9" s="6" t="s">
        <v>1</v>
      </c>
      <c r="B9" s="7">
        <v>0.1</v>
      </c>
      <c r="C9" s="8">
        <f>E9*I2*(C2/C6)</f>
        <v>778</v>
      </c>
      <c r="D9" s="8">
        <f>C9+(F9+(1/3)*I2)-(G9+0.25*I6)</f>
        <v>873.16302301862083</v>
      </c>
      <c r="E9" s="8">
        <v>0.5</v>
      </c>
      <c r="F9" s="8">
        <f>(E2-F2)*1000</f>
        <v>100.00000014999999</v>
      </c>
      <c r="G9" s="8">
        <f>(E6-F6)*1000</f>
        <v>38.578643798045817</v>
      </c>
      <c r="H9" s="8">
        <f>0.6*C7*100</f>
        <v>0.89999999955000021</v>
      </c>
      <c r="I9" s="8">
        <v>0.02</v>
      </c>
    </row>
    <row r="10" spans="1:11" s="4" customFormat="1" x14ac:dyDescent="0.25"/>
    <row r="11" spans="1:11" s="1" customFormat="1" ht="30" x14ac:dyDescent="0.25">
      <c r="A11" s="6" t="s">
        <v>13</v>
      </c>
      <c r="B11" s="6" t="s">
        <v>27</v>
      </c>
      <c r="C11" s="6" t="s">
        <v>22</v>
      </c>
      <c r="D11" s="6" t="s">
        <v>29</v>
      </c>
      <c r="E11" s="6" t="s">
        <v>30</v>
      </c>
      <c r="F11" s="6"/>
      <c r="G11" s="6"/>
      <c r="H11" s="6"/>
      <c r="I11" s="6"/>
    </row>
    <row r="12" spans="1:11" x14ac:dyDescent="0.25">
      <c r="A12" s="6" t="s">
        <v>1</v>
      </c>
      <c r="B12" s="7">
        <f>D9/1000+E6+C12</f>
        <v>1.1731630230186207</v>
      </c>
      <c r="C12" s="7">
        <v>0.21</v>
      </c>
      <c r="D12" s="7">
        <v>0.1</v>
      </c>
      <c r="E12" s="7">
        <v>0.05</v>
      </c>
      <c r="F12" s="7"/>
      <c r="G12" s="7"/>
      <c r="H12" s="7"/>
      <c r="I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Elyes</dc:creator>
  <cp:lastModifiedBy>Elyes</cp:lastModifiedBy>
  <dcterms:created xsi:type="dcterms:W3CDTF">2022-02-09T12:58:47Z</dcterms:created>
  <dcterms:modified xsi:type="dcterms:W3CDTF">2022-02-11T02:41:12Z</dcterms:modified>
</cp:coreProperties>
</file>