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2656CB9-95C7-4210-B900-6713564F8A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9" i="1"/>
  <c r="H13" i="1"/>
  <c r="I13" i="1"/>
  <c r="J13" i="1"/>
  <c r="K13" i="1"/>
  <c r="G13" i="1"/>
  <c r="Q6" i="1"/>
  <c r="P6" i="1"/>
  <c r="O6" i="1"/>
  <c r="N6" i="1"/>
  <c r="M6" i="1"/>
  <c r="L6" i="1"/>
  <c r="K6" i="1"/>
  <c r="J6" i="1"/>
  <c r="I6" i="1"/>
  <c r="H6" i="1"/>
  <c r="G2" i="1"/>
  <c r="H5" i="1"/>
  <c r="I5" i="1"/>
  <c r="J5" i="1"/>
  <c r="K5" i="1"/>
  <c r="L5" i="1"/>
  <c r="M5" i="1"/>
  <c r="N5" i="1"/>
  <c r="O5" i="1"/>
  <c r="P5" i="1"/>
  <c r="Q5" i="1"/>
  <c r="B6" i="1"/>
  <c r="D2" i="1"/>
  <c r="C2" i="1"/>
  <c r="A6" i="1"/>
  <c r="D6" i="1" l="1"/>
  <c r="B9" i="1" s="1"/>
</calcChain>
</file>

<file path=xl/sharedStrings.xml><?xml version="1.0" encoding="utf-8"?>
<sst xmlns="http://schemas.openxmlformats.org/spreadsheetml/2006/main" count="19" uniqueCount="19">
  <si>
    <t>l</t>
    <phoneticPr fontId="1" type="noConversion"/>
  </si>
  <si>
    <t>c</t>
    <phoneticPr fontId="1" type="noConversion"/>
  </si>
  <si>
    <r>
      <t>l</t>
    </r>
    <r>
      <rPr>
        <sz val="11"/>
        <color theme="1"/>
        <rFont val="等线"/>
        <family val="3"/>
        <charset val="134"/>
        <scheme val="minor"/>
      </rPr>
      <t>g</t>
    </r>
    <phoneticPr fontId="1" type="noConversion"/>
  </si>
  <si>
    <t>a</t>
    <phoneticPr fontId="1" type="noConversion"/>
  </si>
  <si>
    <t>b</t>
    <phoneticPr fontId="1" type="noConversion"/>
  </si>
  <si>
    <r>
      <t>l</t>
    </r>
    <r>
      <rPr>
        <sz val="11"/>
        <color theme="1"/>
        <rFont val="等线"/>
        <family val="3"/>
        <charset val="134"/>
        <scheme val="minor"/>
      </rPr>
      <t>g测</t>
    </r>
    <phoneticPr fontId="1" type="noConversion"/>
  </si>
  <si>
    <t>n2</t>
    <phoneticPr fontId="1" type="noConversion"/>
  </si>
  <si>
    <t>n1</t>
    <phoneticPr fontId="1" type="noConversion"/>
  </si>
  <si>
    <t>d</t>
    <phoneticPr fontId="1" type="noConversion"/>
  </si>
  <si>
    <t>I</t>
    <phoneticPr fontId="1" type="noConversion"/>
  </si>
  <si>
    <t>lg|I|</t>
    <phoneticPr fontId="1" type="noConversion"/>
  </si>
  <si>
    <t>lg|sin|</t>
    <phoneticPr fontId="1" type="noConversion"/>
  </si>
  <si>
    <t>d测</t>
    <phoneticPr fontId="1" type="noConversion"/>
  </si>
  <si>
    <t>d1</t>
    <phoneticPr fontId="1" type="noConversion"/>
  </si>
  <si>
    <t>d2</t>
    <phoneticPr fontId="1" type="noConversion"/>
  </si>
  <si>
    <t>W</t>
    <phoneticPr fontId="1" type="noConversion"/>
  </si>
  <si>
    <t>W'</t>
    <phoneticPr fontId="1" type="noConversion"/>
  </si>
  <si>
    <t>f1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</si>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</sst>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Feuil1!$H$5:$Q$5</c:f>
              <c:numCache>
                <c:formatCode>General</c:formatCode>
                <c:ptCount val="10"/>
                <c:pt idx="0">
                  <c:v>0.3979400086720376</c:v>
                </c:pt>
                <c:pt idx="1">
                  <c:v>1.209515014542631</c:v>
                </c:pt>
                <c:pt idx="2">
                  <c:v>1.4548448600085102</c:v>
                </c:pt>
                <c:pt idx="3">
                  <c:v>1.5622928644564746</c:v>
                </c:pt>
                <c:pt idx="4">
                  <c:v>1.7634279935629373</c:v>
                </c:pt>
                <c:pt idx="5">
                  <c:v>1.8195439355418688</c:v>
                </c:pt>
                <c:pt idx="6">
                  <c:v>1.8633228601204559</c:v>
                </c:pt>
                <c:pt idx="7">
                  <c:v>1.9138138523837167</c:v>
                </c:pt>
                <c:pt idx="8">
                  <c:v>1.9637878273455553</c:v>
                </c:pt>
                <c:pt idx="9">
                  <c:v>1.9854264740830017</c:v>
                </c:pt>
              </c:numCache>
            </c:numRef>
          </c:xVal>
          <c:yVal>
            <c:numRef>
              <c:f>Feuil1!$H$6:$Q$6</c:f>
              <c:numCache>
                <c:formatCode>General</c:formatCode>
                <c:ptCount val="10"/>
                <c:pt idx="0">
                  <c:v>-0.80566755864301109</c:v>
                </c:pt>
                <c:pt idx="1">
                  <c:v>-0.51001763591395999</c:v>
                </c:pt>
                <c:pt idx="2">
                  <c:v>-0.34295323514699483</c:v>
                </c:pt>
                <c:pt idx="3">
                  <c:v>-0.23078131470496585</c:v>
                </c:pt>
                <c:pt idx="4">
                  <c:v>-0.15051499783199063</c:v>
                </c:pt>
                <c:pt idx="5">
                  <c:v>-9.204235541400245E-2</c:v>
                </c:pt>
                <c:pt idx="6">
                  <c:v>-5.0119115930988875E-2</c:v>
                </c:pt>
                <c:pt idx="7">
                  <c:v>-2.1793674454987144E-2</c:v>
                </c:pt>
                <c:pt idx="8">
                  <c:v>-5.3800729349299699E-3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4-48C4-A9D2-9FBC9A7F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25824"/>
        <c:axId val="741025344"/>
      </c:scatterChart>
      <c:valAx>
        <c:axId val="7410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25344"/>
        <c:crosses val="autoZero"/>
        <c:crossBetween val="midCat"/>
      </c:valAx>
      <c:valAx>
        <c:axId val="7410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139700</xdr:rowOff>
    </xdr:from>
    <xdr:to>
      <xdr:col>24</xdr:col>
      <xdr:colOff>6350</xdr:colOff>
      <xdr:row>16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6D26FD-6FB3-BCD7-970E-28559D7F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A13" sqref="A13"/>
    </sheetView>
  </sheetViews>
  <sheetFormatPr defaultRowHeight="14" x14ac:dyDescent="0.3"/>
  <cols>
    <col min="1" max="1" width="9.9140625" customWidth="1"/>
    <col min="2" max="2" width="11.33203125" customWidth="1"/>
    <col min="6" max="6" width="9.6640625" bestFit="1" customWidth="1"/>
  </cols>
  <sheetData>
    <row r="1" spans="1:17" x14ac:dyDescent="0.3">
      <c r="A1" s="1" t="s">
        <v>17</v>
      </c>
      <c r="B1" s="1" t="s">
        <v>1</v>
      </c>
      <c r="C1" t="s">
        <v>3</v>
      </c>
      <c r="D1" t="s">
        <v>4</v>
      </c>
      <c r="F1">
        <v>1</v>
      </c>
    </row>
    <row r="2" spans="1:17" ht="13" customHeight="1" x14ac:dyDescent="0.3">
      <c r="A2" s="1">
        <v>9394</v>
      </c>
      <c r="B2" s="2">
        <v>299792458</v>
      </c>
      <c r="C2" s="4">
        <f>22.86*10^-3</f>
        <v>2.2859999999999998E-2</v>
      </c>
      <c r="D2">
        <f>10.16*10^-3</f>
        <v>1.0160000000000001E-2</v>
      </c>
      <c r="F2" t="s">
        <v>8</v>
      </c>
      <c r="G2">
        <f>133.8</f>
        <v>133.80000000000001</v>
      </c>
      <c r="H2">
        <v>134.91850000000002</v>
      </c>
      <c r="I2">
        <v>136.03700000000001</v>
      </c>
      <c r="J2">
        <v>137.15550000000002</v>
      </c>
      <c r="K2">
        <v>138.274</v>
      </c>
      <c r="L2">
        <v>139.39250000000001</v>
      </c>
      <c r="M2">
        <v>140.51100000000002</v>
      </c>
      <c r="N2">
        <v>141.62950000000001</v>
      </c>
      <c r="O2">
        <v>142.74800000000002</v>
      </c>
      <c r="P2">
        <v>143.8665</v>
      </c>
      <c r="Q2">
        <v>144.98500000000001</v>
      </c>
    </row>
    <row r="3" spans="1:17" x14ac:dyDescent="0.3">
      <c r="A3" s="1"/>
      <c r="B3" s="1"/>
      <c r="F3" t="s">
        <v>12</v>
      </c>
      <c r="G3">
        <v>0</v>
      </c>
      <c r="H3">
        <v>2.5000000000000001E-2</v>
      </c>
      <c r="I3">
        <v>0.05</v>
      </c>
      <c r="J3">
        <v>7.5000000000000011E-2</v>
      </c>
      <c r="K3">
        <v>0.1</v>
      </c>
      <c r="L3">
        <v>0.125</v>
      </c>
      <c r="M3">
        <v>0.15000000000000002</v>
      </c>
      <c r="N3">
        <v>0.17500000000000002</v>
      </c>
      <c r="O3">
        <v>0.2</v>
      </c>
      <c r="P3">
        <v>0.22500000000000001</v>
      </c>
      <c r="Q3">
        <v>0.25</v>
      </c>
    </row>
    <row r="4" spans="1:17" x14ac:dyDescent="0.3">
      <c r="A4" s="1"/>
      <c r="B4" s="1"/>
      <c r="F4" t="s">
        <v>9</v>
      </c>
      <c r="G4">
        <v>0</v>
      </c>
      <c r="H4">
        <v>2.5</v>
      </c>
      <c r="I4">
        <v>16.2</v>
      </c>
      <c r="J4">
        <v>28.5</v>
      </c>
      <c r="K4">
        <v>36.5</v>
      </c>
      <c r="L4">
        <v>58</v>
      </c>
      <c r="M4">
        <v>66</v>
      </c>
      <c r="N4">
        <v>73</v>
      </c>
      <c r="O4">
        <v>82</v>
      </c>
      <c r="P4">
        <v>92</v>
      </c>
      <c r="Q4">
        <v>96.7</v>
      </c>
    </row>
    <row r="5" spans="1:17" x14ac:dyDescent="0.3">
      <c r="A5" s="3" t="s">
        <v>0</v>
      </c>
      <c r="B5" s="3" t="s">
        <v>2</v>
      </c>
      <c r="C5" s="3" t="s">
        <v>5</v>
      </c>
      <c r="D5" t="s">
        <v>15</v>
      </c>
      <c r="F5" s="4" t="s">
        <v>10</v>
      </c>
      <c r="H5">
        <f t="shared" ref="H5:Q5" si="0">LOG10(H4)</f>
        <v>0.3979400086720376</v>
      </c>
      <c r="I5">
        <f t="shared" si="0"/>
        <v>1.209515014542631</v>
      </c>
      <c r="J5">
        <f t="shared" si="0"/>
        <v>1.4548448600085102</v>
      </c>
      <c r="K5">
        <f t="shared" si="0"/>
        <v>1.5622928644564746</v>
      </c>
      <c r="L5">
        <f t="shared" si="0"/>
        <v>1.7634279935629373</v>
      </c>
      <c r="M5">
        <f t="shared" si="0"/>
        <v>1.8195439355418688</v>
      </c>
      <c r="N5">
        <f t="shared" si="0"/>
        <v>1.8633228601204559</v>
      </c>
      <c r="O5">
        <f t="shared" si="0"/>
        <v>1.9138138523837167</v>
      </c>
      <c r="P5">
        <f t="shared" si="0"/>
        <v>1.9637878273455553</v>
      </c>
      <c r="Q5">
        <f t="shared" si="0"/>
        <v>1.9854264740830017</v>
      </c>
    </row>
    <row r="6" spans="1:17" x14ac:dyDescent="0.3">
      <c r="A6" s="1">
        <f>B2/(A2*10^6)</f>
        <v>3.1913184798807746E-2</v>
      </c>
      <c r="B6" s="5">
        <f>A6*(1-((A6/(2*C2))^2))^(-1/2)</f>
        <v>4.4566231443484629E-2</v>
      </c>
      <c r="C6" s="4">
        <v>4.4740000000000002E-2</v>
      </c>
      <c r="D6">
        <f>AVERAGE(G13:K13)*10^(-3)</f>
        <v>1.1300000000000006E-2</v>
      </c>
      <c r="F6" t="s">
        <v>11</v>
      </c>
      <c r="H6">
        <f t="shared" ref="H6:Q6" si="1">LOG10(ABS((SIN(2*PI()*H3))))</f>
        <v>-0.80566755864301109</v>
      </c>
      <c r="I6">
        <f t="shared" si="1"/>
        <v>-0.51001763591395999</v>
      </c>
      <c r="J6">
        <f t="shared" si="1"/>
        <v>-0.34295323514699483</v>
      </c>
      <c r="K6">
        <f t="shared" si="1"/>
        <v>-0.23078131470496585</v>
      </c>
      <c r="L6">
        <f t="shared" si="1"/>
        <v>-0.15051499783199063</v>
      </c>
      <c r="M6">
        <f t="shared" si="1"/>
        <v>-9.204235541400245E-2</v>
      </c>
      <c r="N6">
        <f t="shared" si="1"/>
        <v>-5.0119115930988875E-2</v>
      </c>
      <c r="O6">
        <f t="shared" si="1"/>
        <v>-2.1793674454987144E-2</v>
      </c>
      <c r="P6">
        <f t="shared" si="1"/>
        <v>-5.3800729349299699E-3</v>
      </c>
      <c r="Q6">
        <f t="shared" si="1"/>
        <v>0</v>
      </c>
    </row>
    <row r="7" spans="1:17" x14ac:dyDescent="0.3">
      <c r="A7" s="1"/>
      <c r="B7" s="1"/>
    </row>
    <row r="8" spans="1:17" x14ac:dyDescent="0.3">
      <c r="A8" t="s">
        <v>7</v>
      </c>
      <c r="B8" t="s">
        <v>6</v>
      </c>
    </row>
    <row r="9" spans="1:17" x14ac:dyDescent="0.3">
      <c r="A9">
        <f>(Q5-H5)/(Q6-H6)</f>
        <v>1.9703988926707854</v>
      </c>
      <c r="B9" s="4">
        <f>LOG10(0.5)/(LOG10(COS(PI()*D6/C6)))</f>
        <v>1.9540997763434058</v>
      </c>
      <c r="F9">
        <v>2</v>
      </c>
    </row>
    <row r="10" spans="1:17" x14ac:dyDescent="0.3">
      <c r="G10">
        <v>1</v>
      </c>
      <c r="H10">
        <v>2</v>
      </c>
      <c r="I10">
        <v>3</v>
      </c>
      <c r="J10">
        <v>4</v>
      </c>
      <c r="K10">
        <v>5</v>
      </c>
    </row>
    <row r="11" spans="1:17" x14ac:dyDescent="0.3">
      <c r="F11" t="s">
        <v>13</v>
      </c>
      <c r="G11">
        <v>129.69999999999999</v>
      </c>
      <c r="H11">
        <v>130</v>
      </c>
      <c r="I11">
        <v>130.19999999999999</v>
      </c>
      <c r="J11">
        <v>130</v>
      </c>
      <c r="K11">
        <v>130.1</v>
      </c>
    </row>
    <row r="12" spans="1:17" x14ac:dyDescent="0.3">
      <c r="A12" t="s">
        <v>18</v>
      </c>
      <c r="F12" t="s">
        <v>14</v>
      </c>
      <c r="G12">
        <v>141</v>
      </c>
      <c r="H12">
        <v>141</v>
      </c>
      <c r="I12">
        <v>141.5</v>
      </c>
      <c r="J12">
        <v>141.5</v>
      </c>
      <c r="K12">
        <v>141.5</v>
      </c>
    </row>
    <row r="13" spans="1:17" x14ac:dyDescent="0.3">
      <c r="A13" s="4">
        <f>ABS(A9-B9)/B9</f>
        <v>8.3409846952028042E-3</v>
      </c>
      <c r="F13" t="s">
        <v>16</v>
      </c>
      <c r="G13">
        <f>ABS(G11-G12)</f>
        <v>11.300000000000011</v>
      </c>
      <c r="H13">
        <f t="shared" ref="H13:K13" si="2">ABS(H11-H12)</f>
        <v>11</v>
      </c>
      <c r="I13">
        <f t="shared" si="2"/>
        <v>11.300000000000011</v>
      </c>
      <c r="J13">
        <f t="shared" si="2"/>
        <v>11.5</v>
      </c>
      <c r="K13">
        <f t="shared" si="2"/>
        <v>11.400000000000006</v>
      </c>
    </row>
    <row r="26" spans="11:11" x14ac:dyDescent="0.3">
      <c r="K2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2025-05-22T13:28:16Z</dcterms:modified>
</cp:coreProperties>
</file>