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E705E31-F470-49DE-8AA6-B392AE1280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9" i="1"/>
  <c r="M20" i="1"/>
  <c r="M21" i="1"/>
  <c r="M22" i="1"/>
  <c r="M23" i="1"/>
  <c r="M24" i="1"/>
  <c r="M25" i="1"/>
  <c r="M26" i="1"/>
  <c r="M27" i="1"/>
  <c r="M28" i="1"/>
  <c r="M17" i="1"/>
  <c r="L18" i="1"/>
  <c r="L19" i="1"/>
  <c r="L20" i="1"/>
  <c r="L21" i="1"/>
  <c r="L22" i="1"/>
  <c r="L23" i="1"/>
  <c r="L24" i="1"/>
  <c r="L25" i="1"/>
  <c r="L26" i="1"/>
  <c r="L27" i="1"/>
  <c r="L28" i="1"/>
  <c r="L17" i="1"/>
  <c r="K18" i="1"/>
  <c r="K19" i="1"/>
  <c r="K20" i="1"/>
  <c r="K21" i="1"/>
  <c r="K22" i="1"/>
  <c r="K23" i="1"/>
  <c r="K24" i="1"/>
  <c r="K25" i="1"/>
  <c r="K26" i="1"/>
  <c r="K27" i="1"/>
  <c r="K28" i="1"/>
  <c r="A18" i="1"/>
  <c r="A19" i="1"/>
  <c r="A20" i="1"/>
  <c r="A21" i="1"/>
  <c r="A22" i="1"/>
  <c r="A23" i="1"/>
  <c r="A24" i="1"/>
  <c r="A25" i="1"/>
  <c r="A26" i="1"/>
  <c r="A27" i="1"/>
  <c r="A28" i="1"/>
  <c r="A17" i="1"/>
  <c r="K17" i="1" s="1"/>
  <c r="I18" i="1"/>
  <c r="I19" i="1"/>
  <c r="I20" i="1"/>
  <c r="I21" i="1"/>
  <c r="I22" i="1"/>
  <c r="I23" i="1"/>
  <c r="I24" i="1"/>
  <c r="I25" i="1"/>
  <c r="I26" i="1"/>
  <c r="I27" i="1"/>
  <c r="I28" i="1"/>
  <c r="I17" i="1"/>
  <c r="I5" i="1"/>
  <c r="H18" i="1"/>
  <c r="H19" i="1"/>
  <c r="H20" i="1"/>
  <c r="H21" i="1"/>
  <c r="H22" i="1"/>
  <c r="H23" i="1"/>
  <c r="H24" i="1"/>
  <c r="H25" i="1"/>
  <c r="H26" i="1"/>
  <c r="H27" i="1"/>
  <c r="H28" i="1"/>
  <c r="H17" i="1"/>
  <c r="G28" i="1"/>
  <c r="G27" i="1"/>
  <c r="G26" i="1"/>
  <c r="G25" i="1"/>
  <c r="G24" i="1"/>
  <c r="G23" i="1"/>
  <c r="G22" i="1"/>
  <c r="G21" i="1"/>
  <c r="G20" i="1"/>
  <c r="G19" i="1"/>
  <c r="G18" i="1"/>
  <c r="G17" i="1"/>
  <c r="I13" i="1"/>
  <c r="I12" i="1"/>
  <c r="I11" i="1"/>
  <c r="I10" i="1"/>
  <c r="I9" i="1"/>
  <c r="I8" i="1"/>
  <c r="I7" i="1"/>
  <c r="I6" i="1"/>
  <c r="I4" i="1"/>
  <c r="I3" i="1"/>
  <c r="I2" i="1"/>
  <c r="H13" i="1"/>
  <c r="H12" i="1"/>
  <c r="H11" i="1"/>
  <c r="H10" i="1"/>
  <c r="H9" i="1"/>
  <c r="H8" i="1"/>
  <c r="H7" i="1"/>
  <c r="H6" i="1"/>
  <c r="H5" i="1"/>
  <c r="H3" i="1"/>
  <c r="H4" i="1"/>
  <c r="H2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<sst xmlns="http://schemas.openxmlformats.org/spreadsheetml/2006/main" count="31" uniqueCount="31">
  <si>
    <t>常数</t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</si>
  <si>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</si>
  <si>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</si>
  <si>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</si>
  <si>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</si>
  <si>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霍尔</t>
    <phoneticPr fontId="1" type="noConversion"/>
  </si>
  <si>
    <t>范德堡</t>
    <phoneticPr fontId="1" type="noConversion"/>
  </si>
  <si>
    <t>Um1</t>
    <phoneticPr fontId="1" type="noConversion"/>
  </si>
  <si>
    <t>Um2</t>
    <phoneticPr fontId="1" type="noConversion"/>
  </si>
  <si>
    <t>Un1</t>
    <phoneticPr fontId="1" type="noConversion"/>
  </si>
  <si>
    <t>Un2</t>
    <phoneticPr fontId="1" type="noConversion"/>
  </si>
  <si>
    <t>B</t>
    <phoneticPr fontId="1" type="noConversion"/>
  </si>
  <si>
    <t>d</t>
    <phoneticPr fontId="1" type="noConversion"/>
  </si>
  <si>
    <t>T</t>
    <phoneticPr fontId="1" type="noConversion"/>
  </si>
  <si>
    <t>mm</t>
    <phoneticPr fontId="1" type="noConversion"/>
  </si>
  <si>
    <t>I</t>
    <phoneticPr fontId="1" type="noConversion"/>
  </si>
  <si>
    <t>数值</t>
    <phoneticPr fontId="1" type="noConversion"/>
  </si>
  <si>
    <t>单位</t>
    <phoneticPr fontId="1" type="noConversion"/>
  </si>
  <si>
    <t>f(形状因子)</t>
    <phoneticPr fontId="1" type="noConversion"/>
  </si>
  <si>
    <t>C</t>
    <phoneticPr fontId="1" type="noConversion"/>
  </si>
  <si>
    <t>e(元电荷)</t>
    <phoneticPr fontId="1" type="noConversion"/>
  </si>
  <si>
    <t>电导率</t>
    <phoneticPr fontId="1" type="noConversion"/>
  </si>
  <si>
    <t>mA</t>
    <phoneticPr fontId="1" type="noConversion"/>
  </si>
  <si>
    <t>霍尔迁移率1(cm^2/(Vs))</t>
    <phoneticPr fontId="1" type="noConversion"/>
  </si>
  <si>
    <t>霍尔系数RH</t>
    <phoneticPr fontId="1" type="noConversion"/>
  </si>
  <si>
    <t>霍尔电压UH</t>
    <phoneticPr fontId="1" type="noConversion"/>
  </si>
  <si>
    <t>载流子浓度\mu</t>
    <phoneticPr fontId="1" type="noConversion"/>
  </si>
  <si>
    <t>电阻率\rho</t>
    <phoneticPr fontId="1" type="noConversion"/>
  </si>
  <si>
    <t>1/T</t>
    <phoneticPr fontId="1" type="noConversion"/>
  </si>
  <si>
    <t>lnRH</t>
    <phoneticPr fontId="1" type="noConversion"/>
  </si>
  <si>
    <t>lnb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</si>
</sst>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11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Sheet1!$L$16</c:f>
              <c:strCache>
                <c:ptCount val="1"/>
                <c:pt idx="0">
                  <c:v>lnRH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Sheet1!$K$17:$K$28</c:f>
              <c:numCache>
                <c:formatCode>General</c:formatCode>
                <c:ptCount val="12"/>
                <c:pt idx="0">
                  <c:v>1.2639029322548028E-2</c:v>
                </c:pt>
                <c:pt idx="1">
                  <c:v>9.9840255591054309E-3</c:v>
                </c:pt>
                <c:pt idx="2">
                  <c:v>8.3333333333333332E-3</c:v>
                </c:pt>
                <c:pt idx="3">
                  <c:v>7.1377587437544618E-3</c:v>
                </c:pt>
                <c:pt idx="4">
                  <c:v>6.2484378905273688E-3</c:v>
                </c:pt>
                <c:pt idx="5">
                  <c:v>5.5546297839249017E-3</c:v>
                </c:pt>
                <c:pt idx="6">
                  <c:v>5.0000000000000001E-3</c:v>
                </c:pt>
                <c:pt idx="7">
                  <c:v>4.5464878381450335E-3</c:v>
                </c:pt>
                <c:pt idx="8">
                  <c:v>4.1666666666666666E-3</c:v>
                </c:pt>
                <c:pt idx="9">
                  <c:v>3.8454143433955005E-3</c:v>
                </c:pt>
                <c:pt idx="10">
                  <c:v>3.5707909301910374E-3</c:v>
                </c:pt>
                <c:pt idx="11">
                  <c:v>3.3333333333333335E-3</c:v>
                </c:pt>
              </c:numCache>
            </c:numRef>
          </c:xVal>
          <c:yVal>
            <c:numRef>
              <c:f>Sheet1!$L$17:$L$28</c:f>
              <c:numCache>
                <c:formatCode>General</c:formatCode>
                <c:ptCount val="12"/>
                <c:pt idx="0">
                  <c:v>-2.4592853164436219</c:v>
                </c:pt>
                <c:pt idx="1">
                  <c:v>-2.4544236330629245</c:v>
                </c:pt>
                <c:pt idx="2">
                  <c:v>-2.4446562471667028</c:v>
                </c:pt>
                <c:pt idx="3">
                  <c:v>-2.4529236039349498</c:v>
                </c:pt>
                <c:pt idx="4">
                  <c:v>-2.4658629471903795</c:v>
                </c:pt>
                <c:pt idx="5">
                  <c:v>-2.4602140371976287</c:v>
                </c:pt>
                <c:pt idx="6">
                  <c:v>-2.4660381654836177</c:v>
                </c:pt>
                <c:pt idx="7">
                  <c:v>-2.4689044187985978</c:v>
                </c:pt>
                <c:pt idx="8">
                  <c:v>-2.4768440023646496</c:v>
                </c:pt>
                <c:pt idx="9">
                  <c:v>-2.4798598823596825</c:v>
                </c:pt>
                <c:pt idx="10">
                  <c:v>-2.498631356549557</c:v>
                </c:pt>
                <c:pt idx="11">
                  <c:v>-2.5052915894522658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1B-42DE-BC66-38619E8A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112064"/>
        <c:axId val="1022112544"/>
      </c:scatterChart>
      <c:valAx>
        <c:axId val="10221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2112544"/>
        <c:crosses val="autoZero"/>
        <c:crossBetween val="midCat"/>
      </c:valAx>
      <c:valAx>
        <c:axId val="10221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211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Sheet1!$M$16</c:f>
              <c:strCache>
                <c:ptCount val="1"/>
                <c:pt idx="0">
                  <c:v>lnb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Sheet1!$K$17:$K$28</c:f>
              <c:numCache>
                <c:formatCode>General</c:formatCode>
                <c:ptCount val="12"/>
                <c:pt idx="0">
                  <c:v>1.2639029322548028E-2</c:v>
                </c:pt>
                <c:pt idx="1">
                  <c:v>9.9840255591054309E-3</c:v>
                </c:pt>
                <c:pt idx="2">
                  <c:v>8.3333333333333332E-3</c:v>
                </c:pt>
                <c:pt idx="3">
                  <c:v>7.1377587437544618E-3</c:v>
                </c:pt>
                <c:pt idx="4">
                  <c:v>6.2484378905273688E-3</c:v>
                </c:pt>
                <c:pt idx="5">
                  <c:v>5.5546297839249017E-3</c:v>
                </c:pt>
                <c:pt idx="6">
                  <c:v>5.0000000000000001E-3</c:v>
                </c:pt>
                <c:pt idx="7">
                  <c:v>4.5464878381450335E-3</c:v>
                </c:pt>
                <c:pt idx="8">
                  <c:v>4.1666666666666666E-3</c:v>
                </c:pt>
                <c:pt idx="9">
                  <c:v>3.8454143433955005E-3</c:v>
                </c:pt>
                <c:pt idx="10">
                  <c:v>3.5707909301910374E-3</c:v>
                </c:pt>
                <c:pt idx="11">
                  <c:v>3.3333333333333335E-3</c:v>
                </c:pt>
              </c:numCache>
            </c:numRef>
          </c:xVal>
          <c:yVal>
            <c:numRef>
              <c:f>Sheet1!$M$17:$M$28</c:f>
              <c:numCache>
                <c:formatCode>General</c:formatCode>
                <c:ptCount val="12"/>
                <c:pt idx="0">
                  <c:v>1.7348115308176297</c:v>
                </c:pt>
                <c:pt idx="1">
                  <c:v>1.7490411221858531</c:v>
                </c:pt>
                <c:pt idx="2">
                  <c:v>1.74022077834288</c:v>
                </c:pt>
                <c:pt idx="3">
                  <c:v>1.7288566548887629</c:v>
                </c:pt>
                <c:pt idx="4">
                  <c:v>1.7140913284981827</c:v>
                </c:pt>
                <c:pt idx="5">
                  <c:v>1.6967549002899533</c:v>
                </c:pt>
                <c:pt idx="6">
                  <c:v>1.6722055482341884</c:v>
                </c:pt>
                <c:pt idx="7">
                  <c:v>1.6479500162759626</c:v>
                </c:pt>
                <c:pt idx="8">
                  <c:v>1.6160228570847761</c:v>
                </c:pt>
                <c:pt idx="9">
                  <c:v>1.5920190000655927</c:v>
                </c:pt>
                <c:pt idx="10">
                  <c:v>1.5732113971837309</c:v>
                </c:pt>
                <c:pt idx="11">
                  <c:v>1.5610465898450816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CA-48A7-AAB2-388042360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443648"/>
        <c:axId val="319435968"/>
      </c:scatterChart>
      <c:valAx>
        <c:axId val="31944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435968"/>
        <c:crosses val="autoZero"/>
        <c:crossBetween val="midCat"/>
      </c:valAx>
      <c:valAx>
        <c:axId val="31943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44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0</xdr:row>
      <xdr:rowOff>0</xdr:rowOff>
    </xdr:from>
    <xdr:to>
      <xdr:col>21</xdr:col>
      <xdr:colOff>28575</xdr:colOff>
      <xdr:row>15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D2F103B-EBE3-1AD9-F1EF-A5628EFEA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460375</xdr:colOff>
      <xdr:row>15</xdr:row>
      <xdr:rowOff>101600</xdr:rowOff>
    </xdr:from>
    <xdr:to>
      <xdr:col>21</xdr:col>
      <xdr:colOff>3175</xdr:colOff>
      <xdr:row>31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AC78927-03D0-DFCE-C092-2CC639474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D1" workbookViewId="0">
      <selection activeCell="O18" sqref="O18"/>
    </sheetView>
  </sheetViews>
  <sheetFormatPr defaultColWidth="9" defaultRowHeight="14" x14ac:dyDescent="0.25"/>
  <cols>
    <col min="7" max="7" width="10.453125"/>
    <col min="8" max="8" width="12.7265625"/>
    <col min="9" max="9" width="19.81640625" customWidth="1"/>
    <col min="11" max="11" width="11.81640625" customWidth="1"/>
    <col min="12" max="12" width="12.7265625" customWidth="1"/>
    <col min="13" max="13" width="10.81640625" customWidth="1"/>
  </cols>
  <sheetData>
    <row r="1" spans="1:13" x14ac:dyDescent="0.25">
      <c r="A1" s="4" t="s">
        <v>5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13" t="s">
        <v>25</v>
      </c>
      <c r="H1" s="13" t="s">
        <v>24</v>
      </c>
      <c r="I1" s="13" t="s">
        <v>26</v>
      </c>
      <c r="K1" s="2" t="s">
        <v>0</v>
      </c>
      <c r="L1" s="3" t="s">
        <v>16</v>
      </c>
      <c r="M1" s="3" t="s">
        <v>17</v>
      </c>
    </row>
    <row r="2" spans="1:13" x14ac:dyDescent="0.25">
      <c r="A2" s="4">
        <v>79.12</v>
      </c>
      <c r="B2" s="7">
        <v>-0.42480000000000001</v>
      </c>
      <c r="C2" s="7">
        <v>0.435</v>
      </c>
      <c r="D2" s="7">
        <v>-0.43390000000000001</v>
      </c>
      <c r="E2" s="7">
        <v>0.42980000000000002</v>
      </c>
      <c r="F2" s="5"/>
      <c r="G2" s="6">
        <v>0.43090000000000001</v>
      </c>
      <c r="H2" s="6">
        <f>G2/(L4*L2/L3)</f>
        <v>8.549603174603175E-2</v>
      </c>
      <c r="I2" s="14">
        <f>1/(L6*H2)</f>
        <v>7.3003497540105142E+19</v>
      </c>
      <c r="K2" s="3" t="s">
        <v>11</v>
      </c>
      <c r="L2" s="2">
        <v>0.504</v>
      </c>
      <c r="M2" s="3" t="s">
        <v>13</v>
      </c>
    </row>
    <row r="3" spans="1:13" x14ac:dyDescent="0.25">
      <c r="A3" s="4">
        <v>100.16</v>
      </c>
      <c r="B3" s="7">
        <v>-0.43180000000000002</v>
      </c>
      <c r="C3" s="7">
        <v>0.43369999999999997</v>
      </c>
      <c r="D3" s="7">
        <v>-0.43240000000000001</v>
      </c>
      <c r="E3" s="7">
        <v>0.43309999999999998</v>
      </c>
      <c r="F3" s="5"/>
      <c r="G3" s="8">
        <v>0.433</v>
      </c>
      <c r="H3" s="6">
        <f>G3/(L4*L2/L3)</f>
        <v>8.5912698412698413E-2</v>
      </c>
      <c r="I3" s="14">
        <f>1/(L6*H3)</f>
        <v>7.2649439007000699E+19</v>
      </c>
      <c r="K3" s="3" t="s">
        <v>12</v>
      </c>
      <c r="L3" s="2">
        <v>0.5</v>
      </c>
      <c r="M3" s="3" t="s">
        <v>14</v>
      </c>
    </row>
    <row r="4" spans="1:13" x14ac:dyDescent="0.25">
      <c r="A4" s="4">
        <v>120</v>
      </c>
      <c r="B4" s="7">
        <v>-0.43930000000000002</v>
      </c>
      <c r="C4" s="7">
        <v>0.43919999999999998</v>
      </c>
      <c r="D4" s="7">
        <v>-0.43609999999999999</v>
      </c>
      <c r="E4" s="7">
        <v>0.43440000000000001</v>
      </c>
      <c r="F4" s="5"/>
      <c r="G4" s="8">
        <f>(C4-B4-D4+E4)/4</f>
        <v>0.43725000000000003</v>
      </c>
      <c r="H4" s="6">
        <f>G4/(L4*L2/L3)</f>
        <v>8.6755952380952392E-2</v>
      </c>
      <c r="I4" s="14">
        <f>1/(L6*H4)</f>
        <v>7.1943298090408911E+19</v>
      </c>
      <c r="K4" s="3" t="s">
        <v>15</v>
      </c>
      <c r="L4" s="2">
        <v>5</v>
      </c>
      <c r="M4" s="3" t="s">
        <v>22</v>
      </c>
    </row>
    <row r="5" spans="1:13" x14ac:dyDescent="0.25">
      <c r="A5" s="4">
        <v>140.1</v>
      </c>
      <c r="B5" s="7">
        <v>-0.43359999999999999</v>
      </c>
      <c r="C5" s="7">
        <v>0.43369999999999997</v>
      </c>
      <c r="D5" s="7">
        <v>-0.43180000000000002</v>
      </c>
      <c r="E5" s="7">
        <v>0.4355</v>
      </c>
      <c r="F5" s="5"/>
      <c r="G5" s="8">
        <f t="shared" ref="G5:G10" si="0">(C5-B5-D5+E5)/4</f>
        <v>0.43364999999999998</v>
      </c>
      <c r="H5" s="6">
        <f>G5/(L4*L2/L3)</f>
        <v>8.6041666666666655E-2</v>
      </c>
      <c r="I5" s="14">
        <f>1/(L6*H5)</f>
        <v>7.2540544425299919E+19</v>
      </c>
      <c r="K5" s="3" t="s">
        <v>18</v>
      </c>
      <c r="L5" s="2">
        <v>1</v>
      </c>
      <c r="M5" s="10"/>
    </row>
    <row r="6" spans="1:13" x14ac:dyDescent="0.25">
      <c r="A6" s="4">
        <v>160.04</v>
      </c>
      <c r="B6" s="7">
        <v>-0.42520000000000002</v>
      </c>
      <c r="C6" s="7">
        <v>0.43149999999999999</v>
      </c>
      <c r="D6" s="7">
        <v>-0.4274</v>
      </c>
      <c r="E6" s="7">
        <v>0.42820000000000003</v>
      </c>
      <c r="F6" s="5"/>
      <c r="G6" s="8">
        <f t="shared" si="0"/>
        <v>0.42807499999999998</v>
      </c>
      <c r="H6" s="6">
        <f>G6/(L4*L2/L3)</f>
        <v>8.4935515873015871E-2</v>
      </c>
      <c r="I6" s="14">
        <f>1/(L6*H6)</f>
        <v>7.3485270314854416E+19</v>
      </c>
      <c r="K6" s="3" t="s">
        <v>20</v>
      </c>
      <c r="L6" s="11">
        <v>1.602176565E-19</v>
      </c>
      <c r="M6" s="3" t="s">
        <v>19</v>
      </c>
    </row>
    <row r="7" spans="1:13" x14ac:dyDescent="0.25">
      <c r="A7" s="4">
        <v>180.03</v>
      </c>
      <c r="B7" s="7">
        <v>-0.43159999999999998</v>
      </c>
      <c r="C7" s="7">
        <v>0.43080000000000002</v>
      </c>
      <c r="D7" s="7">
        <v>-0.42609999999999998</v>
      </c>
      <c r="E7" s="7">
        <v>0.4335</v>
      </c>
      <c r="F7" s="5"/>
      <c r="G7" s="8">
        <f t="shared" si="0"/>
        <v>0.43049999999999999</v>
      </c>
      <c r="H7" s="6">
        <f>G7/(L4*L2/L3)</f>
        <v>8.5416666666666669E-2</v>
      </c>
      <c r="I7" s="14">
        <f>1/(L6*H7)</f>
        <v>7.3071328896704528E+19</v>
      </c>
    </row>
    <row r="8" spans="1:13" x14ac:dyDescent="0.25">
      <c r="A8" s="4">
        <v>200</v>
      </c>
      <c r="B8" s="7">
        <v>-0.4284</v>
      </c>
      <c r="C8" s="7">
        <v>0.43109999999999998</v>
      </c>
      <c r="D8" s="7">
        <v>-0.4274</v>
      </c>
      <c r="E8" s="7">
        <v>0.42509999999999998</v>
      </c>
      <c r="F8" s="5"/>
      <c r="G8" s="8">
        <f t="shared" si="0"/>
        <v>0.42799999999999999</v>
      </c>
      <c r="H8" s="6">
        <f>G8/(L4*L2/L3)</f>
        <v>8.4920634920634924E-2</v>
      </c>
      <c r="I8" s="14">
        <f>1/(L6*H8)</f>
        <v>7.3498147406615183E+19</v>
      </c>
    </row>
    <row r="9" spans="1:13" x14ac:dyDescent="0.25">
      <c r="A9" s="4">
        <v>219.95</v>
      </c>
      <c r="B9" s="7">
        <v>-0.42480000000000001</v>
      </c>
      <c r="C9" s="7">
        <v>0.42880000000000001</v>
      </c>
      <c r="D9" s="7">
        <v>-0.4264</v>
      </c>
      <c r="E9" s="7">
        <v>0.42709999999999998</v>
      </c>
      <c r="F9" s="5"/>
      <c r="G9" s="8">
        <f t="shared" si="0"/>
        <v>0.42677500000000002</v>
      </c>
      <c r="H9" s="6">
        <f>G9/(L4*L2/L3)</f>
        <v>8.4677579365079372E-2</v>
      </c>
      <c r="I9" s="14">
        <f>1/(L6*H9)</f>
        <v>7.3709113912556503E+19</v>
      </c>
    </row>
    <row r="10" spans="1:13" x14ac:dyDescent="0.25">
      <c r="A10" s="4">
        <v>240</v>
      </c>
      <c r="B10" s="7">
        <v>-0.42580000000000001</v>
      </c>
      <c r="C10" s="7">
        <v>0.42430000000000001</v>
      </c>
      <c r="D10" s="7">
        <v>-0.42220000000000002</v>
      </c>
      <c r="E10" s="7">
        <v>0.42130000000000001</v>
      </c>
      <c r="F10" s="5"/>
      <c r="G10" s="8">
        <f t="shared" si="0"/>
        <v>0.4234</v>
      </c>
      <c r="H10" s="6">
        <f>G10/(L4*L2/L3)</f>
        <v>8.4007936507936504E-2</v>
      </c>
      <c r="I10" s="14">
        <f>1/(L6*H10)</f>
        <v>7.4296662942917591E+19</v>
      </c>
    </row>
    <row r="11" spans="1:13" x14ac:dyDescent="0.25">
      <c r="A11" s="4">
        <v>260.05</v>
      </c>
      <c r="B11" s="9">
        <v>-0.42099999999999999</v>
      </c>
      <c r="C11" s="7">
        <v>0.4224</v>
      </c>
      <c r="D11" s="7">
        <v>-0.42180000000000001</v>
      </c>
      <c r="E11" s="7">
        <v>0.42330000000000001</v>
      </c>
      <c r="F11" s="5"/>
      <c r="G11" s="8">
        <f>(C11-B11-D11+E11)/4</f>
        <v>0.42212499999999997</v>
      </c>
      <c r="H11" s="6">
        <f>G11/(L4*L2/L3)</f>
        <v>8.3754960317460311E-2</v>
      </c>
      <c r="I11" s="14">
        <f>1/(L6*H11)</f>
        <v>7.4521070986156491E+19</v>
      </c>
    </row>
    <row r="12" spans="1:13" x14ac:dyDescent="0.25">
      <c r="A12" s="4">
        <v>280.05</v>
      </c>
      <c r="B12" s="7">
        <v>-0.41349999999999998</v>
      </c>
      <c r="C12" s="9">
        <v>0.41399999999999998</v>
      </c>
      <c r="D12" s="7">
        <v>-0.41349999999999998</v>
      </c>
      <c r="E12" s="7">
        <v>0.41610000000000003</v>
      </c>
      <c r="F12" s="5"/>
      <c r="G12" s="8">
        <f>(C12-B12-D12+E12)/4</f>
        <v>0.41427499999999995</v>
      </c>
      <c r="H12" s="6">
        <f>G12/(L4*L2/L3)</f>
        <v>8.2197420634920623E-2</v>
      </c>
      <c r="I12" s="14">
        <f>1/(L6*H12)</f>
        <v>7.5933153316109599E+19</v>
      </c>
    </row>
    <row r="13" spans="1:13" x14ac:dyDescent="0.25">
      <c r="A13" s="4">
        <v>300</v>
      </c>
      <c r="B13" s="7">
        <v>-0.4118</v>
      </c>
      <c r="C13" s="7">
        <v>0.41060000000000002</v>
      </c>
      <c r="D13" s="7">
        <v>-0.40989999999999999</v>
      </c>
      <c r="E13" s="7">
        <v>0.4138</v>
      </c>
      <c r="F13" s="5"/>
      <c r="G13" s="8">
        <f>(C13-B13-D13+E13)/4</f>
        <v>0.41152499999999997</v>
      </c>
      <c r="H13" s="6">
        <f>G13/(L4*L2/L3)</f>
        <v>8.1651785714285705E-2</v>
      </c>
      <c r="I13" s="14">
        <f>1/(L6*H13)</f>
        <v>7.6440573695477334E+19</v>
      </c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3" x14ac:dyDescent="0.25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  <c r="F16" s="5"/>
      <c r="G16" s="13" t="s">
        <v>27</v>
      </c>
      <c r="H16" s="13" t="s">
        <v>21</v>
      </c>
      <c r="I16" s="13" t="s">
        <v>23</v>
      </c>
      <c r="K16" s="12" t="s">
        <v>28</v>
      </c>
      <c r="L16" s="13" t="s">
        <v>29</v>
      </c>
      <c r="M16" s="13" t="s">
        <v>30</v>
      </c>
    </row>
    <row r="17" spans="1:13" x14ac:dyDescent="0.25">
      <c r="A17" s="4">
        <f>A2</f>
        <v>79.12</v>
      </c>
      <c r="B17" s="7">
        <v>-0.39140000000000003</v>
      </c>
      <c r="C17" s="7">
        <v>0.3906</v>
      </c>
      <c r="D17" s="7">
        <v>-0.38679999999999998</v>
      </c>
      <c r="E17" s="7">
        <v>0.38829999999999998</v>
      </c>
      <c r="F17" s="5"/>
      <c r="G17" s="6">
        <f>(PI()*L3*L5/(4*L4*LN(2)))*(C17+E17-D17-B17)</f>
        <v>0.17643344942097808</v>
      </c>
      <c r="H17" s="6">
        <f>1/G17</f>
        <v>5.6678594862925076</v>
      </c>
      <c r="I17" s="6">
        <f>H2*H17*10^4</f>
        <v>4845.7949457211143</v>
      </c>
      <c r="K17" s="1">
        <f>1/A17</f>
        <v>1.2639029322548028E-2</v>
      </c>
      <c r="L17" s="1">
        <f>LN(H2)</f>
        <v>-2.4592853164436219</v>
      </c>
      <c r="M17" s="1">
        <f>LN(H17)</f>
        <v>1.7348115308176297</v>
      </c>
    </row>
    <row r="18" spans="1:13" x14ac:dyDescent="0.25">
      <c r="A18" s="4">
        <f t="shared" ref="A18:A28" si="1">A3</f>
        <v>100.16</v>
      </c>
      <c r="B18" s="7">
        <v>-0.3841</v>
      </c>
      <c r="C18" s="7">
        <v>0.3846</v>
      </c>
      <c r="D18" s="7">
        <v>-0.38300000000000001</v>
      </c>
      <c r="E18" s="7">
        <v>0.38340000000000002</v>
      </c>
      <c r="F18" s="5"/>
      <c r="G18" s="6">
        <f>(PI()*L3*L5/(4*L4*LN(2)))*(C18+E18-D18-B18)</f>
        <v>0.17394065134297312</v>
      </c>
      <c r="H18" s="6">
        <f t="shared" ref="H18:H28" si="2">1/G18</f>
        <v>5.7490873598502148</v>
      </c>
      <c r="I18" s="6">
        <f t="shared" ref="I18:I28" si="3">H3*H18*10^4</f>
        <v>4939.1960849506804</v>
      </c>
      <c r="K18" s="1">
        <f>1/A18</f>
        <v>9.9840255591054309E-3</v>
      </c>
      <c r="L18" s="1">
        <f t="shared" ref="L18:L28" si="4">LN(H3)</f>
        <v>-2.4544236330629245</v>
      </c>
      <c r="M18" s="1">
        <f t="shared" ref="M18:M28" si="5">LN(H18)</f>
        <v>1.7490411221858531</v>
      </c>
    </row>
    <row r="19" spans="1:13" x14ac:dyDescent="0.25">
      <c r="A19" s="4">
        <f t="shared" si="1"/>
        <v>120</v>
      </c>
      <c r="B19" s="7">
        <v>-0.38779999999999998</v>
      </c>
      <c r="C19" s="7">
        <v>0.38900000000000001</v>
      </c>
      <c r="D19" s="7">
        <v>-0.3856</v>
      </c>
      <c r="E19" s="7">
        <v>0.38629999999999998</v>
      </c>
      <c r="F19" s="5"/>
      <c r="G19" s="6">
        <f>(PI()*L3*L5/(4*L4*LN(2)))*(C19+E19-D19-B19)</f>
        <v>0.17548165379119438</v>
      </c>
      <c r="H19" s="6">
        <f t="shared" si="2"/>
        <v>5.6986014115749102</v>
      </c>
      <c r="I19" s="6">
        <f t="shared" si="3"/>
        <v>4943.8759270062101</v>
      </c>
      <c r="K19" s="1">
        <f>1/A19</f>
        <v>8.3333333333333332E-3</v>
      </c>
      <c r="L19" s="1">
        <f t="shared" si="4"/>
        <v>-2.4446562471667028</v>
      </c>
      <c r="M19" s="1">
        <f t="shared" si="5"/>
        <v>1.74022077834288</v>
      </c>
    </row>
    <row r="20" spans="1:13" x14ac:dyDescent="0.25">
      <c r="A20" s="4">
        <f t="shared" si="1"/>
        <v>140.1</v>
      </c>
      <c r="B20" s="7">
        <v>-0.39250000000000002</v>
      </c>
      <c r="C20" s="7">
        <v>0.39400000000000002</v>
      </c>
      <c r="D20" s="7">
        <v>-0.3896</v>
      </c>
      <c r="E20" s="7">
        <v>0.39029999999999998</v>
      </c>
      <c r="F20" s="5"/>
      <c r="G20" s="6">
        <f>(PI()*L3*L5/(4*L4*LN(2)))*(C20+E20-D20-B20)</f>
        <v>0.17748722315395291</v>
      </c>
      <c r="H20" s="6">
        <f t="shared" si="2"/>
        <v>5.6342083797919207</v>
      </c>
      <c r="I20" s="6">
        <f t="shared" si="3"/>
        <v>4847.7667934459641</v>
      </c>
      <c r="K20" s="1">
        <f>1/A20</f>
        <v>7.1377587437544618E-3</v>
      </c>
      <c r="L20" s="1">
        <f t="shared" si="4"/>
        <v>-2.4529236039349498</v>
      </c>
      <c r="M20" s="1">
        <f t="shared" si="5"/>
        <v>1.7288566548887629</v>
      </c>
    </row>
    <row r="21" spans="1:13" x14ac:dyDescent="0.25">
      <c r="A21" s="4">
        <f t="shared" si="1"/>
        <v>160.04</v>
      </c>
      <c r="B21" s="7">
        <v>-0.39810000000000001</v>
      </c>
      <c r="C21" s="7">
        <v>0.3992</v>
      </c>
      <c r="D21" s="7">
        <v>-0.3957</v>
      </c>
      <c r="E21" s="7">
        <v>0.3967</v>
      </c>
      <c r="F21" s="5"/>
      <c r="G21" s="6">
        <f>(PI()*L3*L5/(4*L4*LN(2)))*(C21+E21-D21-B21)</f>
        <v>0.18012732293656725</v>
      </c>
      <c r="H21" s="6">
        <f t="shared" si="2"/>
        <v>5.5516286130125581</v>
      </c>
      <c r="I21" s="6">
        <f t="shared" si="3"/>
        <v>4715.3044018161718</v>
      </c>
      <c r="K21" s="1">
        <f>1/A21</f>
        <v>6.2484378905273688E-3</v>
      </c>
      <c r="L21" s="1">
        <f t="shared" si="4"/>
        <v>-2.4658629471903795</v>
      </c>
      <c r="M21" s="1">
        <f t="shared" si="5"/>
        <v>1.7140913284981827</v>
      </c>
    </row>
    <row r="22" spans="1:13" x14ac:dyDescent="0.25">
      <c r="A22" s="4">
        <f t="shared" si="1"/>
        <v>180.03</v>
      </c>
      <c r="B22" s="7">
        <v>-0.40510000000000002</v>
      </c>
      <c r="C22" s="7">
        <v>0.40529999999999999</v>
      </c>
      <c r="D22" s="7">
        <v>-0.40329999999999999</v>
      </c>
      <c r="E22" s="7">
        <v>0.40379999999999999</v>
      </c>
      <c r="F22" s="5"/>
      <c r="G22" s="6">
        <f>(PI()*L3*L5/(4*L4*LN(2)))*(C22+E22-D22-B22)</f>
        <v>0.18327731323513713</v>
      </c>
      <c r="H22" s="6">
        <f t="shared" si="2"/>
        <v>5.4562126776544453</v>
      </c>
      <c r="I22" s="6">
        <f t="shared" si="3"/>
        <v>4660.5149954965054</v>
      </c>
      <c r="K22" s="1">
        <f>1/A22</f>
        <v>5.5546297839249017E-3</v>
      </c>
      <c r="L22" s="1">
        <f t="shared" si="4"/>
        <v>-2.4602140371976287</v>
      </c>
      <c r="M22" s="1">
        <f t="shared" si="5"/>
        <v>1.6967549002899533</v>
      </c>
    </row>
    <row r="23" spans="1:13" x14ac:dyDescent="0.25">
      <c r="A23" s="4">
        <f t="shared" si="1"/>
        <v>200</v>
      </c>
      <c r="B23" s="7">
        <v>-0.41520000000000001</v>
      </c>
      <c r="C23" s="7">
        <v>0.41539999999999999</v>
      </c>
      <c r="D23" s="7">
        <v>-0.41320000000000001</v>
      </c>
      <c r="E23" s="7">
        <v>0.41389999999999999</v>
      </c>
      <c r="F23" s="5"/>
      <c r="G23" s="6">
        <f>(PI()*L3*L5/(4*L4*LN(2)))*(C23+E23-D23-B23)</f>
        <v>0.18783233517767348</v>
      </c>
      <c r="H23" s="6">
        <f t="shared" si="2"/>
        <v>5.3238969693587883</v>
      </c>
      <c r="I23" s="6">
        <f t="shared" si="3"/>
        <v>4521.0871088999238</v>
      </c>
      <c r="K23" s="1">
        <f>1/A23</f>
        <v>5.0000000000000001E-3</v>
      </c>
      <c r="L23" s="1">
        <f t="shared" si="4"/>
        <v>-2.4660381654836177</v>
      </c>
      <c r="M23" s="1">
        <f t="shared" si="5"/>
        <v>1.6722055482341884</v>
      </c>
    </row>
    <row r="24" spans="1:13" x14ac:dyDescent="0.25">
      <c r="A24" s="4">
        <f t="shared" si="1"/>
        <v>219.95</v>
      </c>
      <c r="B24" s="7">
        <v>-0.42070000000000002</v>
      </c>
      <c r="C24" s="7">
        <v>0.42720000000000002</v>
      </c>
      <c r="D24" s="7">
        <v>-0.4249</v>
      </c>
      <c r="E24" s="7">
        <v>0.42559999999999998</v>
      </c>
      <c r="F24" s="5"/>
      <c r="G24" s="6">
        <f>(PI()*L3*L5/(4*L4*LN(2)))*(C24+E24-D24-B24)</f>
        <v>0.19244401162198266</v>
      </c>
      <c r="H24" s="6">
        <f t="shared" si="2"/>
        <v>5.1963165368029109</v>
      </c>
      <c r="I24" s="6">
        <f t="shared" si="3"/>
        <v>4400.1150595120289</v>
      </c>
      <c r="K24" s="1">
        <f>1/A24</f>
        <v>4.5464878381450335E-3</v>
      </c>
      <c r="L24" s="1">
        <f t="shared" si="4"/>
        <v>-2.4689044187985978</v>
      </c>
      <c r="M24" s="1">
        <f t="shared" si="5"/>
        <v>1.6479500162759626</v>
      </c>
    </row>
    <row r="25" spans="1:13" x14ac:dyDescent="0.25">
      <c r="A25" s="4">
        <f t="shared" si="1"/>
        <v>240</v>
      </c>
      <c r="B25" s="7">
        <v>-0.43930000000000002</v>
      </c>
      <c r="C25" s="7">
        <v>0.43940000000000001</v>
      </c>
      <c r="D25" s="7">
        <v>-0.43680000000000002</v>
      </c>
      <c r="E25" s="7">
        <v>0.438</v>
      </c>
      <c r="F25" s="5"/>
      <c r="G25" s="6">
        <f>(PI()*L3*L5/(4*L4*LN(2)))*(C25+E25-D25-B25)</f>
        <v>0.19868733771734962</v>
      </c>
      <c r="H25" s="6">
        <f t="shared" si="2"/>
        <v>5.0330333653299482</v>
      </c>
      <c r="I25" s="6">
        <f t="shared" si="3"/>
        <v>4228.1474739696432</v>
      </c>
      <c r="K25" s="1">
        <f>1/A25</f>
        <v>4.1666666666666666E-3</v>
      </c>
      <c r="L25" s="1">
        <f t="shared" si="4"/>
        <v>-2.4768440023646496</v>
      </c>
      <c r="M25" s="1">
        <f t="shared" si="5"/>
        <v>1.6160228570847761</v>
      </c>
    </row>
    <row r="26" spans="1:13" x14ac:dyDescent="0.25">
      <c r="A26" s="4">
        <f t="shared" si="1"/>
        <v>260.05</v>
      </c>
      <c r="B26" s="7">
        <v>-0.44990000000000002</v>
      </c>
      <c r="C26" s="7">
        <v>0.45029999999999998</v>
      </c>
      <c r="D26" s="7">
        <v>-0.44740000000000002</v>
      </c>
      <c r="E26" s="7">
        <v>0.44850000000000001</v>
      </c>
      <c r="F26" s="5"/>
      <c r="G26" s="6">
        <f>(PI()*L3*L5/(4*L4*LN(2)))*(C26+E26-D26-B26)</f>
        <v>0.20351430126839556</v>
      </c>
      <c r="H26" s="6">
        <f t="shared" si="2"/>
        <v>4.9136595991905034</v>
      </c>
      <c r="I26" s="6">
        <f t="shared" si="3"/>
        <v>4115.4336474370857</v>
      </c>
      <c r="K26" s="1">
        <f>1/A26</f>
        <v>3.8454143433955005E-3</v>
      </c>
      <c r="L26" s="1">
        <f t="shared" si="4"/>
        <v>-2.4798598823596825</v>
      </c>
      <c r="M26" s="1">
        <f t="shared" si="5"/>
        <v>1.5920190000655927</v>
      </c>
    </row>
    <row r="27" spans="1:13" x14ac:dyDescent="0.25">
      <c r="A27" s="4">
        <f t="shared" si="1"/>
        <v>280.05</v>
      </c>
      <c r="B27" s="7">
        <v>-0.45829999999999999</v>
      </c>
      <c r="C27" s="7">
        <v>0.45900000000000002</v>
      </c>
      <c r="D27" s="7">
        <v>-0.45579999999999998</v>
      </c>
      <c r="E27" s="7">
        <v>0.45710000000000001</v>
      </c>
      <c r="F27" s="5"/>
      <c r="G27" s="6">
        <f>(PI()*L3*L5/(4*L4*LN(2)))*(C27+E27-D27-B27)</f>
        <v>0.20737813828930324</v>
      </c>
      <c r="H27" s="6">
        <f t="shared" si="2"/>
        <v>4.8221090624555041</v>
      </c>
      <c r="I27" s="6">
        <f t="shared" si="3"/>
        <v>3963.649269541178</v>
      </c>
      <c r="K27" s="1">
        <f>1/A27</f>
        <v>3.5707909301910374E-3</v>
      </c>
      <c r="L27" s="1">
        <f t="shared" si="4"/>
        <v>-2.498631356549557</v>
      </c>
      <c r="M27" s="1">
        <f t="shared" si="5"/>
        <v>1.5732113971837309</v>
      </c>
    </row>
    <row r="28" spans="1:13" x14ac:dyDescent="0.25">
      <c r="A28" s="4">
        <f t="shared" si="1"/>
        <v>300</v>
      </c>
      <c r="B28" s="7">
        <v>-0.43719999999999998</v>
      </c>
      <c r="C28" s="7">
        <v>0.47310000000000002</v>
      </c>
      <c r="D28" s="7">
        <v>-0.47039999999999998</v>
      </c>
      <c r="E28" s="7">
        <v>0.47189999999999999</v>
      </c>
      <c r="F28" s="5"/>
      <c r="G28" s="6">
        <f>(PI()*L3*L5/(4*L4*LN(2)))*(C28+E28-D28-B28)</f>
        <v>0.20991625996872648</v>
      </c>
      <c r="H28" s="6">
        <f t="shared" si="2"/>
        <v>4.7638043863251989</v>
      </c>
      <c r="I28" s="6">
        <f t="shared" si="3"/>
        <v>3889.7313493699949</v>
      </c>
      <c r="K28" s="1">
        <f>1/A28</f>
        <v>3.3333333333333335E-3</v>
      </c>
      <c r="L28" s="1">
        <f t="shared" si="4"/>
        <v>-2.5052915894522658</v>
      </c>
      <c r="M28" s="1">
        <f t="shared" si="5"/>
        <v>1.5610465898450816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</dc:creator>
  <cp:lastModifiedBy>煦航 张</cp:lastModifiedBy>
  <dcterms:created xsi:type="dcterms:W3CDTF">2024-11-16T15:38:14Z</dcterms:created>
  <dcterms:modified xsi:type="dcterms:W3CDTF">2024-11-16T13:17:11Z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EE68D8C6ECBFC6B4E64B38670E494686_41</vt:lpwstr>
  </property>
  <property fmtid="{D5CDD505-2E9C-101B-9397-08002B2CF9AE}" pid="3" name="KSOProductBuildVer">
    <vt:lpwstr>2052-12.8.2.14769</vt:lpwstr>
  </property>
</Properties>
</file>