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github\DataScience\excel-basic\excel_first\"/>
    </mc:Choice>
  </mc:AlternateContent>
  <xr:revisionPtr revIDLastSave="0" documentId="13_ncr:1_{E6408450-C90C-4678-8272-F4A15446058A}" xr6:coauthVersionLast="47" xr6:coauthVersionMax="47" xr10:uidLastSave="{00000000-0000-0000-0000-000000000000}"/>
  <bookViews>
    <workbookView xWindow="34095" yWindow="2790" windowWidth="15375" windowHeight="8325" firstSheet="6" activeTab="6" xr2:uid="{4A2F7486-93B3-460F-A0EB-8C08A45BB859}"/>
  </bookViews>
  <sheets>
    <sheet name="6_funcionesBasic" sheetId="1" r:id="rId1"/>
    <sheet name="7_buscarV" sheetId="2" r:id="rId2"/>
    <sheet name="inv" sheetId="3" r:id="rId3"/>
    <sheet name="8_color" sheetId="4" r:id="rId4"/>
    <sheet name="9_valData" sheetId="5" r:id="rId5"/>
    <sheet name="10_grapDic" sheetId="8" r:id="rId6"/>
    <sheet name="10_fechas" sheetId="11" r:id="rId7"/>
    <sheet name="10_2table" sheetId="10" r:id="rId8"/>
    <sheet name="10_FILT_TABLE" sheetId="6" r:id="rId9"/>
  </sheets>
  <definedNames>
    <definedName name="_xlnm._FilterDatabase" localSheetId="8" hidden="1">'10_FILT_TABLE'!$A$4:$H$20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0" l="1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D11" i="2"/>
  <c r="E11" i="2" s="1"/>
  <c r="E17" i="1"/>
  <c r="F7" i="4"/>
  <c r="G7" i="4" s="1"/>
  <c r="F8" i="4"/>
  <c r="G8" i="4" s="1"/>
  <c r="F9" i="4"/>
  <c r="F6" i="4"/>
  <c r="G6" i="4" s="1"/>
  <c r="D8" i="2"/>
  <c r="D9" i="2"/>
  <c r="D10" i="2"/>
  <c r="D7" i="2"/>
  <c r="E7" i="2" s="1"/>
  <c r="B8" i="2"/>
  <c r="B9" i="2"/>
  <c r="B10" i="2"/>
  <c r="B11" i="2"/>
  <c r="B7" i="2"/>
  <c r="E8" i="2"/>
  <c r="E9" i="2"/>
  <c r="E10" i="2"/>
  <c r="E21" i="1"/>
  <c r="E20" i="1"/>
  <c r="G8" i="1"/>
  <c r="F7" i="1"/>
  <c r="G7" i="1" s="1"/>
  <c r="F8" i="1"/>
  <c r="F9" i="1"/>
  <c r="F6" i="1"/>
  <c r="G6" i="1" s="1"/>
  <c r="G9" i="4" l="1"/>
  <c r="E20" i="4" s="1"/>
  <c r="E21" i="4"/>
  <c r="E16" i="4"/>
  <c r="E18" i="4"/>
  <c r="E13" i="4"/>
  <c r="E14" i="4"/>
  <c r="E15" i="4"/>
  <c r="E12" i="2"/>
  <c r="G9" i="1"/>
  <c r="E18" i="1" s="1"/>
  <c r="E19" i="1"/>
  <c r="E16" i="1"/>
  <c r="E15" i="1"/>
  <c r="E14" i="1"/>
  <c r="E13" i="1"/>
  <c r="E19" i="4" l="1"/>
  <c r="E17" i="4"/>
</calcChain>
</file>

<file path=xl/sharedStrings.xml><?xml version="1.0" encoding="utf-8"?>
<sst xmlns="http://schemas.openxmlformats.org/spreadsheetml/2006/main" count="228" uniqueCount="97">
  <si>
    <t>CONOCIMIENTO PARA TODOS</t>
  </si>
  <si>
    <t>FUNCIONES BASICAS</t>
  </si>
  <si>
    <t>Nombre</t>
  </si>
  <si>
    <t>Apellido</t>
  </si>
  <si>
    <t>Excel</t>
  </si>
  <si>
    <t>Word</t>
  </si>
  <si>
    <t>Access</t>
  </si>
  <si>
    <t>Promedio</t>
  </si>
  <si>
    <t>Nota Final</t>
  </si>
  <si>
    <t>Dostion</t>
  </si>
  <si>
    <t>Hurtado</t>
  </si>
  <si>
    <t>Sandy</t>
  </si>
  <si>
    <t>Olivera</t>
  </si>
  <si>
    <t>Polo</t>
  </si>
  <si>
    <t>Isaac</t>
  </si>
  <si>
    <t>Giovanny</t>
  </si>
  <si>
    <t>Rodriguez</t>
  </si>
  <si>
    <t>DETALLES DE CALIFICACIONES</t>
  </si>
  <si>
    <t>Nota mas Alta</t>
  </si>
  <si>
    <t>Nota mas Baja</t>
  </si>
  <si>
    <t>Nota mas Repetida</t>
  </si>
  <si>
    <t>Promedio del Curso</t>
  </si>
  <si>
    <t>Total de Alumnos</t>
  </si>
  <si>
    <t>Numero de Reprobados</t>
  </si>
  <si>
    <t>Promedio de Aprobados</t>
  </si>
  <si>
    <t>Promedio de Reprobados</t>
  </si>
  <si>
    <t>Numero de Aprobados</t>
  </si>
  <si>
    <t>FACTURA BODEGA</t>
  </si>
  <si>
    <t>CODIGO</t>
  </si>
  <si>
    <t>DESCRIPCION</t>
  </si>
  <si>
    <t>CANTIDAD</t>
  </si>
  <si>
    <t>PRECIO</t>
  </si>
  <si>
    <t>TOTAL</t>
  </si>
  <si>
    <t>INVENTARIO BODEGA</t>
  </si>
  <si>
    <t>LAPIZ</t>
  </si>
  <si>
    <t>ESFERO</t>
  </si>
  <si>
    <t>BOLIGRAFO</t>
  </si>
  <si>
    <t>CARTULINA</t>
  </si>
  <si>
    <t>CARTULINA PLIEGO</t>
  </si>
  <si>
    <t>PAPEL BONO</t>
  </si>
  <si>
    <t>BORRADOR</t>
  </si>
  <si>
    <t>CUADERNO</t>
  </si>
  <si>
    <t>NOTA MINIMA</t>
  </si>
  <si>
    <t>,</t>
  </si>
  <si>
    <t>Numero de Sobresalientes</t>
  </si>
  <si>
    <t>Numero de Aceptables</t>
  </si>
  <si>
    <t>"=SI.ERROR(BUSCARV(A11;inv!$A$6:$C$100;3;0);"")"</t>
  </si>
  <si>
    <t>Numero de Insuficientes</t>
  </si>
  <si>
    <t>Numero de Deficientes</t>
  </si>
  <si>
    <t>Numero de Alumnos</t>
  </si>
  <si>
    <t>BASE DE DATOS CLIENTES</t>
  </si>
  <si>
    <t>DOCUMENTO</t>
  </si>
  <si>
    <t>NOMBRES Y APELLIDOS</t>
  </si>
  <si>
    <t>FECHA DE INGRESO</t>
  </si>
  <si>
    <t>SEXO</t>
  </si>
  <si>
    <t>CARGO</t>
  </si>
  <si>
    <t>SUELDO BASICO</t>
  </si>
  <si>
    <t>DIAS TRAB.</t>
  </si>
  <si>
    <t>TOTAL SUELDO</t>
  </si>
  <si>
    <t>Alexander</t>
  </si>
  <si>
    <t>Masculino</t>
  </si>
  <si>
    <t>INGENIERO</t>
  </si>
  <si>
    <t>Dostin Hurtado</t>
  </si>
  <si>
    <t>Sandy Olivera</t>
  </si>
  <si>
    <t>Oscar Hurtado</t>
  </si>
  <si>
    <t>Tatiana Aya</t>
  </si>
  <si>
    <t>Luis Ramirez</t>
  </si>
  <si>
    <t>Carlos Cedeno</t>
  </si>
  <si>
    <t>Omar Corredor</t>
  </si>
  <si>
    <t>Carlos Andres</t>
  </si>
  <si>
    <t>Fuckencio Martines</t>
  </si>
  <si>
    <t>Edgar Ortiz</t>
  </si>
  <si>
    <t>Alberto Ochoa</t>
  </si>
  <si>
    <t>Alejandro Guzman</t>
  </si>
  <si>
    <t>Jenny Colmenarez</t>
  </si>
  <si>
    <t>Nelsy Pico</t>
  </si>
  <si>
    <t>Erika Herrera</t>
  </si>
  <si>
    <t>Trollencio Gimenes</t>
  </si>
  <si>
    <t>MASCULINO</t>
  </si>
  <si>
    <t>FEMENINO</t>
  </si>
  <si>
    <t>ORIENTADOR/A</t>
  </si>
  <si>
    <t>SECRETARIA/O</t>
  </si>
  <si>
    <t>ECONOMISTA</t>
  </si>
  <si>
    <t>ABOGADO/A</t>
  </si>
  <si>
    <t>GERENTE</t>
  </si>
  <si>
    <t>Etiquetas de fila</t>
  </si>
  <si>
    <t>Total general</t>
  </si>
  <si>
    <t>Suma de TOTAL SUELDO</t>
  </si>
  <si>
    <t>Suma de DIAS TRAB.</t>
  </si>
  <si>
    <t>Suma de SUELDO BASICO</t>
  </si>
  <si>
    <t>Florencia Gimenes</t>
  </si>
  <si>
    <t>ago</t>
  </si>
  <si>
    <t>sep</t>
  </si>
  <si>
    <t>ene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</si>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</sst>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0" applyNumberFormat="1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3" fillId="0" borderId="1" xfId="0" applyFont="1" applyBorder="1" applyAlignment="1">
      <alignment horizontal="center" vertical="center"/>
    </xf>
    <xf numFmtId="165" fontId="0" fillId="4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3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D5E31D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colors>
    <mruColors>
      <color rgb="FFD5E31D"/>
      <color rgb="FFF7EC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[principiante2.xlsx]10_grapDic!TablaDinámica2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'10_grapDic'!$B$3</c:f>
              <c:strCache>
                <c:ptCount val="1"/>
                <c:pt idx="0">
                  <c:v>Suma de SUELDO BASICO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'10_grapDic'!$A$4:$A$7</c:f>
              <c:strCache>
                <c:ptCount val="3"/>
                <c:pt idx="0">
                  <c:v>Carlos Andres</c:v>
                </c:pt>
                <c:pt idx="1">
                  <c:v>Erika Herrera</c:v>
                </c:pt>
                <c:pt idx="2">
                  <c:v>Fuckencio Martines</c:v>
                </c:pt>
              </c:strCache>
            </c:strRef>
          </c:cat>
          <c:val>
            <c:numRef>
              <c:f>'10_grapDic'!$B$4:$B$7</c:f>
              <c:numCache>
                <c:formatCode>_-* #,##0_-;\-* #,##0_-;_-* "-"??_-;_-@_-</c:formatCode>
                <c:ptCount val="3"/>
                <c:pt idx="0">
                  <c:v>300007</c:v>
                </c:pt>
                <c:pt idx="1">
                  <c:v>300014</c:v>
                </c:pt>
                <c:pt idx="2">
                  <c:v>300008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6-4317-B2B2-4280244293AD}"/>
            </c:ext>
          </c:extLst>
        </c:ser>
        <c:ser>
          <c:idx val="1"/>
          <c:order val="1"/>
          <c:tx>
            <c:strRef>
              <c:f>'10_grapDic'!$C$3</c:f>
              <c:strCache>
                <c:ptCount val="1"/>
                <c:pt idx="0">
                  <c:v>Suma de TOTAL SUELDO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'10_grapDic'!$A$4:$A$7</c:f>
              <c:strCache>
                <c:ptCount val="3"/>
                <c:pt idx="0">
                  <c:v>Carlos Andres</c:v>
                </c:pt>
                <c:pt idx="1">
                  <c:v>Erika Herrera</c:v>
                </c:pt>
                <c:pt idx="2">
                  <c:v>Fuckencio Martines</c:v>
                </c:pt>
              </c:strCache>
            </c:strRef>
          </c:cat>
          <c:val>
            <c:numRef>
              <c:f>'10_grapDic'!$C$4:$C$7</c:f>
              <c:numCache>
                <c:formatCode>_-* #,##0_-;\-* #,##0_-;_-* "-"??_-;_-@_-</c:formatCode>
                <c:ptCount val="3"/>
                <c:pt idx="0">
                  <c:v>300007</c:v>
                </c:pt>
                <c:pt idx="1">
                  <c:v>260012.13333333336</c:v>
                </c:pt>
                <c:pt idx="2">
                  <c:v>140003.73333333334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6-4317-B2B2-42802442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83449247"/>
        <c:axId val="1823832671"/>
        <c:axId val="0"/>
      </c:bar3DChart>
      <c:catAx>
        <c:axId val="16834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32671"/>
        <c:crosses val="autoZero"/>
        <c:auto val="1"/>
        <c:lblAlgn val="ctr"/>
        <c:lblOffset val="100"/>
        <c:noMultiLvlLbl val="0"/>
      </c:catAx>
      <c:valAx>
        <c:axId val="1823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8</xdr:row>
      <xdr:rowOff>147637</xdr:rowOff>
    </xdr:from>
    <xdr:to>
      <xdr:col>5</xdr:col>
      <xdr:colOff>581025</xdr:colOff>
      <xdr:row>23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18F0A-B3FE-4B89-9642-812883196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55.038824537034" createdVersion="7" refreshedVersion="7" minRefreshableVersion="3" recordCount="17" xr:uid="{E5A7D6FB-B0F4-4963-AB1C-5420FE364460}">
  <cacheSource type="worksheet">
    <worksheetSource ref="A4:H21" sheet="10_FILT_TABLE"/>
  </cacheSource>
  <cacheFields count="8">
    <cacheField name="DOCUMENTO" numFmtId="3">
      <sharedItems containsSemiMixedTypes="0" containsString="0" containsNumber="1" containsInteger="1" minValue="1121885" maxValue="1121901"/>
    </cacheField>
    <cacheField name="NOMBRES Y APELLIDOS" numFmtId="0">
      <sharedItems count="17">
        <s v="Dostin Hurtado"/>
        <s v="Sandy Olivera"/>
        <s v="Oscar Hurtado"/>
        <s v="Tatiana Aya"/>
        <s v="Luis Ramirez"/>
        <s v="Carlos Cedeno"/>
        <s v="Omar Corredor"/>
        <s v="Carlos Andres"/>
        <s v="Fuckencio Martines"/>
        <s v="Edgar Ortiz"/>
        <s v="Alberto Ochoa"/>
        <s v="Alejandro Guzman"/>
        <s v="Jenny Colmenarez"/>
        <s v="Nelsy Pico"/>
        <s v="Erika Herrera"/>
        <s v="Trollencio Gimenes"/>
        <s v="Florencia Gimenes"/>
      </sharedItems>
    </cacheField>
    <cacheField name="FECHA DE INGRESO" numFmtId="14">
      <sharedItems containsNonDate="0" containsString="0" containsBlank="1"/>
    </cacheField>
    <cacheField name="SEXO" numFmtId="0">
      <sharedItems/>
    </cacheField>
    <cacheField name="CARGO" numFmtId="0">
      <sharedItems count="6">
        <s v="INGENIERO"/>
        <s v="ORIENTADOR/A"/>
        <s v="SECRETARIA/O"/>
        <s v="ECONOMISTA"/>
        <s v="ABOGADO/A"/>
        <s v="GERENTE"/>
      </sharedItems>
    </cacheField>
    <cacheField name="SUELDO BASICO" numFmtId="165">
      <sharedItems containsSemiMixedTypes="0" containsString="0" containsNumber="1" containsInteger="1" minValue="300001" maxValue="6000000"/>
    </cacheField>
    <cacheField name="DIAS TRAB." numFmtId="0">
      <sharedItems containsSemiMixedTypes="0" containsString="0" containsNumber="1" containsInteger="1" minValue="10" maxValue="30"/>
    </cacheField>
    <cacheField name="TOTAL SUELDO" numFmtId="165">
      <sharedItems containsSemiMixedTypes="0" containsString="0" containsNumber="1" minValue="100002" maxValue="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55.04483136574" createdVersion="7" refreshedVersion="7" minRefreshableVersion="3" recordCount="17" xr:uid="{F4A88920-A2EC-4219-B055-B02677B8D023}">
  <cacheSource type="worksheet">
    <worksheetSource ref="A4:H21" sheet="10_2table"/>
  </cacheSource>
  <cacheFields count="8">
    <cacheField name="DOCUMENTO" numFmtId="3">
      <sharedItems containsSemiMixedTypes="0" containsString="0" containsNumber="1" containsInteger="1" minValue="1121885" maxValue="1121901"/>
    </cacheField>
    <cacheField name="NOMBRES Y APELLIDOS" numFmtId="0">
      <sharedItems/>
    </cacheField>
    <cacheField name="FECHA DE INGRESO" numFmtId="14">
      <sharedItems containsSemiMixedTypes="0" containsNonDate="0" containsDate="1" containsString="0" minDate="2023-08-16T00:00:00" maxDate="2024-01-02T00:00:00" count="17">
        <d v="2023-08-16T00:00:00"/>
        <d v="2023-08-17T00:00:00"/>
        <d v="2023-08-18T00:00:00"/>
        <d v="2023-09-19T00:00:00"/>
        <d v="2023-09-20T00:00:00"/>
        <d v="2023-09-21T00:00:00"/>
        <d v="2023-09-22T00:00:00"/>
        <d v="2023-09-23T00:00:00"/>
        <d v="2023-10-24T00:00:00"/>
        <d v="2023-10-25T00:00:00"/>
        <d v="2023-10-26T00:00:00"/>
        <d v="2023-10-27T00:00:00"/>
        <d v="2023-11-28T00:00:00"/>
        <d v="2023-11-29T00:00:00"/>
        <d v="2023-12-30T00:00:00"/>
        <d v="2023-12-31T00:00:00"/>
        <d v="2024-01-01T00:00:00"/>
      </sharedItems>
      <fieldGroup base="2">
        <rangePr groupBy="months" startDate="2023-08-16T00:00:00" endDate="2024-01-02T00:00:00"/>
        <groupItems count="14">
          <s v="&lt;16/08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1/2024"/>
        </groupItems>
      </fieldGroup>
    </cacheField>
    <cacheField name="SEXO" numFmtId="0">
      <sharedItems/>
    </cacheField>
    <cacheField name="CARGO" numFmtId="0">
      <sharedItems/>
    </cacheField>
    <cacheField name="SUELDO BASICO" numFmtId="165">
      <sharedItems containsSemiMixedTypes="0" containsString="0" containsNumber="1" containsInteger="1" minValue="300001" maxValue="6000000"/>
    </cacheField>
    <cacheField name="DIAS TRAB." numFmtId="0">
      <sharedItems containsSemiMixedTypes="0" containsString="0" containsNumber="1" containsInteger="1" minValue="10" maxValue="30"/>
    </cacheField>
    <cacheField name="TOTAL SUELDO" numFmtId="165">
      <sharedItems containsSemiMixedTypes="0" containsString="0" containsNumber="1" minValue="100002" maxValue="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121885"/>
    <x v="0"/>
    <m/>
    <s v="MASCULINO"/>
    <x v="0"/>
    <n v="6000000"/>
    <n v="15"/>
    <n v="3000000"/>
  </r>
  <r>
    <n v="1121886"/>
    <x v="1"/>
    <m/>
    <s v="FEMENINO"/>
    <x v="1"/>
    <n v="300001"/>
    <n v="18"/>
    <n v="180000.59999999998"/>
  </r>
  <r>
    <n v="1121887"/>
    <x v="2"/>
    <m/>
    <s v="MASCULINO"/>
    <x v="1"/>
    <n v="300002"/>
    <n v="19"/>
    <n v="190001.26666666669"/>
  </r>
  <r>
    <n v="1121888"/>
    <x v="3"/>
    <m/>
    <s v="FEMENINO"/>
    <x v="2"/>
    <n v="300003"/>
    <n v="28"/>
    <n v="280002.8"/>
  </r>
  <r>
    <n v="1121889"/>
    <x v="4"/>
    <m/>
    <s v="MASCULINO"/>
    <x v="3"/>
    <n v="300004"/>
    <n v="15"/>
    <n v="150002"/>
  </r>
  <r>
    <n v="1121890"/>
    <x v="5"/>
    <m/>
    <s v="MASCULINO"/>
    <x v="3"/>
    <n v="300005"/>
    <n v="25"/>
    <n v="250004.16666666666"/>
  </r>
  <r>
    <n v="1121891"/>
    <x v="6"/>
    <m/>
    <s v="MASCULINO"/>
    <x v="0"/>
    <n v="300006"/>
    <n v="10"/>
    <n v="100002"/>
  </r>
  <r>
    <n v="1121892"/>
    <x v="7"/>
    <m/>
    <s v="MASCULINO"/>
    <x v="4"/>
    <n v="300007"/>
    <n v="30"/>
    <n v="300007"/>
  </r>
  <r>
    <n v="1121893"/>
    <x v="8"/>
    <m/>
    <s v="MASCULINO"/>
    <x v="4"/>
    <n v="300008"/>
    <n v="14"/>
    <n v="140003.73333333334"/>
  </r>
  <r>
    <n v="1121894"/>
    <x v="9"/>
    <m/>
    <s v="MASCULINO"/>
    <x v="5"/>
    <n v="300009"/>
    <n v="16"/>
    <n v="160004.79999999999"/>
  </r>
  <r>
    <n v="1121895"/>
    <x v="10"/>
    <m/>
    <s v="MASCULINO"/>
    <x v="5"/>
    <n v="300010"/>
    <n v="18"/>
    <n v="180006"/>
  </r>
  <r>
    <n v="1121896"/>
    <x v="11"/>
    <m/>
    <s v="MASCULINO"/>
    <x v="2"/>
    <n v="300011"/>
    <n v="20"/>
    <n v="200007.33333333334"/>
  </r>
  <r>
    <n v="1121897"/>
    <x v="12"/>
    <m/>
    <s v="FEMENINO"/>
    <x v="2"/>
    <n v="300012"/>
    <n v="22"/>
    <n v="220008.8"/>
  </r>
  <r>
    <n v="1121898"/>
    <x v="13"/>
    <m/>
    <s v="FEMENINO"/>
    <x v="2"/>
    <n v="300013"/>
    <n v="24"/>
    <n v="240010.39999999997"/>
  </r>
  <r>
    <n v="1121899"/>
    <x v="14"/>
    <m/>
    <s v="FEMENINO"/>
    <x v="4"/>
    <n v="300014"/>
    <n v="26"/>
    <n v="260012.13333333336"/>
  </r>
  <r>
    <n v="1121900"/>
    <x v="15"/>
    <m/>
    <s v="MASCULINO"/>
    <x v="0"/>
    <n v="1300015"/>
    <n v="30"/>
    <n v="1300015"/>
  </r>
  <r>
    <n v="1121901"/>
    <x v="16"/>
    <m/>
    <s v="FEMENINO"/>
    <x v="3"/>
    <n v="1300015"/>
    <n v="18"/>
    <n v="78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121885"/>
    <s v="Dostin Hurtado"/>
    <x v="0"/>
    <s v="MASCULINO"/>
    <s v="INGENIERO"/>
    <n v="6000000"/>
    <n v="15"/>
    <n v="3000000"/>
  </r>
  <r>
    <n v="1121886"/>
    <s v="Sandy Olivera"/>
    <x v="1"/>
    <s v="FEMENINO"/>
    <s v="ORIENTADOR/A"/>
    <n v="300001"/>
    <n v="18"/>
    <n v="180000.59999999998"/>
  </r>
  <r>
    <n v="1121887"/>
    <s v="Oscar Hurtado"/>
    <x v="2"/>
    <s v="MASCULINO"/>
    <s v="ORIENTADOR/A"/>
    <n v="300002"/>
    <n v="19"/>
    <n v="190001.26666666669"/>
  </r>
  <r>
    <n v="1121888"/>
    <s v="Tatiana Aya"/>
    <x v="3"/>
    <s v="FEMENINO"/>
    <s v="SECRETARIA/O"/>
    <n v="300003"/>
    <n v="28"/>
    <n v="280002.8"/>
  </r>
  <r>
    <n v="1121889"/>
    <s v="Luis Ramirez"/>
    <x v="4"/>
    <s v="MASCULINO"/>
    <s v="ECONOMISTA"/>
    <n v="300004"/>
    <n v="15"/>
    <n v="150002"/>
  </r>
  <r>
    <n v="1121890"/>
    <s v="Carlos Cedeno"/>
    <x v="5"/>
    <s v="MASCULINO"/>
    <s v="ECONOMISTA"/>
    <n v="300005"/>
    <n v="25"/>
    <n v="250004.16666666666"/>
  </r>
  <r>
    <n v="1121891"/>
    <s v="Omar Corredor"/>
    <x v="6"/>
    <s v="MASCULINO"/>
    <s v="INGENIERO"/>
    <n v="300006"/>
    <n v="10"/>
    <n v="100002"/>
  </r>
  <r>
    <n v="1121892"/>
    <s v="Carlos Andres"/>
    <x v="7"/>
    <s v="MASCULINO"/>
    <s v="ABOGADO/A"/>
    <n v="300007"/>
    <n v="30"/>
    <n v="300007"/>
  </r>
  <r>
    <n v="1121893"/>
    <s v="Fuckencio Martines"/>
    <x v="8"/>
    <s v="MASCULINO"/>
    <s v="ABOGADO/A"/>
    <n v="300008"/>
    <n v="14"/>
    <n v="140003.73333333334"/>
  </r>
  <r>
    <n v="1121894"/>
    <s v="Edgar Ortiz"/>
    <x v="9"/>
    <s v="MASCULINO"/>
    <s v="GERENTE"/>
    <n v="300009"/>
    <n v="16"/>
    <n v="160004.79999999999"/>
  </r>
  <r>
    <n v="1121895"/>
    <s v="Alberto Ochoa"/>
    <x v="10"/>
    <s v="MASCULINO"/>
    <s v="GERENTE"/>
    <n v="300010"/>
    <n v="18"/>
    <n v="180006"/>
  </r>
  <r>
    <n v="1121896"/>
    <s v="Alejandro Guzman"/>
    <x v="11"/>
    <s v="MASCULINO"/>
    <s v="SECRETARIA/O"/>
    <n v="300011"/>
    <n v="20"/>
    <n v="200007.33333333334"/>
  </r>
  <r>
    <n v="1121897"/>
    <s v="Jenny Colmenarez"/>
    <x v="12"/>
    <s v="FEMENINO"/>
    <s v="SECRETARIA/O"/>
    <n v="300012"/>
    <n v="22"/>
    <n v="220008.8"/>
  </r>
  <r>
    <n v="1121898"/>
    <s v="Nelsy Pico"/>
    <x v="13"/>
    <s v="FEMENINO"/>
    <s v="SECRETARIA/O"/>
    <n v="300013"/>
    <n v="24"/>
    <n v="240010.39999999997"/>
  </r>
  <r>
    <n v="1121899"/>
    <s v="Erika Herrera"/>
    <x v="14"/>
    <s v="FEMENINO"/>
    <s v="ABOGADO/A"/>
    <n v="300014"/>
    <n v="26"/>
    <n v="260012.13333333336"/>
  </r>
  <r>
    <n v="1121900"/>
    <s v="Trollencio Gimenes"/>
    <x v="15"/>
    <s v="MASCULINO"/>
    <s v="INGENIERO"/>
    <n v="1300015"/>
    <n v="30"/>
    <n v="1300015"/>
  </r>
  <r>
    <n v="1121901"/>
    <s v="Florencia Gimenes"/>
    <x v="16"/>
    <s v="FEMENINO"/>
    <s v="ECONOMISTA"/>
    <n v="1300015"/>
    <n v="18"/>
    <n v="78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26E1D-868A-4BCC-AE36-503A12869181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7" firstHeaderRow="0" firstDataRow="1" firstDataCol="1" rowPageCount="1" colPageCount="1"/>
  <pivotFields count="8">
    <pivotField numFmtId="3" showAll="0"/>
    <pivotField axis="axisRow" showAll="0">
      <items count="18">
        <item x="10"/>
        <item x="11"/>
        <item x="7"/>
        <item x="5"/>
        <item x="0"/>
        <item x="9"/>
        <item x="14"/>
        <item x="8"/>
        <item x="12"/>
        <item x="4"/>
        <item x="13"/>
        <item x="6"/>
        <item x="2"/>
        <item x="1"/>
        <item x="3"/>
        <item x="15"/>
        <item x="16"/>
        <item t="default"/>
      </items>
    </pivotField>
    <pivotField showAll="0"/>
    <pivotField showAll="0"/>
    <pivotField axis="axisPage" showAll="0">
      <items count="7">
        <item x="4"/>
        <item x="3"/>
        <item x="5"/>
        <item x="0"/>
        <item x="1"/>
        <item x="2"/>
        <item t="default"/>
      </items>
    </pivotField>
    <pivotField dataField="1" numFmtId="165" showAll="0"/>
    <pivotField showAll="0"/>
    <pivotField dataField="1" numFmtId="165" showAll="0"/>
  </pivotFields>
  <rowFields count="1">
    <field x="1"/>
  </rowFields>
  <rowItems count="4">
    <i>
      <x v="2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0" hier="-1"/>
  </pageFields>
  <dataFields count="2">
    <dataField name="Suma de SUELDO BASICO" fld="5" baseField="0" baseItem="0"/>
    <dataField name="Suma de TOTAL SUELDO" fld="7" baseField="0" baseItem="0"/>
  </dataFields>
  <formats count="1"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A12BF-BC6D-4432-89AF-AD1CDEC31B9F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0" firstHeaderRow="0" firstDataRow="1" firstDataCol="1"/>
  <pivotFields count="8">
    <pivotField numFmtId="3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5" showAll="0"/>
    <pivotField dataField="1" showAll="0"/>
    <pivotField dataField="1" numFmtId="165" showAll="0"/>
  </pivotFields>
  <rowFields count="1">
    <field x="2"/>
  </rowFields>
  <rowItems count="7">
    <i>
      <x v="1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UELDO BASICO" fld="5" baseField="0" baseItem="0"/>
    <dataField name="Suma de DIAS TRAB." fld="6" baseField="0" baseItem="0"/>
    <dataField name="Suma de TOTAL SUELDO" fld="7" baseField="0" baseItem="0"/>
  </dataFields>
  <formats count="1">
    <format dxfId="5">
      <pivotArea collapsedLevelsAreSubtotals="1" fieldPosition="0">
        <references count="1">
          <reference field="2" count="6">
            <x v="1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CCFD-87A0-4517-A13B-FCC37C060614}">
  <dimension ref="A1:G21"/>
  <sheetViews>
    <sheetView topLeftCell="B1" workbookViewId="0">
      <selection activeCell="E18" sqref="E18"/>
    </sheetView>
  </sheetViews>
  <sheetFormatPr baseColWidth="10" defaultRowHeight="15" x14ac:dyDescent="0.25"/>
  <cols>
    <col min="4" max="4" width="13.7109375" customWidth="1"/>
    <col min="5" max="6" width="11.85546875" bestFit="1" customWidth="1"/>
  </cols>
  <sheetData>
    <row r="1" spans="1:7" ht="18.75" x14ac:dyDescent="0.25">
      <c r="A1" s="28" t="s">
        <v>0</v>
      </c>
      <c r="B1" s="28"/>
      <c r="C1" s="28"/>
      <c r="D1" s="28"/>
      <c r="E1" s="28"/>
      <c r="F1" s="28"/>
      <c r="G1" s="28"/>
    </row>
    <row r="3" spans="1:7" ht="18.75" x14ac:dyDescent="0.25">
      <c r="A3" s="28" t="s">
        <v>1</v>
      </c>
      <c r="B3" s="28"/>
      <c r="C3" s="28"/>
      <c r="D3" s="28"/>
      <c r="E3" s="28"/>
      <c r="F3" s="28"/>
      <c r="G3" s="28"/>
    </row>
    <row r="5" spans="1:7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6" t="s">
        <v>9</v>
      </c>
      <c r="B6" s="6" t="s">
        <v>10</v>
      </c>
      <c r="C6" s="6">
        <v>10</v>
      </c>
      <c r="D6" s="6">
        <v>10</v>
      </c>
      <c r="E6" s="6">
        <v>10</v>
      </c>
      <c r="F6" s="7">
        <f>AVERAGE(C6:E6)</f>
        <v>10</v>
      </c>
      <c r="G6" s="6" t="str">
        <f>IF(F6 &lt;= 6,"Reprobado","Aprobado")</f>
        <v>Aprobado</v>
      </c>
    </row>
    <row r="7" spans="1:7" x14ac:dyDescent="0.25">
      <c r="A7" s="6" t="s">
        <v>11</v>
      </c>
      <c r="B7" s="6" t="s">
        <v>12</v>
      </c>
      <c r="C7" s="6">
        <v>7</v>
      </c>
      <c r="D7" s="6">
        <v>9</v>
      </c>
      <c r="E7" s="6">
        <v>5</v>
      </c>
      <c r="F7" s="7">
        <f t="shared" ref="F7:F9" si="0">AVERAGE(C7:E7)</f>
        <v>7</v>
      </c>
      <c r="G7" s="6" t="str">
        <f t="shared" ref="G7:G9" si="1">IF(F7 &lt;= 6,"Reprobado","Aprobado")</f>
        <v>Aprobado</v>
      </c>
    </row>
    <row r="8" spans="1:7" x14ac:dyDescent="0.25">
      <c r="A8" s="6" t="s">
        <v>13</v>
      </c>
      <c r="B8" s="6" t="s">
        <v>14</v>
      </c>
      <c r="C8" s="6">
        <v>7</v>
      </c>
      <c r="D8" s="6">
        <v>8</v>
      </c>
      <c r="E8" s="6">
        <v>1</v>
      </c>
      <c r="F8" s="7">
        <f t="shared" si="0"/>
        <v>5.333333333333333</v>
      </c>
      <c r="G8" s="6" t="str">
        <f t="shared" si="1"/>
        <v>Reprobado</v>
      </c>
    </row>
    <row r="9" spans="1:7" x14ac:dyDescent="0.25">
      <c r="A9" s="6" t="s">
        <v>15</v>
      </c>
      <c r="B9" s="6" t="s">
        <v>16</v>
      </c>
      <c r="C9" s="6">
        <v>5</v>
      </c>
      <c r="D9" s="6">
        <v>9</v>
      </c>
      <c r="E9" s="6">
        <v>7</v>
      </c>
      <c r="F9" s="7">
        <f t="shared" si="0"/>
        <v>7</v>
      </c>
      <c r="G9" s="6" t="str">
        <f t="shared" si="1"/>
        <v>Aprobado</v>
      </c>
    </row>
    <row r="12" spans="1:7" ht="18.75" x14ac:dyDescent="0.25">
      <c r="C12" s="25" t="s">
        <v>17</v>
      </c>
      <c r="D12" s="26"/>
      <c r="E12" s="27"/>
    </row>
    <row r="13" spans="1:7" x14ac:dyDescent="0.25">
      <c r="C13" s="24" t="s">
        <v>18</v>
      </c>
      <c r="D13" s="24"/>
      <c r="E13" s="5">
        <f>MAX(F6:F9)</f>
        <v>10</v>
      </c>
    </row>
    <row r="14" spans="1:7" x14ac:dyDescent="0.25">
      <c r="C14" s="24" t="s">
        <v>19</v>
      </c>
      <c r="D14" s="24"/>
      <c r="E14" s="5">
        <f>MIN(F6:F9)</f>
        <v>5.333333333333333</v>
      </c>
    </row>
    <row r="15" spans="1:7" x14ac:dyDescent="0.25">
      <c r="C15" s="24" t="s">
        <v>20</v>
      </c>
      <c r="D15" s="24"/>
      <c r="E15" s="5">
        <f>IFERROR(MODE(F6:F9),"Ninguna")</f>
        <v>7</v>
      </c>
    </row>
    <row r="16" spans="1:7" x14ac:dyDescent="0.25">
      <c r="C16" s="24" t="s">
        <v>21</v>
      </c>
      <c r="D16" s="24"/>
      <c r="E16" s="5">
        <f>AVERAGE(F6:F9)</f>
        <v>7.333333333333333</v>
      </c>
    </row>
    <row r="17" spans="3:5" x14ac:dyDescent="0.25">
      <c r="C17" s="24" t="s">
        <v>22</v>
      </c>
      <c r="D17" s="24"/>
      <c r="E17" s="8">
        <f>COUNTA(F6:F10)</f>
        <v>4</v>
      </c>
    </row>
    <row r="18" spans="3:5" x14ac:dyDescent="0.25">
      <c r="C18" s="24" t="s">
        <v>26</v>
      </c>
      <c r="D18" s="24"/>
      <c r="E18" s="8">
        <f>COUNTIF(G6:G9,"Aprobado")</f>
        <v>3</v>
      </c>
    </row>
    <row r="19" spans="3:5" x14ac:dyDescent="0.25">
      <c r="C19" s="24" t="s">
        <v>23</v>
      </c>
      <c r="D19" s="24"/>
      <c r="E19" s="8">
        <f>COUNTIF(G6:G9,"Reprobado")</f>
        <v>1</v>
      </c>
    </row>
    <row r="20" spans="3:5" x14ac:dyDescent="0.25">
      <c r="C20" s="24" t="s">
        <v>24</v>
      </c>
      <c r="D20" s="24"/>
      <c r="E20" s="5">
        <f>AVERAGEIF(G6:G9,"Aprobado",F6:F9)</f>
        <v>8</v>
      </c>
    </row>
    <row r="21" spans="3:5" x14ac:dyDescent="0.25">
      <c r="C21" s="24" t="s">
        <v>25</v>
      </c>
      <c r="D21" s="24"/>
      <c r="E21" s="5">
        <f>AVERAGEIF(G6:G9,"Reprobado",F6:F9)</f>
        <v>5.333333333333333</v>
      </c>
    </row>
  </sheetData>
  <mergeCells count="12">
    <mergeCell ref="C21:D21"/>
    <mergeCell ref="C20:D20"/>
    <mergeCell ref="C19:D19"/>
    <mergeCell ref="C18:D18"/>
    <mergeCell ref="C17:D17"/>
    <mergeCell ref="C16:D16"/>
    <mergeCell ref="C12:E12"/>
    <mergeCell ref="A3:G3"/>
    <mergeCell ref="A1:G1"/>
    <mergeCell ref="C15:D15"/>
    <mergeCell ref="C14:D14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9E5-A630-4A57-8E05-09D7E8169C0B}">
  <dimension ref="A1:E12"/>
  <sheetViews>
    <sheetView zoomScale="110" zoomScaleNormal="110" workbookViewId="0">
      <selection activeCell="B12" sqref="B12:D12"/>
    </sheetView>
  </sheetViews>
  <sheetFormatPr baseColWidth="10" defaultRowHeight="15" x14ac:dyDescent="0.25"/>
  <cols>
    <col min="2" max="2" width="20.5703125" customWidth="1"/>
    <col min="3" max="3" width="14.28515625" customWidth="1"/>
    <col min="4" max="4" width="11.85546875" bestFit="1" customWidth="1"/>
  </cols>
  <sheetData>
    <row r="1" spans="1:5" x14ac:dyDescent="0.25">
      <c r="A1" s="32" t="s">
        <v>27</v>
      </c>
      <c r="B1" s="32"/>
      <c r="C1" s="32"/>
      <c r="D1" s="32"/>
      <c r="E1" s="32"/>
    </row>
    <row r="2" spans="1:5" x14ac:dyDescent="0.25">
      <c r="A2" s="32"/>
      <c r="B2" s="32"/>
      <c r="C2" s="32"/>
      <c r="D2" s="32"/>
      <c r="E2" s="32"/>
    </row>
    <row r="6" spans="1:5" ht="15.75" x14ac:dyDescent="0.25">
      <c r="A6" s="9" t="s">
        <v>28</v>
      </c>
      <c r="B6" s="9" t="s">
        <v>29</v>
      </c>
      <c r="C6" s="9" t="s">
        <v>30</v>
      </c>
      <c r="D6" s="9" t="s">
        <v>31</v>
      </c>
      <c r="E6" s="9" t="s">
        <v>32</v>
      </c>
    </row>
    <row r="7" spans="1:5" x14ac:dyDescent="0.25">
      <c r="A7" s="10">
        <v>103</v>
      </c>
      <c r="B7" s="1" t="str">
        <f>IFERROR(VLOOKUP(A7,inv!$A$6:$C$100,2,0),"")</f>
        <v>BOLIGRAFO</v>
      </c>
      <c r="C7" s="10">
        <v>3</v>
      </c>
      <c r="D7" s="3">
        <f>IFERROR(VLOOKUP(A7,inv!$A$6:$C$100,3,0),"")</f>
        <v>2000</v>
      </c>
      <c r="E7" s="4">
        <f>IFERROR(D7*C7,"")</f>
        <v>6000</v>
      </c>
    </row>
    <row r="8" spans="1:5" x14ac:dyDescent="0.25">
      <c r="A8" s="10">
        <v>101</v>
      </c>
      <c r="B8" s="1" t="str">
        <f>IFERROR(VLOOKUP(A8,inv!$A$6:$C$100,2,0),"")</f>
        <v>LAPIZ</v>
      </c>
      <c r="C8" s="10">
        <v>1</v>
      </c>
      <c r="D8" s="3">
        <f>IFERROR(VLOOKUP(A8,inv!$A$6:$C$100,3,0),"")</f>
        <v>1000</v>
      </c>
      <c r="E8" s="4">
        <f t="shared" ref="E8:E11" si="0">IFERROR(D8*C8,"")</f>
        <v>1000</v>
      </c>
    </row>
    <row r="9" spans="1:5" x14ac:dyDescent="0.25">
      <c r="A9" s="10">
        <v>101</v>
      </c>
      <c r="B9" s="1" t="str">
        <f>IFERROR(VLOOKUP(A9,inv!$A$6:$C$100,2,0),"")</f>
        <v>LAPIZ</v>
      </c>
      <c r="C9" s="10">
        <v>2</v>
      </c>
      <c r="D9" s="3">
        <f>IFERROR(VLOOKUP(A9,inv!$A$6:$C$100,3,0),"")</f>
        <v>1000</v>
      </c>
      <c r="E9" s="4">
        <f t="shared" si="0"/>
        <v>2000</v>
      </c>
    </row>
    <row r="10" spans="1:5" x14ac:dyDescent="0.25">
      <c r="A10" s="10">
        <v>101</v>
      </c>
      <c r="B10" s="1" t="str">
        <f>IFERROR(VLOOKUP(A10,inv!$A$6:$C$100,2,0),"")</f>
        <v>LAPIZ</v>
      </c>
      <c r="C10" s="10">
        <v>3</v>
      </c>
      <c r="D10" s="3">
        <f>IFERROR(VLOOKUP(A10,inv!$A$6:$C$100,3,0),"")</f>
        <v>1000</v>
      </c>
      <c r="E10" s="4">
        <f t="shared" si="0"/>
        <v>3000</v>
      </c>
    </row>
    <row r="11" spans="1:5" x14ac:dyDescent="0.25">
      <c r="A11" s="10">
        <v>105</v>
      </c>
      <c r="B11" s="1" t="str">
        <f>IFERROR(VLOOKUP(A11,inv!$A$6:$C$100,2,0),"")</f>
        <v>CARTULINA PLIEGO</v>
      </c>
      <c r="C11" s="10">
        <v>2</v>
      </c>
      <c r="D11" s="3">
        <f>IFERROR(VLOOKUP(A11,inv!$A$6:$C$100,3,0),"")</f>
        <v>3000</v>
      </c>
      <c r="E11" s="4">
        <f t="shared" si="0"/>
        <v>6000</v>
      </c>
    </row>
    <row r="12" spans="1:5" ht="15.75" x14ac:dyDescent="0.25">
      <c r="B12" s="29" t="s">
        <v>32</v>
      </c>
      <c r="C12" s="30"/>
      <c r="D12" s="31"/>
      <c r="E12" s="12">
        <f>SUM(E7:E11)</f>
        <v>18000</v>
      </c>
    </row>
  </sheetData>
  <mergeCells count="2">
    <mergeCell ref="B12:D12"/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F0DE-6E56-4852-B76D-E4492552C5F8}">
  <dimension ref="A1:C13"/>
  <sheetViews>
    <sheetView workbookViewId="0">
      <selection activeCell="B20" sqref="B20"/>
    </sheetView>
  </sheetViews>
  <sheetFormatPr baseColWidth="10" defaultRowHeight="15" x14ac:dyDescent="0.25"/>
  <cols>
    <col min="2" max="2" width="21" customWidth="1"/>
  </cols>
  <sheetData>
    <row r="1" spans="1:3" x14ac:dyDescent="0.25">
      <c r="A1" s="28" t="s">
        <v>33</v>
      </c>
      <c r="B1" s="28"/>
      <c r="C1" s="28"/>
    </row>
    <row r="2" spans="1:3" x14ac:dyDescent="0.25">
      <c r="A2" s="28"/>
      <c r="B2" s="28"/>
      <c r="C2" s="28"/>
    </row>
    <row r="5" spans="1:3" ht="15.75" x14ac:dyDescent="0.25">
      <c r="A5" s="11" t="s">
        <v>28</v>
      </c>
      <c r="B5" s="11" t="s">
        <v>29</v>
      </c>
      <c r="C5" s="11" t="s">
        <v>31</v>
      </c>
    </row>
    <row r="6" spans="1:3" x14ac:dyDescent="0.25">
      <c r="A6" s="1">
        <v>101</v>
      </c>
      <c r="B6" s="1" t="s">
        <v>34</v>
      </c>
      <c r="C6" s="3">
        <v>1000</v>
      </c>
    </row>
    <row r="7" spans="1:3" x14ac:dyDescent="0.25">
      <c r="A7" s="1">
        <v>102</v>
      </c>
      <c r="B7" s="1" t="s">
        <v>35</v>
      </c>
      <c r="C7" s="3">
        <v>1500</v>
      </c>
    </row>
    <row r="8" spans="1:3" x14ac:dyDescent="0.25">
      <c r="A8" s="1">
        <v>103</v>
      </c>
      <c r="B8" s="1" t="s">
        <v>36</v>
      </c>
      <c r="C8" s="3">
        <v>2000</v>
      </c>
    </row>
    <row r="9" spans="1:3" x14ac:dyDescent="0.25">
      <c r="A9" s="1">
        <v>104</v>
      </c>
      <c r="B9" s="1" t="s">
        <v>37</v>
      </c>
      <c r="C9" s="3">
        <v>2500</v>
      </c>
    </row>
    <row r="10" spans="1:3" x14ac:dyDescent="0.25">
      <c r="A10" s="1">
        <v>105</v>
      </c>
      <c r="B10" s="1" t="s">
        <v>38</v>
      </c>
      <c r="C10" s="3">
        <v>3000</v>
      </c>
    </row>
    <row r="11" spans="1:3" x14ac:dyDescent="0.25">
      <c r="A11" s="1">
        <v>106</v>
      </c>
      <c r="B11" s="1" t="s">
        <v>39</v>
      </c>
      <c r="C11" s="3">
        <v>3500</v>
      </c>
    </row>
    <row r="12" spans="1:3" x14ac:dyDescent="0.25">
      <c r="A12" s="1">
        <v>107</v>
      </c>
      <c r="B12" s="1" t="s">
        <v>40</v>
      </c>
      <c r="C12" s="3">
        <v>4000</v>
      </c>
    </row>
    <row r="13" spans="1:3" x14ac:dyDescent="0.25">
      <c r="A13" s="1">
        <v>108</v>
      </c>
      <c r="B13" s="1" t="s">
        <v>41</v>
      </c>
      <c r="C13" s="3">
        <v>4500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BDC9-454B-4E4B-B1E0-710A3708D7C2}">
  <dimension ref="A1:J21"/>
  <sheetViews>
    <sheetView topLeftCell="A2" workbookViewId="0">
      <selection activeCell="G6" sqref="G6"/>
    </sheetView>
  </sheetViews>
  <sheetFormatPr baseColWidth="10" defaultRowHeight="15" x14ac:dyDescent="0.25"/>
  <cols>
    <col min="4" max="4" width="13.140625" customWidth="1"/>
    <col min="7" max="7" width="16.42578125" customWidth="1"/>
  </cols>
  <sheetData>
    <row r="1" spans="1:10" ht="18.75" x14ac:dyDescent="0.25">
      <c r="A1" s="28" t="s">
        <v>0</v>
      </c>
      <c r="B1" s="28"/>
      <c r="C1" s="28"/>
      <c r="D1" s="28"/>
      <c r="E1" s="28"/>
      <c r="F1" s="28"/>
      <c r="G1" s="28"/>
    </row>
    <row r="3" spans="1:10" ht="18.75" x14ac:dyDescent="0.25">
      <c r="A3" s="28" t="s">
        <v>1</v>
      </c>
      <c r="B3" s="28"/>
      <c r="C3" s="28"/>
      <c r="D3" s="28"/>
      <c r="E3" s="28"/>
      <c r="F3" s="28"/>
      <c r="G3" s="28"/>
    </row>
    <row r="5" spans="1:10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10" x14ac:dyDescent="0.25">
      <c r="A6" s="6" t="s">
        <v>9</v>
      </c>
      <c r="B6" s="6" t="s">
        <v>10</v>
      </c>
      <c r="C6" s="6">
        <v>5</v>
      </c>
      <c r="D6" s="6">
        <v>5</v>
      </c>
      <c r="E6" s="6">
        <v>5</v>
      </c>
      <c r="F6" s="7">
        <f>AVERAGE(C6:E6)</f>
        <v>5</v>
      </c>
      <c r="G6" s="6" t="str">
        <f>IF(F6 &lt;2,"DEFICIENTE",IF(F6&lt;3,"INSUFICIENTE",IF(F6&lt;4,"ACEPTABLE",IF(F6&lt;5,"SOBRESALIENTE",IF(F6=5,"EXCELENTE","ERROR")))))</f>
        <v>EXCELENTE</v>
      </c>
    </row>
    <row r="7" spans="1:10" x14ac:dyDescent="0.25">
      <c r="A7" s="6" t="s">
        <v>11</v>
      </c>
      <c r="B7" s="6" t="s">
        <v>12</v>
      </c>
      <c r="C7" s="6">
        <v>4</v>
      </c>
      <c r="D7" s="6">
        <v>3</v>
      </c>
      <c r="E7" s="6">
        <v>4</v>
      </c>
      <c r="F7" s="7">
        <f>AVERAGE(C7:E7)</f>
        <v>3.6666666666666665</v>
      </c>
      <c r="G7" s="6" t="str">
        <f t="shared" ref="G7:G8" si="0">IF(F7 &lt;2,"DEFICIENTE",IF(F7&lt;3,"INSUFICIENTE",IF(F7&lt;4,"ACEPTABLE",IF(F7&lt;5,"SOBRESALIENTE",IF(F7=5,"EXCELENTE","ERROR")))))</f>
        <v>ACEPTABLE</v>
      </c>
    </row>
    <row r="8" spans="1:10" x14ac:dyDescent="0.25">
      <c r="A8" s="6" t="s">
        <v>13</v>
      </c>
      <c r="B8" s="6" t="s">
        <v>14</v>
      </c>
      <c r="C8" s="6">
        <v>2</v>
      </c>
      <c r="D8" s="6">
        <v>2</v>
      </c>
      <c r="E8" s="6">
        <v>4</v>
      </c>
      <c r="F8" s="7">
        <f t="shared" ref="F8:F9" si="1">AVERAGE(C8:E8)</f>
        <v>2.6666666666666665</v>
      </c>
      <c r="G8" s="6" t="str">
        <f t="shared" si="0"/>
        <v>INSUFICIENTE</v>
      </c>
    </row>
    <row r="9" spans="1:10" x14ac:dyDescent="0.25">
      <c r="A9" s="6" t="s">
        <v>15</v>
      </c>
      <c r="B9" s="6" t="s">
        <v>16</v>
      </c>
      <c r="C9" s="6">
        <v>0</v>
      </c>
      <c r="D9" s="6">
        <v>0</v>
      </c>
      <c r="E9" s="6">
        <v>1</v>
      </c>
      <c r="F9" s="7">
        <f t="shared" si="1"/>
        <v>0.33333333333333331</v>
      </c>
      <c r="G9" s="6" t="str">
        <f>IF(F9 &lt;2,"DEFICIENTE",IF(F9&lt;3,"INSUFICIENTE",IF(F9&lt;4,"ACEPTABLE",IF(F9&lt;5,"SOBRESALIENTE",IF(F9=5,"EXCELENTE","ERROR")))))</f>
        <v>DEFICIENTE</v>
      </c>
      <c r="J9" t="s">
        <v>46</v>
      </c>
    </row>
    <row r="10" spans="1:10" x14ac:dyDescent="0.25">
      <c r="D10" t="s">
        <v>43</v>
      </c>
    </row>
    <row r="12" spans="1:10" ht="18.75" x14ac:dyDescent="0.25">
      <c r="C12" s="25" t="s">
        <v>17</v>
      </c>
      <c r="D12" s="26"/>
      <c r="E12" s="27"/>
      <c r="G12" s="33" t="s">
        <v>42</v>
      </c>
      <c r="H12" s="33"/>
    </row>
    <row r="13" spans="1:10" x14ac:dyDescent="0.25">
      <c r="C13" s="24" t="s">
        <v>18</v>
      </c>
      <c r="D13" s="24"/>
      <c r="E13" s="14">
        <f>MAX(F6:F9)</f>
        <v>5</v>
      </c>
      <c r="G13" s="34">
        <v>3</v>
      </c>
      <c r="H13" s="34"/>
    </row>
    <row r="14" spans="1:10" x14ac:dyDescent="0.25">
      <c r="C14" s="24" t="s">
        <v>19</v>
      </c>
      <c r="D14" s="24"/>
      <c r="E14" s="14">
        <f>MIN(F6:F9)</f>
        <v>0.33333333333333331</v>
      </c>
    </row>
    <row r="15" spans="1:10" x14ac:dyDescent="0.25">
      <c r="C15" s="24" t="s">
        <v>21</v>
      </c>
      <c r="D15" s="24"/>
      <c r="E15" s="14">
        <f>AVERAGE(F6:F9)</f>
        <v>2.9166666666666665</v>
      </c>
    </row>
    <row r="16" spans="1:10" ht="15.75" customHeight="1" x14ac:dyDescent="0.25">
      <c r="C16" s="36" t="s">
        <v>26</v>
      </c>
      <c r="D16" s="36"/>
      <c r="E16" s="15">
        <f>COUNTIF(G6:G9,"EXCELENTE")</f>
        <v>1</v>
      </c>
    </row>
    <row r="17" spans="3:5" ht="15.75" customHeight="1" x14ac:dyDescent="0.25">
      <c r="C17" s="37" t="s">
        <v>44</v>
      </c>
      <c r="D17" s="38"/>
      <c r="E17" s="16">
        <f>COUNTIF(G6:G9,"SOBRESALIENTE")</f>
        <v>0</v>
      </c>
    </row>
    <row r="18" spans="3:5" x14ac:dyDescent="0.25">
      <c r="C18" s="36" t="s">
        <v>45</v>
      </c>
      <c r="D18" s="36"/>
      <c r="E18" s="15">
        <f>COUNTIF(G6:G9,"ACEPTABLE")</f>
        <v>1</v>
      </c>
    </row>
    <row r="19" spans="3:5" x14ac:dyDescent="0.25">
      <c r="C19" s="39" t="s">
        <v>47</v>
      </c>
      <c r="D19" s="40"/>
      <c r="E19" s="15">
        <f>COUNTIF(G6:G9,"INSUFICIENTE")</f>
        <v>1</v>
      </c>
    </row>
    <row r="20" spans="3:5" x14ac:dyDescent="0.25">
      <c r="C20" s="39" t="s">
        <v>48</v>
      </c>
      <c r="D20" s="40"/>
      <c r="E20" s="15">
        <f>COUNTIF(G6:G9,"DEFICIENTE")</f>
        <v>1</v>
      </c>
    </row>
    <row r="21" spans="3:5" x14ac:dyDescent="0.25">
      <c r="C21" s="35" t="s">
        <v>49</v>
      </c>
      <c r="D21" s="35"/>
      <c r="E21" s="17">
        <f>COUNTA(F6:F9)</f>
        <v>4</v>
      </c>
    </row>
  </sheetData>
  <mergeCells count="14">
    <mergeCell ref="C21:D21"/>
    <mergeCell ref="C15:D15"/>
    <mergeCell ref="C16:D16"/>
    <mergeCell ref="C18:D18"/>
    <mergeCell ref="C17:D17"/>
    <mergeCell ref="C20:D20"/>
    <mergeCell ref="C19:D19"/>
    <mergeCell ref="A1:G1"/>
    <mergeCell ref="A3:G3"/>
    <mergeCell ref="C12:E12"/>
    <mergeCell ref="C13:D13"/>
    <mergeCell ref="C14:D14"/>
    <mergeCell ref="G12:H12"/>
    <mergeCell ref="G13:H13"/>
  </mergeCells>
  <conditionalFormatting sqref="F6:F9">
    <cfRule type="iconSet" priority="6">
      <iconSet iconSet="3Symbols">
        <cfvo type="percent" val="0"/>
        <cfvo type="num" val="3"/>
        <cfvo type="num" val="4"/>
      </iconSet>
    </cfRule>
  </conditionalFormatting>
  <conditionalFormatting sqref="G6:G9">
    <cfRule type="containsText" dxfId="4" priority="1" operator="containsText" text="DEFICIENTE">
      <formula>NOT(ISERROR(SEARCH("DEFICIENTE",G6)))</formula>
    </cfRule>
    <cfRule type="containsText" dxfId="3" priority="2" operator="containsText" text="INSUFICIENTE">
      <formula>NOT(ISERROR(SEARCH("INSUFICIENTE",G6)))</formula>
    </cfRule>
    <cfRule type="containsText" dxfId="2" priority="3" operator="containsText" text="ACEPTABLE">
      <formula>NOT(ISERROR(SEARCH("ACEPTABLE",G6)))</formula>
    </cfRule>
    <cfRule type="containsText" dxfId="1" priority="4" operator="containsText" text="SOBRESALIENTE">
      <formula>NOT(ISERROR(SEARCH("SOBRESALIENTE",G6)))</formula>
    </cfRule>
    <cfRule type="containsText" dxfId="0" priority="5" operator="containsText" text="EXCELENTE">
      <formula>NOT(ISERROR(SEARCH("EXCELENTE",G6)))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32EF-655B-401E-BB41-523F5C9FA9A7}">
  <dimension ref="A1:H20"/>
  <sheetViews>
    <sheetView topLeftCell="C1" workbookViewId="0">
      <selection sqref="A1:H20"/>
    </sheetView>
  </sheetViews>
  <sheetFormatPr baseColWidth="10" defaultRowHeight="15" x14ac:dyDescent="0.25"/>
  <cols>
    <col min="1" max="1" width="17.28515625" customWidth="1"/>
    <col min="2" max="2" width="25.42578125" customWidth="1"/>
    <col min="3" max="3" width="22.5703125" customWidth="1"/>
    <col min="4" max="4" width="11.42578125" customWidth="1"/>
    <col min="5" max="5" width="13.7109375" customWidth="1"/>
    <col min="6" max="6" width="22" customWidth="1"/>
    <col min="7" max="7" width="14.5703125" customWidth="1"/>
    <col min="8" max="8" width="18.42578125" customWidth="1"/>
  </cols>
  <sheetData>
    <row r="1" spans="1:8" ht="28.5" x14ac:dyDescent="0.45">
      <c r="A1" s="41" t="s">
        <v>50</v>
      </c>
      <c r="B1" s="41"/>
      <c r="C1" s="41"/>
      <c r="D1" s="41"/>
      <c r="E1" s="41"/>
      <c r="F1" s="41"/>
      <c r="G1" s="41"/>
      <c r="H1" s="41"/>
    </row>
    <row r="4" spans="1:8" ht="15.75" x14ac:dyDescent="0.25">
      <c r="A4" s="13" t="s">
        <v>51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</row>
    <row r="5" spans="1:8" x14ac:dyDescent="0.25">
      <c r="A5" s="1"/>
      <c r="B5" s="1" t="s">
        <v>59</v>
      </c>
      <c r="C5" s="18">
        <v>45152</v>
      </c>
      <c r="D5" s="1" t="s">
        <v>60</v>
      </c>
      <c r="E5" s="1" t="s">
        <v>61</v>
      </c>
      <c r="F5" s="1">
        <v>8.5</v>
      </c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</sheetData>
  <mergeCells count="1">
    <mergeCell ref="A1:H1"/>
  </mergeCells>
  <dataValidations count="5">
    <dataValidation type="textLength" allowBlank="1" showInputMessage="1" showErrorMessage="1" errorTitle="ERROR" error="Solo se admiten entre 5 y 20 caracteres." promptTitle="Cuidado" prompt="Nombre entre 5 y 20 letras" sqref="B5" xr:uid="{C5C23880-33BB-4F7C-87AC-AF27C6F44342}">
      <formula1>5</formula1>
      <formula2>20</formula2>
    </dataValidation>
    <dataValidation type="date" operator="greaterThan" allowBlank="1" showInputMessage="1" showErrorMessage="1" sqref="C5" xr:uid="{84E8B5F6-B99F-4092-B4C9-E81D0C543D98}">
      <formula1>45151</formula1>
    </dataValidation>
    <dataValidation type="list" allowBlank="1" showInputMessage="1" showErrorMessage="1" sqref="D5" xr:uid="{EE986A23-0E84-4872-8039-CE427691EB87}">
      <formula1>"Masculino, Femenino, Otro"</formula1>
    </dataValidation>
    <dataValidation type="decimal" operator="lessThanOrEqual" allowBlank="1" showInputMessage="1" showErrorMessage="1" sqref="F5" xr:uid="{0F157139-16EA-4B9F-9A53-1CD24D5FD143}">
      <formula1>10</formula1>
    </dataValidation>
    <dataValidation type="custom" allowBlank="1" showInputMessage="1" showErrorMessage="1" sqref="E5" xr:uid="{5AE1765B-50B1-47E0-A1C8-30D6E9F2F850}">
      <formula1>EXACT(UPPER(E5),E5)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54FF-13DA-438A-AD3C-3D127A4400C7}">
  <dimension ref="A1:C7"/>
  <sheetViews>
    <sheetView workbookViewId="0">
      <selection activeCell="B6" sqref="B6"/>
    </sheetView>
  </sheetViews>
  <sheetFormatPr baseColWidth="10" defaultRowHeight="15" x14ac:dyDescent="0.25"/>
  <cols>
    <col min="1" max="1" width="18.28515625" bestFit="1" customWidth="1"/>
    <col min="2" max="2" width="23.28515625" bestFit="1" customWidth="1"/>
    <col min="3" max="4" width="22.28515625" bestFit="1" customWidth="1"/>
  </cols>
  <sheetData>
    <row r="1" spans="1:3" x14ac:dyDescent="0.25">
      <c r="A1" s="20" t="s">
        <v>55</v>
      </c>
      <c r="B1" t="s">
        <v>83</v>
      </c>
    </row>
    <row r="3" spans="1:3" x14ac:dyDescent="0.25">
      <c r="A3" s="20" t="s">
        <v>85</v>
      </c>
      <c r="B3" t="s">
        <v>89</v>
      </c>
      <c r="C3" t="s">
        <v>87</v>
      </c>
    </row>
    <row r="4" spans="1:3" x14ac:dyDescent="0.25">
      <c r="A4" s="21" t="s">
        <v>69</v>
      </c>
      <c r="B4" s="22">
        <v>300007</v>
      </c>
      <c r="C4" s="22">
        <v>300007</v>
      </c>
    </row>
    <row r="5" spans="1:3" x14ac:dyDescent="0.25">
      <c r="A5" s="21" t="s">
        <v>76</v>
      </c>
      <c r="B5" s="22">
        <v>300014</v>
      </c>
      <c r="C5" s="22">
        <v>260012.13333333336</v>
      </c>
    </row>
    <row r="6" spans="1:3" x14ac:dyDescent="0.25">
      <c r="A6" s="21" t="s">
        <v>70</v>
      </c>
      <c r="B6" s="22">
        <v>300008</v>
      </c>
      <c r="C6" s="22">
        <v>140003.73333333334</v>
      </c>
    </row>
    <row r="7" spans="1:3" x14ac:dyDescent="0.25">
      <c r="A7" s="21" t="s">
        <v>86</v>
      </c>
      <c r="B7" s="22">
        <v>900029</v>
      </c>
      <c r="C7" s="22">
        <v>700022.8666666667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DD66-3212-4890-A1E1-4C407ABC84CC}">
  <dimension ref="A3:D10"/>
  <sheetViews>
    <sheetView tabSelected="1" workbookViewId="0">
      <selection activeCell="C6" sqref="C6"/>
    </sheetView>
  </sheetViews>
  <sheetFormatPr baseColWidth="10" defaultRowHeight="15" x14ac:dyDescent="0.25"/>
  <cols>
    <col min="1" max="1" width="17.5703125" bestFit="1" customWidth="1"/>
    <col min="2" max="2" width="23.28515625" bestFit="1" customWidth="1"/>
    <col min="3" max="3" width="18.85546875" bestFit="1" customWidth="1"/>
    <col min="4" max="4" width="22.28515625" bestFit="1" customWidth="1"/>
  </cols>
  <sheetData>
    <row r="3" spans="1:4" x14ac:dyDescent="0.25">
      <c r="A3" s="20" t="s">
        <v>85</v>
      </c>
      <c r="B3" t="s">
        <v>89</v>
      </c>
      <c r="C3" t="s">
        <v>88</v>
      </c>
      <c r="D3" t="s">
        <v>87</v>
      </c>
    </row>
    <row r="4" spans="1:4" x14ac:dyDescent="0.25">
      <c r="A4" s="23" t="s">
        <v>93</v>
      </c>
      <c r="B4" s="22">
        <v>1300015</v>
      </c>
      <c r="C4" s="22">
        <v>18</v>
      </c>
      <c r="D4" s="22">
        <v>780009</v>
      </c>
    </row>
    <row r="5" spans="1:4" x14ac:dyDescent="0.25">
      <c r="A5" s="23" t="s">
        <v>91</v>
      </c>
      <c r="B5" s="22">
        <v>6600003</v>
      </c>
      <c r="C5" s="22">
        <v>52</v>
      </c>
      <c r="D5" s="22">
        <v>3370001.8666666667</v>
      </c>
    </row>
    <row r="6" spans="1:4" x14ac:dyDescent="0.25">
      <c r="A6" s="23" t="s">
        <v>92</v>
      </c>
      <c r="B6" s="22">
        <v>1500025</v>
      </c>
      <c r="C6" s="22">
        <v>108</v>
      </c>
      <c r="D6" s="22">
        <v>1080017.9666666668</v>
      </c>
    </row>
    <row r="7" spans="1:4" x14ac:dyDescent="0.25">
      <c r="A7" s="23" t="s">
        <v>94</v>
      </c>
      <c r="B7" s="22">
        <v>1200038</v>
      </c>
      <c r="C7" s="22">
        <v>68</v>
      </c>
      <c r="D7" s="22">
        <v>680021.8666666667</v>
      </c>
    </row>
    <row r="8" spans="1:4" x14ac:dyDescent="0.25">
      <c r="A8" s="23" t="s">
        <v>95</v>
      </c>
      <c r="B8" s="22">
        <v>600025</v>
      </c>
      <c r="C8" s="22">
        <v>46</v>
      </c>
      <c r="D8" s="22">
        <v>460019.19999999995</v>
      </c>
    </row>
    <row r="9" spans="1:4" x14ac:dyDescent="0.25">
      <c r="A9" s="23" t="s">
        <v>96</v>
      </c>
      <c r="B9" s="22">
        <v>1600029</v>
      </c>
      <c r="C9" s="22">
        <v>56</v>
      </c>
      <c r="D9" s="22">
        <v>1560027.1333333333</v>
      </c>
    </row>
    <row r="10" spans="1:4" x14ac:dyDescent="0.25">
      <c r="A10" s="23" t="s">
        <v>86</v>
      </c>
      <c r="B10">
        <v>12800135</v>
      </c>
      <c r="C10">
        <v>348</v>
      </c>
      <c r="D10">
        <v>7930097.0333333351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9B69-C4C4-4516-9561-EEB81F46E438}">
  <dimension ref="A1:H21"/>
  <sheetViews>
    <sheetView workbookViewId="0">
      <selection activeCell="D5" sqref="D5"/>
    </sheetView>
  </sheetViews>
  <sheetFormatPr baseColWidth="10" defaultRowHeight="15" x14ac:dyDescent="0.25"/>
  <cols>
    <col min="1" max="1" width="22" customWidth="1"/>
    <col min="2" max="2" width="24.42578125" customWidth="1"/>
    <col min="3" max="3" width="21.140625" customWidth="1"/>
    <col min="4" max="4" width="15.42578125" customWidth="1"/>
    <col min="5" max="5" width="16.85546875" customWidth="1"/>
    <col min="6" max="6" width="15.85546875" customWidth="1"/>
    <col min="7" max="7" width="14.42578125" customWidth="1"/>
    <col min="8" max="8" width="18" customWidth="1"/>
  </cols>
  <sheetData>
    <row r="1" spans="1:8" ht="28.5" x14ac:dyDescent="0.45">
      <c r="A1" s="41" t="s">
        <v>50</v>
      </c>
      <c r="B1" s="41"/>
      <c r="C1" s="41"/>
      <c r="D1" s="41"/>
      <c r="E1" s="41"/>
      <c r="F1" s="41"/>
      <c r="G1" s="41"/>
      <c r="H1" s="41"/>
    </row>
    <row r="4" spans="1:8" ht="15.75" x14ac:dyDescent="0.25">
      <c r="A4" s="13" t="s">
        <v>51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</row>
    <row r="5" spans="1:8" x14ac:dyDescent="0.25">
      <c r="A5" s="19">
        <v>1121885</v>
      </c>
      <c r="B5" s="1" t="s">
        <v>62</v>
      </c>
      <c r="C5" s="18">
        <v>45154</v>
      </c>
      <c r="D5" s="1" t="s">
        <v>78</v>
      </c>
      <c r="E5" s="1" t="s">
        <v>61</v>
      </c>
      <c r="F5" s="3">
        <v>6000000</v>
      </c>
      <c r="G5" s="1">
        <v>15</v>
      </c>
      <c r="H5" s="3">
        <f>F5/30*G5</f>
        <v>3000000</v>
      </c>
    </row>
    <row r="6" spans="1:8" x14ac:dyDescent="0.25">
      <c r="A6" s="19">
        <v>1121886</v>
      </c>
      <c r="B6" s="1" t="s">
        <v>63</v>
      </c>
      <c r="C6" s="18">
        <v>45155</v>
      </c>
      <c r="D6" s="1" t="s">
        <v>79</v>
      </c>
      <c r="E6" s="1" t="s">
        <v>80</v>
      </c>
      <c r="F6" s="3">
        <v>300001</v>
      </c>
      <c r="G6" s="1">
        <v>18</v>
      </c>
      <c r="H6" s="3">
        <f t="shared" ref="H6:H21" si="0">F6/30*G6</f>
        <v>180000.59999999998</v>
      </c>
    </row>
    <row r="7" spans="1:8" x14ac:dyDescent="0.25">
      <c r="A7" s="19">
        <v>1121887</v>
      </c>
      <c r="B7" s="1" t="s">
        <v>64</v>
      </c>
      <c r="C7" s="18">
        <v>45156</v>
      </c>
      <c r="D7" s="1" t="s">
        <v>78</v>
      </c>
      <c r="E7" s="1" t="s">
        <v>80</v>
      </c>
      <c r="F7" s="3">
        <v>300002</v>
      </c>
      <c r="G7" s="1">
        <v>19</v>
      </c>
      <c r="H7" s="3">
        <f t="shared" si="0"/>
        <v>190001.26666666669</v>
      </c>
    </row>
    <row r="8" spans="1:8" x14ac:dyDescent="0.25">
      <c r="A8" s="19">
        <v>1121888</v>
      </c>
      <c r="B8" s="1" t="s">
        <v>65</v>
      </c>
      <c r="C8" s="18">
        <v>45188</v>
      </c>
      <c r="D8" s="1" t="s">
        <v>79</v>
      </c>
      <c r="E8" s="1" t="s">
        <v>81</v>
      </c>
      <c r="F8" s="3">
        <v>300003</v>
      </c>
      <c r="G8" s="1">
        <v>28</v>
      </c>
      <c r="H8" s="3">
        <f t="shared" si="0"/>
        <v>280002.8</v>
      </c>
    </row>
    <row r="9" spans="1:8" x14ac:dyDescent="0.25">
      <c r="A9" s="19">
        <v>1121889</v>
      </c>
      <c r="B9" s="1" t="s">
        <v>66</v>
      </c>
      <c r="C9" s="18">
        <v>45189</v>
      </c>
      <c r="D9" s="1" t="s">
        <v>78</v>
      </c>
      <c r="E9" s="1" t="s">
        <v>82</v>
      </c>
      <c r="F9" s="3">
        <v>300004</v>
      </c>
      <c r="G9" s="1">
        <v>15</v>
      </c>
      <c r="H9" s="3">
        <f t="shared" si="0"/>
        <v>150002</v>
      </c>
    </row>
    <row r="10" spans="1:8" x14ac:dyDescent="0.25">
      <c r="A10" s="19">
        <v>1121890</v>
      </c>
      <c r="B10" s="1" t="s">
        <v>67</v>
      </c>
      <c r="C10" s="18">
        <v>45190</v>
      </c>
      <c r="D10" s="1" t="s">
        <v>78</v>
      </c>
      <c r="E10" s="1" t="s">
        <v>82</v>
      </c>
      <c r="F10" s="3">
        <v>300005</v>
      </c>
      <c r="G10" s="1">
        <v>25</v>
      </c>
      <c r="H10" s="3">
        <f t="shared" si="0"/>
        <v>250004.16666666666</v>
      </c>
    </row>
    <row r="11" spans="1:8" x14ac:dyDescent="0.25">
      <c r="A11" s="19">
        <v>1121891</v>
      </c>
      <c r="B11" s="1" t="s">
        <v>68</v>
      </c>
      <c r="C11" s="18">
        <v>45191</v>
      </c>
      <c r="D11" s="1" t="s">
        <v>78</v>
      </c>
      <c r="E11" s="1" t="s">
        <v>61</v>
      </c>
      <c r="F11" s="3">
        <v>300006</v>
      </c>
      <c r="G11" s="1">
        <v>10</v>
      </c>
      <c r="H11" s="3">
        <f t="shared" si="0"/>
        <v>100002</v>
      </c>
    </row>
    <row r="12" spans="1:8" x14ac:dyDescent="0.25">
      <c r="A12" s="19">
        <v>1121892</v>
      </c>
      <c r="B12" s="1" t="s">
        <v>69</v>
      </c>
      <c r="C12" s="18">
        <v>45192</v>
      </c>
      <c r="D12" s="1" t="s">
        <v>78</v>
      </c>
      <c r="E12" s="1" t="s">
        <v>83</v>
      </c>
      <c r="F12" s="3">
        <v>300007</v>
      </c>
      <c r="G12" s="1">
        <v>30</v>
      </c>
      <c r="H12" s="3">
        <f t="shared" si="0"/>
        <v>300007</v>
      </c>
    </row>
    <row r="13" spans="1:8" x14ac:dyDescent="0.25">
      <c r="A13" s="19">
        <v>1121893</v>
      </c>
      <c r="B13" s="1" t="s">
        <v>70</v>
      </c>
      <c r="C13" s="18">
        <v>45223</v>
      </c>
      <c r="D13" s="1" t="s">
        <v>78</v>
      </c>
      <c r="E13" s="1" t="s">
        <v>83</v>
      </c>
      <c r="F13" s="3">
        <v>300008</v>
      </c>
      <c r="G13" s="1">
        <v>14</v>
      </c>
      <c r="H13" s="3">
        <f t="shared" si="0"/>
        <v>140003.73333333334</v>
      </c>
    </row>
    <row r="14" spans="1:8" x14ac:dyDescent="0.25">
      <c r="A14" s="19">
        <v>1121894</v>
      </c>
      <c r="B14" s="1" t="s">
        <v>71</v>
      </c>
      <c r="C14" s="18">
        <v>45224</v>
      </c>
      <c r="D14" s="1" t="s">
        <v>78</v>
      </c>
      <c r="E14" s="1" t="s">
        <v>84</v>
      </c>
      <c r="F14" s="3">
        <v>300009</v>
      </c>
      <c r="G14" s="1">
        <v>16</v>
      </c>
      <c r="H14" s="3">
        <f t="shared" si="0"/>
        <v>160004.79999999999</v>
      </c>
    </row>
    <row r="15" spans="1:8" x14ac:dyDescent="0.25">
      <c r="A15" s="19">
        <v>1121895</v>
      </c>
      <c r="B15" s="1" t="s">
        <v>72</v>
      </c>
      <c r="C15" s="18">
        <v>45225</v>
      </c>
      <c r="D15" s="1" t="s">
        <v>78</v>
      </c>
      <c r="E15" s="1" t="s">
        <v>84</v>
      </c>
      <c r="F15" s="3">
        <v>300010</v>
      </c>
      <c r="G15" s="1">
        <v>18</v>
      </c>
      <c r="H15" s="3">
        <f t="shared" si="0"/>
        <v>180006</v>
      </c>
    </row>
    <row r="16" spans="1:8" x14ac:dyDescent="0.25">
      <c r="A16" s="19">
        <v>1121896</v>
      </c>
      <c r="B16" s="1" t="s">
        <v>73</v>
      </c>
      <c r="C16" s="18">
        <v>45226</v>
      </c>
      <c r="D16" s="1" t="s">
        <v>78</v>
      </c>
      <c r="E16" s="1" t="s">
        <v>81</v>
      </c>
      <c r="F16" s="3">
        <v>300011</v>
      </c>
      <c r="G16" s="1">
        <v>20</v>
      </c>
      <c r="H16" s="3">
        <f t="shared" si="0"/>
        <v>200007.33333333334</v>
      </c>
    </row>
    <row r="17" spans="1:8" x14ac:dyDescent="0.25">
      <c r="A17" s="19">
        <v>1121897</v>
      </c>
      <c r="B17" s="1" t="s">
        <v>74</v>
      </c>
      <c r="C17" s="18">
        <v>45258</v>
      </c>
      <c r="D17" s="1" t="s">
        <v>79</v>
      </c>
      <c r="E17" s="1" t="s">
        <v>81</v>
      </c>
      <c r="F17" s="3">
        <v>300012</v>
      </c>
      <c r="G17" s="1">
        <v>22</v>
      </c>
      <c r="H17" s="3">
        <f t="shared" si="0"/>
        <v>220008.8</v>
      </c>
    </row>
    <row r="18" spans="1:8" x14ac:dyDescent="0.25">
      <c r="A18" s="19">
        <v>1121898</v>
      </c>
      <c r="B18" s="1" t="s">
        <v>75</v>
      </c>
      <c r="C18" s="18">
        <v>45259</v>
      </c>
      <c r="D18" s="1" t="s">
        <v>79</v>
      </c>
      <c r="E18" s="1" t="s">
        <v>81</v>
      </c>
      <c r="F18" s="3">
        <v>300013</v>
      </c>
      <c r="G18" s="1">
        <v>24</v>
      </c>
      <c r="H18" s="3">
        <f t="shared" si="0"/>
        <v>240010.39999999997</v>
      </c>
    </row>
    <row r="19" spans="1:8" x14ac:dyDescent="0.25">
      <c r="A19" s="19">
        <v>1121899</v>
      </c>
      <c r="B19" s="1" t="s">
        <v>76</v>
      </c>
      <c r="C19" s="18">
        <v>45290</v>
      </c>
      <c r="D19" s="1" t="s">
        <v>79</v>
      </c>
      <c r="E19" s="1" t="s">
        <v>83</v>
      </c>
      <c r="F19" s="3">
        <v>300014</v>
      </c>
      <c r="G19" s="1">
        <v>26</v>
      </c>
      <c r="H19" s="3">
        <f t="shared" si="0"/>
        <v>260012.13333333336</v>
      </c>
    </row>
    <row r="20" spans="1:8" x14ac:dyDescent="0.25">
      <c r="A20" s="19">
        <v>1121900</v>
      </c>
      <c r="B20" s="1" t="s">
        <v>77</v>
      </c>
      <c r="C20" s="18">
        <v>45291</v>
      </c>
      <c r="D20" s="1" t="s">
        <v>78</v>
      </c>
      <c r="E20" s="1" t="s">
        <v>61</v>
      </c>
      <c r="F20" s="3">
        <v>1300015</v>
      </c>
      <c r="G20" s="1">
        <v>30</v>
      </c>
      <c r="H20" s="3">
        <f t="shared" si="0"/>
        <v>1300015</v>
      </c>
    </row>
    <row r="21" spans="1:8" x14ac:dyDescent="0.25">
      <c r="A21" s="19">
        <v>1121901</v>
      </c>
      <c r="B21" s="1" t="s">
        <v>90</v>
      </c>
      <c r="C21" s="18">
        <v>45292</v>
      </c>
      <c r="D21" s="1" t="s">
        <v>79</v>
      </c>
      <c r="E21" s="1" t="s">
        <v>61</v>
      </c>
      <c r="F21" s="3">
        <v>1300015</v>
      </c>
      <c r="G21" s="1">
        <v>18</v>
      </c>
      <c r="H21" s="3">
        <f t="shared" si="0"/>
        <v>780009</v>
      </c>
    </row>
  </sheetData>
  <mergeCells count="1">
    <mergeCell ref="A1:H1"/>
  </mergeCells>
  <dataValidations count="6">
    <dataValidation type="whole" allowBlank="1" showInputMessage="1" showErrorMessage="1" sqref="G5:G21" xr:uid="{A617848D-0EC8-495D-935C-128BC34990EF}">
      <formula1>1</formula1>
      <formula2>31</formula2>
    </dataValidation>
    <dataValidation type="decimal" operator="greaterThanOrEqual" allowBlank="1" showInputMessage="1" showErrorMessage="1" sqref="F5:F21" xr:uid="{99CAB2A4-2D26-4BED-9B83-3F2DFA3F0603}">
      <formula1>299999</formula1>
    </dataValidation>
    <dataValidation type="list" allowBlank="1" showInputMessage="1" showErrorMessage="1" sqref="D6:D21 D5" xr:uid="{235BAE66-22CC-4A19-9462-EF3664A684B8}">
      <formula1>"MASCULINO,FEMENINO,OTRO"</formula1>
    </dataValidation>
    <dataValidation type="textLength" allowBlank="1" showInputMessage="1" showErrorMessage="1" errorTitle="ERROR" error="Solo se admiten entre 5 y 20 caracteres." promptTitle="Cuidado" prompt="Nombre entre 5 y 20 letras" sqref="B5:B21" xr:uid="{50D41330-22DF-4CEA-AE0C-3D83B16522D0}">
      <formula1>5</formula1>
      <formula2>20</formula2>
    </dataValidation>
    <dataValidation type="date" operator="greaterThan" allowBlank="1" showInputMessage="1" showErrorMessage="1" sqref="C5:C21" xr:uid="{FF952961-6B13-4327-8E23-329F46631E9A}">
      <formula1>45151</formula1>
    </dataValidation>
    <dataValidation type="custom" allowBlank="1" showInputMessage="1" showErrorMessage="1" sqref="E5:E21" xr:uid="{CF6139A2-C4E7-4350-8146-A66AB4528A5F}">
      <formula1>EXACT(UPPER(E5),E5)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DAE1-299A-48BB-9702-11E16622D153}">
  <dimension ref="A1:H21"/>
  <sheetViews>
    <sheetView topLeftCell="D10" workbookViewId="0">
      <selection sqref="A1:H21"/>
    </sheetView>
  </sheetViews>
  <sheetFormatPr baseColWidth="10" defaultRowHeight="15" x14ac:dyDescent="0.25"/>
  <cols>
    <col min="1" max="1" width="17.85546875" customWidth="1"/>
    <col min="2" max="2" width="27" customWidth="1"/>
    <col min="3" max="3" width="24.42578125" hidden="1" customWidth="1"/>
    <col min="4" max="4" width="12.7109375" customWidth="1"/>
    <col min="5" max="5" width="16.5703125" customWidth="1"/>
    <col min="6" max="6" width="17.7109375" customWidth="1"/>
    <col min="7" max="7" width="13.7109375" customWidth="1"/>
    <col min="8" max="8" width="18.5703125" customWidth="1"/>
  </cols>
  <sheetData>
    <row r="1" spans="1:8" ht="28.5" x14ac:dyDescent="0.45">
      <c r="A1" s="41" t="s">
        <v>50</v>
      </c>
      <c r="B1" s="41"/>
      <c r="C1" s="41"/>
      <c r="D1" s="41"/>
      <c r="E1" s="41"/>
      <c r="F1" s="41"/>
      <c r="G1" s="41"/>
      <c r="H1" s="41"/>
    </row>
    <row r="4" spans="1:8" ht="15.75" x14ac:dyDescent="0.25">
      <c r="A4" s="13" t="s">
        <v>51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</row>
    <row r="5" spans="1:8" x14ac:dyDescent="0.25">
      <c r="A5" s="19">
        <v>1121885</v>
      </c>
      <c r="B5" s="1" t="s">
        <v>62</v>
      </c>
      <c r="C5" s="18"/>
      <c r="D5" s="1" t="s">
        <v>78</v>
      </c>
      <c r="E5" s="1" t="s">
        <v>61</v>
      </c>
      <c r="F5" s="3">
        <v>6000000</v>
      </c>
      <c r="G5" s="1">
        <v>15</v>
      </c>
      <c r="H5" s="3">
        <f>F5/30*G5</f>
        <v>3000000</v>
      </c>
    </row>
    <row r="6" spans="1:8" x14ac:dyDescent="0.25">
      <c r="A6" s="19">
        <v>1121886</v>
      </c>
      <c r="B6" s="1" t="s">
        <v>63</v>
      </c>
      <c r="C6" s="18"/>
      <c r="D6" s="1" t="s">
        <v>79</v>
      </c>
      <c r="E6" s="1" t="s">
        <v>80</v>
      </c>
      <c r="F6" s="3">
        <v>300001</v>
      </c>
      <c r="G6" s="1">
        <v>18</v>
      </c>
      <c r="H6" s="3">
        <f t="shared" ref="H6:H21" si="0">F6/30*G6</f>
        <v>180000.59999999998</v>
      </c>
    </row>
    <row r="7" spans="1:8" x14ac:dyDescent="0.25">
      <c r="A7" s="19">
        <v>1121887</v>
      </c>
      <c r="B7" s="1" t="s">
        <v>64</v>
      </c>
      <c r="C7" s="18"/>
      <c r="D7" s="1" t="s">
        <v>78</v>
      </c>
      <c r="E7" s="1" t="s">
        <v>80</v>
      </c>
      <c r="F7" s="3">
        <v>300002</v>
      </c>
      <c r="G7" s="1">
        <v>19</v>
      </c>
      <c r="H7" s="3">
        <f t="shared" si="0"/>
        <v>190001.26666666669</v>
      </c>
    </row>
    <row r="8" spans="1:8" x14ac:dyDescent="0.25">
      <c r="A8" s="19">
        <v>1121888</v>
      </c>
      <c r="B8" s="1" t="s">
        <v>65</v>
      </c>
      <c r="C8" s="18"/>
      <c r="D8" s="1" t="s">
        <v>79</v>
      </c>
      <c r="E8" s="1" t="s">
        <v>81</v>
      </c>
      <c r="F8" s="3">
        <v>300003</v>
      </c>
      <c r="G8" s="1">
        <v>28</v>
      </c>
      <c r="H8" s="3">
        <f t="shared" si="0"/>
        <v>280002.8</v>
      </c>
    </row>
    <row r="9" spans="1:8" x14ac:dyDescent="0.25">
      <c r="A9" s="19">
        <v>1121889</v>
      </c>
      <c r="B9" s="1" t="s">
        <v>66</v>
      </c>
      <c r="C9" s="18"/>
      <c r="D9" s="1" t="s">
        <v>78</v>
      </c>
      <c r="E9" s="1" t="s">
        <v>82</v>
      </c>
      <c r="F9" s="3">
        <v>300004</v>
      </c>
      <c r="G9" s="1">
        <v>15</v>
      </c>
      <c r="H9" s="3">
        <f t="shared" si="0"/>
        <v>150002</v>
      </c>
    </row>
    <row r="10" spans="1:8" x14ac:dyDescent="0.25">
      <c r="A10" s="19">
        <v>1121890</v>
      </c>
      <c r="B10" s="1" t="s">
        <v>67</v>
      </c>
      <c r="C10" s="18"/>
      <c r="D10" s="1" t="s">
        <v>78</v>
      </c>
      <c r="E10" s="1" t="s">
        <v>82</v>
      </c>
      <c r="F10" s="3">
        <v>300005</v>
      </c>
      <c r="G10" s="1">
        <v>25</v>
      </c>
      <c r="H10" s="3">
        <f t="shared" si="0"/>
        <v>250004.16666666666</v>
      </c>
    </row>
    <row r="11" spans="1:8" x14ac:dyDescent="0.25">
      <c r="A11" s="19">
        <v>1121891</v>
      </c>
      <c r="B11" s="1" t="s">
        <v>68</v>
      </c>
      <c r="C11" s="18"/>
      <c r="D11" s="1" t="s">
        <v>78</v>
      </c>
      <c r="E11" s="1" t="s">
        <v>61</v>
      </c>
      <c r="F11" s="3">
        <v>300006</v>
      </c>
      <c r="G11" s="1">
        <v>10</v>
      </c>
      <c r="H11" s="3">
        <f t="shared" si="0"/>
        <v>100002</v>
      </c>
    </row>
    <row r="12" spans="1:8" x14ac:dyDescent="0.25">
      <c r="A12" s="19">
        <v>1121892</v>
      </c>
      <c r="B12" s="1" t="s">
        <v>69</v>
      </c>
      <c r="C12" s="18"/>
      <c r="D12" s="1" t="s">
        <v>78</v>
      </c>
      <c r="E12" s="1" t="s">
        <v>83</v>
      </c>
      <c r="F12" s="3">
        <v>300007</v>
      </c>
      <c r="G12" s="1">
        <v>30</v>
      </c>
      <c r="H12" s="3">
        <f t="shared" si="0"/>
        <v>300007</v>
      </c>
    </row>
    <row r="13" spans="1:8" x14ac:dyDescent="0.25">
      <c r="A13" s="19">
        <v>1121893</v>
      </c>
      <c r="B13" s="1" t="s">
        <v>70</v>
      </c>
      <c r="C13" s="18"/>
      <c r="D13" s="1" t="s">
        <v>78</v>
      </c>
      <c r="E13" s="1" t="s">
        <v>83</v>
      </c>
      <c r="F13" s="3">
        <v>300008</v>
      </c>
      <c r="G13" s="1">
        <v>14</v>
      </c>
      <c r="H13" s="3">
        <f t="shared" si="0"/>
        <v>140003.73333333334</v>
      </c>
    </row>
    <row r="14" spans="1:8" x14ac:dyDescent="0.25">
      <c r="A14" s="19">
        <v>1121894</v>
      </c>
      <c r="B14" s="1" t="s">
        <v>71</v>
      </c>
      <c r="C14" s="18"/>
      <c r="D14" s="1" t="s">
        <v>78</v>
      </c>
      <c r="E14" s="1" t="s">
        <v>84</v>
      </c>
      <c r="F14" s="3">
        <v>300009</v>
      </c>
      <c r="G14" s="1">
        <v>16</v>
      </c>
      <c r="H14" s="3">
        <f t="shared" si="0"/>
        <v>160004.79999999999</v>
      </c>
    </row>
    <row r="15" spans="1:8" x14ac:dyDescent="0.25">
      <c r="A15" s="19">
        <v>1121895</v>
      </c>
      <c r="B15" s="1" t="s">
        <v>72</v>
      </c>
      <c r="C15" s="18"/>
      <c r="D15" s="1" t="s">
        <v>78</v>
      </c>
      <c r="E15" s="1" t="s">
        <v>84</v>
      </c>
      <c r="F15" s="3">
        <v>300010</v>
      </c>
      <c r="G15" s="1">
        <v>18</v>
      </c>
      <c r="H15" s="3">
        <f t="shared" si="0"/>
        <v>180006</v>
      </c>
    </row>
    <row r="16" spans="1:8" x14ac:dyDescent="0.25">
      <c r="A16" s="19">
        <v>1121896</v>
      </c>
      <c r="B16" s="1" t="s">
        <v>73</v>
      </c>
      <c r="C16" s="18"/>
      <c r="D16" s="1" t="s">
        <v>78</v>
      </c>
      <c r="E16" s="1" t="s">
        <v>81</v>
      </c>
      <c r="F16" s="3">
        <v>300011</v>
      </c>
      <c r="G16" s="1">
        <v>20</v>
      </c>
      <c r="H16" s="3">
        <f t="shared" si="0"/>
        <v>200007.33333333334</v>
      </c>
    </row>
    <row r="17" spans="1:8" x14ac:dyDescent="0.25">
      <c r="A17" s="19">
        <v>1121897</v>
      </c>
      <c r="B17" s="1" t="s">
        <v>74</v>
      </c>
      <c r="C17" s="18"/>
      <c r="D17" s="1" t="s">
        <v>79</v>
      </c>
      <c r="E17" s="1" t="s">
        <v>81</v>
      </c>
      <c r="F17" s="3">
        <v>300012</v>
      </c>
      <c r="G17" s="1">
        <v>22</v>
      </c>
      <c r="H17" s="3">
        <f t="shared" si="0"/>
        <v>220008.8</v>
      </c>
    </row>
    <row r="18" spans="1:8" x14ac:dyDescent="0.25">
      <c r="A18" s="19">
        <v>1121898</v>
      </c>
      <c r="B18" s="1" t="s">
        <v>75</v>
      </c>
      <c r="C18" s="18"/>
      <c r="D18" s="1" t="s">
        <v>79</v>
      </c>
      <c r="E18" s="1" t="s">
        <v>81</v>
      </c>
      <c r="F18" s="3">
        <v>300013</v>
      </c>
      <c r="G18" s="1">
        <v>24</v>
      </c>
      <c r="H18" s="3">
        <f t="shared" si="0"/>
        <v>240010.39999999997</v>
      </c>
    </row>
    <row r="19" spans="1:8" x14ac:dyDescent="0.25">
      <c r="A19" s="19">
        <v>1121899</v>
      </c>
      <c r="B19" s="1" t="s">
        <v>76</v>
      </c>
      <c r="C19" s="18"/>
      <c r="D19" s="1" t="s">
        <v>79</v>
      </c>
      <c r="E19" s="1" t="s">
        <v>83</v>
      </c>
      <c r="F19" s="3">
        <v>300014</v>
      </c>
      <c r="G19" s="1">
        <v>26</v>
      </c>
      <c r="H19" s="3">
        <f t="shared" si="0"/>
        <v>260012.13333333336</v>
      </c>
    </row>
    <row r="20" spans="1:8" x14ac:dyDescent="0.25">
      <c r="A20" s="19">
        <v>1121900</v>
      </c>
      <c r="B20" s="1" t="s">
        <v>77</v>
      </c>
      <c r="C20" s="18"/>
      <c r="D20" s="1" t="s">
        <v>78</v>
      </c>
      <c r="E20" s="1" t="s">
        <v>61</v>
      </c>
      <c r="F20" s="3">
        <v>1300015</v>
      </c>
      <c r="G20" s="1">
        <v>30</v>
      </c>
      <c r="H20" s="3">
        <f t="shared" si="0"/>
        <v>1300015</v>
      </c>
    </row>
    <row r="21" spans="1:8" x14ac:dyDescent="0.25">
      <c r="A21" s="19">
        <v>1121901</v>
      </c>
      <c r="B21" s="1" t="s">
        <v>90</v>
      </c>
      <c r="C21" s="18"/>
      <c r="D21" s="1" t="s">
        <v>79</v>
      </c>
      <c r="E21" s="1" t="s">
        <v>82</v>
      </c>
      <c r="F21" s="3">
        <v>1300015</v>
      </c>
      <c r="G21" s="1">
        <v>18</v>
      </c>
      <c r="H21" s="3">
        <f t="shared" si="0"/>
        <v>780009</v>
      </c>
    </row>
  </sheetData>
  <autoFilter ref="A4:H20" xr:uid="{8120DAE1-299A-48BB-9702-11E16622D153}"/>
  <mergeCells count="1">
    <mergeCell ref="A1:H1"/>
  </mergeCells>
  <dataValidations count="6">
    <dataValidation type="custom" allowBlank="1" showInputMessage="1" showErrorMessage="1" sqref="E5:E21" xr:uid="{07242829-45FA-4755-97FB-DE465152B5B8}">
      <formula1>EXACT(UPPER(E5),E5)</formula1>
    </dataValidation>
    <dataValidation type="date" operator="greaterThan" allowBlank="1" showInputMessage="1" showErrorMessage="1" sqref="C5:C21" xr:uid="{092A1698-317F-461E-A93D-E203856EDDE1}">
      <formula1>45151</formula1>
    </dataValidation>
    <dataValidation type="textLength" allowBlank="1" showInputMessage="1" showErrorMessage="1" errorTitle="ERROR" error="Solo se admiten entre 5 y 20 caracteres." promptTitle="Cuidado" prompt="Nombre entre 5 y 20 letras" sqref="B5:B21" xr:uid="{386F2322-AD9D-4BE2-955F-D1DDD7FF5DEE}">
      <formula1>5</formula1>
      <formula2>20</formula2>
    </dataValidation>
    <dataValidation type="list" allowBlank="1" showInputMessage="1" showErrorMessage="1" sqref="D5:D21" xr:uid="{7723664C-AD55-4E86-B009-2DD0159EBD07}">
      <formula1>"MASCULINO,FEMENINO,OTRO"</formula1>
    </dataValidation>
    <dataValidation type="decimal" operator="greaterThanOrEqual" allowBlank="1" showInputMessage="1" showErrorMessage="1" sqref="F5:F21" xr:uid="{F6C5FC56-9E1F-48B0-868D-680C8788EA5D}">
      <formula1>299999</formula1>
    </dataValidation>
    <dataValidation type="whole" allowBlank="1" showInputMessage="1" showErrorMessage="1" sqref="G5:G21" xr:uid="{0CAF318E-3052-48F7-96C9-3F5AF0300933}">
      <formula1>1</formula1>
      <formula2>31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6_funcionesBasic</vt:lpstr>
      <vt:lpstr>7_buscarV</vt:lpstr>
      <vt:lpstr>inv</vt:lpstr>
      <vt:lpstr>8_color</vt:lpstr>
      <vt:lpstr>9_valData</vt:lpstr>
      <vt:lpstr>10_grapDic</vt:lpstr>
      <vt:lpstr>10_fechas</vt:lpstr>
      <vt:lpstr>10_2table</vt:lpstr>
      <vt:lpstr>10_FILT_TABLE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Viktor Juárez</cp:lastModifiedBy>
  <dcterms:created xsi:type="dcterms:W3CDTF">2023-08-10T06:08:25Z</dcterms:created>
  <dcterms:modified xsi:type="dcterms:W3CDTF">2023-09-26T09:39:27Z</dcterms:modified>
</cp:coreProperties>
</file>